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 codeName="ThisWorkbook"/>
  <mc:AlternateContent xmlns:mc="http://schemas.openxmlformats.org/markup-compatibility/2006">
    <mc:Choice Requires="x15">
      <x15ac:absPath xmlns:x15ac="http://schemas.microsoft.com/office/spreadsheetml/2010/11/ac" url="\\corp\absdfs\workgroup\Labour Sup Suvys\HSF\PJSM23\Timeseries\Excel\Final_Table\"/>
    </mc:Choice>
  </mc:AlternateContent>
  <xr:revisionPtr revIDLastSave="0" documentId="13_ncr:1_{1812D103-054C-421E-9F44-A01005FFC509}" xr6:coauthVersionLast="47" xr6:coauthVersionMax="47" xr10:uidLastSave="{00000000-0000-0000-0000-000000000000}"/>
  <bookViews>
    <workbookView xWindow="-120" yWindow="-120" windowWidth="57840" windowHeight="32040" xr2:uid="{00000000-000D-0000-FFFF-FFFF00000000}"/>
  </bookViews>
  <sheets>
    <sheet name="Contents" sheetId="5" r:id="rId1"/>
    <sheet name="Table 3.1" sheetId="6" r:id="rId2"/>
    <sheet name="Table 3.2" sheetId="7" r:id="rId3"/>
    <sheet name="Index" sheetId="4" r:id="rId4"/>
    <sheet name="Data1" sheetId="1" r:id="rId5"/>
    <sheet name="Data2" sheetId="2" r:id="rId6"/>
  </sheets>
  <definedNames>
    <definedName name="A125190018R">Data1!$W$1:$W$10,Data1!$W$11:$W$19</definedName>
    <definedName name="A125190018R_Data">Data1!$W$11:$W$19</definedName>
    <definedName name="A125190018R_Latest">Data1!$W$19</definedName>
    <definedName name="A125190022F">Data1!$E$1:$E$10,Data1!$E$11:$E$19</definedName>
    <definedName name="A125190022F_Data">Data1!$E$11:$E$19</definedName>
    <definedName name="A125190022F_Latest">Data1!$E$19</definedName>
    <definedName name="A125190026R">Data1!$N$1:$N$10,Data1!$N$11:$N$19</definedName>
    <definedName name="A125190026R_Data">Data1!$N$11:$N$19</definedName>
    <definedName name="A125190026R_Latest">Data1!$N$19</definedName>
    <definedName name="A125190030F">Data1!$Q$1:$Q$10,Data1!$Q$11:$Q$19</definedName>
    <definedName name="A125190030F_Data">Data1!$Q$11:$Q$19</definedName>
    <definedName name="A125190030F_Latest">Data1!$Q$19</definedName>
    <definedName name="A125190034R">Data1!$T$1:$T$10,Data1!$T$11:$T$19</definedName>
    <definedName name="A125190034R_Data">Data1!$T$11:$T$19</definedName>
    <definedName name="A125190034R_Latest">Data1!$T$19</definedName>
    <definedName name="A125190038X">Data1!$AC$1:$AC$10,Data1!$AC$11:$AC$19</definedName>
    <definedName name="A125190038X_Data">Data1!$AC$11:$AC$19</definedName>
    <definedName name="A125190038X_Latest">Data1!$AC$19</definedName>
    <definedName name="A125190042R">Data1!$B$1:$B$10,Data1!$B$11:$B$19</definedName>
    <definedName name="A125190042R_Data">Data1!$B$11:$B$19</definedName>
    <definedName name="A125190042R_Latest">Data1!$B$19</definedName>
    <definedName name="A125190046X">Data1!$H$1:$H$10,Data1!$H$11:$H$19</definedName>
    <definedName name="A125190046X_Data">Data1!$H$11:$H$19</definedName>
    <definedName name="A125190046X_Latest">Data1!$H$19</definedName>
    <definedName name="A125190050R">Data1!$K$1:$K$10,Data1!$K$11:$K$19</definedName>
    <definedName name="A125190050R_Data">Data1!$K$11:$K$19</definedName>
    <definedName name="A125190050R_Latest">Data1!$K$19</definedName>
    <definedName name="A125190054X">Data1!$Z$1:$Z$10,Data1!$Z$11:$Z$19</definedName>
    <definedName name="A125190054X_Data">Data1!$Z$11:$Z$19</definedName>
    <definedName name="A125190054X_Latest">Data1!$Z$19</definedName>
    <definedName name="A125190058J">Data1!$AF$1:$AF$10,Data1!$AF$11:$AF$19</definedName>
    <definedName name="A125190058J_Data">Data1!$AF$11:$AF$19</definedName>
    <definedName name="A125190058J_Latest">Data1!$AF$19</definedName>
    <definedName name="A125190062X">Data2!$GT$1:$GT$10,Data2!$GT$11:$GT$19</definedName>
    <definedName name="A125190062X_Data">Data2!$GT$11:$GT$19</definedName>
    <definedName name="A125190062X_Latest">Data2!$GT$19</definedName>
    <definedName name="A125190066J">Data2!$GB$1:$GB$10,Data2!$GB$11:$GB$19</definedName>
    <definedName name="A125190066J_Data">Data2!$GB$11:$GB$19</definedName>
    <definedName name="A125190066J_Latest">Data2!$GB$19</definedName>
    <definedName name="A125190070X">Data2!$GK$1:$GK$10,Data2!$GK$11:$GK$19</definedName>
    <definedName name="A125190070X_Data">Data2!$GK$11:$GK$19</definedName>
    <definedName name="A125190070X_Latest">Data2!$GK$19</definedName>
    <definedName name="A125190074J">Data2!$GN$1:$GN$10,Data2!$GN$11:$GN$19</definedName>
    <definedName name="A125190074J_Data">Data2!$GN$11:$GN$19</definedName>
    <definedName name="A125190074J_Latest">Data2!$GN$19</definedName>
    <definedName name="A125190078T">Data2!$GQ$1:$GQ$10,Data2!$GQ$11:$GQ$19</definedName>
    <definedName name="A125190078T_Data">Data2!$GQ$11:$GQ$19</definedName>
    <definedName name="A125190078T_Latest">Data2!$GQ$19</definedName>
    <definedName name="A125190082J">Data2!$GZ$1:$GZ$10,Data2!$GZ$11:$GZ$19</definedName>
    <definedName name="A125190082J_Data">Data2!$GZ$11:$GZ$19</definedName>
    <definedName name="A125190082J_Latest">Data2!$GZ$19</definedName>
    <definedName name="A125190086T">Data2!$FY$1:$FY$10,Data2!$FY$11:$FY$19</definedName>
    <definedName name="A125190086T_Data">Data2!$FY$11:$FY$19</definedName>
    <definedName name="A125190086T_Latest">Data2!$FY$19</definedName>
    <definedName name="A125190090J">Data2!$GE$1:$GE$10,Data2!$GE$11:$GE$19</definedName>
    <definedName name="A125190090J_Data">Data2!$GE$11:$GE$19</definedName>
    <definedName name="A125190090J_Latest">Data2!$GE$19</definedName>
    <definedName name="A125190094T">Data2!$GH$1:$GH$10,Data2!$GH$11:$GH$19</definedName>
    <definedName name="A125190094T_Data">Data2!$GH$11:$GH$19</definedName>
    <definedName name="A125190094T_Latest">Data2!$GH$19</definedName>
    <definedName name="A125190098A">Data2!$GW$1:$GW$10,Data2!$GW$11:$GW$19</definedName>
    <definedName name="A125190098A_Data">Data2!$GW$11:$GW$19</definedName>
    <definedName name="A125190098A_Latest">Data2!$GW$19</definedName>
    <definedName name="A125190102F">Data2!$HC$1:$HC$10,Data2!$HC$11:$HC$19</definedName>
    <definedName name="A125190102F_Data">Data2!$HC$11:$HC$19</definedName>
    <definedName name="A125190102F_Latest">Data2!$HC$19</definedName>
    <definedName name="A125190106R">Data2!$D$1:$D$10,Data2!$D$11:$D$19</definedName>
    <definedName name="A125190106R_Data">Data2!$D$11:$D$19</definedName>
    <definedName name="A125190106R_Latest">Data2!$D$19</definedName>
    <definedName name="A125190110F">Data1!$IB$1:$IB$10,Data1!$IB$11:$IB$19</definedName>
    <definedName name="A125190110F_Data">Data1!$IB$11:$IB$19</definedName>
    <definedName name="A125190110F_Latest">Data1!$IB$19</definedName>
    <definedName name="A125190114R">Data1!$IK$1:$IK$10,Data1!$IK$11:$IK$19</definedName>
    <definedName name="A125190114R_Data">Data1!$IK$11:$IK$19</definedName>
    <definedName name="A125190114R_Latest">Data1!$IK$19</definedName>
    <definedName name="A125190118X">Data1!$IN$1:$IN$10,Data1!$IN$11:$IN$19</definedName>
    <definedName name="A125190118X_Data">Data1!$IN$11:$IN$19</definedName>
    <definedName name="A125190118X_Latest">Data1!$IN$19</definedName>
    <definedName name="A125190122R">Data1!$IQ$1:$IQ$10,Data1!$IQ$11:$IQ$19</definedName>
    <definedName name="A125190122R_Data">Data1!$IQ$11:$IQ$19</definedName>
    <definedName name="A125190122R_Latest">Data1!$IQ$19</definedName>
    <definedName name="A125190126X">Data2!$J$1:$J$10,Data2!$J$11:$J$19</definedName>
    <definedName name="A125190126X_Data">Data2!$J$11:$J$19</definedName>
    <definedName name="A125190126X_Latest">Data2!$J$19</definedName>
    <definedName name="A125190130R">Data1!$HY$1:$HY$10,Data1!$HY$11:$HY$19</definedName>
    <definedName name="A125190130R_Data">Data1!$HY$11:$HY$19</definedName>
    <definedName name="A125190130R_Latest">Data1!$HY$19</definedName>
    <definedName name="A125190134X">Data1!$IE$1:$IE$10,Data1!$IE$11:$IE$19</definedName>
    <definedName name="A125190134X_Data">Data1!$IE$11:$IE$19</definedName>
    <definedName name="A125190134X_Latest">Data1!$IE$19</definedName>
    <definedName name="A125190138J">Data1!$IH$1:$IH$10,Data1!$IH$11:$IH$19</definedName>
    <definedName name="A125190138J_Data">Data1!$IH$11:$IH$19</definedName>
    <definedName name="A125190138J_Latest">Data1!$IH$19</definedName>
    <definedName name="A125190142X">Data2!$G$1:$G$10,Data2!$G$11:$G$19</definedName>
    <definedName name="A125190142X_Data">Data2!$G$11:$G$19</definedName>
    <definedName name="A125190142X_Latest">Data2!$G$19</definedName>
    <definedName name="A125190146J">Data2!$M$1:$M$10,Data2!$M$11:$M$19</definedName>
    <definedName name="A125190146J_Data">Data2!$M$11:$M$19</definedName>
    <definedName name="A125190146J_Latest">Data2!$M$19</definedName>
    <definedName name="A125190150X">Data2!$CY$1:$CY$10,Data2!$CY$11:$CY$19</definedName>
    <definedName name="A125190150X_Data">Data2!$CY$11:$CY$19</definedName>
    <definedName name="A125190150X_Latest">Data2!$CY$19</definedName>
    <definedName name="A125190154J">Data2!$CG$1:$CG$10,Data2!$CG$11:$CG$19</definedName>
    <definedName name="A125190154J_Data">Data2!$CG$11:$CG$19</definedName>
    <definedName name="A125190154J_Latest">Data2!$CG$19</definedName>
    <definedName name="A125190158T">Data2!$CP$1:$CP$10,Data2!$CP$11:$CP$19</definedName>
    <definedName name="A125190158T_Data">Data2!$CP$11:$CP$19</definedName>
    <definedName name="A125190158T_Latest">Data2!$CP$19</definedName>
    <definedName name="A125190162J">Data2!$CS$1:$CS$10,Data2!$CS$11:$CS$19</definedName>
    <definedName name="A125190162J_Data">Data2!$CS$11:$CS$19</definedName>
    <definedName name="A125190162J_Latest">Data2!$CS$19</definedName>
    <definedName name="A125190166T">Data2!$CV$1:$CV$10,Data2!$CV$11:$CV$19</definedName>
    <definedName name="A125190166T_Data">Data2!$CV$11:$CV$19</definedName>
    <definedName name="A125190166T_Latest">Data2!$CV$19</definedName>
    <definedName name="A125190170J">Data2!$DE$1:$DE$10,Data2!$DE$11:$DE$19</definedName>
    <definedName name="A125190170J_Data">Data2!$DE$11:$DE$19</definedName>
    <definedName name="A125190170J_Latest">Data2!$DE$19</definedName>
    <definedName name="A125190174T">Data2!$CD$1:$CD$10,Data2!$CD$11:$CD$19</definedName>
    <definedName name="A125190174T_Data">Data2!$CD$11:$CD$19</definedName>
    <definedName name="A125190174T_Latest">Data2!$CD$19</definedName>
    <definedName name="A125190178A">Data2!$CJ$1:$CJ$10,Data2!$CJ$11:$CJ$19</definedName>
    <definedName name="A125190178A_Data">Data2!$CJ$11:$CJ$19</definedName>
    <definedName name="A125190178A_Latest">Data2!$CJ$19</definedName>
    <definedName name="A125190182T">Data2!$CM$1:$CM$10,Data2!$CM$11:$CM$19</definedName>
    <definedName name="A125190182T_Data">Data2!$CM$11:$CM$19</definedName>
    <definedName name="A125190182T_Latest">Data2!$CM$19</definedName>
    <definedName name="A125190186A">Data2!$DB$1:$DB$10,Data2!$DB$11:$DB$19</definedName>
    <definedName name="A125190186A_Data">Data2!$DB$11:$DB$19</definedName>
    <definedName name="A125190186A_Latest">Data2!$DB$19</definedName>
    <definedName name="A125190190T">Data2!$DH$1:$DH$10,Data2!$DH$11:$DH$19</definedName>
    <definedName name="A125190190T_Data">Data2!$DH$11:$DH$19</definedName>
    <definedName name="A125190190T_Latest">Data2!$DH$19</definedName>
    <definedName name="A125190194A">Data2!$EF$1:$EF$10,Data2!$EF$11:$EF$19</definedName>
    <definedName name="A125190194A_Data">Data2!$EF$11:$EF$19</definedName>
    <definedName name="A125190194A_Latest">Data2!$EF$19</definedName>
    <definedName name="A125190198K">Data2!$DN$1:$DN$10,Data2!$DN$11:$DN$19</definedName>
    <definedName name="A125190198K_Data">Data2!$DN$11:$DN$19</definedName>
    <definedName name="A125190198K_Latest">Data2!$DN$19</definedName>
    <definedName name="A125190202R">Data2!$DW$1:$DW$10,Data2!$DW$11:$DW$19</definedName>
    <definedName name="A125190202R_Data">Data2!$DW$11:$DW$19</definedName>
    <definedName name="A125190202R_Latest">Data2!$DW$19</definedName>
    <definedName name="A125190206X">Data2!$DZ$1:$DZ$10,Data2!$DZ$11:$DZ$19</definedName>
    <definedName name="A125190206X_Data">Data2!$DZ$11:$DZ$19</definedName>
    <definedName name="A125190206X_Latest">Data2!$DZ$19</definedName>
    <definedName name="A125190210R">Data2!$EC$1:$EC$10,Data2!$EC$11:$EC$19</definedName>
    <definedName name="A125190210R_Data">Data2!$EC$11:$EC$19</definedName>
    <definedName name="A125190210R_Latest">Data2!$EC$19</definedName>
    <definedName name="A125190214X">Data2!$EL$1:$EL$10,Data2!$EL$11:$EL$19</definedName>
    <definedName name="A125190214X_Data">Data2!$EL$11:$EL$19</definedName>
    <definedName name="A125190214X_Latest">Data2!$EL$19</definedName>
    <definedName name="A125190218J">Data2!$DK$1:$DK$10,Data2!$DK$11:$DK$19</definedName>
    <definedName name="A125190218J_Data">Data2!$DK$11:$DK$19</definedName>
    <definedName name="A125190218J_Latest">Data2!$DK$19</definedName>
    <definedName name="A125190222X">Data2!$DQ$1:$DQ$10,Data2!$DQ$11:$DQ$19</definedName>
    <definedName name="A125190222X_Data">Data2!$DQ$11:$DQ$19</definedName>
    <definedName name="A125190222X_Latest">Data2!$DQ$19</definedName>
    <definedName name="A125190226J">Data2!$DT$1:$DT$10,Data2!$DT$11:$DT$19</definedName>
    <definedName name="A125190226J_Data">Data2!$DT$11:$DT$19</definedName>
    <definedName name="A125190226J_Latest">Data2!$DT$19</definedName>
    <definedName name="A125190230X">Data2!$EI$1:$EI$10,Data2!$EI$11:$EI$19</definedName>
    <definedName name="A125190230X_Data">Data2!$EI$11:$EI$19</definedName>
    <definedName name="A125190230X_Latest">Data2!$EI$19</definedName>
    <definedName name="A125190234J">Data2!$EO$1:$EO$10,Data2!$EO$11:$EO$19</definedName>
    <definedName name="A125190234J_Data">Data2!$EO$11:$EO$19</definedName>
    <definedName name="A125190234J_Latest">Data2!$EO$19</definedName>
    <definedName name="A125190238T">Data2!$FM$1:$FM$10,Data2!$FM$11:$FM$19</definedName>
    <definedName name="A125190238T_Data">Data2!$FM$11:$FM$19</definedName>
    <definedName name="A125190238T_Latest">Data2!$FM$19</definedName>
    <definedName name="A125190242J">Data2!$EU$1:$EU$10,Data2!$EU$11:$EU$19</definedName>
    <definedName name="A125190242J_Data">Data2!$EU$11:$EU$19</definedName>
    <definedName name="A125190242J_Latest">Data2!$EU$19</definedName>
    <definedName name="A125190246T">Data2!$FD$1:$FD$10,Data2!$FD$11:$FD$19</definedName>
    <definedName name="A125190246T_Data">Data2!$FD$11:$FD$19</definedName>
    <definedName name="A125190246T_Latest">Data2!$FD$19</definedName>
    <definedName name="A125190250J">Data2!$FG$1:$FG$10,Data2!$FG$11:$FG$19</definedName>
    <definedName name="A125190250J_Data">Data2!$FG$11:$FG$19</definedName>
    <definedName name="A125190250J_Latest">Data2!$FG$19</definedName>
    <definedName name="A125190254T">Data2!$FJ$1:$FJ$10,Data2!$FJ$11:$FJ$19</definedName>
    <definedName name="A125190254T_Data">Data2!$FJ$11:$FJ$19</definedName>
    <definedName name="A125190254T_Latest">Data2!$FJ$19</definedName>
    <definedName name="A125190258A">Data2!$FS$1:$FS$10,Data2!$FS$11:$FS$19</definedName>
    <definedName name="A125190258A_Data">Data2!$FS$11:$FS$19</definedName>
    <definedName name="A125190258A_Latest">Data2!$FS$19</definedName>
    <definedName name="A125190262T">Data2!$ER$1:$ER$10,Data2!$ER$11:$ER$19</definedName>
    <definedName name="A125190262T_Data">Data2!$ER$11:$ER$19</definedName>
    <definedName name="A125190262T_Latest">Data2!$ER$19</definedName>
    <definedName name="A125190266A">Data2!$EX$1:$EX$10,Data2!$EX$11:$EX$19</definedName>
    <definedName name="A125190266A_Data">Data2!$EX$11:$EX$19</definedName>
    <definedName name="A125190266A_Latest">Data2!$EX$19</definedName>
    <definedName name="A125190270T">Data2!$FA$1:$FA$10,Data2!$FA$11:$FA$19</definedName>
    <definedName name="A125190270T_Data">Data2!$FA$11:$FA$19</definedName>
    <definedName name="A125190270T_Latest">Data2!$FA$19</definedName>
    <definedName name="A125190274A">Data2!$FP$1:$FP$10,Data2!$FP$11:$FP$19</definedName>
    <definedName name="A125190274A_Data">Data2!$FP$11:$FP$19</definedName>
    <definedName name="A125190274A_Latest">Data2!$FP$19</definedName>
    <definedName name="A125190278K">Data2!$FV$1:$FV$10,Data2!$FV$11:$FV$19</definedName>
    <definedName name="A125190278K_Data">Data2!$FV$11:$FV$19</definedName>
    <definedName name="A125190278K_Latest">Data2!$FV$19</definedName>
    <definedName name="A125190282A">Data1!$HM$1:$HM$10,Data1!$HM$11:$HM$19</definedName>
    <definedName name="A125190282A_Data">Data1!$HM$11:$HM$19</definedName>
    <definedName name="A125190282A_Latest">Data1!$HM$19</definedName>
    <definedName name="A125190286K">Data1!$GU$1:$GU$10,Data1!$GU$11:$GU$19</definedName>
    <definedName name="A125190286K_Data">Data1!$GU$11:$GU$19</definedName>
    <definedName name="A125190286K_Latest">Data1!$GU$19</definedName>
    <definedName name="A125190290A">Data1!$HD$1:$HD$10,Data1!$HD$11:$HD$19</definedName>
    <definedName name="A125190290A_Data">Data1!$HD$11:$HD$19</definedName>
    <definedName name="A125190290A_Latest">Data1!$HD$19</definedName>
    <definedName name="A125190294K">Data1!$HG$1:$HG$10,Data1!$HG$11:$HG$19</definedName>
    <definedName name="A125190294K_Data">Data1!$HG$11:$HG$19</definedName>
    <definedName name="A125190294K_Latest">Data1!$HG$19</definedName>
    <definedName name="A125190298V">Data1!$HJ$1:$HJ$10,Data1!$HJ$11:$HJ$19</definedName>
    <definedName name="A125190298V_Data">Data1!$HJ$11:$HJ$19</definedName>
    <definedName name="A125190298V_Latest">Data1!$HJ$19</definedName>
    <definedName name="A125190302X">Data1!$HS$1:$HS$10,Data1!$HS$11:$HS$19</definedName>
    <definedName name="A125190302X_Data">Data1!$HS$11:$HS$19</definedName>
    <definedName name="A125190302X_Latest">Data1!$HS$19</definedName>
    <definedName name="A125190306J">Data1!$GR$1:$GR$10,Data1!$GR$11:$GR$19</definedName>
    <definedName name="A125190306J_Data">Data1!$GR$11:$GR$19</definedName>
    <definedName name="A125190306J_Latest">Data1!$GR$19</definedName>
    <definedName name="A125190310X">Data1!$GX$1:$GX$10,Data1!$GX$11:$GX$19</definedName>
    <definedName name="A125190310X_Data">Data1!$GX$11:$GX$19</definedName>
    <definedName name="A125190310X_Latest">Data1!$GX$19</definedName>
    <definedName name="A125190314J">Data1!$HA$1:$HA$10,Data1!$HA$11:$HA$19</definedName>
    <definedName name="A125190314J_Data">Data1!$HA$11:$HA$19</definedName>
    <definedName name="A125190314J_Latest">Data1!$HA$19</definedName>
    <definedName name="A125190318T">Data1!$HP$1:$HP$10,Data1!$HP$11:$HP$19</definedName>
    <definedName name="A125190318T_Data">Data1!$HP$11:$HP$19</definedName>
    <definedName name="A125190318T_Latest">Data1!$HP$19</definedName>
    <definedName name="A125190322J">Data1!$HV$1:$HV$10,Data1!$HV$11:$HV$19</definedName>
    <definedName name="A125190322J_Data">Data1!$HV$11:$HV$19</definedName>
    <definedName name="A125190322J_Latest">Data1!$HV$19</definedName>
    <definedName name="A125190326T">Data2!$AK$1:$AK$10,Data2!$AK$11:$AK$19</definedName>
    <definedName name="A125190326T_Data">Data2!$AK$11:$AK$19</definedName>
    <definedName name="A125190326T_Latest">Data2!$AK$19</definedName>
    <definedName name="A125190330J">Data2!$S$1:$S$10,Data2!$S$11:$S$19</definedName>
    <definedName name="A125190330J_Data">Data2!$S$11:$S$19</definedName>
    <definedName name="A125190330J_Latest">Data2!$S$19</definedName>
    <definedName name="A125190334T">Data2!$AB$1:$AB$10,Data2!$AB$11:$AB$19</definedName>
    <definedName name="A125190334T_Data">Data2!$AB$11:$AB$19</definedName>
    <definedName name="A125190334T_Latest">Data2!$AB$19</definedName>
    <definedName name="A125190338A">Data2!$AE$1:$AE$10,Data2!$AE$11:$AE$19</definedName>
    <definedName name="A125190338A_Data">Data2!$AE$11:$AE$19</definedName>
    <definedName name="A125190338A_Latest">Data2!$AE$19</definedName>
    <definedName name="A125190342T">Data2!$AH$1:$AH$10,Data2!$AH$11:$AH$19</definedName>
    <definedName name="A125190342T_Data">Data2!$AH$11:$AH$19</definedName>
    <definedName name="A125190342T_Latest">Data2!$AH$19</definedName>
    <definedName name="A125190346A">Data2!$AQ$1:$AQ$10,Data2!$AQ$11:$AQ$19</definedName>
    <definedName name="A125190346A_Data">Data2!$AQ$11:$AQ$19</definedName>
    <definedName name="A125190346A_Latest">Data2!$AQ$19</definedName>
    <definedName name="A125190350T">Data2!$P$1:$P$10,Data2!$P$11:$P$19</definedName>
    <definedName name="A125190350T_Data">Data2!$P$11:$P$19</definedName>
    <definedName name="A125190350T_Latest">Data2!$P$19</definedName>
    <definedName name="A125190354A">Data2!$V$1:$V$10,Data2!$V$11:$V$19</definedName>
    <definedName name="A125190354A_Data">Data2!$V$11:$V$19</definedName>
    <definedName name="A125190354A_Latest">Data2!$V$19</definedName>
    <definedName name="A125190358K">Data2!$Y$1:$Y$10,Data2!$Y$11:$Y$19</definedName>
    <definedName name="A125190358K_Data">Data2!$Y$11:$Y$19</definedName>
    <definedName name="A125190358K_Latest">Data2!$Y$19</definedName>
    <definedName name="A125190362A">Data2!$AN$1:$AN$10,Data2!$AN$11:$AN$19</definedName>
    <definedName name="A125190362A_Data">Data2!$AN$11:$AN$19</definedName>
    <definedName name="A125190362A_Latest">Data2!$AN$19</definedName>
    <definedName name="A125190366K">Data2!$AT$1:$AT$10,Data2!$AT$11:$AT$19</definedName>
    <definedName name="A125190366K_Data">Data2!$AT$11:$AT$19</definedName>
    <definedName name="A125190366K_Latest">Data2!$AT$19</definedName>
    <definedName name="A125190370A">Data2!$BR$1:$BR$10,Data2!$BR$11:$BR$19</definedName>
    <definedName name="A125190370A_Data">Data2!$BR$11:$BR$19</definedName>
    <definedName name="A125190370A_Latest">Data2!$BR$19</definedName>
    <definedName name="A125190374K">Data2!$AZ$1:$AZ$10,Data2!$AZ$11:$AZ$19</definedName>
    <definedName name="A125190374K_Data">Data2!$AZ$11:$AZ$19</definedName>
    <definedName name="A125190374K_Latest">Data2!$AZ$19</definedName>
    <definedName name="A125190378V">Data2!$BI$1:$BI$10,Data2!$BI$11:$BI$19</definedName>
    <definedName name="A125190378V_Data">Data2!$BI$11:$BI$19</definedName>
    <definedName name="A125190378V_Latest">Data2!$BI$19</definedName>
    <definedName name="A125190382K">Data2!$BL$1:$BL$10,Data2!$BL$11:$BL$19</definedName>
    <definedName name="A125190382K_Data">Data2!$BL$11:$BL$19</definedName>
    <definedName name="A125190382K_Latest">Data2!$BL$19</definedName>
    <definedName name="A125190386V">Data2!$BO$1:$BO$10,Data2!$BO$11:$BO$19</definedName>
    <definedName name="A125190386V_Data">Data2!$BO$11:$BO$19</definedName>
    <definedName name="A125190386V_Latest">Data2!$BO$19</definedName>
    <definedName name="A125190390K">Data2!$BX$1:$BX$10,Data2!$BX$11:$BX$19</definedName>
    <definedName name="A125190390K_Data">Data2!$BX$11:$BX$19</definedName>
    <definedName name="A125190390K_Latest">Data2!$BX$19</definedName>
    <definedName name="A125190394V">Data2!$AW$1:$AW$10,Data2!$AW$11:$AW$19</definedName>
    <definedName name="A125190394V_Data">Data2!$AW$11:$AW$19</definedName>
    <definedName name="A125190394V_Latest">Data2!$AW$19</definedName>
    <definedName name="A125190398C">Data2!$BC$1:$BC$10,Data2!$BC$11:$BC$19</definedName>
    <definedName name="A125190398C_Data">Data2!$BC$11:$BC$19</definedName>
    <definedName name="A125190398C_Latest">Data2!$BC$19</definedName>
    <definedName name="A125190402J">Data2!$BF$1:$BF$10,Data2!$BF$11:$BF$19</definedName>
    <definedName name="A125190402J_Data">Data2!$BF$11:$BF$19</definedName>
    <definedName name="A125190402J_Latest">Data2!$BF$19</definedName>
    <definedName name="A125190406T">Data2!$BU$1:$BU$10,Data2!$BU$11:$BU$19</definedName>
    <definedName name="A125190406T_Data">Data2!$BU$11:$BU$19</definedName>
    <definedName name="A125190406T_Latest">Data2!$BU$19</definedName>
    <definedName name="A125190410J">Data2!$CA$1:$CA$10,Data2!$CA$11:$CA$19</definedName>
    <definedName name="A125190410J_Data">Data2!$CA$11:$CA$19</definedName>
    <definedName name="A125190410J_Latest">Data2!$CA$19</definedName>
    <definedName name="A125190414T">Data1!$CK$1:$CK$10,Data1!$CK$11:$CK$19</definedName>
    <definedName name="A125190414T_Data">Data1!$CK$11:$CK$19</definedName>
    <definedName name="A125190414T_Latest">Data1!$CK$19</definedName>
    <definedName name="A125190418A">Data1!$BS$1:$BS$10,Data1!$BS$11:$BS$19</definedName>
    <definedName name="A125190418A_Data">Data1!$BS$11:$BS$19</definedName>
    <definedName name="A125190418A_Latest">Data1!$BS$19</definedName>
    <definedName name="A125190422T">Data1!$CB$1:$CB$10,Data1!$CB$11:$CB$19</definedName>
    <definedName name="A125190422T_Data">Data1!$CB$11:$CB$19</definedName>
    <definedName name="A125190422T_Latest">Data1!$CB$19</definedName>
    <definedName name="A125190426A">Data1!$CE$1:$CE$10,Data1!$CE$11:$CE$19</definedName>
    <definedName name="A125190426A_Data">Data1!$CE$11:$CE$19</definedName>
    <definedName name="A125190426A_Latest">Data1!$CE$19</definedName>
    <definedName name="A125190430T">Data1!$CH$1:$CH$10,Data1!$CH$11:$CH$19</definedName>
    <definedName name="A125190430T_Data">Data1!$CH$11:$CH$19</definedName>
    <definedName name="A125190430T_Latest">Data1!$CH$19</definedName>
    <definedName name="A125190434A">Data1!$CQ$1:$CQ$10,Data1!$CQ$11:$CQ$19</definedName>
    <definedName name="A125190434A_Data">Data1!$CQ$11:$CQ$19</definedName>
    <definedName name="A125190434A_Latest">Data1!$CQ$19</definedName>
    <definedName name="A125190438K">Data1!$BP$1:$BP$10,Data1!$BP$11:$BP$19</definedName>
    <definedName name="A125190438K_Data">Data1!$BP$11:$BP$19</definedName>
    <definedName name="A125190438K_Latest">Data1!$BP$19</definedName>
    <definedName name="A125190442A">Data1!$BV$1:$BV$10,Data1!$BV$11:$BV$19</definedName>
    <definedName name="A125190442A_Data">Data1!$BV$11:$BV$19</definedName>
    <definedName name="A125190442A_Latest">Data1!$BV$19</definedName>
    <definedName name="A125190446K">Data1!$BY$1:$BY$10,Data1!$BY$11:$BY$19</definedName>
    <definedName name="A125190446K_Data">Data1!$BY$11:$BY$19</definedName>
    <definedName name="A125190446K_Latest">Data1!$BY$19</definedName>
    <definedName name="A125190450A">Data1!$CN$1:$CN$10,Data1!$CN$11:$CN$19</definedName>
    <definedName name="A125190450A_Data">Data1!$CN$11:$CN$19</definedName>
    <definedName name="A125190450A_Latest">Data1!$CN$19</definedName>
    <definedName name="A125190454K">Data1!$CT$1:$CT$10,Data1!$CT$11:$CT$19</definedName>
    <definedName name="A125190454K_Data">Data1!$CT$11:$CT$19</definedName>
    <definedName name="A125190454K_Latest">Data1!$CT$19</definedName>
    <definedName name="A125190810V">Data1!$GF$1:$GF$10,Data1!$GF$11:$GF$19</definedName>
    <definedName name="A125190810V_Data">Data1!$GF$11:$GF$19</definedName>
    <definedName name="A125190810V_Latest">Data1!$GF$19</definedName>
    <definedName name="A125190814C">Data1!$FN$1:$FN$10,Data1!$FN$11:$FN$19</definedName>
    <definedName name="A125190814C_Data">Data1!$FN$11:$FN$19</definedName>
    <definedName name="A125190814C_Latest">Data1!$FN$19</definedName>
    <definedName name="A125190818L">Data1!$FW$1:$FW$10,Data1!$FW$11:$FW$19</definedName>
    <definedName name="A125190818L_Data">Data1!$FW$11:$FW$19</definedName>
    <definedName name="A125190818L_Latest">Data1!$FW$19</definedName>
    <definedName name="A125190822C">Data1!$FZ$1:$FZ$10,Data1!$FZ$11:$FZ$19</definedName>
    <definedName name="A125190822C_Data">Data1!$FZ$11:$FZ$19</definedName>
    <definedName name="A125190822C_Latest">Data1!$FZ$19</definedName>
    <definedName name="A125190826L">Data1!$GC$1:$GC$10,Data1!$GC$11:$GC$19</definedName>
    <definedName name="A125190826L_Data">Data1!$GC$11:$GC$19</definedName>
    <definedName name="A125190826L_Latest">Data1!$GC$19</definedName>
    <definedName name="A125190830C">Data1!$GL$1:$GL$10,Data1!$GL$11:$GL$19</definedName>
    <definedName name="A125190830C_Data">Data1!$GL$11:$GL$19</definedName>
    <definedName name="A125190830C_Latest">Data1!$GL$19</definedName>
    <definedName name="A125190834L">Data1!$FK$1:$FK$10,Data1!$FK$11:$FK$19</definedName>
    <definedName name="A125190834L_Data">Data1!$FK$11:$FK$19</definedName>
    <definedName name="A125190834L_Latest">Data1!$FK$19</definedName>
    <definedName name="A125190838W">Data1!$FQ$1:$FQ$10,Data1!$FQ$11:$FQ$19</definedName>
    <definedName name="A125190838W_Data">Data1!$FQ$11:$FQ$19</definedName>
    <definedName name="A125190838W_Latest">Data1!$FQ$19</definedName>
    <definedName name="A125190842L">Data1!$FT$1:$FT$10,Data1!$FT$11:$FT$19</definedName>
    <definedName name="A125190842L_Data">Data1!$FT$11:$FT$19</definedName>
    <definedName name="A125190842L_Latest">Data1!$FT$19</definedName>
    <definedName name="A125190846W">Data1!$GI$1:$GI$10,Data1!$GI$11:$GI$19</definedName>
    <definedName name="A125190846W_Data">Data1!$GI$11:$GI$19</definedName>
    <definedName name="A125190846W_Latest">Data1!$GI$19</definedName>
    <definedName name="A125190850L">Data1!$GO$1:$GO$10,Data1!$GO$11:$GO$19</definedName>
    <definedName name="A125190850L_Data">Data1!$GO$11:$GO$19</definedName>
    <definedName name="A125190850L_Latest">Data1!$GO$19</definedName>
    <definedName name="A125191206T">Data1!$BD$1:$BD$10,Data1!$BD$11:$BD$19</definedName>
    <definedName name="A125191206T_Data">Data1!$BD$11:$BD$19</definedName>
    <definedName name="A125191206T_Latest">Data1!$BD$19</definedName>
    <definedName name="A125191210J">Data1!$AL$1:$AL$10,Data1!$AL$11:$AL$19</definedName>
    <definedName name="A125191210J_Data">Data1!$AL$11:$AL$19</definedName>
    <definedName name="A125191210J_Latest">Data1!$AL$19</definedName>
    <definedName name="A125191214T">Data1!$AU$1:$AU$10,Data1!$AU$11:$AU$19</definedName>
    <definedName name="A125191214T_Data">Data1!$AU$11:$AU$19</definedName>
    <definedName name="A125191214T_Latest">Data1!$AU$19</definedName>
    <definedName name="A125191218A">Data1!$AX$1:$AX$10,Data1!$AX$11:$AX$19</definedName>
    <definedName name="A125191218A_Data">Data1!$AX$11:$AX$19</definedName>
    <definedName name="A125191218A_Latest">Data1!$AX$19</definedName>
    <definedName name="A125191222T">Data1!$BA$1:$BA$10,Data1!$BA$11:$BA$19</definedName>
    <definedName name="A125191222T_Data">Data1!$BA$11:$BA$19</definedName>
    <definedName name="A125191222T_Latest">Data1!$BA$19</definedName>
    <definedName name="A125191226A">Data1!$BJ$1:$BJ$10,Data1!$BJ$11:$BJ$19</definedName>
    <definedName name="A125191226A_Data">Data1!$BJ$11:$BJ$19</definedName>
    <definedName name="A125191226A_Latest">Data1!$BJ$19</definedName>
    <definedName name="A125191230T">Data1!$AI$1:$AI$10,Data1!$AI$11:$AI$19</definedName>
    <definedName name="A125191230T_Data">Data1!$AI$11:$AI$19</definedName>
    <definedName name="A125191230T_Latest">Data1!$AI$19</definedName>
    <definedName name="A125191234A">Data1!$AO$1:$AO$10,Data1!$AO$11:$AO$19</definedName>
    <definedName name="A125191234A_Data">Data1!$AO$11:$AO$19</definedName>
    <definedName name="A125191234A_Latest">Data1!$AO$19</definedName>
    <definedName name="A125191238K">Data1!$AR$1:$AR$10,Data1!$AR$11:$AR$19</definedName>
    <definedName name="A125191238K_Data">Data1!$AR$11:$AR$19</definedName>
    <definedName name="A125191238K_Latest">Data1!$AR$19</definedName>
    <definedName name="A125191242A">Data1!$BG$1:$BG$10,Data1!$BG$11:$BG$19</definedName>
    <definedName name="A125191242A_Data">Data1!$BG$11:$BG$19</definedName>
    <definedName name="A125191242A_Latest">Data1!$BG$19</definedName>
    <definedName name="A125191246K">Data1!$BM$1:$BM$10,Data1!$BM$11:$BM$19</definedName>
    <definedName name="A125191246K_Data">Data1!$BM$11:$BM$19</definedName>
    <definedName name="A125191246K_Latest">Data1!$BM$19</definedName>
    <definedName name="A125191602V">Data1!$DR$1:$DR$10,Data1!$DR$11:$DR$19</definedName>
    <definedName name="A125191602V_Data">Data1!$DR$11:$DR$19</definedName>
    <definedName name="A125191602V_Latest">Data1!$DR$19</definedName>
    <definedName name="A125191606C">Data1!$CZ$1:$CZ$10,Data1!$CZ$11:$CZ$19</definedName>
    <definedName name="A125191606C_Data">Data1!$CZ$11:$CZ$19</definedName>
    <definedName name="A125191606C_Latest">Data1!$CZ$19</definedName>
    <definedName name="A125191610V">Data1!$DI$1:$DI$10,Data1!$DI$11:$DI$19</definedName>
    <definedName name="A125191610V_Data">Data1!$DI$11:$DI$19</definedName>
    <definedName name="A125191610V_Latest">Data1!$DI$19</definedName>
    <definedName name="A125191614C">Data1!$DL$1:$DL$10,Data1!$DL$11:$DL$19</definedName>
    <definedName name="A125191614C_Data">Data1!$DL$11:$DL$19</definedName>
    <definedName name="A125191614C_Latest">Data1!$DL$19</definedName>
    <definedName name="A125191618L">Data1!$DO$1:$DO$10,Data1!$DO$11:$DO$19</definedName>
    <definedName name="A125191618L_Data">Data1!$DO$11:$DO$19</definedName>
    <definedName name="A125191618L_Latest">Data1!$DO$19</definedName>
    <definedName name="A125191622C">Data1!$DX$1:$DX$10,Data1!$DX$11:$DX$19</definedName>
    <definedName name="A125191622C_Data">Data1!$DX$11:$DX$19</definedName>
    <definedName name="A125191622C_Latest">Data1!$DX$19</definedName>
    <definedName name="A125191626L">Data1!$CW$1:$CW$10,Data1!$CW$11:$CW$19</definedName>
    <definedName name="A125191626L_Data">Data1!$CW$11:$CW$19</definedName>
    <definedName name="A125191626L_Latest">Data1!$CW$19</definedName>
    <definedName name="A125191630C">Data1!$DC$1:$DC$10,Data1!$DC$11:$DC$19</definedName>
    <definedName name="A125191630C_Data">Data1!$DC$11:$DC$19</definedName>
    <definedName name="A125191630C_Latest">Data1!$DC$19</definedName>
    <definedName name="A125191634L">Data1!$DF$1:$DF$10,Data1!$DF$11:$DF$19</definedName>
    <definedName name="A125191634L_Data">Data1!$DF$11:$DF$19</definedName>
    <definedName name="A125191634L_Latest">Data1!$DF$19</definedName>
    <definedName name="A125191638W">Data1!$DU$1:$DU$10,Data1!$DU$11:$DU$19</definedName>
    <definedName name="A125191638W_Data">Data1!$DU$11:$DU$19</definedName>
    <definedName name="A125191638W_Latest">Data1!$DU$19</definedName>
    <definedName name="A125191642L">Data1!$EA$1:$EA$10,Data1!$EA$11:$EA$19</definedName>
    <definedName name="A125191642L_Data">Data1!$EA$11:$EA$19</definedName>
    <definedName name="A125191642L_Latest">Data1!$EA$19</definedName>
    <definedName name="A125191998A">Data1!$EY$1:$EY$10,Data1!$EY$11:$EY$19</definedName>
    <definedName name="A125191998A_Data">Data1!$EY$11:$EY$19</definedName>
    <definedName name="A125191998A_Latest">Data1!$EY$19</definedName>
    <definedName name="A125192002J">Data1!$EG$1:$EG$10,Data1!$EG$11:$EG$19</definedName>
    <definedName name="A125192002J_Data">Data1!$EG$11:$EG$19</definedName>
    <definedName name="A125192002J_Latest">Data1!$EG$19</definedName>
    <definedName name="A125192006T">Data1!$EP$1:$EP$10,Data1!$EP$11:$EP$19</definedName>
    <definedName name="A125192006T_Data">Data1!$EP$11:$EP$19</definedName>
    <definedName name="A125192006T_Latest">Data1!$EP$19</definedName>
    <definedName name="A125192010J">Data1!$ES$1:$ES$10,Data1!$ES$11:$ES$19</definedName>
    <definedName name="A125192010J_Data">Data1!$ES$11:$ES$19</definedName>
    <definedName name="A125192010J_Latest">Data1!$ES$19</definedName>
    <definedName name="A125192014T">Data1!$EV$1:$EV$10,Data1!$EV$11:$EV$19</definedName>
    <definedName name="A125192014T_Data">Data1!$EV$11:$EV$19</definedName>
    <definedName name="A125192014T_Latest">Data1!$EV$19</definedName>
    <definedName name="A125192018A">Data1!$FE$1:$FE$10,Data1!$FE$11:$FE$19</definedName>
    <definedName name="A125192018A_Data">Data1!$FE$11:$FE$19</definedName>
    <definedName name="A125192018A_Latest">Data1!$FE$19</definedName>
    <definedName name="A125192022T">Data1!$ED$1:$ED$10,Data1!$ED$11:$ED$19</definedName>
    <definedName name="A125192022T_Data">Data1!$ED$11:$ED$19</definedName>
    <definedName name="A125192022T_Latest">Data1!$ED$19</definedName>
    <definedName name="A125192026A">Data1!$EJ$1:$EJ$10,Data1!$EJ$11:$EJ$19</definedName>
    <definedName name="A125192026A_Data">Data1!$EJ$11:$EJ$19</definedName>
    <definedName name="A125192026A_Latest">Data1!$EJ$19</definedName>
    <definedName name="A125192030T">Data1!$EM$1:$EM$10,Data1!$EM$11:$EM$19</definedName>
    <definedName name="A125192030T_Data">Data1!$EM$11:$EM$19</definedName>
    <definedName name="A125192030T_Latest">Data1!$EM$19</definedName>
    <definedName name="A125192034A">Data1!$FB$1:$FB$10,Data1!$FB$11:$FB$19</definedName>
    <definedName name="A125192034A_Data">Data1!$FB$11:$FB$19</definedName>
    <definedName name="A125192034A_Latest">Data1!$FB$19</definedName>
    <definedName name="A125192038K">Data1!$FH$1:$FH$10,Data1!$FH$11:$FH$19</definedName>
    <definedName name="A125192038K_Data">Data1!$FH$11:$FH$19</definedName>
    <definedName name="A125192038K_Latest">Data1!$FH$19</definedName>
    <definedName name="A125192394F">Data1!$Y$1:$Y$10,Data1!$Y$11:$Y$19</definedName>
    <definedName name="A125192394F_Data">Data1!$Y$11:$Y$19</definedName>
    <definedName name="A125192394F_Latest">Data1!$Y$19</definedName>
    <definedName name="A125192398R">Data1!$G$1:$G$10,Data1!$G$11:$G$19</definedName>
    <definedName name="A125192398R_Data">Data1!$G$11:$G$19</definedName>
    <definedName name="A125192398R_Latest">Data1!$G$19</definedName>
    <definedName name="A125192402V">Data1!$P$1:$P$10,Data1!$P$11:$P$19</definedName>
    <definedName name="A125192402V_Data">Data1!$P$11:$P$19</definedName>
    <definedName name="A125192402V_Latest">Data1!$P$19</definedName>
    <definedName name="A125192406C">Data1!$S$1:$S$10,Data1!$S$11:$S$19</definedName>
    <definedName name="A125192406C_Data">Data1!$S$11:$S$19</definedName>
    <definedName name="A125192406C_Latest">Data1!$S$19</definedName>
    <definedName name="A125192410V">Data1!$V$1:$V$10,Data1!$V$11:$V$19</definedName>
    <definedName name="A125192410V_Data">Data1!$V$11:$V$19</definedName>
    <definedName name="A125192410V_Latest">Data1!$V$19</definedName>
    <definedName name="A125192414C">Data1!$AE$1:$AE$10,Data1!$AE$11:$AE$19</definedName>
    <definedName name="A125192414C_Data">Data1!$AE$11:$AE$19</definedName>
    <definedName name="A125192414C_Latest">Data1!$AE$19</definedName>
    <definedName name="A125192418L">Data1!$D$1:$D$10,Data1!$D$11:$D$19</definedName>
    <definedName name="A125192418L_Data">Data1!$D$11:$D$19</definedName>
    <definedName name="A125192418L_Latest">Data1!$D$19</definedName>
    <definedName name="A125192422C">Data1!$J$1:$J$10,Data1!$J$11:$J$19</definedName>
    <definedName name="A125192422C_Data">Data1!$J$11:$J$19</definedName>
    <definedName name="A125192422C_Latest">Data1!$J$19</definedName>
    <definedName name="A125192426L">Data1!$M$1:$M$10,Data1!$M$11:$M$19</definedName>
    <definedName name="A125192426L_Data">Data1!$M$11:$M$19</definedName>
    <definedName name="A125192426L_Latest">Data1!$M$19</definedName>
    <definedName name="A125192430C">Data1!$AB$1:$AB$10,Data1!$AB$11:$AB$19</definedName>
    <definedName name="A125192430C_Data">Data1!$AB$11:$AB$19</definedName>
    <definedName name="A125192430C_Latest">Data1!$AB$19</definedName>
    <definedName name="A125192434L">Data1!$AH$1:$AH$10,Data1!$AH$11:$AH$19</definedName>
    <definedName name="A125192434L_Data">Data1!$AH$11:$AH$19</definedName>
    <definedName name="A125192434L_Latest">Data1!$AH$19</definedName>
    <definedName name="A125192438W">Data2!$GV$1:$GV$10,Data2!$GV$11:$GV$19</definedName>
    <definedName name="A125192438W_Data">Data2!$GV$11:$GV$19</definedName>
    <definedName name="A125192438W_Latest">Data2!$GV$19</definedName>
    <definedName name="A125192442L">Data2!$GD$1:$GD$10,Data2!$GD$11:$GD$19</definedName>
    <definedName name="A125192442L_Data">Data2!$GD$11:$GD$19</definedName>
    <definedName name="A125192442L_Latest">Data2!$GD$19</definedName>
    <definedName name="A125192446W">Data2!$GM$1:$GM$10,Data2!$GM$11:$GM$19</definedName>
    <definedName name="A125192446W_Data">Data2!$GM$11:$GM$19</definedName>
    <definedName name="A125192446W_Latest">Data2!$GM$19</definedName>
    <definedName name="A125192450L">Data2!$GP$1:$GP$10,Data2!$GP$11:$GP$19</definedName>
    <definedName name="A125192450L_Data">Data2!$GP$11:$GP$19</definedName>
    <definedName name="A125192450L_Latest">Data2!$GP$19</definedName>
    <definedName name="A125192454W">Data2!$GS$1:$GS$10,Data2!$GS$11:$GS$19</definedName>
    <definedName name="A125192454W_Data">Data2!$GS$11:$GS$19</definedName>
    <definedName name="A125192454W_Latest">Data2!$GS$19</definedName>
    <definedName name="A125192458F">Data2!$HB$1:$HB$10,Data2!$HB$11:$HB$19</definedName>
    <definedName name="A125192458F_Data">Data2!$HB$11:$HB$19</definedName>
    <definedName name="A125192458F_Latest">Data2!$HB$19</definedName>
    <definedName name="A125192462W">Data2!$GA$1:$GA$10,Data2!$GA$11:$GA$19</definedName>
    <definedName name="A125192462W_Data">Data2!$GA$11:$GA$19</definedName>
    <definedName name="A125192462W_Latest">Data2!$GA$19</definedName>
    <definedName name="A125192466F">Data2!$GG$1:$GG$10,Data2!$GG$11:$GG$19</definedName>
    <definedName name="A125192466F_Data">Data2!$GG$11:$GG$19</definedName>
    <definedName name="A125192466F_Latest">Data2!$GG$19</definedName>
    <definedName name="A125192470W">Data2!$GJ$1:$GJ$10,Data2!$GJ$11:$GJ$19</definedName>
    <definedName name="A125192470W_Data">Data2!$GJ$11:$GJ$19</definedName>
    <definedName name="A125192470W_Latest">Data2!$GJ$19</definedName>
    <definedName name="A125192474F">Data2!$GY$1:$GY$10,Data2!$GY$11:$GY$19</definedName>
    <definedName name="A125192474F_Data">Data2!$GY$11:$GY$19</definedName>
    <definedName name="A125192474F_Latest">Data2!$GY$19</definedName>
    <definedName name="A125192478R">Data2!$HE$1:$HE$10,Data2!$HE$11:$HE$19</definedName>
    <definedName name="A125192478R_Data">Data2!$HE$11:$HE$19</definedName>
    <definedName name="A125192478R_Latest">Data2!$HE$19</definedName>
    <definedName name="A125192482F">Data2!$F$1:$F$10,Data2!$F$11:$F$19</definedName>
    <definedName name="A125192482F_Data">Data2!$F$11:$F$19</definedName>
    <definedName name="A125192482F_Latest">Data2!$F$19</definedName>
    <definedName name="A125192486R">Data1!$ID$1:$ID$10,Data1!$ID$11:$ID$19</definedName>
    <definedName name="A125192486R_Data">Data1!$ID$11:$ID$19</definedName>
    <definedName name="A125192486R_Latest">Data1!$ID$19</definedName>
    <definedName name="A125192490F">Data1!$IM$1:$IM$10,Data1!$IM$11:$IM$19</definedName>
    <definedName name="A125192490F_Data">Data1!$IM$11:$IM$19</definedName>
    <definedName name="A125192490F_Latest">Data1!$IM$19</definedName>
    <definedName name="A125192494R">Data1!$IP$1:$IP$10,Data1!$IP$11:$IP$19</definedName>
    <definedName name="A125192494R_Data">Data1!$IP$11:$IP$19</definedName>
    <definedName name="A125192494R_Latest">Data1!$IP$19</definedName>
    <definedName name="A125192498X">Data2!$C$1:$C$10,Data2!$C$11:$C$19</definedName>
    <definedName name="A125192498X_Data">Data2!$C$11:$C$19</definedName>
    <definedName name="A125192498X_Latest">Data2!$C$19</definedName>
    <definedName name="A125192502C">Data2!$L$1:$L$10,Data2!$L$11:$L$19</definedName>
    <definedName name="A125192502C_Data">Data2!$L$11:$L$19</definedName>
    <definedName name="A125192502C_Latest">Data2!$L$19</definedName>
    <definedName name="A125192506L">Data1!$IA$1:$IA$10,Data1!$IA$11:$IA$19</definedName>
    <definedName name="A125192506L_Data">Data1!$IA$11:$IA$19</definedName>
    <definedName name="A125192506L_Latest">Data1!$IA$19</definedName>
    <definedName name="A125192510C">Data1!$IG$1:$IG$10,Data1!$IG$11:$IG$19</definedName>
    <definedName name="A125192510C_Data">Data1!$IG$11:$IG$19</definedName>
    <definedName name="A125192510C_Latest">Data1!$IG$19</definedName>
    <definedName name="A125192514L">Data1!$IJ$1:$IJ$10,Data1!$IJ$11:$IJ$19</definedName>
    <definedName name="A125192514L_Data">Data1!$IJ$11:$IJ$19</definedName>
    <definedName name="A125192514L_Latest">Data1!$IJ$19</definedName>
    <definedName name="A125192518W">Data2!$I$1:$I$10,Data2!$I$11:$I$19</definedName>
    <definedName name="A125192518W_Data">Data2!$I$11:$I$19</definedName>
    <definedName name="A125192518W_Latest">Data2!$I$19</definedName>
    <definedName name="A125192522L">Data2!$O$1:$O$10,Data2!$O$11:$O$19</definedName>
    <definedName name="A125192522L_Data">Data2!$O$11:$O$19</definedName>
    <definedName name="A125192522L_Latest">Data2!$O$19</definedName>
    <definedName name="A125192526W">Data2!$DA$1:$DA$10,Data2!$DA$11:$DA$19</definedName>
    <definedName name="A125192526W_Data">Data2!$DA$11:$DA$19</definedName>
    <definedName name="A125192526W_Latest">Data2!$DA$19</definedName>
    <definedName name="A125192530L">Data2!$CI$1:$CI$10,Data2!$CI$11:$CI$19</definedName>
    <definedName name="A125192530L_Data">Data2!$CI$11:$CI$19</definedName>
    <definedName name="A125192530L_Latest">Data2!$CI$19</definedName>
    <definedName name="A125192534W">Data2!$CR$1:$CR$10,Data2!$CR$11:$CR$19</definedName>
    <definedName name="A125192534W_Data">Data2!$CR$11:$CR$19</definedName>
    <definedName name="A125192534W_Latest">Data2!$CR$19</definedName>
    <definedName name="A125192538F">Data2!$CU$1:$CU$10,Data2!$CU$11:$CU$19</definedName>
    <definedName name="A125192538F_Data">Data2!$CU$11:$CU$19</definedName>
    <definedName name="A125192538F_Latest">Data2!$CU$19</definedName>
    <definedName name="A125192542W">Data2!$CX$1:$CX$10,Data2!$CX$11:$CX$19</definedName>
    <definedName name="A125192542W_Data">Data2!$CX$11:$CX$19</definedName>
    <definedName name="A125192542W_Latest">Data2!$CX$19</definedName>
    <definedName name="A125192546F">Data2!$DG$1:$DG$10,Data2!$DG$11:$DG$19</definedName>
    <definedName name="A125192546F_Data">Data2!$DG$11:$DG$19</definedName>
    <definedName name="A125192546F_Latest">Data2!$DG$19</definedName>
    <definedName name="A125192550W">Data2!$CF$1:$CF$10,Data2!$CF$11:$CF$19</definedName>
    <definedName name="A125192550W_Data">Data2!$CF$11:$CF$19</definedName>
    <definedName name="A125192550W_Latest">Data2!$CF$19</definedName>
    <definedName name="A125192554F">Data2!$CL$1:$CL$10,Data2!$CL$11:$CL$19</definedName>
    <definedName name="A125192554F_Data">Data2!$CL$11:$CL$19</definedName>
    <definedName name="A125192554F_Latest">Data2!$CL$19</definedName>
    <definedName name="A125192558R">Data2!$CO$1:$CO$10,Data2!$CO$11:$CO$19</definedName>
    <definedName name="A125192558R_Data">Data2!$CO$11:$CO$19</definedName>
    <definedName name="A125192558R_Latest">Data2!$CO$19</definedName>
    <definedName name="A125192562F">Data2!$DD$1:$DD$10,Data2!$DD$11:$DD$19</definedName>
    <definedName name="A125192562F_Data">Data2!$DD$11:$DD$19</definedName>
    <definedName name="A125192562F_Latest">Data2!$DD$19</definedName>
    <definedName name="A125192566R">Data2!$DJ$1:$DJ$10,Data2!$DJ$11:$DJ$19</definedName>
    <definedName name="A125192566R_Data">Data2!$DJ$11:$DJ$19</definedName>
    <definedName name="A125192566R_Latest">Data2!$DJ$19</definedName>
    <definedName name="A125192570F">Data2!$EH$1:$EH$10,Data2!$EH$11:$EH$19</definedName>
    <definedName name="A125192570F_Data">Data2!$EH$11:$EH$19</definedName>
    <definedName name="A125192570F_Latest">Data2!$EH$19</definedName>
    <definedName name="A125192574R">Data2!$DP$1:$DP$10,Data2!$DP$11:$DP$19</definedName>
    <definedName name="A125192574R_Data">Data2!$DP$11:$DP$19</definedName>
    <definedName name="A125192574R_Latest">Data2!$DP$19</definedName>
    <definedName name="A125192578X">Data2!$DY$1:$DY$10,Data2!$DY$11:$DY$19</definedName>
    <definedName name="A125192578X_Data">Data2!$DY$11:$DY$19</definedName>
    <definedName name="A125192578X_Latest">Data2!$DY$19</definedName>
    <definedName name="A125192582R">Data2!$EB$1:$EB$10,Data2!$EB$11:$EB$19</definedName>
    <definedName name="A125192582R_Data">Data2!$EB$11:$EB$19</definedName>
    <definedName name="A125192582R_Latest">Data2!$EB$19</definedName>
    <definedName name="A125192586X">Data2!$EE$1:$EE$10,Data2!$EE$11:$EE$19</definedName>
    <definedName name="A125192586X_Data">Data2!$EE$11:$EE$19</definedName>
    <definedName name="A125192586X_Latest">Data2!$EE$19</definedName>
    <definedName name="A125192590R">Data2!$EN$1:$EN$10,Data2!$EN$11:$EN$19</definedName>
    <definedName name="A125192590R_Data">Data2!$EN$11:$EN$19</definedName>
    <definedName name="A125192590R_Latest">Data2!$EN$19</definedName>
    <definedName name="A125192594X">Data2!$DM$1:$DM$10,Data2!$DM$11:$DM$19</definedName>
    <definedName name="A125192594X_Data">Data2!$DM$11:$DM$19</definedName>
    <definedName name="A125192594X_Latest">Data2!$DM$19</definedName>
    <definedName name="A125192598J">Data2!$DS$1:$DS$10,Data2!$DS$11:$DS$19</definedName>
    <definedName name="A125192598J_Data">Data2!$DS$11:$DS$19</definedName>
    <definedName name="A125192598J_Latest">Data2!$DS$19</definedName>
    <definedName name="A125192602L">Data2!$DV$1:$DV$10,Data2!$DV$11:$DV$19</definedName>
    <definedName name="A125192602L_Data">Data2!$DV$11:$DV$19</definedName>
    <definedName name="A125192602L_Latest">Data2!$DV$19</definedName>
    <definedName name="A125192606W">Data2!$EK$1:$EK$10,Data2!$EK$11:$EK$19</definedName>
    <definedName name="A125192606W_Data">Data2!$EK$11:$EK$19</definedName>
    <definedName name="A125192606W_Latest">Data2!$EK$19</definedName>
    <definedName name="A125192610L">Data2!$EQ$1:$EQ$10,Data2!$EQ$11:$EQ$19</definedName>
    <definedName name="A125192610L_Data">Data2!$EQ$11:$EQ$19</definedName>
    <definedName name="A125192610L_Latest">Data2!$EQ$19</definedName>
    <definedName name="A125192614W">Data2!$FO$1:$FO$10,Data2!$FO$11:$FO$19</definedName>
    <definedName name="A125192614W_Data">Data2!$FO$11:$FO$19</definedName>
    <definedName name="A125192614W_Latest">Data2!$FO$19</definedName>
    <definedName name="A125192618F">Data2!$EW$1:$EW$10,Data2!$EW$11:$EW$19</definedName>
    <definedName name="A125192618F_Data">Data2!$EW$11:$EW$19</definedName>
    <definedName name="A125192618F_Latest">Data2!$EW$19</definedName>
    <definedName name="A125192622W">Data2!$FF$1:$FF$10,Data2!$FF$11:$FF$19</definedName>
    <definedName name="A125192622W_Data">Data2!$FF$11:$FF$19</definedName>
    <definedName name="A125192622W_Latest">Data2!$FF$19</definedName>
    <definedName name="A125192626F">Data2!$FI$1:$FI$10,Data2!$FI$11:$FI$19</definedName>
    <definedName name="A125192626F_Data">Data2!$FI$11:$FI$19</definedName>
    <definedName name="A125192626F_Latest">Data2!$FI$19</definedName>
    <definedName name="A125192630W">Data2!$FL$1:$FL$10,Data2!$FL$11:$FL$19</definedName>
    <definedName name="A125192630W_Data">Data2!$FL$11:$FL$19</definedName>
    <definedName name="A125192630W_Latest">Data2!$FL$19</definedName>
    <definedName name="A125192634F">Data2!$FU$1:$FU$10,Data2!$FU$11:$FU$19</definedName>
    <definedName name="A125192634F_Data">Data2!$FU$11:$FU$19</definedName>
    <definedName name="A125192634F_Latest">Data2!$FU$19</definedName>
    <definedName name="A125192638R">Data2!$ET$1:$ET$10,Data2!$ET$11:$ET$19</definedName>
    <definedName name="A125192638R_Data">Data2!$ET$11:$ET$19</definedName>
    <definedName name="A125192638R_Latest">Data2!$ET$19</definedName>
    <definedName name="A125192642F">Data2!$EZ$1:$EZ$10,Data2!$EZ$11:$EZ$19</definedName>
    <definedName name="A125192642F_Data">Data2!$EZ$11:$EZ$19</definedName>
    <definedName name="A125192642F_Latest">Data2!$EZ$19</definedName>
    <definedName name="A125192646R">Data2!$FC$1:$FC$10,Data2!$FC$11:$FC$19</definedName>
    <definedName name="A125192646R_Data">Data2!$FC$11:$FC$19</definedName>
    <definedName name="A125192646R_Latest">Data2!$FC$19</definedName>
    <definedName name="A125192650F">Data2!$FR$1:$FR$10,Data2!$FR$11:$FR$19</definedName>
    <definedName name="A125192650F_Data">Data2!$FR$11:$FR$19</definedName>
    <definedName name="A125192650F_Latest">Data2!$FR$19</definedName>
    <definedName name="A125192654R">Data2!$FX$1:$FX$10,Data2!$FX$11:$FX$19</definedName>
    <definedName name="A125192654R_Data">Data2!$FX$11:$FX$19</definedName>
    <definedName name="A125192654R_Latest">Data2!$FX$19</definedName>
    <definedName name="A125192658X">Data1!$HO$1:$HO$10,Data1!$HO$11:$HO$19</definedName>
    <definedName name="A125192658X_Data">Data1!$HO$11:$HO$19</definedName>
    <definedName name="A125192658X_Latest">Data1!$HO$19</definedName>
    <definedName name="A125192662R">Data1!$GW$1:$GW$10,Data1!$GW$11:$GW$19</definedName>
    <definedName name="A125192662R_Data">Data1!$GW$11:$GW$19</definedName>
    <definedName name="A125192662R_Latest">Data1!$GW$19</definedName>
    <definedName name="A125192666X">Data1!$HF$1:$HF$10,Data1!$HF$11:$HF$19</definedName>
    <definedName name="A125192666X_Data">Data1!$HF$11:$HF$19</definedName>
    <definedName name="A125192666X_Latest">Data1!$HF$19</definedName>
    <definedName name="A125192670R">Data1!$HI$1:$HI$10,Data1!$HI$11:$HI$19</definedName>
    <definedName name="A125192670R_Data">Data1!$HI$11:$HI$19</definedName>
    <definedName name="A125192670R_Latest">Data1!$HI$19</definedName>
    <definedName name="A125192674X">Data1!$HL$1:$HL$10,Data1!$HL$11:$HL$19</definedName>
    <definedName name="A125192674X_Data">Data1!$HL$11:$HL$19</definedName>
    <definedName name="A125192674X_Latest">Data1!$HL$19</definedName>
    <definedName name="A125192678J">Data1!$HU$1:$HU$10,Data1!$HU$11:$HU$19</definedName>
    <definedName name="A125192678J_Data">Data1!$HU$11:$HU$19</definedName>
    <definedName name="A125192678J_Latest">Data1!$HU$19</definedName>
    <definedName name="A125192682X">Data1!$GT$1:$GT$10,Data1!$GT$11:$GT$19</definedName>
    <definedName name="A125192682X_Data">Data1!$GT$11:$GT$19</definedName>
    <definedName name="A125192682X_Latest">Data1!$GT$19</definedName>
    <definedName name="A125192686J">Data1!$GZ$1:$GZ$10,Data1!$GZ$11:$GZ$19</definedName>
    <definedName name="A125192686J_Data">Data1!$GZ$11:$GZ$19</definedName>
    <definedName name="A125192686J_Latest">Data1!$GZ$19</definedName>
    <definedName name="A125192690X">Data1!$HC$1:$HC$10,Data1!$HC$11:$HC$19</definedName>
    <definedName name="A125192690X_Data">Data1!$HC$11:$HC$19</definedName>
    <definedName name="A125192690X_Latest">Data1!$HC$19</definedName>
    <definedName name="A125192694J">Data1!$HR$1:$HR$10,Data1!$HR$11:$HR$19</definedName>
    <definedName name="A125192694J_Data">Data1!$HR$11:$HR$19</definedName>
    <definedName name="A125192694J_Latest">Data1!$HR$19</definedName>
    <definedName name="A125192698T">Data1!$HX$1:$HX$10,Data1!$HX$11:$HX$19</definedName>
    <definedName name="A125192698T_Data">Data1!$HX$11:$HX$19</definedName>
    <definedName name="A125192698T_Latest">Data1!$HX$19</definedName>
    <definedName name="A125192702W">Data2!$AM$1:$AM$10,Data2!$AM$11:$AM$19</definedName>
    <definedName name="A125192702W_Data">Data2!$AM$11:$AM$19</definedName>
    <definedName name="A125192702W_Latest">Data2!$AM$19</definedName>
    <definedName name="A125192706F">Data2!$U$1:$U$10,Data2!$U$11:$U$19</definedName>
    <definedName name="A125192706F_Data">Data2!$U$11:$U$19</definedName>
    <definedName name="A125192706F_Latest">Data2!$U$19</definedName>
    <definedName name="A125192710W">Data2!$AD$1:$AD$10,Data2!$AD$11:$AD$19</definedName>
    <definedName name="A125192710W_Data">Data2!$AD$11:$AD$19</definedName>
    <definedName name="A125192710W_Latest">Data2!$AD$19</definedName>
    <definedName name="A125192714F">Data2!$AG$1:$AG$10,Data2!$AG$11:$AG$19</definedName>
    <definedName name="A125192714F_Data">Data2!$AG$11:$AG$19</definedName>
    <definedName name="A125192714F_Latest">Data2!$AG$19</definedName>
    <definedName name="A125192718R">Data2!$AJ$1:$AJ$10,Data2!$AJ$11:$AJ$19</definedName>
    <definedName name="A125192718R_Data">Data2!$AJ$11:$AJ$19</definedName>
    <definedName name="A125192718R_Latest">Data2!$AJ$19</definedName>
    <definedName name="A125192722F">Data2!$AS$1:$AS$10,Data2!$AS$11:$AS$19</definedName>
    <definedName name="A125192722F_Data">Data2!$AS$11:$AS$19</definedName>
    <definedName name="A125192722F_Latest">Data2!$AS$19</definedName>
    <definedName name="A125192726R">Data2!$R$1:$R$10,Data2!$R$11:$R$19</definedName>
    <definedName name="A125192726R_Data">Data2!$R$11:$R$19</definedName>
    <definedName name="A125192726R_Latest">Data2!$R$19</definedName>
    <definedName name="A125192730F">Data2!$X$1:$X$10,Data2!$X$11:$X$19</definedName>
    <definedName name="A125192730F_Data">Data2!$X$11:$X$19</definedName>
    <definedName name="A125192730F_Latest">Data2!$X$19</definedName>
    <definedName name="A125192734R">Data2!$AA$1:$AA$10,Data2!$AA$11:$AA$19</definedName>
    <definedName name="A125192734R_Data">Data2!$AA$11:$AA$19</definedName>
    <definedName name="A125192734R_Latest">Data2!$AA$19</definedName>
    <definedName name="A125192738X">Data2!$AP$1:$AP$10,Data2!$AP$11:$AP$19</definedName>
    <definedName name="A125192738X_Data">Data2!$AP$11:$AP$19</definedName>
    <definedName name="A125192738X_Latest">Data2!$AP$19</definedName>
    <definedName name="A125192742R">Data2!$AV$1:$AV$10,Data2!$AV$11:$AV$19</definedName>
    <definedName name="A125192742R_Data">Data2!$AV$11:$AV$19</definedName>
    <definedName name="A125192742R_Latest">Data2!$AV$19</definedName>
    <definedName name="A125192746X">Data2!$BT$1:$BT$10,Data2!$BT$11:$BT$19</definedName>
    <definedName name="A125192746X_Data">Data2!$BT$11:$BT$19</definedName>
    <definedName name="A125192746X_Latest">Data2!$BT$19</definedName>
    <definedName name="A125192750R">Data2!$BB$1:$BB$10,Data2!$BB$11:$BB$19</definedName>
    <definedName name="A125192750R_Data">Data2!$BB$11:$BB$19</definedName>
    <definedName name="A125192750R_Latest">Data2!$BB$19</definedName>
    <definedName name="A125192754X">Data2!$BK$1:$BK$10,Data2!$BK$11:$BK$19</definedName>
    <definedName name="A125192754X_Data">Data2!$BK$11:$BK$19</definedName>
    <definedName name="A125192754X_Latest">Data2!$BK$19</definedName>
    <definedName name="A125192758J">Data2!$BN$1:$BN$10,Data2!$BN$11:$BN$19</definedName>
    <definedName name="A125192758J_Data">Data2!$BN$11:$BN$19</definedName>
    <definedName name="A125192758J_Latest">Data2!$BN$19</definedName>
    <definedName name="A125192762X">Data2!$BQ$1:$BQ$10,Data2!$BQ$11:$BQ$19</definedName>
    <definedName name="A125192762X_Data">Data2!$BQ$11:$BQ$19</definedName>
    <definedName name="A125192762X_Latest">Data2!$BQ$19</definedName>
    <definedName name="A125192766J">Data2!$BZ$1:$BZ$10,Data2!$BZ$11:$BZ$19</definedName>
    <definedName name="A125192766J_Data">Data2!$BZ$11:$BZ$19</definedName>
    <definedName name="A125192766J_Latest">Data2!$BZ$19</definedName>
    <definedName name="A125192770X">Data2!$AY$1:$AY$10,Data2!$AY$11:$AY$19</definedName>
    <definedName name="A125192770X_Data">Data2!$AY$11:$AY$19</definedName>
    <definedName name="A125192770X_Latest">Data2!$AY$19</definedName>
    <definedName name="A125192774J">Data2!$BE$1:$BE$10,Data2!$BE$11:$BE$19</definedName>
    <definedName name="A125192774J_Data">Data2!$BE$11:$BE$19</definedName>
    <definedName name="A125192774J_Latest">Data2!$BE$19</definedName>
    <definedName name="A125192778T">Data2!$BH$1:$BH$10,Data2!$BH$11:$BH$19</definedName>
    <definedName name="A125192778T_Data">Data2!$BH$11:$BH$19</definedName>
    <definedName name="A125192778T_Latest">Data2!$BH$19</definedName>
    <definedName name="A125192782J">Data2!$BW$1:$BW$10,Data2!$BW$11:$BW$19</definedName>
    <definedName name="A125192782J_Data">Data2!$BW$11:$BW$19</definedName>
    <definedName name="A125192782J_Latest">Data2!$BW$19</definedName>
    <definedName name="A125192786T">Data2!$CC$1:$CC$10,Data2!$CC$11:$CC$19</definedName>
    <definedName name="A125192786T_Data">Data2!$CC$11:$CC$19</definedName>
    <definedName name="A125192786T_Latest">Data2!$CC$19</definedName>
    <definedName name="A125192790J">Data1!$CM$1:$CM$10,Data1!$CM$11:$CM$19</definedName>
    <definedName name="A125192790J_Data">Data1!$CM$11:$CM$19</definedName>
    <definedName name="A125192790J_Latest">Data1!$CM$19</definedName>
    <definedName name="A125192794T">Data1!$BU$1:$BU$10,Data1!$BU$11:$BU$19</definedName>
    <definedName name="A125192794T_Data">Data1!$BU$11:$BU$19</definedName>
    <definedName name="A125192794T_Latest">Data1!$BU$19</definedName>
    <definedName name="A125192798A">Data1!$CD$1:$CD$10,Data1!$CD$11:$CD$19</definedName>
    <definedName name="A125192798A_Data">Data1!$CD$11:$CD$19</definedName>
    <definedName name="A125192798A_Latest">Data1!$CD$19</definedName>
    <definedName name="A125192802F">Data1!$CG$1:$CG$10,Data1!$CG$11:$CG$19</definedName>
    <definedName name="A125192802F_Data">Data1!$CG$11:$CG$19</definedName>
    <definedName name="A125192802F_Latest">Data1!$CG$19</definedName>
    <definedName name="A125192806R">Data1!$CJ$1:$CJ$10,Data1!$CJ$11:$CJ$19</definedName>
    <definedName name="A125192806R_Data">Data1!$CJ$11:$CJ$19</definedName>
    <definedName name="A125192806R_Latest">Data1!$CJ$19</definedName>
    <definedName name="A125192810F">Data1!$CS$1:$CS$10,Data1!$CS$11:$CS$19</definedName>
    <definedName name="A125192810F_Data">Data1!$CS$11:$CS$19</definedName>
    <definedName name="A125192810F_Latest">Data1!$CS$19</definedName>
    <definedName name="A125192814R">Data1!$BR$1:$BR$10,Data1!$BR$11:$BR$19</definedName>
    <definedName name="A125192814R_Data">Data1!$BR$11:$BR$19</definedName>
    <definedName name="A125192814R_Latest">Data1!$BR$19</definedName>
    <definedName name="A125192818X">Data1!$BX$1:$BX$10,Data1!$BX$11:$BX$19</definedName>
    <definedName name="A125192818X_Data">Data1!$BX$11:$BX$19</definedName>
    <definedName name="A125192818X_Latest">Data1!$BX$19</definedName>
    <definedName name="A125192822R">Data1!$CA$1:$CA$10,Data1!$CA$11:$CA$19</definedName>
    <definedName name="A125192822R_Data">Data1!$CA$11:$CA$19</definedName>
    <definedName name="A125192822R_Latest">Data1!$CA$19</definedName>
    <definedName name="A125192826X">Data1!$CP$1:$CP$10,Data1!$CP$11:$CP$19</definedName>
    <definedName name="A125192826X_Data">Data1!$CP$11:$CP$19</definedName>
    <definedName name="A125192826X_Latest">Data1!$CP$19</definedName>
    <definedName name="A125192830R">Data1!$CV$1:$CV$10,Data1!$CV$11:$CV$19</definedName>
    <definedName name="A125192830R_Data">Data1!$CV$11:$CV$19</definedName>
    <definedName name="A125192830R_Latest">Data1!$CV$19</definedName>
    <definedName name="A125193186F">Data1!$GH$1:$GH$10,Data1!$GH$11:$GH$19</definedName>
    <definedName name="A125193186F_Data">Data1!$GH$11:$GH$19</definedName>
    <definedName name="A125193186F_Latest">Data1!$GH$19</definedName>
    <definedName name="A125193190W">Data1!$FP$1:$FP$10,Data1!$FP$11:$FP$19</definedName>
    <definedName name="A125193190W_Data">Data1!$FP$11:$FP$19</definedName>
    <definedName name="A125193190W_Latest">Data1!$FP$19</definedName>
    <definedName name="A125193194F">Data1!$FY$1:$FY$10,Data1!$FY$11:$FY$19</definedName>
    <definedName name="A125193194F_Data">Data1!$FY$11:$FY$19</definedName>
    <definedName name="A125193194F_Latest">Data1!$FY$19</definedName>
    <definedName name="A125193198R">Data1!$GB$1:$GB$10,Data1!$GB$11:$GB$19</definedName>
    <definedName name="A125193198R_Data">Data1!$GB$11:$GB$19</definedName>
    <definedName name="A125193198R_Latest">Data1!$GB$19</definedName>
    <definedName name="A125193202V">Data1!$GE$1:$GE$10,Data1!$GE$11:$GE$19</definedName>
    <definedName name="A125193202V_Data">Data1!$GE$11:$GE$19</definedName>
    <definedName name="A125193202V_Latest">Data1!$GE$19</definedName>
    <definedName name="A125193206C">Data1!$GN$1:$GN$10,Data1!$GN$11:$GN$19</definedName>
    <definedName name="A125193206C_Data">Data1!$GN$11:$GN$19</definedName>
    <definedName name="A125193206C_Latest">Data1!$GN$19</definedName>
    <definedName name="A125193210V">Data1!$FM$1:$FM$10,Data1!$FM$11:$FM$19</definedName>
    <definedName name="A125193210V_Data">Data1!$FM$11:$FM$19</definedName>
    <definedName name="A125193210V_Latest">Data1!$FM$19</definedName>
    <definedName name="A125193214C">Data1!$FS$1:$FS$10,Data1!$FS$11:$FS$19</definedName>
    <definedName name="A125193214C_Data">Data1!$FS$11:$FS$19</definedName>
    <definedName name="A125193214C_Latest">Data1!$FS$19</definedName>
    <definedName name="A125193218L">Data1!$FV$1:$FV$10,Data1!$FV$11:$FV$19</definedName>
    <definedName name="A125193218L_Data">Data1!$FV$11:$FV$19</definedName>
    <definedName name="A125193218L_Latest">Data1!$FV$19</definedName>
    <definedName name="A125193222C">Data1!$GK$1:$GK$10,Data1!$GK$11:$GK$19</definedName>
    <definedName name="A125193222C_Data">Data1!$GK$11:$GK$19</definedName>
    <definedName name="A125193222C_Latest">Data1!$GK$19</definedName>
    <definedName name="A125193226L">Data1!$GQ$1:$GQ$10,Data1!$GQ$11:$GQ$19</definedName>
    <definedName name="A125193226L_Data">Data1!$GQ$11:$GQ$19</definedName>
    <definedName name="A125193226L_Latest">Data1!$GQ$19</definedName>
    <definedName name="A125193582J">Data1!$BF$1:$BF$10,Data1!$BF$11:$BF$19</definedName>
    <definedName name="A125193582J_Data">Data1!$BF$11:$BF$19</definedName>
    <definedName name="A125193582J_Latest">Data1!$BF$19</definedName>
    <definedName name="A125193586T">Data1!$AN$1:$AN$10,Data1!$AN$11:$AN$19</definedName>
    <definedName name="A125193586T_Data">Data1!$AN$11:$AN$19</definedName>
    <definedName name="A125193586T_Latest">Data1!$AN$19</definedName>
    <definedName name="A125193590J">Data1!$AW$1:$AW$10,Data1!$AW$11:$AW$19</definedName>
    <definedName name="A125193590J_Data">Data1!$AW$11:$AW$19</definedName>
    <definedName name="A125193590J_Latest">Data1!$AW$19</definedName>
    <definedName name="A125193594T">Data1!$AZ$1:$AZ$10,Data1!$AZ$11:$AZ$19</definedName>
    <definedName name="A125193594T_Data">Data1!$AZ$11:$AZ$19</definedName>
    <definedName name="A125193594T_Latest">Data1!$AZ$19</definedName>
    <definedName name="A125193598A">Data1!$BC$1:$BC$10,Data1!$BC$11:$BC$19</definedName>
    <definedName name="A125193598A_Data">Data1!$BC$11:$BC$19</definedName>
    <definedName name="A125193598A_Latest">Data1!$BC$19</definedName>
    <definedName name="A125193602F">Data1!$BL$1:$BL$10,Data1!$BL$11:$BL$19</definedName>
    <definedName name="A125193602F_Data">Data1!$BL$11:$BL$19</definedName>
    <definedName name="A125193602F_Latest">Data1!$BL$19</definedName>
    <definedName name="A125193606R">Data1!$AK$1:$AK$10,Data1!$AK$11:$AK$19</definedName>
    <definedName name="A125193606R_Data">Data1!$AK$11:$AK$19</definedName>
    <definedName name="A125193606R_Latest">Data1!$AK$19</definedName>
    <definedName name="A125193610F">Data1!$AQ$1:$AQ$10,Data1!$AQ$11:$AQ$19</definedName>
    <definedName name="A125193610F_Data">Data1!$AQ$11:$AQ$19</definedName>
    <definedName name="A125193610F_Latest">Data1!$AQ$19</definedName>
    <definedName name="A125193614R">Data1!$AT$1:$AT$10,Data1!$AT$11:$AT$19</definedName>
    <definedName name="A125193614R_Data">Data1!$AT$11:$AT$19</definedName>
    <definedName name="A125193614R_Latest">Data1!$AT$19</definedName>
    <definedName name="A125193618X">Data1!$BI$1:$BI$10,Data1!$BI$11:$BI$19</definedName>
    <definedName name="A125193618X_Data">Data1!$BI$11:$BI$19</definedName>
    <definedName name="A125193618X_Latest">Data1!$BI$19</definedName>
    <definedName name="A125193622R">Data1!$BO$1:$BO$10,Data1!$BO$11:$BO$19</definedName>
    <definedName name="A125193622R_Data">Data1!$BO$11:$BO$19</definedName>
    <definedName name="A125193622R_Latest">Data1!$BO$19</definedName>
    <definedName name="A125193978C">Data1!$DT$1:$DT$10,Data1!$DT$11:$DT$19</definedName>
    <definedName name="A125193978C_Data">Data1!$DT$11:$DT$19</definedName>
    <definedName name="A125193978C_Latest">Data1!$DT$19</definedName>
    <definedName name="A125193982V">Data1!$DB$1:$DB$10,Data1!$DB$11:$DB$19</definedName>
    <definedName name="A125193982V_Data">Data1!$DB$11:$DB$19</definedName>
    <definedName name="A125193982V_Latest">Data1!$DB$19</definedName>
    <definedName name="A125193986C">Data1!$DK$1:$DK$10,Data1!$DK$11:$DK$19</definedName>
    <definedName name="A125193986C_Data">Data1!$DK$11:$DK$19</definedName>
    <definedName name="A125193986C_Latest">Data1!$DK$19</definedName>
    <definedName name="A125193990V">Data1!$DN$1:$DN$10,Data1!$DN$11:$DN$19</definedName>
    <definedName name="A125193990V_Data">Data1!$DN$11:$DN$19</definedName>
    <definedName name="A125193990V_Latest">Data1!$DN$19</definedName>
    <definedName name="A125193994C">Data1!$DQ$1:$DQ$10,Data1!$DQ$11:$DQ$19</definedName>
    <definedName name="A125193994C_Data">Data1!$DQ$11:$DQ$19</definedName>
    <definedName name="A125193994C_Latest">Data1!$DQ$19</definedName>
    <definedName name="A125193998L">Data1!$DZ$1:$DZ$10,Data1!$DZ$11:$DZ$19</definedName>
    <definedName name="A125193998L_Data">Data1!$DZ$11:$DZ$19</definedName>
    <definedName name="A125193998L_Latest">Data1!$DZ$19</definedName>
    <definedName name="A125194002V">Data1!$CY$1:$CY$10,Data1!$CY$11:$CY$19</definedName>
    <definedName name="A125194002V_Data">Data1!$CY$11:$CY$19</definedName>
    <definedName name="A125194002V_Latest">Data1!$CY$19</definedName>
    <definedName name="A125194006C">Data1!$DE$1:$DE$10,Data1!$DE$11:$DE$19</definedName>
    <definedName name="A125194006C_Data">Data1!$DE$11:$DE$19</definedName>
    <definedName name="A125194006C_Latest">Data1!$DE$19</definedName>
    <definedName name="A125194010V">Data1!$DH$1:$DH$10,Data1!$DH$11:$DH$19</definedName>
    <definedName name="A125194010V_Data">Data1!$DH$11:$DH$19</definedName>
    <definedName name="A125194010V_Latest">Data1!$DH$19</definedName>
    <definedName name="A125194014C">Data1!$DW$1:$DW$10,Data1!$DW$11:$DW$19</definedName>
    <definedName name="A125194014C_Data">Data1!$DW$11:$DW$19</definedName>
    <definedName name="A125194014C_Latest">Data1!$DW$19</definedName>
    <definedName name="A125194018L">Data1!$EC$1:$EC$10,Data1!$EC$11:$EC$19</definedName>
    <definedName name="A125194018L_Data">Data1!$EC$11:$EC$19</definedName>
    <definedName name="A125194018L_Latest">Data1!$EC$19</definedName>
    <definedName name="A125194374J">Data1!$FA$1:$FA$10,Data1!$FA$11:$FA$19</definedName>
    <definedName name="A125194374J_Data">Data1!$FA$11:$FA$19</definedName>
    <definedName name="A125194374J_Latest">Data1!$FA$19</definedName>
    <definedName name="A125194378T">Data1!$EI$1:$EI$10,Data1!$EI$11:$EI$19</definedName>
    <definedName name="A125194378T_Data">Data1!$EI$11:$EI$19</definedName>
    <definedName name="A125194378T_Latest">Data1!$EI$19</definedName>
    <definedName name="A125194382J">Data1!$ER$1:$ER$10,Data1!$ER$11:$ER$19</definedName>
    <definedName name="A125194382J_Data">Data1!$ER$11:$ER$19</definedName>
    <definedName name="A125194382J_Latest">Data1!$ER$19</definedName>
    <definedName name="A125194386T">Data1!$EU$1:$EU$10,Data1!$EU$11:$EU$19</definedName>
    <definedName name="A125194386T_Data">Data1!$EU$11:$EU$19</definedName>
    <definedName name="A125194386T_Latest">Data1!$EU$19</definedName>
    <definedName name="A125194390J">Data1!$EX$1:$EX$10,Data1!$EX$11:$EX$19</definedName>
    <definedName name="A125194390J_Data">Data1!$EX$11:$EX$19</definedName>
    <definedName name="A125194390J_Latest">Data1!$EX$19</definedName>
    <definedName name="A125194394T">Data1!$FG$1:$FG$10,Data1!$FG$11:$FG$19</definedName>
    <definedName name="A125194394T_Data">Data1!$FG$11:$FG$19</definedName>
    <definedName name="A125194394T_Latest">Data1!$FG$19</definedName>
    <definedName name="A125194398A">Data1!$EF$1:$EF$10,Data1!$EF$11:$EF$19</definedName>
    <definedName name="A125194398A_Data">Data1!$EF$11:$EF$19</definedName>
    <definedName name="A125194398A_Latest">Data1!$EF$19</definedName>
    <definedName name="A125194402F">Data1!$EL$1:$EL$10,Data1!$EL$11:$EL$19</definedName>
    <definedName name="A125194402F_Data">Data1!$EL$11:$EL$19</definedName>
    <definedName name="A125194402F_Latest">Data1!$EL$19</definedName>
    <definedName name="A125194406R">Data1!$EO$1:$EO$10,Data1!$EO$11:$EO$19</definedName>
    <definedName name="A125194406R_Data">Data1!$EO$11:$EO$19</definedName>
    <definedName name="A125194406R_Latest">Data1!$EO$19</definedName>
    <definedName name="A125194410F">Data1!$FD$1:$FD$10,Data1!$FD$11:$FD$19</definedName>
    <definedName name="A125194410F_Data">Data1!$FD$11:$FD$19</definedName>
    <definedName name="A125194410F_Latest">Data1!$FD$19</definedName>
    <definedName name="A125194414R">Data1!$FJ$1:$FJ$10,Data1!$FJ$11:$FJ$19</definedName>
    <definedName name="A125194414R_Data">Data1!$FJ$11:$FJ$19</definedName>
    <definedName name="A125194414R_Latest">Data1!$FJ$19</definedName>
    <definedName name="A125194770K">Data1!$X$1:$X$10,Data1!$X$11:$X$19</definedName>
    <definedName name="A125194770K_Data">Data1!$X$11:$X$19</definedName>
    <definedName name="A125194770K_Latest">Data1!$X$19</definedName>
    <definedName name="A125194774V">Data1!$F$1:$F$10,Data1!$F$11:$F$19</definedName>
    <definedName name="A125194774V_Data">Data1!$F$11:$F$19</definedName>
    <definedName name="A125194774V_Latest">Data1!$F$19</definedName>
    <definedName name="A125194778C">Data1!$O$1:$O$10,Data1!$O$11:$O$19</definedName>
    <definedName name="A125194778C_Data">Data1!$O$11:$O$19</definedName>
    <definedName name="A125194778C_Latest">Data1!$O$19</definedName>
    <definedName name="A125194782V">Data1!$R$1:$R$10,Data1!$R$11:$R$19</definedName>
    <definedName name="A125194782V_Data">Data1!$R$11:$R$19</definedName>
    <definedName name="A125194782V_Latest">Data1!$R$19</definedName>
    <definedName name="A125194786C">Data1!$U$1:$U$10,Data1!$U$11:$U$19</definedName>
    <definedName name="A125194786C_Data">Data1!$U$11:$U$19</definedName>
    <definedName name="A125194786C_Latest">Data1!$U$19</definedName>
    <definedName name="A125194790V">Data1!$AD$1:$AD$10,Data1!$AD$11:$AD$19</definedName>
    <definedName name="A125194790V_Data">Data1!$AD$11:$AD$19</definedName>
    <definedName name="A125194790V_Latest">Data1!$AD$19</definedName>
    <definedName name="A125194794C">Data1!$C$1:$C$10,Data1!$C$11:$C$19</definedName>
    <definedName name="A125194794C_Data">Data1!$C$11:$C$19</definedName>
    <definedName name="A125194794C_Latest">Data1!$C$19</definedName>
    <definedName name="A125194798L">Data1!$I$1:$I$10,Data1!$I$11:$I$19</definedName>
    <definedName name="A125194798L_Data">Data1!$I$11:$I$19</definedName>
    <definedName name="A125194798L_Latest">Data1!$I$19</definedName>
    <definedName name="A125194802T">Data1!$L$1:$L$10,Data1!$L$11:$L$19</definedName>
    <definedName name="A125194802T_Data">Data1!$L$11:$L$19</definedName>
    <definedName name="A125194802T_Latest">Data1!$L$19</definedName>
    <definedName name="A125194806A">Data1!$AA$1:$AA$10,Data1!$AA$11:$AA$19</definedName>
    <definedName name="A125194806A_Data">Data1!$AA$11:$AA$19</definedName>
    <definedName name="A125194806A_Latest">Data1!$AA$19</definedName>
    <definedName name="A125194810T">Data1!$AG$1:$AG$10,Data1!$AG$11:$AG$19</definedName>
    <definedName name="A125194810T_Data">Data1!$AG$11:$AG$19</definedName>
    <definedName name="A125194810T_Latest">Data1!$AG$19</definedName>
    <definedName name="A125194814A">Data2!$GU$1:$GU$10,Data2!$GU$11:$GU$19</definedName>
    <definedName name="A125194814A_Data">Data2!$GU$11:$GU$19</definedName>
    <definedName name="A125194814A_Latest">Data2!$GU$19</definedName>
    <definedName name="A125194818K">Data2!$GC$1:$GC$10,Data2!$GC$11:$GC$19</definedName>
    <definedName name="A125194818K_Data">Data2!$GC$11:$GC$19</definedName>
    <definedName name="A125194818K_Latest">Data2!$GC$19</definedName>
    <definedName name="A125194822A">Data2!$GL$1:$GL$10,Data2!$GL$11:$GL$19</definedName>
    <definedName name="A125194822A_Data">Data2!$GL$11:$GL$19</definedName>
    <definedName name="A125194822A_Latest">Data2!$GL$19</definedName>
    <definedName name="A125194826K">Data2!$GO$1:$GO$10,Data2!$GO$11:$GO$19</definedName>
    <definedName name="A125194826K_Data">Data2!$GO$11:$GO$19</definedName>
    <definedName name="A125194826K_Latest">Data2!$GO$19</definedName>
    <definedName name="A125194830A">Data2!$GR$1:$GR$10,Data2!$GR$11:$GR$19</definedName>
    <definedName name="A125194830A_Data">Data2!$GR$11:$GR$19</definedName>
    <definedName name="A125194830A_Latest">Data2!$GR$19</definedName>
    <definedName name="A125194834K">Data2!$HA$1:$HA$10,Data2!$HA$11:$HA$19</definedName>
    <definedName name="A125194834K_Data">Data2!$HA$11:$HA$19</definedName>
    <definedName name="A125194834K_Latest">Data2!$HA$19</definedName>
    <definedName name="A125194838V">Data2!$FZ$1:$FZ$10,Data2!$FZ$11:$FZ$19</definedName>
    <definedName name="A125194838V_Data">Data2!$FZ$11:$FZ$19</definedName>
    <definedName name="A125194838V_Latest">Data2!$FZ$19</definedName>
    <definedName name="A125194842K">Data2!$GF$1:$GF$10,Data2!$GF$11:$GF$19</definedName>
    <definedName name="A125194842K_Data">Data2!$GF$11:$GF$19</definedName>
    <definedName name="A125194842K_Latest">Data2!$GF$19</definedName>
    <definedName name="A125194846V">Data2!$GI$1:$GI$10,Data2!$GI$11:$GI$19</definedName>
    <definedName name="A125194846V_Data">Data2!$GI$11:$GI$19</definedName>
    <definedName name="A125194846V_Latest">Data2!$GI$19</definedName>
    <definedName name="A125194850K">Data2!$GX$1:$GX$10,Data2!$GX$11:$GX$19</definedName>
    <definedName name="A125194850K_Data">Data2!$GX$11:$GX$19</definedName>
    <definedName name="A125194850K_Latest">Data2!$GX$19</definedName>
    <definedName name="A125194854V">Data2!$HD$1:$HD$10,Data2!$HD$11:$HD$19</definedName>
    <definedName name="A125194854V_Data">Data2!$HD$11:$HD$19</definedName>
    <definedName name="A125194854V_Latest">Data2!$HD$19</definedName>
    <definedName name="A125194858C">Data2!$E$1:$E$10,Data2!$E$11:$E$19</definedName>
    <definedName name="A125194858C_Data">Data2!$E$11:$E$19</definedName>
    <definedName name="A125194858C_Latest">Data2!$E$19</definedName>
    <definedName name="A125194862V">Data1!$IC$1:$IC$10,Data1!$IC$11:$IC$19</definedName>
    <definedName name="A125194862V_Data">Data1!$IC$11:$IC$19</definedName>
    <definedName name="A125194862V_Latest">Data1!$IC$19</definedName>
    <definedName name="A125194866C">Data1!$IL$1:$IL$10,Data1!$IL$11:$IL$19</definedName>
    <definedName name="A125194866C_Data">Data1!$IL$11:$IL$19</definedName>
    <definedName name="A125194866C_Latest">Data1!$IL$19</definedName>
    <definedName name="A125194870V">Data1!$IO$1:$IO$10,Data1!$IO$11:$IO$19</definedName>
    <definedName name="A125194870V_Data">Data1!$IO$11:$IO$19</definedName>
    <definedName name="A125194870V_Latest">Data1!$IO$19</definedName>
    <definedName name="A125194874C">Data2!$B$1:$B$10,Data2!$B$11:$B$19</definedName>
    <definedName name="A125194874C_Data">Data2!$B$11:$B$19</definedName>
    <definedName name="A125194874C_Latest">Data2!$B$19</definedName>
    <definedName name="A125194878L">Data2!$K$1:$K$10,Data2!$K$11:$K$19</definedName>
    <definedName name="A125194878L_Data">Data2!$K$11:$K$19</definedName>
    <definedName name="A125194878L_Latest">Data2!$K$19</definedName>
    <definedName name="A125194882C">Data1!$HZ$1:$HZ$10,Data1!$HZ$11:$HZ$19</definedName>
    <definedName name="A125194882C_Data">Data1!$HZ$11:$HZ$19</definedName>
    <definedName name="A125194882C_Latest">Data1!$HZ$19</definedName>
    <definedName name="A125194886L">Data1!$IF$1:$IF$10,Data1!$IF$11:$IF$19</definedName>
    <definedName name="A125194886L_Data">Data1!$IF$11:$IF$19</definedName>
    <definedName name="A125194886L_Latest">Data1!$IF$19</definedName>
    <definedName name="A125194890C">Data1!$II$1:$II$10,Data1!$II$11:$II$19</definedName>
    <definedName name="A125194890C_Data">Data1!$II$11:$II$19</definedName>
    <definedName name="A125194890C_Latest">Data1!$II$19</definedName>
    <definedName name="A125194894L">Data2!$H$1:$H$10,Data2!$H$11:$H$19</definedName>
    <definedName name="A125194894L_Data">Data2!$H$11:$H$19</definedName>
    <definedName name="A125194894L_Latest">Data2!$H$19</definedName>
    <definedName name="A125194898W">Data2!$N$1:$N$10,Data2!$N$11:$N$19</definedName>
    <definedName name="A125194898W_Data">Data2!$N$11:$N$19</definedName>
    <definedName name="A125194898W_Latest">Data2!$N$19</definedName>
    <definedName name="A125194902A">Data2!$CZ$1:$CZ$10,Data2!$CZ$11:$CZ$19</definedName>
    <definedName name="A125194902A_Data">Data2!$CZ$11:$CZ$19</definedName>
    <definedName name="A125194902A_Latest">Data2!$CZ$19</definedName>
    <definedName name="A125194906K">Data2!$CH$1:$CH$10,Data2!$CH$11:$CH$19</definedName>
    <definedName name="A125194906K_Data">Data2!$CH$11:$CH$19</definedName>
    <definedName name="A125194906K_Latest">Data2!$CH$19</definedName>
    <definedName name="A125194910A">Data2!$CQ$1:$CQ$10,Data2!$CQ$11:$CQ$19</definedName>
    <definedName name="A125194910A_Data">Data2!$CQ$11:$CQ$19</definedName>
    <definedName name="A125194910A_Latest">Data2!$CQ$19</definedName>
    <definedName name="A125194914K">Data2!$CT$1:$CT$10,Data2!$CT$11:$CT$19</definedName>
    <definedName name="A125194914K_Data">Data2!$CT$11:$CT$19</definedName>
    <definedName name="A125194914K_Latest">Data2!$CT$19</definedName>
    <definedName name="A125194918V">Data2!$CW$1:$CW$10,Data2!$CW$11:$CW$19</definedName>
    <definedName name="A125194918V_Data">Data2!$CW$11:$CW$19</definedName>
    <definedName name="A125194918V_Latest">Data2!$CW$19</definedName>
    <definedName name="A125194922K">Data2!$DF$1:$DF$10,Data2!$DF$11:$DF$19</definedName>
    <definedName name="A125194922K_Data">Data2!$DF$11:$DF$19</definedName>
    <definedName name="A125194922K_Latest">Data2!$DF$19</definedName>
    <definedName name="A125194926V">Data2!$CE$1:$CE$10,Data2!$CE$11:$CE$19</definedName>
    <definedName name="A125194926V_Data">Data2!$CE$11:$CE$19</definedName>
    <definedName name="A125194926V_Latest">Data2!$CE$19</definedName>
    <definedName name="A125194930K">Data2!$CK$1:$CK$10,Data2!$CK$11:$CK$19</definedName>
    <definedName name="A125194930K_Data">Data2!$CK$11:$CK$19</definedName>
    <definedName name="A125194930K_Latest">Data2!$CK$19</definedName>
    <definedName name="A125194934V">Data2!$CN$1:$CN$10,Data2!$CN$11:$CN$19</definedName>
    <definedName name="A125194934V_Data">Data2!$CN$11:$CN$19</definedName>
    <definedName name="A125194934V_Latest">Data2!$CN$19</definedName>
    <definedName name="A125194938C">Data2!$DC$1:$DC$10,Data2!$DC$11:$DC$19</definedName>
    <definedName name="A125194938C_Data">Data2!$DC$11:$DC$19</definedName>
    <definedName name="A125194938C_Latest">Data2!$DC$19</definedName>
    <definedName name="A125194942V">Data2!$DI$1:$DI$10,Data2!$DI$11:$DI$19</definedName>
    <definedName name="A125194942V_Data">Data2!$DI$11:$DI$19</definedName>
    <definedName name="A125194942V_Latest">Data2!$DI$19</definedName>
    <definedName name="A125194946C">Data2!$EG$1:$EG$10,Data2!$EG$11:$EG$19</definedName>
    <definedName name="A125194946C_Data">Data2!$EG$11:$EG$19</definedName>
    <definedName name="A125194946C_Latest">Data2!$EG$19</definedName>
    <definedName name="A125194950V">Data2!$DO$1:$DO$10,Data2!$DO$11:$DO$19</definedName>
    <definedName name="A125194950V_Data">Data2!$DO$11:$DO$19</definedName>
    <definedName name="A125194950V_Latest">Data2!$DO$19</definedName>
    <definedName name="A125194954C">Data2!$DX$1:$DX$10,Data2!$DX$11:$DX$19</definedName>
    <definedName name="A125194954C_Data">Data2!$DX$11:$DX$19</definedName>
    <definedName name="A125194954C_Latest">Data2!$DX$19</definedName>
    <definedName name="A125194958L">Data2!$EA$1:$EA$10,Data2!$EA$11:$EA$19</definedName>
    <definedName name="A125194958L_Data">Data2!$EA$11:$EA$19</definedName>
    <definedName name="A125194958L_Latest">Data2!$EA$19</definedName>
    <definedName name="A125194962C">Data2!$ED$1:$ED$10,Data2!$ED$11:$ED$19</definedName>
    <definedName name="A125194962C_Data">Data2!$ED$11:$ED$19</definedName>
    <definedName name="A125194962C_Latest">Data2!$ED$19</definedName>
    <definedName name="A125194966L">Data2!$EM$1:$EM$10,Data2!$EM$11:$EM$19</definedName>
    <definedName name="A125194966L_Data">Data2!$EM$11:$EM$19</definedName>
    <definedName name="A125194966L_Latest">Data2!$EM$19</definedName>
    <definedName name="A125194970C">Data2!$DL$1:$DL$10,Data2!$DL$11:$DL$19</definedName>
    <definedName name="A125194970C_Data">Data2!$DL$11:$DL$19</definedName>
    <definedName name="A125194970C_Latest">Data2!$DL$19</definedName>
    <definedName name="A125194974L">Data2!$DR$1:$DR$10,Data2!$DR$11:$DR$19</definedName>
    <definedName name="A125194974L_Data">Data2!$DR$11:$DR$19</definedName>
    <definedName name="A125194974L_Latest">Data2!$DR$19</definedName>
    <definedName name="A125194978W">Data2!$DU$1:$DU$10,Data2!$DU$11:$DU$19</definedName>
    <definedName name="A125194978W_Data">Data2!$DU$11:$DU$19</definedName>
    <definedName name="A125194978W_Latest">Data2!$DU$19</definedName>
    <definedName name="A125194982L">Data2!$EJ$1:$EJ$10,Data2!$EJ$11:$EJ$19</definedName>
    <definedName name="A125194982L_Data">Data2!$EJ$11:$EJ$19</definedName>
    <definedName name="A125194982L_Latest">Data2!$EJ$19</definedName>
    <definedName name="A125194986W">Data2!$EP$1:$EP$10,Data2!$EP$11:$EP$19</definedName>
    <definedName name="A125194986W_Data">Data2!$EP$11:$EP$19</definedName>
    <definedName name="A125194986W_Latest">Data2!$EP$19</definedName>
    <definedName name="A125194990L">Data2!$FN$1:$FN$10,Data2!$FN$11:$FN$19</definedName>
    <definedName name="A125194990L_Data">Data2!$FN$11:$FN$19</definedName>
    <definedName name="A125194990L_Latest">Data2!$FN$19</definedName>
    <definedName name="A125194994W">Data2!$EV$1:$EV$10,Data2!$EV$11:$EV$19</definedName>
    <definedName name="A125194994W_Data">Data2!$EV$11:$EV$19</definedName>
    <definedName name="A125194994W_Latest">Data2!$EV$19</definedName>
    <definedName name="A125194998F">Data2!$FE$1:$FE$10,Data2!$FE$11:$FE$19</definedName>
    <definedName name="A125194998F_Data">Data2!$FE$11:$FE$19</definedName>
    <definedName name="A125194998F_Latest">Data2!$FE$19</definedName>
    <definedName name="A125195002L">Data2!$FH$1:$FH$10,Data2!$FH$11:$FH$19</definedName>
    <definedName name="A125195002L_Data">Data2!$FH$11:$FH$19</definedName>
    <definedName name="A125195002L_Latest">Data2!$FH$19</definedName>
    <definedName name="A125195006W">Data2!$FK$1:$FK$10,Data2!$FK$11:$FK$19</definedName>
    <definedName name="A125195006W_Data">Data2!$FK$11:$FK$19</definedName>
    <definedName name="A125195006W_Latest">Data2!$FK$19</definedName>
    <definedName name="A125195010L">Data2!$FT$1:$FT$10,Data2!$FT$11:$FT$19</definedName>
    <definedName name="A125195010L_Data">Data2!$FT$11:$FT$19</definedName>
    <definedName name="A125195010L_Latest">Data2!$FT$19</definedName>
    <definedName name="A125195014W">Data2!$ES$1:$ES$10,Data2!$ES$11:$ES$19</definedName>
    <definedName name="A125195014W_Data">Data2!$ES$11:$ES$19</definedName>
    <definedName name="A125195014W_Latest">Data2!$ES$19</definedName>
    <definedName name="A125195018F">Data2!$EY$1:$EY$10,Data2!$EY$11:$EY$19</definedName>
    <definedName name="A125195018F_Data">Data2!$EY$11:$EY$19</definedName>
    <definedName name="A125195018F_Latest">Data2!$EY$19</definedName>
    <definedName name="A125195022W">Data2!$FB$1:$FB$10,Data2!$FB$11:$FB$19</definedName>
    <definedName name="A125195022W_Data">Data2!$FB$11:$FB$19</definedName>
    <definedName name="A125195022W_Latest">Data2!$FB$19</definedName>
    <definedName name="A125195026F">Data2!$FQ$1:$FQ$10,Data2!$FQ$11:$FQ$19</definedName>
    <definedName name="A125195026F_Data">Data2!$FQ$11:$FQ$19</definedName>
    <definedName name="A125195026F_Latest">Data2!$FQ$19</definedName>
    <definedName name="A125195030W">Data2!$FW$1:$FW$10,Data2!$FW$11:$FW$19</definedName>
    <definedName name="A125195030W_Data">Data2!$FW$11:$FW$19</definedName>
    <definedName name="A125195030W_Latest">Data2!$FW$19</definedName>
    <definedName name="A125195034F">Data1!$HN$1:$HN$10,Data1!$HN$11:$HN$19</definedName>
    <definedName name="A125195034F_Data">Data1!$HN$11:$HN$19</definedName>
    <definedName name="A125195034F_Latest">Data1!$HN$19</definedName>
    <definedName name="A125195038R">Data1!$GV$1:$GV$10,Data1!$GV$11:$GV$19</definedName>
    <definedName name="A125195038R_Data">Data1!$GV$11:$GV$19</definedName>
    <definedName name="A125195038R_Latest">Data1!$GV$19</definedName>
    <definedName name="A125195042F">Data1!$HE$1:$HE$10,Data1!$HE$11:$HE$19</definedName>
    <definedName name="A125195042F_Data">Data1!$HE$11:$HE$19</definedName>
    <definedName name="A125195042F_Latest">Data1!$HE$19</definedName>
    <definedName name="A125195046R">Data1!$HH$1:$HH$10,Data1!$HH$11:$HH$19</definedName>
    <definedName name="A125195046R_Data">Data1!$HH$11:$HH$19</definedName>
    <definedName name="A125195046R_Latest">Data1!$HH$19</definedName>
    <definedName name="A125195050F">Data1!$HK$1:$HK$10,Data1!$HK$11:$HK$19</definedName>
    <definedName name="A125195050F_Data">Data1!$HK$11:$HK$19</definedName>
    <definedName name="A125195050F_Latest">Data1!$HK$19</definedName>
    <definedName name="A125195054R">Data1!$HT$1:$HT$10,Data1!$HT$11:$HT$19</definedName>
    <definedName name="A125195054R_Data">Data1!$HT$11:$HT$19</definedName>
    <definedName name="A125195054R_Latest">Data1!$HT$19</definedName>
    <definedName name="A125195058X">Data1!$GS$1:$GS$10,Data1!$GS$11:$GS$19</definedName>
    <definedName name="A125195058X_Data">Data1!$GS$11:$GS$19</definedName>
    <definedName name="A125195058X_Latest">Data1!$GS$19</definedName>
    <definedName name="A125195062R">Data1!$GY$1:$GY$10,Data1!$GY$11:$GY$19</definedName>
    <definedName name="A125195062R_Data">Data1!$GY$11:$GY$19</definedName>
    <definedName name="A125195062R_Latest">Data1!$GY$19</definedName>
    <definedName name="A125195066X">Data1!$HB$1:$HB$10,Data1!$HB$11:$HB$19</definedName>
    <definedName name="A125195066X_Data">Data1!$HB$11:$HB$19</definedName>
    <definedName name="A125195066X_Latest">Data1!$HB$19</definedName>
    <definedName name="A125195070R">Data1!$HQ$1:$HQ$10,Data1!$HQ$11:$HQ$19</definedName>
    <definedName name="A125195070R_Data">Data1!$HQ$11:$HQ$19</definedName>
    <definedName name="A125195070R_Latest">Data1!$HQ$19</definedName>
    <definedName name="A125195074X">Data1!$HW$1:$HW$10,Data1!$HW$11:$HW$19</definedName>
    <definedName name="A125195074X_Data">Data1!$HW$11:$HW$19</definedName>
    <definedName name="A125195074X_Latest">Data1!$HW$19</definedName>
    <definedName name="A125195078J">Data2!$AL$1:$AL$10,Data2!$AL$11:$AL$19</definedName>
    <definedName name="A125195078J_Data">Data2!$AL$11:$AL$19</definedName>
    <definedName name="A125195078J_Latest">Data2!$AL$19</definedName>
    <definedName name="A125195082X">Data2!$T$1:$T$10,Data2!$T$11:$T$19</definedName>
    <definedName name="A125195082X_Data">Data2!$T$11:$T$19</definedName>
    <definedName name="A125195082X_Latest">Data2!$T$19</definedName>
    <definedName name="A125195086J">Data2!$AC$1:$AC$10,Data2!$AC$11:$AC$19</definedName>
    <definedName name="A125195086J_Data">Data2!$AC$11:$AC$19</definedName>
    <definedName name="A125195086J_Latest">Data2!$AC$19</definedName>
    <definedName name="A125195090X">Data2!$AF$1:$AF$10,Data2!$AF$11:$AF$19</definedName>
    <definedName name="A125195090X_Data">Data2!$AF$11:$AF$19</definedName>
    <definedName name="A125195090X_Latest">Data2!$AF$19</definedName>
    <definedName name="A125195094J">Data2!$AI$1:$AI$10,Data2!$AI$11:$AI$19</definedName>
    <definedName name="A125195094J_Data">Data2!$AI$11:$AI$19</definedName>
    <definedName name="A125195094J_Latest">Data2!$AI$19</definedName>
    <definedName name="A125195098T">Data2!$AR$1:$AR$10,Data2!$AR$11:$AR$19</definedName>
    <definedName name="A125195098T_Data">Data2!$AR$11:$AR$19</definedName>
    <definedName name="A125195098T_Latest">Data2!$AR$19</definedName>
    <definedName name="A125195102W">Data2!$Q$1:$Q$10,Data2!$Q$11:$Q$19</definedName>
    <definedName name="A125195102W_Data">Data2!$Q$11:$Q$19</definedName>
    <definedName name="A125195102W_Latest">Data2!$Q$19</definedName>
    <definedName name="A125195106F">Data2!$W$1:$W$10,Data2!$W$11:$W$19</definedName>
    <definedName name="A125195106F_Data">Data2!$W$11:$W$19</definedName>
    <definedName name="A125195106F_Latest">Data2!$W$19</definedName>
    <definedName name="A125195110W">Data2!$Z$1:$Z$10,Data2!$Z$11:$Z$19</definedName>
    <definedName name="A125195110W_Data">Data2!$Z$11:$Z$19</definedName>
    <definedName name="A125195110W_Latest">Data2!$Z$19</definedName>
    <definedName name="A125195114F">Data2!$AO$1:$AO$10,Data2!$AO$11:$AO$19</definedName>
    <definedName name="A125195114F_Data">Data2!$AO$11:$AO$19</definedName>
    <definedName name="A125195114F_Latest">Data2!$AO$19</definedName>
    <definedName name="A125195118R">Data2!$AU$1:$AU$10,Data2!$AU$11:$AU$19</definedName>
    <definedName name="A125195118R_Data">Data2!$AU$11:$AU$19</definedName>
    <definedName name="A125195118R_Latest">Data2!$AU$19</definedName>
    <definedName name="A125195122F">Data2!$BS$1:$BS$10,Data2!$BS$11:$BS$19</definedName>
    <definedName name="A125195122F_Data">Data2!$BS$11:$BS$19</definedName>
    <definedName name="A125195122F_Latest">Data2!$BS$19</definedName>
    <definedName name="A125195126R">Data2!$BA$1:$BA$10,Data2!$BA$11:$BA$19</definedName>
    <definedName name="A125195126R_Data">Data2!$BA$11:$BA$19</definedName>
    <definedName name="A125195126R_Latest">Data2!$BA$19</definedName>
    <definedName name="A125195130F">Data2!$BJ$1:$BJ$10,Data2!$BJ$11:$BJ$19</definedName>
    <definedName name="A125195130F_Data">Data2!$BJ$11:$BJ$19</definedName>
    <definedName name="A125195130F_Latest">Data2!$BJ$19</definedName>
    <definedName name="A125195134R">Data2!$BM$1:$BM$10,Data2!$BM$11:$BM$19</definedName>
    <definedName name="A125195134R_Data">Data2!$BM$11:$BM$19</definedName>
    <definedName name="A125195134R_Latest">Data2!$BM$19</definedName>
    <definedName name="A125195138X">Data2!$BP$1:$BP$10,Data2!$BP$11:$BP$19</definedName>
    <definedName name="A125195138X_Data">Data2!$BP$11:$BP$19</definedName>
    <definedName name="A125195138X_Latest">Data2!$BP$19</definedName>
    <definedName name="A125195142R">Data2!$BY$1:$BY$10,Data2!$BY$11:$BY$19</definedName>
    <definedName name="A125195142R_Data">Data2!$BY$11:$BY$19</definedName>
    <definedName name="A125195142R_Latest">Data2!$BY$19</definedName>
    <definedName name="A125195146X">Data2!$AX$1:$AX$10,Data2!$AX$11:$AX$19</definedName>
    <definedName name="A125195146X_Data">Data2!$AX$11:$AX$19</definedName>
    <definedName name="A125195146X_Latest">Data2!$AX$19</definedName>
    <definedName name="A125195150R">Data2!$BD$1:$BD$10,Data2!$BD$11:$BD$19</definedName>
    <definedName name="A125195150R_Data">Data2!$BD$11:$BD$19</definedName>
    <definedName name="A125195150R_Latest">Data2!$BD$19</definedName>
    <definedName name="A125195154X">Data2!$BG$1:$BG$10,Data2!$BG$11:$BG$19</definedName>
    <definedName name="A125195154X_Data">Data2!$BG$11:$BG$19</definedName>
    <definedName name="A125195154X_Latest">Data2!$BG$19</definedName>
    <definedName name="A125195158J">Data2!$BV$1:$BV$10,Data2!$BV$11:$BV$19</definedName>
    <definedName name="A125195158J_Data">Data2!$BV$11:$BV$19</definedName>
    <definedName name="A125195158J_Latest">Data2!$BV$19</definedName>
    <definedName name="A125195162X">Data2!$CB$1:$CB$10,Data2!$CB$11:$CB$19</definedName>
    <definedName name="A125195162X_Data">Data2!$CB$11:$CB$19</definedName>
    <definedName name="A125195162X_Latest">Data2!$CB$19</definedName>
    <definedName name="A125195166J">Data1!$CL$1:$CL$10,Data1!$CL$11:$CL$19</definedName>
    <definedName name="A125195166J_Data">Data1!$CL$11:$CL$19</definedName>
    <definedName name="A125195166J_Latest">Data1!$CL$19</definedName>
    <definedName name="A125195170X">Data1!$BT$1:$BT$10,Data1!$BT$11:$BT$19</definedName>
    <definedName name="A125195170X_Data">Data1!$BT$11:$BT$19</definedName>
    <definedName name="A125195170X_Latest">Data1!$BT$19</definedName>
    <definedName name="A125195174J">Data1!$CC$1:$CC$10,Data1!$CC$11:$CC$19</definedName>
    <definedName name="A125195174J_Data">Data1!$CC$11:$CC$19</definedName>
    <definedName name="A125195174J_Latest">Data1!$CC$19</definedName>
    <definedName name="A125195178T">Data1!$CF$1:$CF$10,Data1!$CF$11:$CF$19</definedName>
    <definedName name="A125195178T_Data">Data1!$CF$11:$CF$19</definedName>
    <definedName name="A125195178T_Latest">Data1!$CF$19</definedName>
    <definedName name="A125195182J">Data1!$CI$1:$CI$10,Data1!$CI$11:$CI$19</definedName>
    <definedName name="A125195182J_Data">Data1!$CI$11:$CI$19</definedName>
    <definedName name="A125195182J_Latest">Data1!$CI$19</definedName>
    <definedName name="A125195186T">Data1!$CR$1:$CR$10,Data1!$CR$11:$CR$19</definedName>
    <definedName name="A125195186T_Data">Data1!$CR$11:$CR$19</definedName>
    <definedName name="A125195186T_Latest">Data1!$CR$19</definedName>
    <definedName name="A125195190J">Data1!$BQ$1:$BQ$10,Data1!$BQ$11:$BQ$19</definedName>
    <definedName name="A125195190J_Data">Data1!$BQ$11:$BQ$19</definedName>
    <definedName name="A125195190J_Latest">Data1!$BQ$19</definedName>
    <definedName name="A125195194T">Data1!$BW$1:$BW$10,Data1!$BW$11:$BW$19</definedName>
    <definedName name="A125195194T_Data">Data1!$BW$11:$BW$19</definedName>
    <definedName name="A125195194T_Latest">Data1!$BW$19</definedName>
    <definedName name="A125195198A">Data1!$BZ$1:$BZ$10,Data1!$BZ$11:$BZ$19</definedName>
    <definedName name="A125195198A_Data">Data1!$BZ$11:$BZ$19</definedName>
    <definedName name="A125195198A_Latest">Data1!$BZ$19</definedName>
    <definedName name="A125195202F">Data1!$CO$1:$CO$10,Data1!$CO$11:$CO$19</definedName>
    <definedName name="A125195202F_Data">Data1!$CO$11:$CO$19</definedName>
    <definedName name="A125195202F_Latest">Data1!$CO$19</definedName>
    <definedName name="A125195206R">Data1!$CU$1:$CU$10,Data1!$CU$11:$CU$19</definedName>
    <definedName name="A125195206R_Data">Data1!$CU$11:$CU$19</definedName>
    <definedName name="A125195206R_Latest">Data1!$CU$19</definedName>
    <definedName name="A125195562K">Data1!$GG$1:$GG$10,Data1!$GG$11:$GG$19</definedName>
    <definedName name="A125195562K_Data">Data1!$GG$11:$GG$19</definedName>
    <definedName name="A125195562K_Latest">Data1!$GG$19</definedName>
    <definedName name="A125195566V">Data1!$FO$1:$FO$10,Data1!$FO$11:$FO$19</definedName>
    <definedName name="A125195566V_Data">Data1!$FO$11:$FO$19</definedName>
    <definedName name="A125195566V_Latest">Data1!$FO$19</definedName>
    <definedName name="A125195570K">Data1!$FX$1:$FX$10,Data1!$FX$11:$FX$19</definedName>
    <definedName name="A125195570K_Data">Data1!$FX$11:$FX$19</definedName>
    <definedName name="A125195570K_Latest">Data1!$FX$19</definedName>
    <definedName name="A125195574V">Data1!$GA$1:$GA$10,Data1!$GA$11:$GA$19</definedName>
    <definedName name="A125195574V_Data">Data1!$GA$11:$GA$19</definedName>
    <definedName name="A125195574V_Latest">Data1!$GA$19</definedName>
    <definedName name="A125195578C">Data1!$GD$1:$GD$10,Data1!$GD$11:$GD$19</definedName>
    <definedName name="A125195578C_Data">Data1!$GD$11:$GD$19</definedName>
    <definedName name="A125195578C_Latest">Data1!$GD$19</definedName>
    <definedName name="A125195582V">Data1!$GM$1:$GM$10,Data1!$GM$11:$GM$19</definedName>
    <definedName name="A125195582V_Data">Data1!$GM$11:$GM$19</definedName>
    <definedName name="A125195582V_Latest">Data1!$GM$19</definedName>
    <definedName name="A125195586C">Data1!$FL$1:$FL$10,Data1!$FL$11:$FL$19</definedName>
    <definedName name="A125195586C_Data">Data1!$FL$11:$FL$19</definedName>
    <definedName name="A125195586C_Latest">Data1!$FL$19</definedName>
    <definedName name="A125195590V">Data1!$FR$1:$FR$10,Data1!$FR$11:$FR$19</definedName>
    <definedName name="A125195590V_Data">Data1!$FR$11:$FR$19</definedName>
    <definedName name="A125195590V_Latest">Data1!$FR$19</definedName>
    <definedName name="A125195594C">Data1!$FU$1:$FU$10,Data1!$FU$11:$FU$19</definedName>
    <definedName name="A125195594C_Data">Data1!$FU$11:$FU$19</definedName>
    <definedName name="A125195594C_Latest">Data1!$FU$19</definedName>
    <definedName name="A125195598L">Data1!$GJ$1:$GJ$10,Data1!$GJ$11:$GJ$19</definedName>
    <definedName name="A125195598L_Data">Data1!$GJ$11:$GJ$19</definedName>
    <definedName name="A125195598L_Latest">Data1!$GJ$19</definedName>
    <definedName name="A125195602T">Data1!$GP$1:$GP$10,Data1!$GP$11:$GP$19</definedName>
    <definedName name="A125195602T_Data">Data1!$GP$11:$GP$19</definedName>
    <definedName name="A125195602T_Latest">Data1!$GP$19</definedName>
    <definedName name="A125195958F">Data1!$BE$1:$BE$10,Data1!$BE$11:$BE$19</definedName>
    <definedName name="A125195958F_Data">Data1!$BE$11:$BE$19</definedName>
    <definedName name="A125195958F_Latest">Data1!$BE$19</definedName>
    <definedName name="A125195962W">Data1!$AM$1:$AM$10,Data1!$AM$11:$AM$19</definedName>
    <definedName name="A125195962W_Data">Data1!$AM$11:$AM$19</definedName>
    <definedName name="A125195962W_Latest">Data1!$AM$19</definedName>
    <definedName name="A125195966F">Data1!$AV$1:$AV$10,Data1!$AV$11:$AV$19</definedName>
    <definedName name="A125195966F_Data">Data1!$AV$11:$AV$19</definedName>
    <definedName name="A125195966F_Latest">Data1!$AV$19</definedName>
    <definedName name="A125195970W">Data1!$AY$1:$AY$10,Data1!$AY$11:$AY$19</definedName>
    <definedName name="A125195970W_Data">Data1!$AY$11:$AY$19</definedName>
    <definedName name="A125195970W_Latest">Data1!$AY$19</definedName>
    <definedName name="A125195974F">Data1!$BB$1:$BB$10,Data1!$BB$11:$BB$19</definedName>
    <definedName name="A125195974F_Data">Data1!$BB$11:$BB$19</definedName>
    <definedName name="A125195974F_Latest">Data1!$BB$19</definedName>
    <definedName name="A125195978R">Data1!$BK$1:$BK$10,Data1!$BK$11:$BK$19</definedName>
    <definedName name="A125195978R_Data">Data1!$BK$11:$BK$19</definedName>
    <definedName name="A125195978R_Latest">Data1!$BK$19</definedName>
    <definedName name="A125195982F">Data1!$AJ$1:$AJ$10,Data1!$AJ$11:$AJ$19</definedName>
    <definedName name="A125195982F_Data">Data1!$AJ$11:$AJ$19</definedName>
    <definedName name="A125195982F_Latest">Data1!$AJ$19</definedName>
    <definedName name="A125195986R">Data1!$AP$1:$AP$10,Data1!$AP$11:$AP$19</definedName>
    <definedName name="A125195986R_Data">Data1!$AP$11:$AP$19</definedName>
    <definedName name="A125195986R_Latest">Data1!$AP$19</definedName>
    <definedName name="A125195990F">Data1!$AS$1:$AS$10,Data1!$AS$11:$AS$19</definedName>
    <definedName name="A125195990F_Data">Data1!$AS$11:$AS$19</definedName>
    <definedName name="A125195990F_Latest">Data1!$AS$19</definedName>
    <definedName name="A125195994R">Data1!$BH$1:$BH$10,Data1!$BH$11:$BH$19</definedName>
    <definedName name="A125195994R_Data">Data1!$BH$11:$BH$19</definedName>
    <definedName name="A125195994R_Latest">Data1!$BH$19</definedName>
    <definedName name="A125195998X">Data1!$BN$1:$BN$10,Data1!$BN$11:$BN$19</definedName>
    <definedName name="A125195998X_Data">Data1!$BN$11:$BN$19</definedName>
    <definedName name="A125195998X_Latest">Data1!$BN$19</definedName>
    <definedName name="A125196354K">Data1!$DS$1:$DS$10,Data1!$DS$11:$DS$19</definedName>
    <definedName name="A125196354K_Data">Data1!$DS$11:$DS$19</definedName>
    <definedName name="A125196354K_Latest">Data1!$DS$19</definedName>
    <definedName name="A125196358V">Data1!$DA$1:$DA$10,Data1!$DA$11:$DA$19</definedName>
    <definedName name="A125196358V_Data">Data1!$DA$11:$DA$19</definedName>
    <definedName name="A125196358V_Latest">Data1!$DA$19</definedName>
    <definedName name="A125196362K">Data1!$DJ$1:$DJ$10,Data1!$DJ$11:$DJ$19</definedName>
    <definedName name="A125196362K_Data">Data1!$DJ$11:$DJ$19</definedName>
    <definedName name="A125196362K_Latest">Data1!$DJ$19</definedName>
    <definedName name="A125196366V">Data1!$DM$1:$DM$10,Data1!$DM$11:$DM$19</definedName>
    <definedName name="A125196366V_Data">Data1!$DM$11:$DM$19</definedName>
    <definedName name="A125196366V_Latest">Data1!$DM$19</definedName>
    <definedName name="A125196370K">Data1!$DP$1:$DP$10,Data1!$DP$11:$DP$19</definedName>
    <definedName name="A125196370K_Data">Data1!$DP$11:$DP$19</definedName>
    <definedName name="A125196370K_Latest">Data1!$DP$19</definedName>
    <definedName name="A125196374V">Data1!$DY$1:$DY$10,Data1!$DY$11:$DY$19</definedName>
    <definedName name="A125196374V_Data">Data1!$DY$11:$DY$19</definedName>
    <definedName name="A125196374V_Latest">Data1!$DY$19</definedName>
    <definedName name="A125196378C">Data1!$CX$1:$CX$10,Data1!$CX$11:$CX$19</definedName>
    <definedName name="A125196378C_Data">Data1!$CX$11:$CX$19</definedName>
    <definedName name="A125196378C_Latest">Data1!$CX$19</definedName>
    <definedName name="A125196382V">Data1!$DD$1:$DD$10,Data1!$DD$11:$DD$19</definedName>
    <definedName name="A125196382V_Data">Data1!$DD$11:$DD$19</definedName>
    <definedName name="A125196382V_Latest">Data1!$DD$19</definedName>
    <definedName name="A125196386C">Data1!$DG$1:$DG$10,Data1!$DG$11:$DG$19</definedName>
    <definedName name="A125196386C_Data">Data1!$DG$11:$DG$19</definedName>
    <definedName name="A125196386C_Latest">Data1!$DG$19</definedName>
    <definedName name="A125196390V">Data1!$DV$1:$DV$10,Data1!$DV$11:$DV$19</definedName>
    <definedName name="A125196390V_Data">Data1!$DV$11:$DV$19</definedName>
    <definedName name="A125196390V_Latest">Data1!$DV$19</definedName>
    <definedName name="A125196394C">Data1!$EB$1:$EB$10,Data1!$EB$11:$EB$19</definedName>
    <definedName name="A125196394C_Data">Data1!$EB$11:$EB$19</definedName>
    <definedName name="A125196394C_Latest">Data1!$EB$19</definedName>
    <definedName name="A125196750L">Data1!$EZ$1:$EZ$10,Data1!$EZ$11:$EZ$19</definedName>
    <definedName name="A125196750L_Data">Data1!$EZ$11:$EZ$19</definedName>
    <definedName name="A125196750L_Latest">Data1!$EZ$19</definedName>
    <definedName name="A125196754W">Data1!$EH$1:$EH$10,Data1!$EH$11:$EH$19</definedName>
    <definedName name="A125196754W_Data">Data1!$EH$11:$EH$19</definedName>
    <definedName name="A125196754W_Latest">Data1!$EH$19</definedName>
    <definedName name="A125196758F">Data1!$EQ$1:$EQ$10,Data1!$EQ$11:$EQ$19</definedName>
    <definedName name="A125196758F_Data">Data1!$EQ$11:$EQ$19</definedName>
    <definedName name="A125196758F_Latest">Data1!$EQ$19</definedName>
    <definedName name="A125196762W">Data1!$ET$1:$ET$10,Data1!$ET$11:$ET$19</definedName>
    <definedName name="A125196762W_Data">Data1!$ET$11:$ET$19</definedName>
    <definedName name="A125196762W_Latest">Data1!$ET$19</definedName>
    <definedName name="A125196766F">Data1!$EW$1:$EW$10,Data1!$EW$11:$EW$19</definedName>
    <definedName name="A125196766F_Data">Data1!$EW$11:$EW$19</definedName>
    <definedName name="A125196766F_Latest">Data1!$EW$19</definedName>
    <definedName name="A125196770W">Data1!$FF$1:$FF$10,Data1!$FF$11:$FF$19</definedName>
    <definedName name="A125196770W_Data">Data1!$FF$11:$FF$19</definedName>
    <definedName name="A125196770W_Latest">Data1!$FF$19</definedName>
    <definedName name="A125196774F">Data1!$EE$1:$EE$10,Data1!$EE$11:$EE$19</definedName>
    <definedName name="A125196774F_Data">Data1!$EE$11:$EE$19</definedName>
    <definedName name="A125196774F_Latest">Data1!$EE$19</definedName>
    <definedName name="A125196778R">Data1!$EK$1:$EK$10,Data1!$EK$11:$EK$19</definedName>
    <definedName name="A125196778R_Data">Data1!$EK$11:$EK$19</definedName>
    <definedName name="A125196778R_Latest">Data1!$EK$19</definedName>
    <definedName name="A125196782F">Data1!$EN$1:$EN$10,Data1!$EN$11:$EN$19</definedName>
    <definedName name="A125196782F_Data">Data1!$EN$11:$EN$19</definedName>
    <definedName name="A125196782F_Latest">Data1!$EN$19</definedName>
    <definedName name="A125196786R">Data1!$FC$1:$FC$10,Data1!$FC$11:$FC$19</definedName>
    <definedName name="A125196786R_Data">Data1!$FC$11:$FC$19</definedName>
    <definedName name="A125196786R_Latest">Data1!$FC$19</definedName>
    <definedName name="A125196790F">Data1!$FI$1:$FI$10,Data1!$FI$11:$FI$19</definedName>
    <definedName name="A125196790F_Data">Data1!$FI$11:$FI$19</definedName>
    <definedName name="A125196790F_Latest">Data1!$FI$19</definedName>
    <definedName name="Date_Range">Data1!$A$2:$A$10,Data1!$A$11:$A$19</definedName>
    <definedName name="Date_Range_Data">Data1!$A$11:$A$19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60" i="7" l="1"/>
  <c r="AB60" i="7"/>
  <c r="AA60" i="7"/>
  <c r="Z60" i="7"/>
  <c r="Y60" i="7"/>
  <c r="X60" i="7"/>
  <c r="W60" i="7"/>
  <c r="V60" i="7"/>
  <c r="U60" i="7"/>
  <c r="T60" i="7"/>
  <c r="S60" i="7"/>
  <c r="R60" i="7"/>
  <c r="Q60" i="7"/>
  <c r="P60" i="7"/>
  <c r="O60" i="7"/>
  <c r="N60" i="7"/>
  <c r="M60" i="7"/>
  <c r="L60" i="7"/>
  <c r="K60" i="7"/>
  <c r="J60" i="7"/>
  <c r="I60" i="7"/>
  <c r="H60" i="7"/>
  <c r="G60" i="7"/>
  <c r="F60" i="7"/>
  <c r="E60" i="7"/>
  <c r="D60" i="7"/>
  <c r="C60" i="7"/>
  <c r="AC59" i="7"/>
  <c r="AB59" i="7"/>
  <c r="AA59" i="7"/>
  <c r="Z59" i="7"/>
  <c r="Y59" i="7"/>
  <c r="X59" i="7"/>
  <c r="W59" i="7"/>
  <c r="V59" i="7"/>
  <c r="U59" i="7"/>
  <c r="T59" i="7"/>
  <c r="S59" i="7"/>
  <c r="R59" i="7"/>
  <c r="Q59" i="7"/>
  <c r="P59" i="7"/>
  <c r="O59" i="7"/>
  <c r="N59" i="7"/>
  <c r="M59" i="7"/>
  <c r="L59" i="7"/>
  <c r="K59" i="7"/>
  <c r="J59" i="7"/>
  <c r="I59" i="7"/>
  <c r="H59" i="7"/>
  <c r="G59" i="7"/>
  <c r="F59" i="7"/>
  <c r="E59" i="7"/>
  <c r="D59" i="7"/>
  <c r="C59" i="7"/>
  <c r="AC58" i="7"/>
  <c r="AB58" i="7"/>
  <c r="AA58" i="7"/>
  <c r="Z58" i="7"/>
  <c r="Y58" i="7"/>
  <c r="X58" i="7"/>
  <c r="W58" i="7"/>
  <c r="V58" i="7"/>
  <c r="U58" i="7"/>
  <c r="T58" i="7"/>
  <c r="S58" i="7"/>
  <c r="R58" i="7"/>
  <c r="Q58" i="7"/>
  <c r="P58" i="7"/>
  <c r="O58" i="7"/>
  <c r="N58" i="7"/>
  <c r="M58" i="7"/>
  <c r="L58" i="7"/>
  <c r="K58" i="7"/>
  <c r="J58" i="7"/>
  <c r="I58" i="7"/>
  <c r="H58" i="7"/>
  <c r="G58" i="7"/>
  <c r="F58" i="7"/>
  <c r="E58" i="7"/>
  <c r="D58" i="7"/>
  <c r="C58" i="7"/>
  <c r="AC57" i="7"/>
  <c r="AB57" i="7"/>
  <c r="AA57" i="7"/>
  <c r="Z57" i="7"/>
  <c r="Y57" i="7"/>
  <c r="X57" i="7"/>
  <c r="W57" i="7"/>
  <c r="V57" i="7"/>
  <c r="U57" i="7"/>
  <c r="T57" i="7"/>
  <c r="S57" i="7"/>
  <c r="R57" i="7"/>
  <c r="Q57" i="7"/>
  <c r="P57" i="7"/>
  <c r="O57" i="7"/>
  <c r="N57" i="7"/>
  <c r="M57" i="7"/>
  <c r="L57" i="7"/>
  <c r="K57" i="7"/>
  <c r="J57" i="7"/>
  <c r="I57" i="7"/>
  <c r="H57" i="7"/>
  <c r="G57" i="7"/>
  <c r="F57" i="7"/>
  <c r="E57" i="7"/>
  <c r="D57" i="7"/>
  <c r="C57" i="7"/>
  <c r="AC56" i="7"/>
  <c r="AB56" i="7"/>
  <c r="AA56" i="7"/>
  <c r="Z56" i="7"/>
  <c r="Y56" i="7"/>
  <c r="X56" i="7"/>
  <c r="W56" i="7"/>
  <c r="V56" i="7"/>
  <c r="U56" i="7"/>
  <c r="T56" i="7"/>
  <c r="S56" i="7"/>
  <c r="R56" i="7"/>
  <c r="Q56" i="7"/>
  <c r="P56" i="7"/>
  <c r="O56" i="7"/>
  <c r="N56" i="7"/>
  <c r="M56" i="7"/>
  <c r="L56" i="7"/>
  <c r="K56" i="7"/>
  <c r="J56" i="7"/>
  <c r="I56" i="7"/>
  <c r="H56" i="7"/>
  <c r="G56" i="7"/>
  <c r="F56" i="7"/>
  <c r="E56" i="7"/>
  <c r="D56" i="7"/>
  <c r="C56" i="7"/>
  <c r="AC55" i="7"/>
  <c r="AB55" i="7"/>
  <c r="AA55" i="7"/>
  <c r="Z55" i="7"/>
  <c r="Y55" i="7"/>
  <c r="X55" i="7"/>
  <c r="W55" i="7"/>
  <c r="V55" i="7"/>
  <c r="U55" i="7"/>
  <c r="T55" i="7"/>
  <c r="S55" i="7"/>
  <c r="R55" i="7"/>
  <c r="Q55" i="7"/>
  <c r="P55" i="7"/>
  <c r="O55" i="7"/>
  <c r="N55" i="7"/>
  <c r="M55" i="7"/>
  <c r="L55" i="7"/>
  <c r="K55" i="7"/>
  <c r="J55" i="7"/>
  <c r="I55" i="7"/>
  <c r="H55" i="7"/>
  <c r="G55" i="7"/>
  <c r="F55" i="7"/>
  <c r="E55" i="7"/>
  <c r="D55" i="7"/>
  <c r="C55" i="7"/>
  <c r="AC54" i="7"/>
  <c r="AB54" i="7"/>
  <c r="AA54" i="7"/>
  <c r="Z54" i="7"/>
  <c r="Y54" i="7"/>
  <c r="X54" i="7"/>
  <c r="W54" i="7"/>
  <c r="V54" i="7"/>
  <c r="U54" i="7"/>
  <c r="T54" i="7"/>
  <c r="S54" i="7"/>
  <c r="R54" i="7"/>
  <c r="Q54" i="7"/>
  <c r="P54" i="7"/>
  <c r="O54" i="7"/>
  <c r="N54" i="7"/>
  <c r="M54" i="7"/>
  <c r="L54" i="7"/>
  <c r="K54" i="7"/>
  <c r="J54" i="7"/>
  <c r="I54" i="7"/>
  <c r="H54" i="7"/>
  <c r="G54" i="7"/>
  <c r="F54" i="7"/>
  <c r="E54" i="7"/>
  <c r="D54" i="7"/>
  <c r="C54" i="7"/>
  <c r="AC53" i="7"/>
  <c r="AB53" i="7"/>
  <c r="AA53" i="7"/>
  <c r="Z53" i="7"/>
  <c r="Y53" i="7"/>
  <c r="X53" i="7"/>
  <c r="W53" i="7"/>
  <c r="V53" i="7"/>
  <c r="U53" i="7"/>
  <c r="T53" i="7"/>
  <c r="S53" i="7"/>
  <c r="R53" i="7"/>
  <c r="Q53" i="7"/>
  <c r="P53" i="7"/>
  <c r="O53" i="7"/>
  <c r="N53" i="7"/>
  <c r="M53" i="7"/>
  <c r="L53" i="7"/>
  <c r="K53" i="7"/>
  <c r="J53" i="7"/>
  <c r="I53" i="7"/>
  <c r="H53" i="7"/>
  <c r="G53" i="7"/>
  <c r="F53" i="7"/>
  <c r="E53" i="7"/>
  <c r="D53" i="7"/>
  <c r="C53" i="7"/>
  <c r="AC52" i="7"/>
  <c r="AB52" i="7"/>
  <c r="AA52" i="7"/>
  <c r="Z52" i="7"/>
  <c r="Y52" i="7"/>
  <c r="X52" i="7"/>
  <c r="W52" i="7"/>
  <c r="V52" i="7"/>
  <c r="U52" i="7"/>
  <c r="T52" i="7"/>
  <c r="S52" i="7"/>
  <c r="R52" i="7"/>
  <c r="Q52" i="7"/>
  <c r="P52" i="7"/>
  <c r="O52" i="7"/>
  <c r="N52" i="7"/>
  <c r="M52" i="7"/>
  <c r="L52" i="7"/>
  <c r="K52" i="7"/>
  <c r="J52" i="7"/>
  <c r="I52" i="7"/>
  <c r="H52" i="7"/>
  <c r="G52" i="7"/>
  <c r="F52" i="7"/>
  <c r="E52" i="7"/>
  <c r="D52" i="7"/>
  <c r="C52" i="7"/>
  <c r="AC51" i="7"/>
  <c r="AB51" i="7"/>
  <c r="AA51" i="7"/>
  <c r="Z51" i="7"/>
  <c r="Y51" i="7"/>
  <c r="X51" i="7"/>
  <c r="W51" i="7"/>
  <c r="V51" i="7"/>
  <c r="U51" i="7"/>
  <c r="T51" i="7"/>
  <c r="S51" i="7"/>
  <c r="R51" i="7"/>
  <c r="Q51" i="7"/>
  <c r="P51" i="7"/>
  <c r="O51" i="7"/>
  <c r="N51" i="7"/>
  <c r="M51" i="7"/>
  <c r="L51" i="7"/>
  <c r="K51" i="7"/>
  <c r="J51" i="7"/>
  <c r="I51" i="7"/>
  <c r="H51" i="7"/>
  <c r="G51" i="7"/>
  <c r="F51" i="7"/>
  <c r="E51" i="7"/>
  <c r="D51" i="7"/>
  <c r="C51" i="7"/>
  <c r="AC50" i="7"/>
  <c r="AB50" i="7"/>
  <c r="AA50" i="7"/>
  <c r="Z50" i="7"/>
  <c r="Y50" i="7"/>
  <c r="X50" i="7"/>
  <c r="W50" i="7"/>
  <c r="V50" i="7"/>
  <c r="U50" i="7"/>
  <c r="T50" i="7"/>
  <c r="S50" i="7"/>
  <c r="R50" i="7"/>
  <c r="Q50" i="7"/>
  <c r="P50" i="7"/>
  <c r="O50" i="7"/>
  <c r="N50" i="7"/>
  <c r="M50" i="7"/>
  <c r="L50" i="7"/>
  <c r="K50" i="7"/>
  <c r="J50" i="7"/>
  <c r="I50" i="7"/>
  <c r="H50" i="7"/>
  <c r="G50" i="7"/>
  <c r="F50" i="7"/>
  <c r="E50" i="7"/>
  <c r="D50" i="7"/>
  <c r="C50" i="7"/>
  <c r="C39" i="7"/>
  <c r="D39" i="7" s="1"/>
  <c r="G24" i="7" a="1"/>
  <c r="G24" i="7" s="1"/>
  <c r="C24" i="7" a="1"/>
  <c r="C24" i="7" s="1"/>
  <c r="G23" i="7" a="1"/>
  <c r="G23" i="7" s="1"/>
  <c r="C23" i="7" a="1"/>
  <c r="C23" i="7" s="1"/>
  <c r="G22" i="7" a="1"/>
  <c r="G22" i="7" s="1"/>
  <c r="C22" i="7" a="1"/>
  <c r="C22" i="7" s="1"/>
  <c r="G21" i="7" a="1"/>
  <c r="G21" i="7" s="1"/>
  <c r="C21" i="7" a="1"/>
  <c r="C21" i="7" s="1"/>
  <c r="G20" i="7" a="1"/>
  <c r="G20" i="7" s="1"/>
  <c r="C20" i="7" a="1"/>
  <c r="C20" i="7" s="1"/>
  <c r="G19" i="7" a="1"/>
  <c r="G19" i="7" s="1"/>
  <c r="C19" i="7" a="1"/>
  <c r="C19" i="7" s="1"/>
  <c r="G18" i="7" a="1"/>
  <c r="G18" i="7" s="1"/>
  <c r="C18" i="7" a="1"/>
  <c r="C18" i="7" s="1"/>
  <c r="G17" i="7" a="1"/>
  <c r="G17" i="7" s="1"/>
  <c r="C17" i="7" a="1"/>
  <c r="C17" i="7" s="1"/>
  <c r="G16" i="7" a="1"/>
  <c r="G16" i="7" s="1"/>
  <c r="C16" i="7" a="1"/>
  <c r="C16" i="7" s="1"/>
  <c r="G15" i="7" a="1"/>
  <c r="G15" i="7" s="1"/>
  <c r="C15" i="7" a="1"/>
  <c r="C15" i="7" s="1"/>
  <c r="G14" i="7" a="1"/>
  <c r="G14" i="7" s="1"/>
  <c r="C14" i="7" a="1"/>
  <c r="C14" i="7" s="1"/>
  <c r="A8" i="7"/>
  <c r="B7" i="7"/>
  <c r="B6" i="7"/>
  <c r="B5" i="7"/>
  <c r="T60" i="6"/>
  <c r="S60" i="6"/>
  <c r="R60" i="6"/>
  <c r="Q60" i="6"/>
  <c r="P60" i="6"/>
  <c r="O60" i="6"/>
  <c r="N60" i="6"/>
  <c r="M60" i="6"/>
  <c r="L60" i="6"/>
  <c r="K60" i="6"/>
  <c r="J60" i="6"/>
  <c r="I60" i="6"/>
  <c r="H60" i="6"/>
  <c r="G60" i="6"/>
  <c r="F60" i="6"/>
  <c r="E60" i="6"/>
  <c r="D60" i="6"/>
  <c r="C60" i="6"/>
  <c r="C24" i="6" s="1" a="1"/>
  <c r="C24" i="6" s="1"/>
  <c r="T59" i="6"/>
  <c r="S59" i="6"/>
  <c r="R59" i="6"/>
  <c r="Q59" i="6"/>
  <c r="P59" i="6"/>
  <c r="O59" i="6"/>
  <c r="N59" i="6"/>
  <c r="M59" i="6"/>
  <c r="L59" i="6"/>
  <c r="K59" i="6"/>
  <c r="J59" i="6"/>
  <c r="I59" i="6"/>
  <c r="H59" i="6"/>
  <c r="G59" i="6"/>
  <c r="F59" i="6"/>
  <c r="E59" i="6"/>
  <c r="D59" i="6"/>
  <c r="C59" i="6"/>
  <c r="C23" i="6" s="1" a="1"/>
  <c r="C23" i="6" s="1"/>
  <c r="T58" i="6"/>
  <c r="S58" i="6"/>
  <c r="R58" i="6"/>
  <c r="Q58" i="6"/>
  <c r="P58" i="6"/>
  <c r="O58" i="6"/>
  <c r="N58" i="6"/>
  <c r="M58" i="6"/>
  <c r="L58" i="6"/>
  <c r="K58" i="6"/>
  <c r="J58" i="6"/>
  <c r="I58" i="6"/>
  <c r="H58" i="6"/>
  <c r="G58" i="6"/>
  <c r="F58" i="6"/>
  <c r="E58" i="6"/>
  <c r="D58" i="6"/>
  <c r="D22" i="6" s="1" a="1"/>
  <c r="D22" i="6" s="1"/>
  <c r="C58" i="6"/>
  <c r="C22" i="6" s="1" a="1"/>
  <c r="C22" i="6" s="1"/>
  <c r="T57" i="6"/>
  <c r="S57" i="6"/>
  <c r="R57" i="6"/>
  <c r="Q57" i="6"/>
  <c r="P57" i="6"/>
  <c r="O57" i="6"/>
  <c r="N57" i="6"/>
  <c r="M57" i="6"/>
  <c r="L57" i="6"/>
  <c r="K57" i="6"/>
  <c r="J57" i="6"/>
  <c r="I57" i="6"/>
  <c r="H57" i="6"/>
  <c r="G57" i="6"/>
  <c r="F57" i="6"/>
  <c r="E57" i="6"/>
  <c r="D57" i="6"/>
  <c r="C57" i="6"/>
  <c r="C21" i="6" s="1" a="1"/>
  <c r="C21" i="6" s="1"/>
  <c r="T56" i="6"/>
  <c r="S56" i="6"/>
  <c r="R56" i="6"/>
  <c r="Q56" i="6"/>
  <c r="P56" i="6"/>
  <c r="O56" i="6"/>
  <c r="N56" i="6"/>
  <c r="M56" i="6"/>
  <c r="L56" i="6"/>
  <c r="K56" i="6"/>
  <c r="J56" i="6"/>
  <c r="I56" i="6"/>
  <c r="H56" i="6"/>
  <c r="G56" i="6"/>
  <c r="F56" i="6"/>
  <c r="E56" i="6"/>
  <c r="D56" i="6"/>
  <c r="C56" i="6"/>
  <c r="T55" i="6"/>
  <c r="S55" i="6"/>
  <c r="R55" i="6"/>
  <c r="Q55" i="6"/>
  <c r="P55" i="6"/>
  <c r="O55" i="6"/>
  <c r="N55" i="6"/>
  <c r="M55" i="6"/>
  <c r="L55" i="6"/>
  <c r="K55" i="6"/>
  <c r="J55" i="6"/>
  <c r="I55" i="6"/>
  <c r="H55" i="6"/>
  <c r="G55" i="6"/>
  <c r="F55" i="6"/>
  <c r="E55" i="6"/>
  <c r="D55" i="6"/>
  <c r="C55" i="6"/>
  <c r="C19" i="6" s="1" a="1"/>
  <c r="C19" i="6" s="1"/>
  <c r="T54" i="6"/>
  <c r="S54" i="6"/>
  <c r="R54" i="6"/>
  <c r="Q54" i="6"/>
  <c r="P54" i="6"/>
  <c r="O54" i="6"/>
  <c r="N54" i="6"/>
  <c r="M54" i="6"/>
  <c r="L54" i="6"/>
  <c r="K54" i="6"/>
  <c r="J54" i="6"/>
  <c r="I54" i="6"/>
  <c r="H54" i="6"/>
  <c r="G54" i="6"/>
  <c r="F54" i="6"/>
  <c r="E54" i="6"/>
  <c r="D54" i="6"/>
  <c r="C54" i="6"/>
  <c r="T53" i="6"/>
  <c r="S53" i="6"/>
  <c r="R53" i="6"/>
  <c r="Q53" i="6"/>
  <c r="P53" i="6"/>
  <c r="O53" i="6"/>
  <c r="N53" i="6"/>
  <c r="M53" i="6"/>
  <c r="L53" i="6"/>
  <c r="K53" i="6"/>
  <c r="J53" i="6"/>
  <c r="I53" i="6"/>
  <c r="H53" i="6"/>
  <c r="G53" i="6"/>
  <c r="F53" i="6"/>
  <c r="E53" i="6"/>
  <c r="D53" i="6"/>
  <c r="C53" i="6"/>
  <c r="C17" i="6" s="1" a="1"/>
  <c r="C17" i="6" s="1"/>
  <c r="T52" i="6"/>
  <c r="S52" i="6"/>
  <c r="R52" i="6"/>
  <c r="Q52" i="6"/>
  <c r="P52" i="6"/>
  <c r="O52" i="6"/>
  <c r="N52" i="6"/>
  <c r="M52" i="6"/>
  <c r="L52" i="6"/>
  <c r="K52" i="6"/>
  <c r="J52" i="6"/>
  <c r="I52" i="6"/>
  <c r="H52" i="6"/>
  <c r="G52" i="6"/>
  <c r="F52" i="6"/>
  <c r="E52" i="6"/>
  <c r="D52" i="6"/>
  <c r="C52" i="6"/>
  <c r="C16" i="6" s="1" a="1"/>
  <c r="C16" i="6" s="1"/>
  <c r="T51" i="6"/>
  <c r="S51" i="6"/>
  <c r="R51" i="6"/>
  <c r="Q51" i="6"/>
  <c r="P51" i="6"/>
  <c r="O51" i="6"/>
  <c r="N51" i="6"/>
  <c r="M51" i="6"/>
  <c r="L51" i="6"/>
  <c r="K51" i="6"/>
  <c r="J51" i="6"/>
  <c r="I51" i="6"/>
  <c r="H51" i="6"/>
  <c r="G51" i="6"/>
  <c r="F51" i="6"/>
  <c r="E51" i="6"/>
  <c r="D51" i="6"/>
  <c r="C51" i="6"/>
  <c r="C15" i="6" s="1" a="1"/>
  <c r="C15" i="6" s="1"/>
  <c r="T50" i="6"/>
  <c r="S50" i="6"/>
  <c r="R50" i="6"/>
  <c r="Q50" i="6"/>
  <c r="P50" i="6"/>
  <c r="O50" i="6"/>
  <c r="N50" i="6"/>
  <c r="M50" i="6"/>
  <c r="L50" i="6"/>
  <c r="K50" i="6"/>
  <c r="J50" i="6"/>
  <c r="I50" i="6"/>
  <c r="H50" i="6"/>
  <c r="G50" i="6"/>
  <c r="F50" i="6"/>
  <c r="E50" i="6"/>
  <c r="D50" i="6"/>
  <c r="D14" i="6" s="1" a="1"/>
  <c r="D14" i="6" s="1"/>
  <c r="C50" i="6"/>
  <c r="C14" i="6" s="1" a="1"/>
  <c r="C14" i="6" s="1"/>
  <c r="D36" i="6"/>
  <c r="H24" i="6" s="1" a="1"/>
  <c r="H24" i="6" s="1"/>
  <c r="C36" i="6"/>
  <c r="G24" i="6" a="1"/>
  <c r="G24" i="6" s="1"/>
  <c r="D24" i="6" a="1"/>
  <c r="D24" i="6" s="1"/>
  <c r="G23" i="6" a="1"/>
  <c r="G23" i="6" s="1"/>
  <c r="D23" i="6" a="1"/>
  <c r="D23" i="6" s="1"/>
  <c r="G22" i="6" a="1"/>
  <c r="G22" i="6" s="1"/>
  <c r="G21" i="6" a="1"/>
  <c r="G21" i="6" s="1"/>
  <c r="D21" i="6" a="1"/>
  <c r="D21" i="6" s="1"/>
  <c r="G20" i="6" a="1"/>
  <c r="G20" i="6" s="1"/>
  <c r="D20" i="6" a="1"/>
  <c r="D20" i="6" s="1"/>
  <c r="C20" i="6" a="1"/>
  <c r="C20" i="6" s="1"/>
  <c r="G19" i="6" a="1"/>
  <c r="G19" i="6" s="1"/>
  <c r="D19" i="6" a="1"/>
  <c r="D19" i="6" s="1"/>
  <c r="G18" i="6" a="1"/>
  <c r="G18" i="6" s="1"/>
  <c r="D18" i="6" a="1"/>
  <c r="D18" i="6" s="1"/>
  <c r="C18" i="6" a="1"/>
  <c r="C18" i="6" s="1"/>
  <c r="G17" i="6" a="1"/>
  <c r="G17" i="6" s="1"/>
  <c r="D17" i="6" a="1"/>
  <c r="D17" i="6" s="1"/>
  <c r="G16" i="6" a="1"/>
  <c r="G16" i="6" s="1"/>
  <c r="D16" i="6" a="1"/>
  <c r="D16" i="6" s="1"/>
  <c r="G15" i="6" a="1"/>
  <c r="G15" i="6" s="1"/>
  <c r="D15" i="6" a="1"/>
  <c r="D15" i="6" s="1"/>
  <c r="G14" i="6" a="1"/>
  <c r="G14" i="6" s="1"/>
  <c r="A8" i="6"/>
  <c r="B7" i="6"/>
  <c r="B6" i="6"/>
  <c r="B5" i="6"/>
  <c r="B27" i="5"/>
  <c r="A27" i="7" s="1"/>
  <c r="H24" i="7" l="1" a="1"/>
  <c r="H24" i="7" s="1"/>
  <c r="H23" i="7" a="1"/>
  <c r="H23" i="7" s="1"/>
  <c r="H22" i="7" a="1"/>
  <c r="H22" i="7" s="1"/>
  <c r="H21" i="7" a="1"/>
  <c r="H21" i="7" s="1"/>
  <c r="H20" i="7" a="1"/>
  <c r="H20" i="7" s="1"/>
  <c r="H19" i="7" a="1"/>
  <c r="H19" i="7" s="1"/>
  <c r="H18" i="7" a="1"/>
  <c r="H18" i="7" s="1"/>
  <c r="H17" i="7" a="1"/>
  <c r="H17" i="7" s="1"/>
  <c r="H16" i="7" a="1"/>
  <c r="H16" i="7" s="1"/>
  <c r="H15" i="7" a="1"/>
  <c r="H15" i="7" s="1"/>
  <c r="H14" i="7" a="1"/>
  <c r="H14" i="7" s="1"/>
  <c r="E39" i="7"/>
  <c r="D24" i="7" a="1"/>
  <c r="D24" i="7" s="1"/>
  <c r="D23" i="7" a="1"/>
  <c r="D23" i="7" s="1"/>
  <c r="D22" i="7" a="1"/>
  <c r="D22" i="7" s="1"/>
  <c r="D21" i="7" a="1"/>
  <c r="D21" i="7" s="1"/>
  <c r="D20" i="7" a="1"/>
  <c r="D20" i="7" s="1"/>
  <c r="D19" i="7" a="1"/>
  <c r="D19" i="7" s="1"/>
  <c r="D18" i="7" a="1"/>
  <c r="D18" i="7" s="1"/>
  <c r="D17" i="7" a="1"/>
  <c r="D17" i="7" s="1"/>
  <c r="D16" i="7" a="1"/>
  <c r="D16" i="7" s="1"/>
  <c r="D15" i="7" a="1"/>
  <c r="D15" i="7" s="1"/>
  <c r="D14" i="7" a="1"/>
  <c r="D14" i="7" s="1"/>
  <c r="A27" i="6"/>
  <c r="E36" i="6"/>
  <c r="H14" i="6" a="1"/>
  <c r="H14" i="6" s="1"/>
  <c r="H15" i="6" a="1"/>
  <c r="H15" i="6" s="1"/>
  <c r="H16" i="6" a="1"/>
  <c r="H16" i="6" s="1"/>
  <c r="H17" i="6" a="1"/>
  <c r="H17" i="6" s="1"/>
  <c r="H18" i="6" a="1"/>
  <c r="H18" i="6" s="1"/>
  <c r="H19" i="6" a="1"/>
  <c r="H19" i="6" s="1"/>
  <c r="H20" i="6" a="1"/>
  <c r="H20" i="6" s="1"/>
  <c r="H21" i="6" a="1"/>
  <c r="H21" i="6" s="1"/>
  <c r="H22" i="6" a="1"/>
  <c r="H22" i="6" s="1"/>
  <c r="H23" i="6" a="1"/>
  <c r="H23" i="6" s="1"/>
  <c r="E24" i="7" l="1" a="1"/>
  <c r="E24" i="7" s="1"/>
  <c r="E23" i="7" a="1"/>
  <c r="E23" i="7" s="1"/>
  <c r="E22" i="7" a="1"/>
  <c r="E22" i="7" s="1"/>
  <c r="E21" i="7" a="1"/>
  <c r="E21" i="7" s="1"/>
  <c r="E20" i="7" a="1"/>
  <c r="E20" i="7" s="1"/>
  <c r="E19" i="7" a="1"/>
  <c r="E19" i="7" s="1"/>
  <c r="E18" i="7" a="1"/>
  <c r="E18" i="7" s="1"/>
  <c r="E17" i="7" a="1"/>
  <c r="E17" i="7" s="1"/>
  <c r="E16" i="7" a="1"/>
  <c r="E16" i="7" s="1"/>
  <c r="E15" i="7" a="1"/>
  <c r="E15" i="7" s="1"/>
  <c r="E14" i="7" a="1"/>
  <c r="E14" i="7" s="1"/>
  <c r="I24" i="7" a="1"/>
  <c r="I24" i="7" s="1"/>
  <c r="I23" i="7" a="1"/>
  <c r="I23" i="7" s="1"/>
  <c r="I22" i="7" a="1"/>
  <c r="I22" i="7" s="1"/>
  <c r="I21" i="7" a="1"/>
  <c r="I21" i="7" s="1"/>
  <c r="I20" i="7" a="1"/>
  <c r="I20" i="7" s="1"/>
  <c r="I19" i="7" a="1"/>
  <c r="I19" i="7" s="1"/>
  <c r="I18" i="7" a="1"/>
  <c r="I18" i="7" s="1"/>
  <c r="I17" i="7" a="1"/>
  <c r="I17" i="7" s="1"/>
  <c r="I16" i="7" a="1"/>
  <c r="I16" i="7" s="1"/>
  <c r="I15" i="7" a="1"/>
  <c r="I15" i="7" s="1"/>
  <c r="I14" i="7" a="1"/>
  <c r="I14" i="7" s="1"/>
  <c r="I24" i="6" a="1"/>
  <c r="I24" i="6" s="1"/>
  <c r="I23" i="6" a="1"/>
  <c r="I23" i="6" s="1"/>
  <c r="I22" i="6" a="1"/>
  <c r="I22" i="6" s="1"/>
  <c r="I21" i="6" a="1"/>
  <c r="I21" i="6" s="1"/>
  <c r="I19" i="6" a="1"/>
  <c r="I19" i="6" s="1"/>
  <c r="I16" i="6" a="1"/>
  <c r="I16" i="6" s="1"/>
  <c r="I15" i="6" a="1"/>
  <c r="I15" i="6" s="1"/>
  <c r="I14" i="6" a="1"/>
  <c r="I14" i="6" s="1"/>
  <c r="E24" i="6" a="1"/>
  <c r="E24" i="6" s="1"/>
  <c r="E23" i="6" a="1"/>
  <c r="E23" i="6" s="1"/>
  <c r="E22" i="6" a="1"/>
  <c r="E22" i="6" s="1"/>
  <c r="E21" i="6" a="1"/>
  <c r="E21" i="6" s="1"/>
  <c r="E20" i="6" a="1"/>
  <c r="E20" i="6" s="1"/>
  <c r="E19" i="6" a="1"/>
  <c r="E19" i="6" s="1"/>
  <c r="E18" i="6" a="1"/>
  <c r="E18" i="6" s="1"/>
  <c r="E17" i="6" a="1"/>
  <c r="E17" i="6" s="1"/>
  <c r="E16" i="6" a="1"/>
  <c r="E16" i="6" s="1"/>
  <c r="E15" i="6" a="1"/>
  <c r="E15" i="6" s="1"/>
  <c r="E14" i="6" a="1"/>
  <c r="E14" i="6" s="1"/>
  <c r="I20" i="6" a="1"/>
  <c r="I20" i="6" s="1"/>
  <c r="I18" i="6" a="1"/>
  <c r="I18" i="6" s="1"/>
  <c r="I17" i="6" a="1"/>
  <c r="I17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L10" authorId="0" shapeId="0" xr:uid="{00000000-0006-0000-00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1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CG11" authorId="0" shapeId="0" xr:uid="{00000000-0006-0000-01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1" authorId="0" shapeId="0" xr:uid="{00000000-0006-0000-01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1" authorId="0" shapeId="0" xr:uid="{00000000-0006-0000-01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1" authorId="0" shapeId="0" xr:uid="{00000000-0006-0000-01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1" authorId="0" shapeId="0" xr:uid="{00000000-0006-0000-01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1" authorId="0" shapeId="0" xr:uid="{00000000-0006-0000-01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1" authorId="0" shapeId="0" xr:uid="{00000000-0006-0000-0100-00000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1" authorId="0" shapeId="0" xr:uid="{00000000-0006-0000-01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1" authorId="0" shapeId="0" xr:uid="{00000000-0006-0000-01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1" authorId="0" shapeId="0" xr:uid="{00000000-0006-0000-0100-00000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1" authorId="0" shapeId="0" xr:uid="{00000000-0006-0000-0100-00000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1" authorId="0" shapeId="0" xr:uid="{00000000-0006-0000-0100-00000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1" authorId="0" shapeId="0" xr:uid="{00000000-0006-0000-01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1" authorId="0" shapeId="0" xr:uid="{00000000-0006-0000-01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2" authorId="0" shapeId="0" xr:uid="{00000000-0006-0000-01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2" authorId="0" shapeId="0" xr:uid="{00000000-0006-0000-01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2" authorId="0" shapeId="0" xr:uid="{00000000-0006-0000-01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2" authorId="0" shapeId="0" xr:uid="{00000000-0006-0000-01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2" authorId="0" shapeId="0" xr:uid="{00000000-0006-0000-01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2" authorId="0" shapeId="0" xr:uid="{00000000-0006-0000-0100-00001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2" authorId="0" shapeId="0" xr:uid="{00000000-0006-0000-01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2" authorId="0" shapeId="0" xr:uid="{00000000-0006-0000-01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2" authorId="0" shapeId="0" xr:uid="{00000000-0006-0000-01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2" authorId="0" shapeId="0" xr:uid="{00000000-0006-0000-01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2" authorId="0" shapeId="0" xr:uid="{00000000-0006-0000-01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2" authorId="0" shapeId="0" xr:uid="{00000000-0006-0000-0100-00001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2" authorId="0" shapeId="0" xr:uid="{00000000-0006-0000-0100-00001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2" authorId="0" shapeId="0" xr:uid="{00000000-0006-0000-0100-00001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3" authorId="0" shapeId="0" xr:uid="{00000000-0006-0000-01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3" authorId="0" shapeId="0" xr:uid="{00000000-0006-0000-01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3" authorId="0" shapeId="0" xr:uid="{00000000-0006-0000-01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3" authorId="0" shapeId="0" xr:uid="{00000000-0006-0000-0100-00002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3" authorId="0" shapeId="0" xr:uid="{00000000-0006-0000-0100-00002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3" authorId="0" shapeId="0" xr:uid="{00000000-0006-0000-0100-00002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3" authorId="0" shapeId="0" xr:uid="{00000000-0006-0000-01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3" authorId="0" shapeId="0" xr:uid="{00000000-0006-0000-01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3" authorId="0" shapeId="0" xr:uid="{00000000-0006-0000-01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3" authorId="0" shapeId="0" xr:uid="{00000000-0006-0000-01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3" authorId="0" shapeId="0" xr:uid="{00000000-0006-0000-01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3" authorId="0" shapeId="0" xr:uid="{00000000-0006-0000-01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4" authorId="0" shapeId="0" xr:uid="{00000000-0006-0000-01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4" authorId="0" shapeId="0" xr:uid="{00000000-0006-0000-01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4" authorId="0" shapeId="0" xr:uid="{00000000-0006-0000-01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4" authorId="0" shapeId="0" xr:uid="{00000000-0006-0000-01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4" authorId="0" shapeId="0" xr:uid="{00000000-0006-0000-01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4" authorId="0" shapeId="0" xr:uid="{00000000-0006-0000-0100-00002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4" authorId="0" shapeId="0" xr:uid="{00000000-0006-0000-01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4" authorId="0" shapeId="0" xr:uid="{00000000-0006-0000-01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4" authorId="0" shapeId="0" xr:uid="{00000000-0006-0000-0100-00003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4" authorId="0" shapeId="0" xr:uid="{00000000-0006-0000-01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5" authorId="0" shapeId="0" xr:uid="{00000000-0006-0000-01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5" authorId="0" shapeId="0" xr:uid="{00000000-0006-0000-01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5" authorId="0" shapeId="0" xr:uid="{00000000-0006-0000-01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5" authorId="0" shapeId="0" xr:uid="{00000000-0006-0000-01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5" authorId="0" shapeId="0" xr:uid="{00000000-0006-0000-0100-00003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5" authorId="0" shapeId="0" xr:uid="{00000000-0006-0000-01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5" authorId="0" shapeId="0" xr:uid="{00000000-0006-0000-01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5" authorId="0" shapeId="0" xr:uid="{00000000-0006-0000-01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5" authorId="0" shapeId="0" xr:uid="{00000000-0006-0000-0100-00003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5" authorId="0" shapeId="0" xr:uid="{00000000-0006-0000-01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5" authorId="0" shapeId="0" xr:uid="{00000000-0006-0000-01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6" authorId="0" shapeId="0" xr:uid="{00000000-0006-0000-01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6" authorId="0" shapeId="0" xr:uid="{00000000-0006-0000-01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6" authorId="0" shapeId="0" xr:uid="{00000000-0006-0000-0100-00004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6" authorId="0" shapeId="0" xr:uid="{00000000-0006-0000-01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6" authorId="0" shapeId="0" xr:uid="{00000000-0006-0000-01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6" authorId="0" shapeId="0" xr:uid="{00000000-0006-0000-0100-00004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6" authorId="0" shapeId="0" xr:uid="{00000000-0006-0000-0100-00004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6" authorId="0" shapeId="0" xr:uid="{00000000-0006-0000-01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6" authorId="0" shapeId="0" xr:uid="{00000000-0006-0000-01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6" authorId="0" shapeId="0" xr:uid="{00000000-0006-0000-01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6" authorId="0" shapeId="0" xr:uid="{00000000-0006-0000-01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6" authorId="0" shapeId="0" xr:uid="{00000000-0006-0000-0100-00004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6" authorId="0" shapeId="0" xr:uid="{00000000-0006-0000-01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7" authorId="0" shapeId="0" xr:uid="{00000000-0006-0000-01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7" authorId="0" shapeId="0" xr:uid="{00000000-0006-0000-01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7" authorId="0" shapeId="0" xr:uid="{00000000-0006-0000-01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7" authorId="0" shapeId="0" xr:uid="{00000000-0006-0000-01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7" authorId="0" shapeId="0" xr:uid="{00000000-0006-0000-0100-00005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7" authorId="0" shapeId="0" xr:uid="{00000000-0006-0000-01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7" authorId="0" shapeId="0" xr:uid="{00000000-0006-0000-01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8" authorId="0" shapeId="0" xr:uid="{00000000-0006-0000-01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8" authorId="0" shapeId="0" xr:uid="{00000000-0006-0000-01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8" authorId="0" shapeId="0" xr:uid="{00000000-0006-0000-01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8" authorId="0" shapeId="0" xr:uid="{00000000-0006-0000-01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8" authorId="0" shapeId="0" xr:uid="{00000000-0006-0000-01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8" authorId="0" shapeId="0" xr:uid="{00000000-0006-0000-01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8" authorId="0" shapeId="0" xr:uid="{00000000-0006-0000-0100-00005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8" authorId="0" shapeId="0" xr:uid="{00000000-0006-0000-01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8" authorId="0" shapeId="0" xr:uid="{00000000-0006-0000-01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8" authorId="0" shapeId="0" xr:uid="{00000000-0006-0000-01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8" authorId="0" shapeId="0" xr:uid="{00000000-0006-0000-01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8" authorId="0" shapeId="0" xr:uid="{00000000-0006-0000-01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8" authorId="0" shapeId="0" xr:uid="{00000000-0006-0000-0100-00005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8" authorId="0" shapeId="0" xr:uid="{00000000-0006-0000-01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2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AG11" authorId="0" shapeId="0" xr:uid="{00000000-0006-0000-02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1" authorId="0" shapeId="0" xr:uid="{00000000-0006-0000-02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1" authorId="0" shapeId="0" xr:uid="{00000000-0006-0000-02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1" authorId="0" shapeId="0" xr:uid="{00000000-0006-0000-0200-00000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1" authorId="0" shapeId="0" xr:uid="{00000000-0006-0000-0200-00000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1" authorId="0" shapeId="0" xr:uid="{00000000-0006-0000-0200-00000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1" authorId="0" shapeId="0" xr:uid="{00000000-0006-0000-0200-00000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1" authorId="0" shapeId="0" xr:uid="{00000000-0006-0000-02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1" authorId="0" shapeId="0" xr:uid="{00000000-0006-0000-0200-00000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1" authorId="0" shapeId="0" xr:uid="{00000000-0006-0000-0200-00000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1" authorId="0" shapeId="0" xr:uid="{00000000-0006-0000-02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1" authorId="0" shapeId="0" xr:uid="{00000000-0006-0000-02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1" authorId="0" shapeId="0" xr:uid="{00000000-0006-0000-0200-00000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1" authorId="0" shapeId="0" xr:uid="{00000000-0006-0000-02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1" authorId="0" shapeId="0" xr:uid="{00000000-0006-0000-02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1" authorId="0" shapeId="0" xr:uid="{00000000-0006-0000-02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1" authorId="0" shapeId="0" xr:uid="{00000000-0006-0000-0200-00001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1" authorId="0" shapeId="0" xr:uid="{00000000-0006-0000-0200-00001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1" authorId="0" shapeId="0" xr:uid="{00000000-0006-0000-0200-00001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1" authorId="0" shapeId="0" xr:uid="{00000000-0006-0000-02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1" authorId="0" shapeId="0" xr:uid="{00000000-0006-0000-02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2" authorId="0" shapeId="0" xr:uid="{00000000-0006-0000-02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2" authorId="0" shapeId="0" xr:uid="{00000000-0006-0000-02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2" authorId="0" shapeId="0" xr:uid="{00000000-0006-0000-02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2" authorId="0" shapeId="0" xr:uid="{00000000-0006-0000-02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2" authorId="0" shapeId="0" xr:uid="{00000000-0006-0000-02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2" authorId="0" shapeId="0" xr:uid="{00000000-0006-0000-02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2" authorId="0" shapeId="0" xr:uid="{00000000-0006-0000-02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2" authorId="0" shapeId="0" xr:uid="{00000000-0006-0000-02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2" authorId="0" shapeId="0" xr:uid="{00000000-0006-0000-02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2" authorId="0" shapeId="0" xr:uid="{00000000-0006-0000-02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2" authorId="0" shapeId="0" xr:uid="{00000000-0006-0000-02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2" authorId="0" shapeId="0" xr:uid="{00000000-0006-0000-0200-00002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2" authorId="0" shapeId="0" xr:uid="{00000000-0006-0000-02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2" authorId="0" shapeId="0" xr:uid="{00000000-0006-0000-0200-00002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2" authorId="0" shapeId="0" xr:uid="{00000000-0006-0000-02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2" authorId="0" shapeId="0" xr:uid="{00000000-0006-0000-02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2" authorId="0" shapeId="0" xr:uid="{00000000-0006-0000-0200-00002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2" authorId="0" shapeId="0" xr:uid="{00000000-0006-0000-0200-00002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2" authorId="0" shapeId="0" xr:uid="{00000000-0006-0000-02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3" authorId="0" shapeId="0" xr:uid="{00000000-0006-0000-02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3" authorId="0" shapeId="0" xr:uid="{00000000-0006-0000-02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3" authorId="0" shapeId="0" xr:uid="{00000000-0006-0000-0200-00002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3" authorId="0" shapeId="0" xr:uid="{00000000-0006-0000-02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3" authorId="0" shapeId="0" xr:uid="{00000000-0006-0000-02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3" authorId="0" shapeId="0" xr:uid="{00000000-0006-0000-02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3" authorId="0" shapeId="0" xr:uid="{00000000-0006-0000-0200-00003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3" authorId="0" shapeId="0" xr:uid="{00000000-0006-0000-02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3" authorId="0" shapeId="0" xr:uid="{00000000-0006-0000-02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3" authorId="0" shapeId="0" xr:uid="{00000000-0006-0000-0200-00003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3" authorId="0" shapeId="0" xr:uid="{00000000-0006-0000-02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3" authorId="0" shapeId="0" xr:uid="{00000000-0006-0000-02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3" authorId="0" shapeId="0" xr:uid="{00000000-0006-0000-02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3" authorId="0" shapeId="0" xr:uid="{00000000-0006-0000-02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3" authorId="0" shapeId="0" xr:uid="{00000000-0006-0000-0200-00003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3" authorId="0" shapeId="0" xr:uid="{00000000-0006-0000-0200-00003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3" authorId="0" shapeId="0" xr:uid="{00000000-0006-0000-0200-00003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3" authorId="0" shapeId="0" xr:uid="{00000000-0006-0000-02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3" authorId="0" shapeId="0" xr:uid="{00000000-0006-0000-02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3" authorId="0" shapeId="0" xr:uid="{00000000-0006-0000-02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3" authorId="0" shapeId="0" xr:uid="{00000000-0006-0000-02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4" authorId="0" shapeId="0" xr:uid="{00000000-0006-0000-02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4" authorId="0" shapeId="0" xr:uid="{00000000-0006-0000-02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4" authorId="0" shapeId="0" xr:uid="{00000000-0006-0000-0200-00004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4" authorId="0" shapeId="0" xr:uid="{00000000-0006-0000-0200-00004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4" authorId="0" shapeId="0" xr:uid="{00000000-0006-0000-0200-00004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4" authorId="0" shapeId="0" xr:uid="{00000000-0006-0000-0200-00004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4" authorId="0" shapeId="0" xr:uid="{00000000-0006-0000-0200-00004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4" authorId="0" shapeId="0" xr:uid="{00000000-0006-0000-02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4" authorId="0" shapeId="0" xr:uid="{00000000-0006-0000-02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4" authorId="0" shapeId="0" xr:uid="{00000000-0006-0000-02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4" authorId="0" shapeId="0" xr:uid="{00000000-0006-0000-02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4" authorId="0" shapeId="0" xr:uid="{00000000-0006-0000-02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4" authorId="0" shapeId="0" xr:uid="{00000000-0006-0000-02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4" authorId="0" shapeId="0" xr:uid="{00000000-0006-0000-02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4" authorId="0" shapeId="0" xr:uid="{00000000-0006-0000-0200-00004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4" authorId="0" shapeId="0" xr:uid="{00000000-0006-0000-02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5" authorId="0" shapeId="0" xr:uid="{00000000-0006-0000-02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5" authorId="0" shapeId="0" xr:uid="{00000000-0006-0000-0200-00005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5" authorId="0" shapeId="0" xr:uid="{00000000-0006-0000-0200-00005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5" authorId="0" shapeId="0" xr:uid="{00000000-0006-0000-02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5" authorId="0" shapeId="0" xr:uid="{00000000-0006-0000-02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5" authorId="0" shapeId="0" xr:uid="{00000000-0006-0000-02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5" authorId="0" shapeId="0" xr:uid="{00000000-0006-0000-02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5" authorId="0" shapeId="0" xr:uid="{00000000-0006-0000-02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5" authorId="0" shapeId="0" xr:uid="{00000000-0006-0000-0200-00005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5" authorId="0" shapeId="0" xr:uid="{00000000-0006-0000-02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5" authorId="0" shapeId="0" xr:uid="{00000000-0006-0000-02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5" authorId="0" shapeId="0" xr:uid="{00000000-0006-0000-0200-00005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5" authorId="0" shapeId="0" xr:uid="{00000000-0006-0000-02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5" authorId="0" shapeId="0" xr:uid="{00000000-0006-0000-02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5" authorId="0" shapeId="0" xr:uid="{00000000-0006-0000-0200-00005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5" authorId="0" shapeId="0" xr:uid="{00000000-0006-0000-0200-00005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5" authorId="0" shapeId="0" xr:uid="{00000000-0006-0000-0200-00005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5" authorId="0" shapeId="0" xr:uid="{00000000-0006-0000-02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5" authorId="0" shapeId="0" xr:uid="{00000000-0006-0000-02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6" authorId="0" shapeId="0" xr:uid="{00000000-0006-0000-02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6" authorId="0" shapeId="0" xr:uid="{00000000-0006-0000-02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6" authorId="0" shapeId="0" xr:uid="{00000000-0006-0000-02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6" authorId="0" shapeId="0" xr:uid="{00000000-0006-0000-02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6" authorId="0" shapeId="0" xr:uid="{00000000-0006-0000-02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6" authorId="0" shapeId="0" xr:uid="{00000000-0006-0000-0200-00006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6" authorId="0" shapeId="0" xr:uid="{00000000-0006-0000-0200-00006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6" authorId="0" shapeId="0" xr:uid="{00000000-0006-0000-02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6" authorId="0" shapeId="0" xr:uid="{00000000-0006-0000-02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6" authorId="0" shapeId="0" xr:uid="{00000000-0006-0000-0200-00006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6" authorId="0" shapeId="0" xr:uid="{00000000-0006-0000-02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6" authorId="0" shapeId="0" xr:uid="{00000000-0006-0000-02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6" authorId="0" shapeId="0" xr:uid="{00000000-0006-0000-0200-00006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6" authorId="0" shapeId="0" xr:uid="{00000000-0006-0000-0200-00006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6" authorId="0" shapeId="0" xr:uid="{00000000-0006-0000-02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6" authorId="0" shapeId="0" xr:uid="{00000000-0006-0000-0200-00007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6" authorId="0" shapeId="0" xr:uid="{00000000-0006-0000-0200-00007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6" authorId="0" shapeId="0" xr:uid="{00000000-0006-0000-02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6" authorId="0" shapeId="0" xr:uid="{00000000-0006-0000-02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6" authorId="0" shapeId="0" xr:uid="{00000000-0006-0000-02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6" authorId="0" shapeId="0" xr:uid="{00000000-0006-0000-02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7" authorId="0" shapeId="0" xr:uid="{00000000-0006-0000-02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7" authorId="0" shapeId="0" xr:uid="{00000000-0006-0000-02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7" authorId="0" shapeId="0" xr:uid="{00000000-0006-0000-02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7" authorId="0" shapeId="0" xr:uid="{00000000-0006-0000-02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7" authorId="0" shapeId="0" xr:uid="{00000000-0006-0000-02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7" authorId="0" shapeId="0" xr:uid="{00000000-0006-0000-0200-00007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7" authorId="0" shapeId="0" xr:uid="{00000000-0006-0000-0200-00007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7" authorId="0" shapeId="0" xr:uid="{00000000-0006-0000-02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7" authorId="0" shapeId="0" xr:uid="{00000000-0006-0000-0200-00007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7" authorId="0" shapeId="0" xr:uid="{00000000-0006-0000-02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7" authorId="0" shapeId="0" xr:uid="{00000000-0006-0000-0200-00008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7" authorId="0" shapeId="0" xr:uid="{00000000-0006-0000-02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7" authorId="0" shapeId="0" xr:uid="{00000000-0006-0000-02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7" authorId="0" shapeId="0" xr:uid="{00000000-0006-0000-02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7" authorId="0" shapeId="0" xr:uid="{00000000-0006-0000-0200-00008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7" authorId="0" shapeId="0" xr:uid="{00000000-0006-0000-0200-00008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7" authorId="0" shapeId="0" xr:uid="{00000000-0006-0000-02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7" authorId="0" shapeId="0" xr:uid="{00000000-0006-0000-02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7" authorId="0" shapeId="0" xr:uid="{00000000-0006-0000-02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7" authorId="0" shapeId="0" xr:uid="{00000000-0006-0000-02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8" authorId="0" shapeId="0" xr:uid="{00000000-0006-0000-02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8" authorId="0" shapeId="0" xr:uid="{00000000-0006-0000-02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8" authorId="0" shapeId="0" xr:uid="{00000000-0006-0000-02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8" authorId="0" shapeId="0" xr:uid="{00000000-0006-0000-0200-00008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8" authorId="0" shapeId="0" xr:uid="{00000000-0006-0000-02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8" authorId="0" shapeId="0" xr:uid="{00000000-0006-0000-02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8" authorId="0" shapeId="0" xr:uid="{00000000-0006-0000-0200-00009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8" authorId="0" shapeId="0" xr:uid="{00000000-0006-0000-0200-00009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8" authorId="0" shapeId="0" xr:uid="{00000000-0006-0000-0200-00009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8" authorId="0" shapeId="0" xr:uid="{00000000-0006-0000-0200-00009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8" authorId="0" shapeId="0" xr:uid="{00000000-0006-0000-02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8" authorId="0" shapeId="0" xr:uid="{00000000-0006-0000-0200-00009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8" authorId="0" shapeId="0" xr:uid="{00000000-0006-0000-02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8" authorId="0" shapeId="0" xr:uid="{00000000-0006-0000-02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8" authorId="0" shapeId="0" xr:uid="{00000000-0006-0000-0200-00009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8" authorId="0" shapeId="0" xr:uid="{00000000-0006-0000-0200-00009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8" authorId="0" shapeId="0" xr:uid="{00000000-0006-0000-0200-00009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8" authorId="0" shapeId="0" xr:uid="{00000000-0006-0000-02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8" authorId="0" shapeId="0" xr:uid="{00000000-0006-0000-02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8" authorId="0" shapeId="0" xr:uid="{00000000-0006-0000-02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8" authorId="0" shapeId="0" xr:uid="{00000000-0006-0000-02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<sst xmlns="http://schemas.openxmlformats.org/spreadsheetml/2006/main" count="6418" uniqueCount="993">
  <si>
    <t>Employed ;  Persons ;</t>
  </si>
  <si>
    <t>Employed ;  &gt; Males ;</t>
  </si>
  <si>
    <t>Employed ;  &gt; Females ;</t>
  </si>
  <si>
    <t>&gt; Full-time workers ;  Persons ;</t>
  </si>
  <si>
    <t>&gt; Full-time workers ;  &gt; Males ;</t>
  </si>
  <si>
    <t>&gt; Full-time workers ;  &gt; Females ;</t>
  </si>
  <si>
    <t>&gt;&gt; Full-time workers who worked full-time last week ;  Persons ;</t>
  </si>
  <si>
    <t>&gt;&gt; Full-time workers who worked full-time last week ;  &gt; Males ;</t>
  </si>
  <si>
    <t>&gt;&gt; Full-time workers who worked full-time last week ;  &gt; Females ;</t>
  </si>
  <si>
    <t>&gt;&gt; Full-time workers who worked part-time last week ;  Persons ;</t>
  </si>
  <si>
    <t>&gt;&gt; Full-time workers who worked part-time last week ;  &gt; Males ;</t>
  </si>
  <si>
    <t>&gt;&gt; Full-time workers who worked part-time last week ;  &gt; Females ;</t>
  </si>
  <si>
    <t>&gt;&gt;&gt; Full-time workers who worked part-time for non-economic reasons ;  Persons ;</t>
  </si>
  <si>
    <t>&gt;&gt;&gt; Full-time workers who worked part-time for non-economic reasons ;  &gt; Males ;</t>
  </si>
  <si>
    <t>&gt;&gt;&gt; Full-time workers who worked part-time for non-economic reasons ;  &gt; Females ;</t>
  </si>
  <si>
    <t>&gt;&gt;&gt; Underemployed full-time workers who worked part-time for economic reasons ;  Persons ;</t>
  </si>
  <si>
    <t>&gt;&gt;&gt; Underemployed full-time workers who worked part-time for economic reasons ;  &gt; Males ;</t>
  </si>
  <si>
    <t>&gt;&gt;&gt; Underemployed full-time workers who worked part-time for economic reasons ;  &gt; Females ;</t>
  </si>
  <si>
    <t>&gt; Part-time workers ;  Persons ;</t>
  </si>
  <si>
    <t>&gt; Part-time workers ;  &gt; Males ;</t>
  </si>
  <si>
    <t>&gt; Part-time workers ;  &gt; Females ;</t>
  </si>
  <si>
    <t>&gt;&gt; Part-time workers who did not prefer or were unavailable for more hours ;  Persons ;</t>
  </si>
  <si>
    <t>&gt;&gt; Part-time workers who did not prefer or were unavailable for more hours ;  &gt; Males ;</t>
  </si>
  <si>
    <t>&gt;&gt; Part-time workers who did not prefer or were unavailable for more hours ;  &gt; Females ;</t>
  </si>
  <si>
    <t>&gt;&gt; Underemployed part-time workers who were available for more hours ;  Persons ;</t>
  </si>
  <si>
    <t>&gt;&gt; Underemployed part-time workers who were available for more hours ;  &gt; Males ;</t>
  </si>
  <si>
    <t>&gt;&gt; Underemployed part-time workers who were available for more hours ;  &gt; Females ;</t>
  </si>
  <si>
    <t>&gt;&gt;&gt; Underemployed part-time workers who were available for more part-time hours ;  Persons ;</t>
  </si>
  <si>
    <t>&gt;&gt;&gt; Underemployed part-time workers who were available for more part-time hours ;  &gt; Males ;</t>
  </si>
  <si>
    <t>&gt;&gt;&gt; Underemployed part-time workers who were available for more part-time hours ;  &gt; Females ;</t>
  </si>
  <si>
    <t>&gt;&gt;&gt; Underemployed part-time workers who were available for full-time hours ;  Persons ;</t>
  </si>
  <si>
    <t>&gt;&gt;&gt; Underemployed part-time workers who were available for full-time hours ;  &gt; Males ;</t>
  </si>
  <si>
    <t>&gt;&gt;&gt; Underemployed part-time workers who were available for full-time hours ;  &gt; Females ;</t>
  </si>
  <si>
    <t>15-64 years ;  Employed ;  Persons ;</t>
  </si>
  <si>
    <t>15-64 years ;  Employed ;  &gt; Males ;</t>
  </si>
  <si>
    <t>15-64 years ;  Employed ;  &gt; Females ;</t>
  </si>
  <si>
    <t>15-64 years ;  &gt; Full-time workers ;  Persons ;</t>
  </si>
  <si>
    <t>15-64 years ;  &gt; Full-time workers ;  &gt; Males ;</t>
  </si>
  <si>
    <t>15-64 years ;  &gt; Full-time workers ;  &gt; Females ;</t>
  </si>
  <si>
    <t>15-64 years ;  &gt;&gt; Full-time workers who worked full-time last week ;  Persons ;</t>
  </si>
  <si>
    <t>15-64 years ;  &gt;&gt; Full-time workers who worked full-time last week ;  &gt; Males ;</t>
  </si>
  <si>
    <t>15-64 years ;  &gt;&gt; Full-time workers who worked full-time last week ;  &gt; Females ;</t>
  </si>
  <si>
    <t>15-64 years ;  &gt;&gt; Full-time workers who worked part-time last week ;  Persons ;</t>
  </si>
  <si>
    <t>15-64 years ;  &gt;&gt; Full-time workers who worked part-time last week ;  &gt; Males ;</t>
  </si>
  <si>
    <t>15-64 years ;  &gt;&gt; Full-time workers who worked part-time last week ;  &gt; Females ;</t>
  </si>
  <si>
    <t>15-64 years ;  &gt;&gt;&gt; Full-time workers who worked part-time for non-economic reasons ;  Persons ;</t>
  </si>
  <si>
    <t>15-64 years ;  &gt;&gt;&gt; Full-time workers who worked part-time for non-economic reasons ;  &gt; Males ;</t>
  </si>
  <si>
    <t>15-64 years ;  &gt;&gt;&gt; Full-time workers who worked part-time for non-economic reasons ;  &gt; Females ;</t>
  </si>
  <si>
    <t>15-64 years ;  &gt;&gt;&gt; Underemployed full-time workers who worked part-time for economic reasons ;  Persons ;</t>
  </si>
  <si>
    <t>15-64 years ;  &gt;&gt;&gt; Underemployed full-time workers who worked part-time for economic reasons ;  &gt; Males ;</t>
  </si>
  <si>
    <t>15-64 years ;  &gt;&gt;&gt; Underemployed full-time workers who worked part-time for economic reasons ;  &gt; Females ;</t>
  </si>
  <si>
    <t>15-64 years ;  &gt; Part-time workers ;  Persons ;</t>
  </si>
  <si>
    <t>15-64 years ;  &gt; Part-time workers ;  &gt; Males ;</t>
  </si>
  <si>
    <t>15-64 years ;  &gt; Part-time workers ;  &gt; Females ;</t>
  </si>
  <si>
    <t>15-64 years ;  &gt;&gt; Part-time workers who did not prefer or were unavailable for more hours ;  Persons ;</t>
  </si>
  <si>
    <t>15-64 years ;  &gt;&gt; Part-time workers who did not prefer or were unavailable for more hours ;  &gt; Males ;</t>
  </si>
  <si>
    <t>15-64 years ;  &gt;&gt; Part-time workers who did not prefer or were unavailable for more hours ;  &gt; Females ;</t>
  </si>
  <si>
    <t>15-64 years ;  &gt;&gt; Underemployed part-time workers who were available for more hours ;  Persons ;</t>
  </si>
  <si>
    <t>15-64 years ;  &gt;&gt; Underemployed part-time workers who were available for more hours ;  &gt; Males ;</t>
  </si>
  <si>
    <t>15-64 years ;  &gt;&gt; Underemployed part-time workers who were available for more hours ;  &gt; Females ;</t>
  </si>
  <si>
    <t>15-64 years ;  &gt;&gt;&gt; Underemployed part-time workers who were available for more part-time hours ;  Persons ;</t>
  </si>
  <si>
    <t>15-64 years ;  &gt;&gt;&gt; Underemployed part-time workers who were available for more part-time hours ;  &gt; Males ;</t>
  </si>
  <si>
    <t>15-64 years ;  &gt;&gt;&gt; Underemployed part-time workers who were available for more part-time hours ;  &gt; Females ;</t>
  </si>
  <si>
    <t>15-64 years ;  &gt;&gt;&gt; Underemployed part-time workers who were available for full-time hours ;  Persons ;</t>
  </si>
  <si>
    <t>15-64 years ;  &gt;&gt;&gt; Underemployed part-time workers who were available for full-time hours ;  &gt; Males ;</t>
  </si>
  <si>
    <t>15-64 years ;  &gt;&gt;&gt; Underemployed part-time workers who were available for full-time hours ;  &gt; Females ;</t>
  </si>
  <si>
    <t>&gt; 15-24 years ;  Employed ;  Persons ;</t>
  </si>
  <si>
    <t>&gt; 15-24 years ;  Employed ;  &gt; Males ;</t>
  </si>
  <si>
    <t>&gt; 15-24 years ;  Employed ;  &gt; Females ;</t>
  </si>
  <si>
    <t>&gt; 15-24 years ;  &gt; Full-time workers ;  Persons ;</t>
  </si>
  <si>
    <t>&gt; 15-24 years ;  &gt; Full-time workers ;  &gt; Males ;</t>
  </si>
  <si>
    <t>&gt; 15-24 years ;  &gt; Full-time workers ;  &gt; Females ;</t>
  </si>
  <si>
    <t>&gt; 15-24 years ;  &gt;&gt; Full-time workers who worked full-time last week ;  Persons ;</t>
  </si>
  <si>
    <t>&gt; 15-24 years ;  &gt;&gt; Full-time workers who worked full-time last week ;  &gt; Males ;</t>
  </si>
  <si>
    <t>&gt; 15-24 years ;  &gt;&gt; Full-time workers who worked full-time last week ;  &gt; Females ;</t>
  </si>
  <si>
    <t>&gt; 15-24 years ;  &gt;&gt; Full-time workers who worked part-time last week ;  Persons ;</t>
  </si>
  <si>
    <t>&gt; 15-24 years ;  &gt;&gt; Full-time workers who worked part-time last week ;  &gt; Males ;</t>
  </si>
  <si>
    <t>&gt; 15-24 years ;  &gt;&gt; Full-time workers who worked part-time last week ;  &gt; Females ;</t>
  </si>
  <si>
    <t>&gt; 15-24 years ;  &gt;&gt;&gt; Full-time workers who worked part-time for non-economic reasons ;  Persons ;</t>
  </si>
  <si>
    <t>&gt; 15-24 years ;  &gt;&gt;&gt; Full-time workers who worked part-time for non-economic reasons ;  &gt; Males ;</t>
  </si>
  <si>
    <t>&gt; 15-24 years ;  &gt;&gt;&gt; Full-time workers who worked part-time for non-economic reasons ;  &gt; Females ;</t>
  </si>
  <si>
    <t>&gt; 15-24 years ;  &gt;&gt;&gt; Underemployed full-time workers who worked part-time for economic reasons ;  Persons ;</t>
  </si>
  <si>
    <t>&gt; 15-24 years ;  &gt;&gt;&gt; Underemployed full-time workers who worked part-time for economic reasons ;  &gt; Males ;</t>
  </si>
  <si>
    <t>&gt; 15-24 years ;  &gt;&gt;&gt; Underemployed full-time workers who worked part-time for economic reasons ;  &gt; Females ;</t>
  </si>
  <si>
    <t>&gt; 15-24 years ;  &gt; Part-time workers ;  Persons ;</t>
  </si>
  <si>
    <t>&gt; 15-24 years ;  &gt; Part-time workers ;  &gt; Males ;</t>
  </si>
  <si>
    <t>&gt; 15-24 years ;  &gt; Part-time workers ;  &gt; Females ;</t>
  </si>
  <si>
    <t>&gt; 15-24 years ;  &gt;&gt; Part-time workers who did not prefer or were unavailable for more hours ;  Persons ;</t>
  </si>
  <si>
    <t>&gt; 15-24 years ;  &gt;&gt; Part-time workers who did not prefer or were unavailable for more hours ;  &gt; Males ;</t>
  </si>
  <si>
    <t>&gt; 15-24 years ;  &gt;&gt; Part-time workers who did not prefer or were unavailable for more hours ;  &gt; Females ;</t>
  </si>
  <si>
    <t>&gt; 15-24 years ;  &gt;&gt; Underemployed part-time workers who were available for more hours ;  Persons ;</t>
  </si>
  <si>
    <t>&gt; 15-24 years ;  &gt;&gt; Underemployed part-time workers who were available for more hours ;  &gt; Males ;</t>
  </si>
  <si>
    <t>&gt; 15-24 years ;  &gt;&gt; Underemployed part-time workers who were available for more hours ;  &gt; Females ;</t>
  </si>
  <si>
    <t>&gt; 15-24 years ;  &gt;&gt;&gt; Underemployed part-time workers who were available for more part-time hours ;  Persons ;</t>
  </si>
  <si>
    <t>&gt; 15-24 years ;  &gt;&gt;&gt; Underemployed part-time workers who were available for more part-time hours ;  &gt; Males ;</t>
  </si>
  <si>
    <t>&gt; 15-24 years ;  &gt;&gt;&gt; Underemployed part-time workers who were available for more part-time hours ;  &gt; Females ;</t>
  </si>
  <si>
    <t>&gt; 15-24 years ;  &gt;&gt;&gt; Underemployed part-time workers who were available for full-time hours ;  Persons ;</t>
  </si>
  <si>
    <t>&gt; 15-24 years ;  &gt;&gt;&gt; Underemployed part-time workers who were available for full-time hours ;  &gt; Males ;</t>
  </si>
  <si>
    <t>&gt; 15-24 years ;  &gt;&gt;&gt; Underemployed part-time workers who were available for full-time hours ;  &gt; Females ;</t>
  </si>
  <si>
    <t>&gt; 25-44 years ;  Employed ;  Persons ;</t>
  </si>
  <si>
    <t>&gt; 25-44 years ;  Employed ;  &gt; Males ;</t>
  </si>
  <si>
    <t>&gt; 25-44 years ;  Employed ;  &gt; Females ;</t>
  </si>
  <si>
    <t>&gt; 25-44 years ;  &gt; Full-time workers ;  Persons ;</t>
  </si>
  <si>
    <t>&gt; 25-44 years ;  &gt; Full-time workers ;  &gt; Males ;</t>
  </si>
  <si>
    <t>&gt; 25-44 years ;  &gt; Full-time workers ;  &gt; Females ;</t>
  </si>
  <si>
    <t>&gt; 25-44 years ;  &gt;&gt; Full-time workers who worked full-time last week ;  Persons ;</t>
  </si>
  <si>
    <t>&gt; 25-44 years ;  &gt;&gt; Full-time workers who worked full-time last week ;  &gt; Males ;</t>
  </si>
  <si>
    <t>&gt; 25-44 years ;  &gt;&gt; Full-time workers who worked full-time last week ;  &gt; Females ;</t>
  </si>
  <si>
    <t>&gt; 25-44 years ;  &gt;&gt; Full-time workers who worked part-time last week ;  Persons ;</t>
  </si>
  <si>
    <t>&gt; 25-44 years ;  &gt;&gt; Full-time workers who worked part-time last week ;  &gt; Males ;</t>
  </si>
  <si>
    <t>&gt; 25-44 years ;  &gt;&gt; Full-time workers who worked part-time last week ;  &gt; Females ;</t>
  </si>
  <si>
    <t>&gt; 25-44 years ;  &gt;&gt;&gt; Full-time workers who worked part-time for non-economic reasons ;  Persons ;</t>
  </si>
  <si>
    <t>&gt; 25-44 years ;  &gt;&gt;&gt; Full-time workers who worked part-time for non-economic reasons ;  &gt; Males ;</t>
  </si>
  <si>
    <t>&gt; 25-44 years ;  &gt;&gt;&gt; Full-time workers who worked part-time for non-economic reasons ;  &gt; Females ;</t>
  </si>
  <si>
    <t>&gt; 25-44 years ;  &gt;&gt;&gt; Underemployed full-time workers who worked part-time for economic reasons ;  Persons ;</t>
  </si>
  <si>
    <t>&gt; 25-44 years ;  &gt;&gt;&gt; Underemployed full-time workers who worked part-time for economic reasons ;  &gt; Males ;</t>
  </si>
  <si>
    <t>&gt; 25-44 years ;  &gt;&gt;&gt; Underemployed full-time workers who worked part-time for economic reasons ;  &gt; Females ;</t>
  </si>
  <si>
    <t>&gt; 25-44 years ;  &gt; Part-time workers ;  Persons ;</t>
  </si>
  <si>
    <t>&gt; 25-44 years ;  &gt; Part-time workers ;  &gt; Males ;</t>
  </si>
  <si>
    <t>&gt; 25-44 years ;  &gt; Part-time workers ;  &gt; Females ;</t>
  </si>
  <si>
    <t>&gt; 25-44 years ;  &gt;&gt; Part-time workers who did not prefer or were unavailable for more hours ;  Persons ;</t>
  </si>
  <si>
    <t>&gt; 25-44 years ;  &gt;&gt; Part-time workers who did not prefer or were unavailable for more hours ;  &gt; Males ;</t>
  </si>
  <si>
    <t>&gt; 25-44 years ;  &gt;&gt; Part-time workers who did not prefer or were unavailable for more hours ;  &gt; Females ;</t>
  </si>
  <si>
    <t>&gt; 25-44 years ;  &gt;&gt; Underemployed part-time workers who were available for more hours ;  Persons ;</t>
  </si>
  <si>
    <t>&gt; 25-44 years ;  &gt;&gt; Underemployed part-time workers who were available for more hours ;  &gt; Males ;</t>
  </si>
  <si>
    <t>&gt; 25-44 years ;  &gt;&gt; Underemployed part-time workers who were available for more hours ;  &gt; Females ;</t>
  </si>
  <si>
    <t>&gt; 25-44 years ;  &gt;&gt;&gt; Underemployed part-time workers who were available for more part-time hours ;  Persons ;</t>
  </si>
  <si>
    <t>&gt; 25-44 years ;  &gt;&gt;&gt; Underemployed part-time workers who were available for more part-time hours ;  &gt; Males ;</t>
  </si>
  <si>
    <t>&gt; 25-44 years ;  &gt;&gt;&gt; Underemployed part-time workers who were available for more part-time hours ;  &gt; Females ;</t>
  </si>
  <si>
    <t>&gt; 25-44 years ;  &gt;&gt;&gt; Underemployed part-time workers who were available for full-time hours ;  Persons ;</t>
  </si>
  <si>
    <t>&gt; 25-44 years ;  &gt;&gt;&gt; Underemployed part-time workers who were available for full-time hours ;  &gt; Males ;</t>
  </si>
  <si>
    <t>&gt; 25-44 years ;  &gt;&gt;&gt; Underemployed part-time workers who were available for full-time hours ;  &gt; Females ;</t>
  </si>
  <si>
    <t>&gt; 45-64 years ;  Employed ;  Persons ;</t>
  </si>
  <si>
    <t>&gt; 45-64 years ;  Employed ;  &gt; Males ;</t>
  </si>
  <si>
    <t>&gt; 45-64 years ;  Employed ;  &gt; Females ;</t>
  </si>
  <si>
    <t>&gt; 45-64 years ;  &gt; Full-time workers ;  Persons ;</t>
  </si>
  <si>
    <t>&gt; 45-64 years ;  &gt; Full-time workers ;  &gt; Males ;</t>
  </si>
  <si>
    <t>&gt; 45-64 years ;  &gt; Full-time workers ;  &gt; Females ;</t>
  </si>
  <si>
    <t>&gt; 45-64 years ;  &gt;&gt; Full-time workers who worked full-time last week ;  Persons ;</t>
  </si>
  <si>
    <t>&gt; 45-64 years ;  &gt;&gt; Full-time workers who worked full-time last week ;  &gt; Males ;</t>
  </si>
  <si>
    <t>&gt; 45-64 years ;  &gt;&gt; Full-time workers who worked full-time last week ;  &gt; Females ;</t>
  </si>
  <si>
    <t>&gt; 45-64 years ;  &gt;&gt; Full-time workers who worked part-time last week ;  Persons ;</t>
  </si>
  <si>
    <t>&gt; 45-64 years ;  &gt;&gt; Full-time workers who worked part-time last week ;  &gt; Males ;</t>
  </si>
  <si>
    <t>&gt; 45-64 years ;  &gt;&gt; Full-time workers who worked part-time last week ;  &gt; Females ;</t>
  </si>
  <si>
    <t>&gt; 45-64 years ;  &gt;&gt;&gt; Full-time workers who worked part-time for non-economic reasons ;  Persons ;</t>
  </si>
  <si>
    <t>&gt; 45-64 years ;  &gt;&gt;&gt; Full-time workers who worked part-time for non-economic reasons ;  &gt; Males ;</t>
  </si>
  <si>
    <t>&gt; 45-64 years ;  &gt;&gt;&gt; Full-time workers who worked part-time for non-economic reasons ;  &gt; Females ;</t>
  </si>
  <si>
    <t>&gt; 45-64 years ;  &gt;&gt;&gt; Underemployed full-time workers who worked part-time for economic reasons ;  Persons ;</t>
  </si>
  <si>
    <t>&gt; 45-64 years ;  &gt;&gt;&gt; Underemployed full-time workers who worked part-time for economic reasons ;  &gt; Males ;</t>
  </si>
  <si>
    <t>&gt; 45-64 years ;  &gt;&gt;&gt; Underemployed full-time workers who worked part-time for economic reasons ;  &gt; Females ;</t>
  </si>
  <si>
    <t>&gt; 45-64 years ;  &gt; Part-time workers ;  Persons ;</t>
  </si>
  <si>
    <t>&gt; 45-64 years ;  &gt; Part-time workers ;  &gt; Males ;</t>
  </si>
  <si>
    <t>&gt; 45-64 years ;  &gt; Part-time workers ;  &gt; Females ;</t>
  </si>
  <si>
    <t>&gt; 45-64 years ;  &gt;&gt; Part-time workers who did not prefer or were unavailable for more hours ;  Persons ;</t>
  </si>
  <si>
    <t>&gt; 45-64 years ;  &gt;&gt; Part-time workers who did not prefer or were unavailable for more hours ;  &gt; Males ;</t>
  </si>
  <si>
    <t>&gt; 45-64 years ;  &gt;&gt; Part-time workers who did not prefer or were unavailable for more hours ;  &gt; Females ;</t>
  </si>
  <si>
    <t>&gt; 45-64 years ;  &gt;&gt; Underemployed part-time workers who were available for more hours ;  Persons ;</t>
  </si>
  <si>
    <t>&gt; 45-64 years ;  &gt;&gt; Underemployed part-time workers who were available for more hours ;  &gt; Males ;</t>
  </si>
  <si>
    <t>&gt; 45-64 years ;  &gt;&gt; Underemployed part-time workers who were available for more hours ;  &gt; Females ;</t>
  </si>
  <si>
    <t>&gt; 45-64 years ;  &gt;&gt;&gt; Underemployed part-time workers who were available for more part-time hours ;  Persons ;</t>
  </si>
  <si>
    <t>&gt; 45-64 years ;  &gt;&gt;&gt; Underemployed part-time workers who were available for more part-time hours ;  &gt; Males ;</t>
  </si>
  <si>
    <t>&gt; 45-64 years ;  &gt;&gt;&gt; Underemployed part-time workers who were available for more part-time hours ;  &gt; Females ;</t>
  </si>
  <si>
    <t>&gt; 45-64 years ;  &gt;&gt;&gt; Underemployed part-time workers who were available for full-time hours ;  Persons ;</t>
  </si>
  <si>
    <t>&gt; 45-64 years ;  &gt;&gt;&gt; Underemployed part-time workers who were available for full-time hours ;  &gt; Males ;</t>
  </si>
  <si>
    <t>&gt; 45-64 years ;  &gt;&gt;&gt; Underemployed part-time workers who were available for full-time hours ;  &gt; Females ;</t>
  </si>
  <si>
    <t>65 years and over ;  Employed ;  Persons ;</t>
  </si>
  <si>
    <t>65 years and over ;  Employed ;  &gt; Males ;</t>
  </si>
  <si>
    <t>65 years and over ;  Employed ;  &gt; Females ;</t>
  </si>
  <si>
    <t>65 years and over ;  &gt; Full-time workers ;  Persons ;</t>
  </si>
  <si>
    <t>65 years and over ;  &gt; Full-time workers ;  &gt; Males ;</t>
  </si>
  <si>
    <t>65 years and over ;  &gt; Full-time workers ;  &gt; Females ;</t>
  </si>
  <si>
    <t>65 years and over ;  &gt;&gt; Full-time workers who worked full-time last week ;  Persons ;</t>
  </si>
  <si>
    <t>65 years and over ;  &gt;&gt; Full-time workers who worked full-time last week ;  &gt; Males ;</t>
  </si>
  <si>
    <t>65 years and over ;  &gt;&gt; Full-time workers who worked full-time last week ;  &gt; Females ;</t>
  </si>
  <si>
    <t>65 years and over ;  &gt;&gt; Full-time workers who worked part-time last week ;  Persons ;</t>
  </si>
  <si>
    <t>65 years and over ;  &gt;&gt; Full-time workers who worked part-time last week ;  &gt; Males ;</t>
  </si>
  <si>
    <t>65 years and over ;  &gt;&gt; Full-time workers who worked part-time last week ;  &gt; Females ;</t>
  </si>
  <si>
    <t>65 years and over ;  &gt;&gt;&gt; Full-time workers who worked part-time for non-economic reasons ;  Persons ;</t>
  </si>
  <si>
    <t>65 years and over ;  &gt;&gt;&gt; Full-time workers who worked part-time for non-economic reasons ;  &gt; Males ;</t>
  </si>
  <si>
    <t>65 years and over ;  &gt;&gt;&gt; Full-time workers who worked part-time for non-economic reasons ;  &gt; Females ;</t>
  </si>
  <si>
    <t>65 years and over ;  &gt;&gt;&gt; Underemployed full-time workers who worked part-time for economic reasons ;  Persons ;</t>
  </si>
  <si>
    <t>65 years and over ;  &gt;&gt;&gt; Underemployed full-time workers who worked part-time for economic reasons ;  &gt; Males ;</t>
  </si>
  <si>
    <t>65 years and over ;  &gt;&gt;&gt; Underemployed full-time workers who worked part-time for economic reasons ;  &gt; Females ;</t>
  </si>
  <si>
    <t>65 years and over ;  &gt; Part-time workers ;  Persons ;</t>
  </si>
  <si>
    <t>65 years and over ;  &gt; Part-time workers ;  &gt; Males ;</t>
  </si>
  <si>
    <t>65 years and over ;  &gt; Part-time workers ;  &gt; Females ;</t>
  </si>
  <si>
    <t>65 years and over ;  &gt;&gt; Part-time workers who did not prefer or were unavailable for more hours ;  Persons ;</t>
  </si>
  <si>
    <t>65 years and over ;  &gt;&gt; Part-time workers who did not prefer or were unavailable for more hours ;  &gt; Males ;</t>
  </si>
  <si>
    <t>65 years and over ;  &gt;&gt; Part-time workers who did not prefer or were unavailable for more hours ;  &gt; Females ;</t>
  </si>
  <si>
    <t>65 years and over ;  &gt;&gt; Underemployed part-time workers who were available for more hours ;  Persons ;</t>
  </si>
  <si>
    <t>65 years and over ;  &gt;&gt; Underemployed part-time workers who were available for more hours ;  &gt; Males ;</t>
  </si>
  <si>
    <t>65 years and over ;  &gt;&gt; Underemployed part-time workers who were available for more hours ;  &gt; Females ;</t>
  </si>
  <si>
    <t>65 years and over ;  &gt;&gt;&gt; Underemployed part-time workers who were available for more part-time hours ;  Persons ;</t>
  </si>
  <si>
    <t>65 years and over ;  &gt;&gt;&gt; Underemployed part-time workers who were available for more part-time hours ;  &gt; Males ;</t>
  </si>
  <si>
    <t>65 years and over ;  &gt;&gt;&gt; Underemployed part-time workers who were available for more part-time hours ;  &gt; Females ;</t>
  </si>
  <si>
    <t>65 years and over ;  &gt;&gt;&gt; Underemployed part-time workers who were available for full-time hours ;  Persons ;</t>
  </si>
  <si>
    <t>65 years and over ;  &gt;&gt;&gt; Underemployed part-time workers who were available for full-time hours ;  &gt; Males ;</t>
  </si>
  <si>
    <t>65 years and over ;  &gt;&gt;&gt; Underemployed part-time workers who were available for full-time hours ;  &gt; Females ;</t>
  </si>
  <si>
    <t>New South Wales ;  Employed ;  Persons ;</t>
  </si>
  <si>
    <t>New South Wales ;  Employed ;  &gt; Males ;</t>
  </si>
  <si>
    <t>New South Wales ;  Employed ;  &gt; Females ;</t>
  </si>
  <si>
    <t>New South Wales ;  &gt; Full-time workers ;  Persons ;</t>
  </si>
  <si>
    <t>New South Wales ;  &gt; Full-time workers ;  &gt; Males ;</t>
  </si>
  <si>
    <t>New South Wales ;  &gt; Full-time workers ;  &gt; Females ;</t>
  </si>
  <si>
    <t>New South Wales ;  &gt;&gt; Full-time workers who worked full-time last week ;  Persons ;</t>
  </si>
  <si>
    <t>New South Wales ;  &gt;&gt; Full-time workers who worked full-time last week ;  &gt; Males ;</t>
  </si>
  <si>
    <t>New South Wales ;  &gt;&gt; Full-time workers who worked full-time last week ;  &gt; Females ;</t>
  </si>
  <si>
    <t>New South Wales ;  &gt;&gt; Full-time workers who worked part-time last week ;  Persons ;</t>
  </si>
  <si>
    <t>New South Wales ;  &gt;&gt; Full-time workers who worked part-time last week ;  &gt; Males ;</t>
  </si>
  <si>
    <t>New South Wales ;  &gt;&gt; Full-time workers who worked part-time last week ;  &gt; Females ;</t>
  </si>
  <si>
    <t>New South Wales ;  &gt;&gt;&gt; Full-time workers who worked part-time for non-economic reasons ;  Persons ;</t>
  </si>
  <si>
    <t>New South Wales ;  &gt;&gt;&gt; Full-time workers who worked part-time for non-economic reasons ;  &gt; Males ;</t>
  </si>
  <si>
    <t>New South Wales ;  &gt;&gt;&gt; Full-time workers who worked part-time for non-economic reasons ;  &gt; Females ;</t>
  </si>
  <si>
    <t>New South Wales ;  &gt;&gt;&gt; Underemployed full-time workers who worked part-time for economic reasons ;  Persons ;</t>
  </si>
  <si>
    <t>New South Wales ;  &gt;&gt;&gt; Underemployed full-time workers who worked part-time for economic reasons ;  &gt; Males ;</t>
  </si>
  <si>
    <t>New South Wales ;  &gt;&gt;&gt; Underemployed full-time workers who worked part-time for economic reasons ;  &gt; Females ;</t>
  </si>
  <si>
    <t>New South Wales ;  &gt; Part-time workers ;  Persons ;</t>
  </si>
  <si>
    <t>New South Wales ;  &gt; Part-time workers ;  &gt; Males ;</t>
  </si>
  <si>
    <t>New South Wales ;  &gt; Part-time workers ;  &gt; Females ;</t>
  </si>
  <si>
    <t>New South Wales ;  &gt;&gt; Part-time workers who did not prefer or were unavailable for more hours ;  Persons ;</t>
  </si>
  <si>
    <t>New South Wales ;  &gt;&gt; Part-time workers who did not prefer or were unavailable for more hours ;  &gt; Males ;</t>
  </si>
  <si>
    <t>New South Wales ;  &gt;&gt; Part-time workers who did not prefer or were unavailable for more hours ;  &gt; Females ;</t>
  </si>
  <si>
    <t>New South Wales ;  &gt;&gt; Underemployed part-time workers who were available for more hours ;  Persons ;</t>
  </si>
  <si>
    <t>New South Wales ;  &gt;&gt; Underemployed part-time workers who were available for more hours ;  &gt; Males ;</t>
  </si>
  <si>
    <t>New South Wales ;  &gt;&gt; Underemployed part-time workers who were available for more hours ;  &gt; Females ;</t>
  </si>
  <si>
    <t>New South Wales ;  &gt;&gt;&gt; Underemployed part-time workers who were available for more part-time hours ;  Persons ;</t>
  </si>
  <si>
    <t>New South Wales ;  &gt;&gt;&gt; Underemployed part-time workers who were available for more part-time hours ;  &gt; Males ;</t>
  </si>
  <si>
    <t>New South Wales ;  &gt;&gt;&gt; Underemployed part-time workers who were available for more part-time hours ;  &gt; Females ;</t>
  </si>
  <si>
    <t>New South Wales ;  &gt;&gt;&gt; Underemployed part-time workers who were available for full-time hours ;  Persons ;</t>
  </si>
  <si>
    <t>New South Wales ;  &gt;&gt;&gt; Underemployed part-time workers who were available for full-time hours ;  &gt; Males ;</t>
  </si>
  <si>
    <t>New South Wales ;  &gt;&gt;&gt; Underemployed part-time workers who were available for full-time hours ;  &gt; Females ;</t>
  </si>
  <si>
    <t>Victoria ;  Employed ;  Persons ;</t>
  </si>
  <si>
    <t>Victoria ;  Employed ;  &gt; Males ;</t>
  </si>
  <si>
    <t>Victoria ;  Employed ;  &gt; Females ;</t>
  </si>
  <si>
    <t>Victoria ;  &gt; Full-time workers ;  Persons ;</t>
  </si>
  <si>
    <t>Victoria ;  &gt; Full-time workers ;  &gt; Males ;</t>
  </si>
  <si>
    <t>Victoria ;  &gt; Full-time workers ;  &gt; Females ;</t>
  </si>
  <si>
    <t>Victoria ;  &gt;&gt; Full-time workers who worked full-time last week ;  Persons ;</t>
  </si>
  <si>
    <t>Victoria ;  &gt;&gt; Full-time workers who worked full-time last week ;  &gt; Males ;</t>
  </si>
  <si>
    <t>Victoria ;  &gt;&gt; Full-time workers who worked full-time last week ;  &gt; Females ;</t>
  </si>
  <si>
    <t>Victoria ;  &gt;&gt; Full-time workers who worked part-time last week ;  Persons ;</t>
  </si>
  <si>
    <t>Victoria ;  &gt;&gt; Full-time workers who worked part-time last week ;  &gt; Males ;</t>
  </si>
  <si>
    <t>Victoria ;  &gt;&gt; Full-time workers who worked part-time last week ;  &gt; Females ;</t>
  </si>
  <si>
    <t>Victoria ;  &gt;&gt;&gt; Full-time workers who worked part-time for non-economic reasons ;  Persons ;</t>
  </si>
  <si>
    <t>Victoria ;  &gt;&gt;&gt; Full-time workers who worked part-time for non-economic reasons ;  &gt; Males ;</t>
  </si>
  <si>
    <t>Victoria ;  &gt;&gt;&gt; Full-time workers who worked part-time for non-economic reasons ;  &gt; Females ;</t>
  </si>
  <si>
    <t>Victoria ;  &gt;&gt;&gt; Underemployed full-time workers who worked part-time for economic reasons ;  Persons ;</t>
  </si>
  <si>
    <t>Victoria ;  &gt;&gt;&gt; Underemployed full-time workers who worked part-time for economic reasons ;  &gt; Males ;</t>
  </si>
  <si>
    <t>Victoria ;  &gt;&gt;&gt; Underemployed full-time workers who worked part-time for economic reasons ;  &gt; Females ;</t>
  </si>
  <si>
    <t>Victoria ;  &gt; Part-time workers ;  Persons ;</t>
  </si>
  <si>
    <t>Unit</t>
  </si>
  <si>
    <t>Series Type</t>
  </si>
  <si>
    <t>Data Type</t>
  </si>
  <si>
    <t>Frequency</t>
  </si>
  <si>
    <t>Collection Month</t>
  </si>
  <si>
    <t>Series Start</t>
  </si>
  <si>
    <t>Series End</t>
  </si>
  <si>
    <t>No. Obs</t>
  </si>
  <si>
    <t>Series ID</t>
  </si>
  <si>
    <t>000</t>
  </si>
  <si>
    <t>Original</t>
  </si>
  <si>
    <t>STOCK</t>
  </si>
  <si>
    <t>A125190042R</t>
  </si>
  <si>
    <t>A125194794C</t>
  </si>
  <si>
    <t>A125192418L</t>
  </si>
  <si>
    <t>A125190022F</t>
  </si>
  <si>
    <t>A125194774V</t>
  </si>
  <si>
    <t>A125192398R</t>
  </si>
  <si>
    <t>A125190046X</t>
  </si>
  <si>
    <t>A125194798L</t>
  </si>
  <si>
    <t>A125192422C</t>
  </si>
  <si>
    <t>A125190050R</t>
  </si>
  <si>
    <t>A125194802T</t>
  </si>
  <si>
    <t>A125192426L</t>
  </si>
  <si>
    <t>A125190026R</t>
  </si>
  <si>
    <t>A125194778C</t>
  </si>
  <si>
    <t>A125192402V</t>
  </si>
  <si>
    <t>A125190030F</t>
  </si>
  <si>
    <t>A125194782V</t>
  </si>
  <si>
    <t>A125192406C</t>
  </si>
  <si>
    <t>A125190034R</t>
  </si>
  <si>
    <t>A125194786C</t>
  </si>
  <si>
    <t>A125192410V</t>
  </si>
  <si>
    <t>A125190018R</t>
  </si>
  <si>
    <t>A125194770K</t>
  </si>
  <si>
    <t>A125192394F</t>
  </si>
  <si>
    <t>A125190054X</t>
  </si>
  <si>
    <t>A125194806A</t>
  </si>
  <si>
    <t>A125192430C</t>
  </si>
  <si>
    <t>A125190038X</t>
  </si>
  <si>
    <t>A125194790V</t>
  </si>
  <si>
    <t>A125192414C</t>
  </si>
  <si>
    <t>A125190058J</t>
  </si>
  <si>
    <t>A125194810T</t>
  </si>
  <si>
    <t>A125192434L</t>
  </si>
  <si>
    <t>A125191230T</t>
  </si>
  <si>
    <t>A125195982F</t>
  </si>
  <si>
    <t>A125193606R</t>
  </si>
  <si>
    <t>A125191210J</t>
  </si>
  <si>
    <t>A125195962W</t>
  </si>
  <si>
    <t>A125193586T</t>
  </si>
  <si>
    <t>A125191234A</t>
  </si>
  <si>
    <t>A125195986R</t>
  </si>
  <si>
    <t>A125193610F</t>
  </si>
  <si>
    <t>A125191238K</t>
  </si>
  <si>
    <t>A125195990F</t>
  </si>
  <si>
    <t>A125193614R</t>
  </si>
  <si>
    <t>A125191214T</t>
  </si>
  <si>
    <t>A125195966F</t>
  </si>
  <si>
    <t>A125193590J</t>
  </si>
  <si>
    <t>A125191218A</t>
  </si>
  <si>
    <t>A125195970W</t>
  </si>
  <si>
    <t>A125193594T</t>
  </si>
  <si>
    <t>A125191222T</t>
  </si>
  <si>
    <t>A125195974F</t>
  </si>
  <si>
    <t>A125193598A</t>
  </si>
  <si>
    <t>A125191206T</t>
  </si>
  <si>
    <t>A125195958F</t>
  </si>
  <si>
    <t>A125193582J</t>
  </si>
  <si>
    <t>A125191242A</t>
  </si>
  <si>
    <t>A125195994R</t>
  </si>
  <si>
    <t>A125193618X</t>
  </si>
  <si>
    <t>A125191226A</t>
  </si>
  <si>
    <t>A125195978R</t>
  </si>
  <si>
    <t>A125193602F</t>
  </si>
  <si>
    <t>A125191246K</t>
  </si>
  <si>
    <t>A125195998X</t>
  </si>
  <si>
    <t>A125193622R</t>
  </si>
  <si>
    <t>A125190438K</t>
  </si>
  <si>
    <t>A125195190J</t>
  </si>
  <si>
    <t>A125192814R</t>
  </si>
  <si>
    <t>A125190418A</t>
  </si>
  <si>
    <t>A125195170X</t>
  </si>
  <si>
    <t>A125192794T</t>
  </si>
  <si>
    <t>A125190442A</t>
  </si>
  <si>
    <t>A125195194T</t>
  </si>
  <si>
    <t>A125192818X</t>
  </si>
  <si>
    <t>A125190446K</t>
  </si>
  <si>
    <t>A125195198A</t>
  </si>
  <si>
    <t>A125192822R</t>
  </si>
  <si>
    <t>A125190422T</t>
  </si>
  <si>
    <t>A125195174J</t>
  </si>
  <si>
    <t>A125192798A</t>
  </si>
  <si>
    <t>A125190426A</t>
  </si>
  <si>
    <t>A125195178T</t>
  </si>
  <si>
    <t>A125192802F</t>
  </si>
  <si>
    <t>A125190430T</t>
  </si>
  <si>
    <t>A125195182J</t>
  </si>
  <si>
    <t>A125192806R</t>
  </si>
  <si>
    <t>A125190414T</t>
  </si>
  <si>
    <t>A125195166J</t>
  </si>
  <si>
    <t>A125192790J</t>
  </si>
  <si>
    <t>A125190450A</t>
  </si>
  <si>
    <t>A125195202F</t>
  </si>
  <si>
    <t>A125192826X</t>
  </si>
  <si>
    <t>A125190434A</t>
  </si>
  <si>
    <t>A125195186T</t>
  </si>
  <si>
    <t>A125192810F</t>
  </si>
  <si>
    <t>A125190454K</t>
  </si>
  <si>
    <t>A125195206R</t>
  </si>
  <si>
    <t>A125192830R</t>
  </si>
  <si>
    <t>A125191626L</t>
  </si>
  <si>
    <t>A125196378C</t>
  </si>
  <si>
    <t>A125194002V</t>
  </si>
  <si>
    <t>A125191606C</t>
  </si>
  <si>
    <t>A125196358V</t>
  </si>
  <si>
    <t>A125193982V</t>
  </si>
  <si>
    <t>A125191630C</t>
  </si>
  <si>
    <t>A125196382V</t>
  </si>
  <si>
    <t>A125194006C</t>
  </si>
  <si>
    <t>A125191634L</t>
  </si>
  <si>
    <t>A125196386C</t>
  </si>
  <si>
    <t>A125194010V</t>
  </si>
  <si>
    <t>A125191610V</t>
  </si>
  <si>
    <t>A125196362K</t>
  </si>
  <si>
    <t>A125193986C</t>
  </si>
  <si>
    <t>A125191614C</t>
  </si>
  <si>
    <t>A125196366V</t>
  </si>
  <si>
    <t>A125193990V</t>
  </si>
  <si>
    <t>A125191618L</t>
  </si>
  <si>
    <t>A125196370K</t>
  </si>
  <si>
    <t>A125193994C</t>
  </si>
  <si>
    <t>A125191602V</t>
  </si>
  <si>
    <t>A125196354K</t>
  </si>
  <si>
    <t>A125193978C</t>
  </si>
  <si>
    <t>A125191638W</t>
  </si>
  <si>
    <t>A125196390V</t>
  </si>
  <si>
    <t>A125194014C</t>
  </si>
  <si>
    <t>A125191622C</t>
  </si>
  <si>
    <t>A125196374V</t>
  </si>
  <si>
    <t>A125193998L</t>
  </si>
  <si>
    <t>A125191642L</t>
  </si>
  <si>
    <t>A125196394C</t>
  </si>
  <si>
    <t>A125194018L</t>
  </si>
  <si>
    <t>A125192022T</t>
  </si>
  <si>
    <t>A125196774F</t>
  </si>
  <si>
    <t>A125194398A</t>
  </si>
  <si>
    <t>A125192002J</t>
  </si>
  <si>
    <t>A125196754W</t>
  </si>
  <si>
    <t>A125194378T</t>
  </si>
  <si>
    <t>A125192026A</t>
  </si>
  <si>
    <t>A125196778R</t>
  </si>
  <si>
    <t>A125194402F</t>
  </si>
  <si>
    <t>A125192030T</t>
  </si>
  <si>
    <t>A125196782F</t>
  </si>
  <si>
    <t>A125194406R</t>
  </si>
  <si>
    <t>A125192006T</t>
  </si>
  <si>
    <t>A125196758F</t>
  </si>
  <si>
    <t>A125194382J</t>
  </si>
  <si>
    <t>A125192010J</t>
  </si>
  <si>
    <t>A125196762W</t>
  </si>
  <si>
    <t>A125194386T</t>
  </si>
  <si>
    <t>A125192014T</t>
  </si>
  <si>
    <t>A125196766F</t>
  </si>
  <si>
    <t>A125194390J</t>
  </si>
  <si>
    <t>A125191998A</t>
  </si>
  <si>
    <t>A125196750L</t>
  </si>
  <si>
    <t>A125194374J</t>
  </si>
  <si>
    <t>A125192034A</t>
  </si>
  <si>
    <t>A125196786R</t>
  </si>
  <si>
    <t>A125194410F</t>
  </si>
  <si>
    <t>A125192018A</t>
  </si>
  <si>
    <t>A125196770W</t>
  </si>
  <si>
    <t>A125194394T</t>
  </si>
  <si>
    <t>A125192038K</t>
  </si>
  <si>
    <t>A125196790F</t>
  </si>
  <si>
    <t>A125194414R</t>
  </si>
  <si>
    <t>A125190834L</t>
  </si>
  <si>
    <t>A125195586C</t>
  </si>
  <si>
    <t>A125193210V</t>
  </si>
  <si>
    <t>A125190814C</t>
  </si>
  <si>
    <t>A125195566V</t>
  </si>
  <si>
    <t>A125193190W</t>
  </si>
  <si>
    <t>A125190838W</t>
  </si>
  <si>
    <t>A125195590V</t>
  </si>
  <si>
    <t>A125193214C</t>
  </si>
  <si>
    <t>A125190842L</t>
  </si>
  <si>
    <t>A125195594C</t>
  </si>
  <si>
    <t>A125193218L</t>
  </si>
  <si>
    <t>A125190818L</t>
  </si>
  <si>
    <t>A125195570K</t>
  </si>
  <si>
    <t>A125193194F</t>
  </si>
  <si>
    <t>A125190822C</t>
  </si>
  <si>
    <t>A125195574V</t>
  </si>
  <si>
    <t>A125193198R</t>
  </si>
  <si>
    <t>A125190826L</t>
  </si>
  <si>
    <t>A125195578C</t>
  </si>
  <si>
    <t>A125193202V</t>
  </si>
  <si>
    <t>A125190810V</t>
  </si>
  <si>
    <t>A125195562K</t>
  </si>
  <si>
    <t>A125193186F</t>
  </si>
  <si>
    <t>A125190846W</t>
  </si>
  <si>
    <t>A125195598L</t>
  </si>
  <si>
    <t>A125193222C</t>
  </si>
  <si>
    <t>A125190830C</t>
  </si>
  <si>
    <t>A125195582V</t>
  </si>
  <si>
    <t>A125193206C</t>
  </si>
  <si>
    <t>A125190850L</t>
  </si>
  <si>
    <t>A125195602T</t>
  </si>
  <si>
    <t>A125193226L</t>
  </si>
  <si>
    <t>A125190306J</t>
  </si>
  <si>
    <t>A125195058X</t>
  </si>
  <si>
    <t>A125192682X</t>
  </si>
  <si>
    <t>A125190286K</t>
  </si>
  <si>
    <t>A125195038R</t>
  </si>
  <si>
    <t>A125192662R</t>
  </si>
  <si>
    <t>A125190310X</t>
  </si>
  <si>
    <t>A125195062R</t>
  </si>
  <si>
    <t>A125192686J</t>
  </si>
  <si>
    <t>A125190314J</t>
  </si>
  <si>
    <t>A125195066X</t>
  </si>
  <si>
    <t>A125192690X</t>
  </si>
  <si>
    <t>A125190290A</t>
  </si>
  <si>
    <t>A125195042F</t>
  </si>
  <si>
    <t>A125192666X</t>
  </si>
  <si>
    <t>A125190294K</t>
  </si>
  <si>
    <t>A125195046R</t>
  </si>
  <si>
    <t>A125192670R</t>
  </si>
  <si>
    <t>A125190298V</t>
  </si>
  <si>
    <t>A125195050F</t>
  </si>
  <si>
    <t>A125192674X</t>
  </si>
  <si>
    <t>A125190282A</t>
  </si>
  <si>
    <t>A125195034F</t>
  </si>
  <si>
    <t>A125192658X</t>
  </si>
  <si>
    <t>A125190318T</t>
  </si>
  <si>
    <t>A125195070R</t>
  </si>
  <si>
    <t>A125192694J</t>
  </si>
  <si>
    <t>A125190302X</t>
  </si>
  <si>
    <t>A125195054R</t>
  </si>
  <si>
    <t>A125192678J</t>
  </si>
  <si>
    <t>A125190322J</t>
  </si>
  <si>
    <t>A125195074X</t>
  </si>
  <si>
    <t>A125192698T</t>
  </si>
  <si>
    <t>A125190130R</t>
  </si>
  <si>
    <t>A125194882C</t>
  </si>
  <si>
    <t>A125192506L</t>
  </si>
  <si>
    <t>A125190110F</t>
  </si>
  <si>
    <t>A125194862V</t>
  </si>
  <si>
    <t>A125192486R</t>
  </si>
  <si>
    <t>A125190134X</t>
  </si>
  <si>
    <t>A125194886L</t>
  </si>
  <si>
    <t>A125192510C</t>
  </si>
  <si>
    <t>A125190138J</t>
  </si>
  <si>
    <t>A125194890C</t>
  </si>
  <si>
    <t>A125192514L</t>
  </si>
  <si>
    <t>A125190114R</t>
  </si>
  <si>
    <t>A125194866C</t>
  </si>
  <si>
    <t>A125192490F</t>
  </si>
  <si>
    <t>A125190118X</t>
  </si>
  <si>
    <t>A125194870V</t>
  </si>
  <si>
    <t>A125192494R</t>
  </si>
  <si>
    <t>A125190122R</t>
  </si>
  <si>
    <t>Victoria ;  &gt; Part-time workers ;  &gt; Males ;</t>
  </si>
  <si>
    <t>Victoria ;  &gt; Part-time workers ;  &gt; Females ;</t>
  </si>
  <si>
    <t>Victoria ;  &gt;&gt; Part-time workers who did not prefer or were unavailable for more hours ;  Persons ;</t>
  </si>
  <si>
    <t>Victoria ;  &gt;&gt; Part-time workers who did not prefer or were unavailable for more hours ;  &gt; Males ;</t>
  </si>
  <si>
    <t>Victoria ;  &gt;&gt; Part-time workers who did not prefer or were unavailable for more hours ;  &gt; Females ;</t>
  </si>
  <si>
    <t>Victoria ;  &gt;&gt; Underemployed part-time workers who were available for more hours ;  Persons ;</t>
  </si>
  <si>
    <t>Victoria ;  &gt;&gt; Underemployed part-time workers who were available for more hours ;  &gt; Males ;</t>
  </si>
  <si>
    <t>Victoria ;  &gt;&gt; Underemployed part-time workers who were available for more hours ;  &gt; Females ;</t>
  </si>
  <si>
    <t>Victoria ;  &gt;&gt;&gt; Underemployed part-time workers who were available for more part-time hours ;  Persons ;</t>
  </si>
  <si>
    <t>Victoria ;  &gt;&gt;&gt; Underemployed part-time workers who were available for more part-time hours ;  &gt; Males ;</t>
  </si>
  <si>
    <t>Victoria ;  &gt;&gt;&gt; Underemployed part-time workers who were available for more part-time hours ;  &gt; Females ;</t>
  </si>
  <si>
    <t>Victoria ;  &gt;&gt;&gt; Underemployed part-time workers who were available for full-time hours ;  Persons ;</t>
  </si>
  <si>
    <t>Victoria ;  &gt;&gt;&gt; Underemployed part-time workers who were available for full-time hours ;  &gt; Males ;</t>
  </si>
  <si>
    <t>Victoria ;  &gt;&gt;&gt; Underemployed part-time workers who were available for full-time hours ;  &gt; Females ;</t>
  </si>
  <si>
    <t>Queensland ;  Employed ;  Persons ;</t>
  </si>
  <si>
    <t>Queensland ;  Employed ;  &gt; Males ;</t>
  </si>
  <si>
    <t>Queensland ;  Employed ;  &gt; Females ;</t>
  </si>
  <si>
    <t>Queensland ;  &gt; Full-time workers ;  Persons ;</t>
  </si>
  <si>
    <t>Queensland ;  &gt; Full-time workers ;  &gt; Males ;</t>
  </si>
  <si>
    <t>Queensland ;  &gt; Full-time workers ;  &gt; Females ;</t>
  </si>
  <si>
    <t>Queensland ;  &gt;&gt; Full-time workers who worked full-time last week ;  Persons ;</t>
  </si>
  <si>
    <t>Queensland ;  &gt;&gt; Full-time workers who worked full-time last week ;  &gt; Males ;</t>
  </si>
  <si>
    <t>Queensland ;  &gt;&gt; Full-time workers who worked full-time last week ;  &gt; Females ;</t>
  </si>
  <si>
    <t>Queensland ;  &gt;&gt; Full-time workers who worked part-time last week ;  Persons ;</t>
  </si>
  <si>
    <t>Queensland ;  &gt;&gt; Full-time workers who worked part-time last week ;  &gt; Males ;</t>
  </si>
  <si>
    <t>Queensland ;  &gt;&gt; Full-time workers who worked part-time last week ;  &gt; Females ;</t>
  </si>
  <si>
    <t>Queensland ;  &gt;&gt;&gt; Full-time workers who worked part-time for non-economic reasons ;  Persons ;</t>
  </si>
  <si>
    <t>Queensland ;  &gt;&gt;&gt; Full-time workers who worked part-time for non-economic reasons ;  &gt; Males ;</t>
  </si>
  <si>
    <t>Queensland ;  &gt;&gt;&gt; Full-time workers who worked part-time for non-economic reasons ;  &gt; Females ;</t>
  </si>
  <si>
    <t>Queensland ;  &gt;&gt;&gt; Underemployed full-time workers who worked part-time for economic reasons ;  Persons ;</t>
  </si>
  <si>
    <t>Queensland ;  &gt;&gt;&gt; Underemployed full-time workers who worked part-time for economic reasons ;  &gt; Males ;</t>
  </si>
  <si>
    <t>Queensland ;  &gt;&gt;&gt; Underemployed full-time workers who worked part-time for economic reasons ;  &gt; Females ;</t>
  </si>
  <si>
    <t>Queensland ;  &gt; Part-time workers ;  Persons ;</t>
  </si>
  <si>
    <t>Queensland ;  &gt; Part-time workers ;  &gt; Males ;</t>
  </si>
  <si>
    <t>Queensland ;  &gt; Part-time workers ;  &gt; Females ;</t>
  </si>
  <si>
    <t>Queensland ;  &gt;&gt; Part-time workers who did not prefer or were unavailable for more hours ;  Persons ;</t>
  </si>
  <si>
    <t>Queensland ;  &gt;&gt; Part-time workers who did not prefer or were unavailable for more hours ;  &gt; Males ;</t>
  </si>
  <si>
    <t>Queensland ;  &gt;&gt; Part-time workers who did not prefer or were unavailable for more hours ;  &gt; Females ;</t>
  </si>
  <si>
    <t>Queensland ;  &gt;&gt; Underemployed part-time workers who were available for more hours ;  Persons ;</t>
  </si>
  <si>
    <t>Queensland ;  &gt;&gt; Underemployed part-time workers who were available for more hours ;  &gt; Males ;</t>
  </si>
  <si>
    <t>Queensland ;  &gt;&gt; Underemployed part-time workers who were available for more hours ;  &gt; Females ;</t>
  </si>
  <si>
    <t>Queensland ;  &gt;&gt;&gt; Underemployed part-time workers who were available for more part-time hours ;  Persons ;</t>
  </si>
  <si>
    <t>Queensland ;  &gt;&gt;&gt; Underemployed part-time workers who were available for more part-time hours ;  &gt; Males ;</t>
  </si>
  <si>
    <t>Queensland ;  &gt;&gt;&gt; Underemployed part-time workers who were available for more part-time hours ;  &gt; Females ;</t>
  </si>
  <si>
    <t>Queensland ;  &gt;&gt;&gt; Underemployed part-time workers who were available for full-time hours ;  Persons ;</t>
  </si>
  <si>
    <t>Queensland ;  &gt;&gt;&gt; Underemployed part-time workers who were available for full-time hours ;  &gt; Males ;</t>
  </si>
  <si>
    <t>Queensland ;  &gt;&gt;&gt; Underemployed part-time workers who were available for full-time hours ;  &gt; Females ;</t>
  </si>
  <si>
    <t>South Australia ;  Employed ;  Persons ;</t>
  </si>
  <si>
    <t>South Australia ;  Employed ;  &gt; Males ;</t>
  </si>
  <si>
    <t>South Australia ;  Employed ;  &gt; Females ;</t>
  </si>
  <si>
    <t>South Australia ;  &gt; Full-time workers ;  Persons ;</t>
  </si>
  <si>
    <t>South Australia ;  &gt; Full-time workers ;  &gt; Males ;</t>
  </si>
  <si>
    <t>South Australia ;  &gt; Full-time workers ;  &gt; Females ;</t>
  </si>
  <si>
    <t>South Australia ;  &gt;&gt; Full-time workers who worked full-time last week ;  Persons ;</t>
  </si>
  <si>
    <t>South Australia ;  &gt;&gt; Full-time workers who worked full-time last week ;  &gt; Males ;</t>
  </si>
  <si>
    <t>South Australia ;  &gt;&gt; Full-time workers who worked full-time last week ;  &gt; Females ;</t>
  </si>
  <si>
    <t>South Australia ;  &gt;&gt; Full-time workers who worked part-time last week ;  Persons ;</t>
  </si>
  <si>
    <t>South Australia ;  &gt;&gt; Full-time workers who worked part-time last week ;  &gt; Males ;</t>
  </si>
  <si>
    <t>South Australia ;  &gt;&gt; Full-time workers who worked part-time last week ;  &gt; Females ;</t>
  </si>
  <si>
    <t>South Australia ;  &gt;&gt;&gt; Full-time workers who worked part-time for non-economic reasons ;  Persons ;</t>
  </si>
  <si>
    <t>South Australia ;  &gt;&gt;&gt; Full-time workers who worked part-time for non-economic reasons ;  &gt; Males ;</t>
  </si>
  <si>
    <t>South Australia ;  &gt;&gt;&gt; Full-time workers who worked part-time for non-economic reasons ;  &gt; Females ;</t>
  </si>
  <si>
    <t>South Australia ;  &gt;&gt;&gt; Underemployed full-time workers who worked part-time for economic reasons ;  Persons ;</t>
  </si>
  <si>
    <t>South Australia ;  &gt;&gt;&gt; Underemployed full-time workers who worked part-time for economic reasons ;  &gt; Males ;</t>
  </si>
  <si>
    <t>South Australia ;  &gt;&gt;&gt; Underemployed full-time workers who worked part-time for economic reasons ;  &gt; Females ;</t>
  </si>
  <si>
    <t>South Australia ;  &gt; Part-time workers ;  Persons ;</t>
  </si>
  <si>
    <t>South Australia ;  &gt; Part-time workers ;  &gt; Males ;</t>
  </si>
  <si>
    <t>South Australia ;  &gt; Part-time workers ;  &gt; Females ;</t>
  </si>
  <si>
    <t>South Australia ;  &gt;&gt; Part-time workers who did not prefer or were unavailable for more hours ;  Persons ;</t>
  </si>
  <si>
    <t>South Australia ;  &gt;&gt; Part-time workers who did not prefer or were unavailable for more hours ;  &gt; Males ;</t>
  </si>
  <si>
    <t>South Australia ;  &gt;&gt; Part-time workers who did not prefer or were unavailable for more hours ;  &gt; Females ;</t>
  </si>
  <si>
    <t>South Australia ;  &gt;&gt; Underemployed part-time workers who were available for more hours ;  Persons ;</t>
  </si>
  <si>
    <t>South Australia ;  &gt;&gt; Underemployed part-time workers who were available for more hours ;  &gt; Males ;</t>
  </si>
  <si>
    <t>South Australia ;  &gt;&gt; Underemployed part-time workers who were available for more hours ;  &gt; Females ;</t>
  </si>
  <si>
    <t>South Australia ;  &gt;&gt;&gt; Underemployed part-time workers who were available for more part-time hours ;  Persons ;</t>
  </si>
  <si>
    <t>South Australia ;  &gt;&gt;&gt; Underemployed part-time workers who were available for more part-time hours ;  &gt; Males ;</t>
  </si>
  <si>
    <t>South Australia ;  &gt;&gt;&gt; Underemployed part-time workers who were available for more part-time hours ;  &gt; Females ;</t>
  </si>
  <si>
    <t>South Australia ;  &gt;&gt;&gt; Underemployed part-time workers who were available for full-time hours ;  Persons ;</t>
  </si>
  <si>
    <t>South Australia ;  &gt;&gt;&gt; Underemployed part-time workers who were available for full-time hours ;  &gt; Males ;</t>
  </si>
  <si>
    <t>South Australia ;  &gt;&gt;&gt; Underemployed part-time workers who were available for full-time hours ;  &gt; Females ;</t>
  </si>
  <si>
    <t>Western Australia ;  Employed ;  Persons ;</t>
  </si>
  <si>
    <t>Western Australia ;  Employed ;  &gt; Males ;</t>
  </si>
  <si>
    <t>Western Australia ;  Employed ;  &gt; Females ;</t>
  </si>
  <si>
    <t>Western Australia ;  &gt; Full-time workers ;  Persons ;</t>
  </si>
  <si>
    <t>Western Australia ;  &gt; Full-time workers ;  &gt; Males ;</t>
  </si>
  <si>
    <t>Western Australia ;  &gt; Full-time workers ;  &gt; Females ;</t>
  </si>
  <si>
    <t>Western Australia ;  &gt;&gt; Full-time workers who worked full-time last week ;  Persons ;</t>
  </si>
  <si>
    <t>Western Australia ;  &gt;&gt; Full-time workers who worked full-time last week ;  &gt; Males ;</t>
  </si>
  <si>
    <t>Western Australia ;  &gt;&gt; Full-time workers who worked full-time last week ;  &gt; Females ;</t>
  </si>
  <si>
    <t>Western Australia ;  &gt;&gt; Full-time workers who worked part-time last week ;  Persons ;</t>
  </si>
  <si>
    <t>Western Australia ;  &gt;&gt; Full-time workers who worked part-time last week ;  &gt; Males ;</t>
  </si>
  <si>
    <t>Western Australia ;  &gt;&gt; Full-time workers who worked part-time last week ;  &gt; Females ;</t>
  </si>
  <si>
    <t>Western Australia ;  &gt;&gt;&gt; Full-time workers who worked part-time for non-economic reasons ;  Persons ;</t>
  </si>
  <si>
    <t>Western Australia ;  &gt;&gt;&gt; Full-time workers who worked part-time for non-economic reasons ;  &gt; Males ;</t>
  </si>
  <si>
    <t>Western Australia ;  &gt;&gt;&gt; Full-time workers who worked part-time for non-economic reasons ;  &gt; Females ;</t>
  </si>
  <si>
    <t>Western Australia ;  &gt;&gt;&gt; Underemployed full-time workers who worked part-time for economic reasons ;  Persons ;</t>
  </si>
  <si>
    <t>Western Australia ;  &gt;&gt;&gt; Underemployed full-time workers who worked part-time for economic reasons ;  &gt; Males ;</t>
  </si>
  <si>
    <t>Western Australia ;  &gt;&gt;&gt; Underemployed full-time workers who worked part-time for economic reasons ;  &gt; Females ;</t>
  </si>
  <si>
    <t>Western Australia ;  &gt; Part-time workers ;  Persons ;</t>
  </si>
  <si>
    <t>Western Australia ;  &gt; Part-time workers ;  &gt; Males ;</t>
  </si>
  <si>
    <t>Western Australia ;  &gt; Part-time workers ;  &gt; Females ;</t>
  </si>
  <si>
    <t>Western Australia ;  &gt;&gt; Part-time workers who did not prefer or were unavailable for more hours ;  Persons ;</t>
  </si>
  <si>
    <t>Western Australia ;  &gt;&gt; Part-time workers who did not prefer or were unavailable for more hours ;  &gt; Males ;</t>
  </si>
  <si>
    <t>Western Australia ;  &gt;&gt; Part-time workers who did not prefer or were unavailable for more hours ;  &gt; Females ;</t>
  </si>
  <si>
    <t>Western Australia ;  &gt;&gt; Underemployed part-time workers who were available for more hours ;  Persons ;</t>
  </si>
  <si>
    <t>Western Australia ;  &gt;&gt; Underemployed part-time workers who were available for more hours ;  &gt; Males ;</t>
  </si>
  <si>
    <t>Western Australia ;  &gt;&gt; Underemployed part-time workers who were available for more hours ;  &gt; Females ;</t>
  </si>
  <si>
    <t>Western Australia ;  &gt;&gt;&gt; Underemployed part-time workers who were available for more part-time hours ;  Persons ;</t>
  </si>
  <si>
    <t>Western Australia ;  &gt;&gt;&gt; Underemployed part-time workers who were available for more part-time hours ;  &gt; Males ;</t>
  </si>
  <si>
    <t>Western Australia ;  &gt;&gt;&gt; Underemployed part-time workers who were available for more part-time hours ;  &gt; Females ;</t>
  </si>
  <si>
    <t>Western Australia ;  &gt;&gt;&gt; Underemployed part-time workers who were available for full-time hours ;  Persons ;</t>
  </si>
  <si>
    <t>Western Australia ;  &gt;&gt;&gt; Underemployed part-time workers who were available for full-time hours ;  &gt; Males ;</t>
  </si>
  <si>
    <t>Western Australia ;  &gt;&gt;&gt; Underemployed part-time workers who were available for full-time hours ;  &gt; Females ;</t>
  </si>
  <si>
    <t>Tasmania ;  Employed ;  Persons ;</t>
  </si>
  <si>
    <t>Tasmania ;  Employed ;  &gt; Males ;</t>
  </si>
  <si>
    <t>Tasmania ;  Employed ;  &gt; Females ;</t>
  </si>
  <si>
    <t>Tasmania ;  &gt; Full-time workers ;  Persons ;</t>
  </si>
  <si>
    <t>Tasmania ;  &gt; Full-time workers ;  &gt; Males ;</t>
  </si>
  <si>
    <t>Tasmania ;  &gt; Full-time workers ;  &gt; Females ;</t>
  </si>
  <si>
    <t>Tasmania ;  &gt;&gt; Full-time workers who worked full-time last week ;  Persons ;</t>
  </si>
  <si>
    <t>Tasmania ;  &gt;&gt; Full-time workers who worked full-time last week ;  &gt; Males ;</t>
  </si>
  <si>
    <t>Tasmania ;  &gt;&gt; Full-time workers who worked full-time last week ;  &gt; Females ;</t>
  </si>
  <si>
    <t>Tasmania ;  &gt;&gt; Full-time workers who worked part-time last week ;  Persons ;</t>
  </si>
  <si>
    <t>Tasmania ;  &gt;&gt; Full-time workers who worked part-time last week ;  &gt; Males ;</t>
  </si>
  <si>
    <t>Tasmania ;  &gt;&gt; Full-time workers who worked part-time last week ;  &gt; Females ;</t>
  </si>
  <si>
    <t>Tasmania ;  &gt;&gt;&gt; Full-time workers who worked part-time for non-economic reasons ;  Persons ;</t>
  </si>
  <si>
    <t>Tasmania ;  &gt;&gt;&gt; Full-time workers who worked part-time for non-economic reasons ;  &gt; Males ;</t>
  </si>
  <si>
    <t>Tasmania ;  &gt;&gt;&gt; Full-time workers who worked part-time for non-economic reasons ;  &gt; Females ;</t>
  </si>
  <si>
    <t>Tasmania ;  &gt;&gt;&gt; Underemployed full-time workers who worked part-time for economic reasons ;  Persons ;</t>
  </si>
  <si>
    <t>Tasmania ;  &gt;&gt;&gt; Underemployed full-time workers who worked part-time for economic reasons ;  &gt; Males ;</t>
  </si>
  <si>
    <t>Tasmania ;  &gt;&gt;&gt; Underemployed full-time workers who worked part-time for economic reasons ;  &gt; Females ;</t>
  </si>
  <si>
    <t>Tasmania ;  &gt; Part-time workers ;  Persons ;</t>
  </si>
  <si>
    <t>Tasmania ;  &gt; Part-time workers ;  &gt; Males ;</t>
  </si>
  <si>
    <t>Tasmania ;  &gt; Part-time workers ;  &gt; Females ;</t>
  </si>
  <si>
    <t>Tasmania ;  &gt;&gt; Part-time workers who did not prefer or were unavailable for more hours ;  Persons ;</t>
  </si>
  <si>
    <t>Tasmania ;  &gt;&gt; Part-time workers who did not prefer or were unavailable for more hours ;  &gt; Males ;</t>
  </si>
  <si>
    <t>Tasmania ;  &gt;&gt; Part-time workers who did not prefer or were unavailable for more hours ;  &gt; Females ;</t>
  </si>
  <si>
    <t>Tasmania ;  &gt;&gt; Underemployed part-time workers who were available for more hours ;  Persons ;</t>
  </si>
  <si>
    <t>Tasmania ;  &gt;&gt; Underemployed part-time workers who were available for more hours ;  &gt; Males ;</t>
  </si>
  <si>
    <t>Tasmania ;  &gt;&gt; Underemployed part-time workers who were available for more hours ;  &gt; Females ;</t>
  </si>
  <si>
    <t>Tasmania ;  &gt;&gt;&gt; Underemployed part-time workers who were available for more part-time hours ;  Persons ;</t>
  </si>
  <si>
    <t>Tasmania ;  &gt;&gt;&gt; Underemployed part-time workers who were available for more part-time hours ;  &gt; Males ;</t>
  </si>
  <si>
    <t>Tasmania ;  &gt;&gt;&gt; Underemployed part-time workers who were available for more part-time hours ;  &gt; Females ;</t>
  </si>
  <si>
    <t>Tasmania ;  &gt;&gt;&gt; Underemployed part-time workers who were available for full-time hours ;  Persons ;</t>
  </si>
  <si>
    <t>Tasmania ;  &gt;&gt;&gt; Underemployed part-time workers who were available for full-time hours ;  &gt; Males ;</t>
  </si>
  <si>
    <t>Tasmania ;  &gt;&gt;&gt; Underemployed part-time workers who were available for full-time hours ;  &gt; Females ;</t>
  </si>
  <si>
    <t>Northern Territory ;  Employed ;  Persons ;</t>
  </si>
  <si>
    <t>Northern Territory ;  Employed ;  &gt; Males ;</t>
  </si>
  <si>
    <t>Northern Territory ;  Employed ;  &gt; Females ;</t>
  </si>
  <si>
    <t>Northern Territory ;  &gt; Full-time workers ;  Persons ;</t>
  </si>
  <si>
    <t>Northern Territory ;  &gt; Full-time workers ;  &gt; Males ;</t>
  </si>
  <si>
    <t>Northern Territory ;  &gt; Full-time workers ;  &gt; Females ;</t>
  </si>
  <si>
    <t>Northern Territory ;  &gt;&gt; Full-time workers who worked full-time last week ;  Persons ;</t>
  </si>
  <si>
    <t>Northern Territory ;  &gt;&gt; Full-time workers who worked full-time last week ;  &gt; Males ;</t>
  </si>
  <si>
    <t>Northern Territory ;  &gt;&gt; Full-time workers who worked full-time last week ;  &gt; Females ;</t>
  </si>
  <si>
    <t>Northern Territory ;  &gt;&gt; Full-time workers who worked part-time last week ;  Persons ;</t>
  </si>
  <si>
    <t>Northern Territory ;  &gt;&gt; Full-time workers who worked part-time last week ;  &gt; Males ;</t>
  </si>
  <si>
    <t>Northern Territory ;  &gt;&gt; Full-time workers who worked part-time last week ;  &gt; Females ;</t>
  </si>
  <si>
    <t>Northern Territory ;  &gt;&gt;&gt; Full-time workers who worked part-time for non-economic reasons ;  Persons ;</t>
  </si>
  <si>
    <t>Northern Territory ;  &gt;&gt;&gt; Full-time workers who worked part-time for non-economic reasons ;  &gt; Males ;</t>
  </si>
  <si>
    <t>Northern Territory ;  &gt;&gt;&gt; Full-time workers who worked part-time for non-economic reasons ;  &gt; Females ;</t>
  </si>
  <si>
    <t>Northern Territory ;  &gt;&gt;&gt; Underemployed full-time workers who worked part-time for economic reasons ;  Persons ;</t>
  </si>
  <si>
    <t>Northern Territory ;  &gt;&gt;&gt; Underemployed full-time workers who worked part-time for economic reasons ;  &gt; Males ;</t>
  </si>
  <si>
    <t>Northern Territory ;  &gt;&gt;&gt; Underemployed full-time workers who worked part-time for economic reasons ;  &gt; Females ;</t>
  </si>
  <si>
    <t>Northern Territory ;  &gt; Part-time workers ;  Persons ;</t>
  </si>
  <si>
    <t>Northern Territory ;  &gt; Part-time workers ;  &gt; Males ;</t>
  </si>
  <si>
    <t>Northern Territory ;  &gt; Part-time workers ;  &gt; Females ;</t>
  </si>
  <si>
    <t>Northern Territory ;  &gt;&gt; Part-time workers who did not prefer or were unavailable for more hours ;  Persons ;</t>
  </si>
  <si>
    <t>Northern Territory ;  &gt;&gt; Part-time workers who did not prefer or were unavailable for more hours ;  &gt; Males ;</t>
  </si>
  <si>
    <t>Northern Territory ;  &gt;&gt; Part-time workers who did not prefer or were unavailable for more hours ;  &gt; Females ;</t>
  </si>
  <si>
    <t>Northern Territory ;  &gt;&gt; Underemployed part-time workers who were available for more hours ;  Persons ;</t>
  </si>
  <si>
    <t>Northern Territory ;  &gt;&gt; Underemployed part-time workers who were available for more hours ;  &gt; Males ;</t>
  </si>
  <si>
    <t>Northern Territory ;  &gt;&gt; Underemployed part-time workers who were available for more hours ;  &gt; Females ;</t>
  </si>
  <si>
    <t>Northern Territory ;  &gt;&gt;&gt; Underemployed part-time workers who were available for more part-time hours ;  Persons ;</t>
  </si>
  <si>
    <t>Northern Territory ;  &gt;&gt;&gt; Underemployed part-time workers who were available for more part-time hours ;  &gt; Males ;</t>
  </si>
  <si>
    <t>Northern Territory ;  &gt;&gt;&gt; Underemployed part-time workers who were available for more part-time hours ;  &gt; Females ;</t>
  </si>
  <si>
    <t>Northern Territory ;  &gt;&gt;&gt; Underemployed part-time workers who were available for full-time hours ;  Persons ;</t>
  </si>
  <si>
    <t>Northern Territory ;  &gt;&gt;&gt; Underemployed part-time workers who were available for full-time hours ;  &gt; Males ;</t>
  </si>
  <si>
    <t>Northern Territory ;  &gt;&gt;&gt; Underemployed part-time workers who were available for full-time hours ;  &gt; Females ;</t>
  </si>
  <si>
    <t>Australian Capital Territory ;  Employed ;  Persons ;</t>
  </si>
  <si>
    <t>Australian Capital Territory ;  Employed ;  &gt; Males ;</t>
  </si>
  <si>
    <t>Australian Capital Territory ;  Employed ;  &gt; Females ;</t>
  </si>
  <si>
    <t>Australian Capital Territory ;  &gt; Full-time workers ;  Persons ;</t>
  </si>
  <si>
    <t>Australian Capital Territory ;  &gt; Full-time workers ;  &gt; Males ;</t>
  </si>
  <si>
    <t>Australian Capital Territory ;  &gt; Full-time workers ;  &gt; Females ;</t>
  </si>
  <si>
    <t>Australian Capital Territory ;  &gt;&gt; Full-time workers who worked full-time last week ;  Persons ;</t>
  </si>
  <si>
    <t>Australian Capital Territory ;  &gt;&gt; Full-time workers who worked full-time last week ;  &gt; Males ;</t>
  </si>
  <si>
    <t>Australian Capital Territory ;  &gt;&gt; Full-time workers who worked full-time last week ;  &gt; Females ;</t>
  </si>
  <si>
    <t>Australian Capital Territory ;  &gt;&gt; Full-time workers who worked part-time last week ;  Persons ;</t>
  </si>
  <si>
    <t>Australian Capital Territory ;  &gt;&gt; Full-time workers who worked part-time last week ;  &gt; Males ;</t>
  </si>
  <si>
    <t>Australian Capital Territory ;  &gt;&gt; Full-time workers who worked part-time last week ;  &gt; Females ;</t>
  </si>
  <si>
    <t>Australian Capital Territory ;  &gt;&gt;&gt; Full-time workers who worked part-time for non-economic reasons ;  Persons ;</t>
  </si>
  <si>
    <t>Australian Capital Territory ;  &gt;&gt;&gt; Full-time workers who worked part-time for non-economic reasons ;  &gt; Males ;</t>
  </si>
  <si>
    <t>Australian Capital Territory ;  &gt;&gt;&gt; Full-time workers who worked part-time for non-economic reasons ;  &gt; Females ;</t>
  </si>
  <si>
    <t>Australian Capital Territory ;  &gt;&gt;&gt; Underemployed full-time workers who worked part-time for economic reasons ;  Persons ;</t>
  </si>
  <si>
    <t>Australian Capital Territory ;  &gt;&gt;&gt; Underemployed full-time workers who worked part-time for economic reasons ;  &gt; Males ;</t>
  </si>
  <si>
    <t>Australian Capital Territory ;  &gt;&gt;&gt; Underemployed full-time workers who worked part-time for economic reasons ;  &gt; Females ;</t>
  </si>
  <si>
    <t>Australian Capital Territory ;  &gt; Part-time workers ;  Persons ;</t>
  </si>
  <si>
    <t>Australian Capital Territory ;  &gt; Part-time workers ;  &gt; Males ;</t>
  </si>
  <si>
    <t>Australian Capital Territory ;  &gt; Part-time workers ;  &gt; Females ;</t>
  </si>
  <si>
    <t>Australian Capital Territory ;  &gt;&gt; Part-time workers who did not prefer or were unavailable for more hours ;  Persons ;</t>
  </si>
  <si>
    <t>Australian Capital Territory ;  &gt;&gt; Part-time workers who did not prefer or were unavailable for more hours ;  &gt; Males ;</t>
  </si>
  <si>
    <t>Australian Capital Territory ;  &gt;&gt; Part-time workers who did not prefer or were unavailable for more hours ;  &gt; Females ;</t>
  </si>
  <si>
    <t>Australian Capital Territory ;  &gt;&gt; Underemployed part-time workers who were available for more hours ;  Persons ;</t>
  </si>
  <si>
    <t>Australian Capital Territory ;  &gt;&gt; Underemployed part-time workers who were available for more hours ;  &gt; Males ;</t>
  </si>
  <si>
    <t>Australian Capital Territory ;  &gt;&gt; Underemployed part-time workers who were available for more hours ;  &gt; Females ;</t>
  </si>
  <si>
    <t>Australian Capital Territory ;  &gt;&gt;&gt; Underemployed part-time workers who were available for more part-time hours ;  Persons ;</t>
  </si>
  <si>
    <t>Australian Capital Territory ;  &gt;&gt;&gt; Underemployed part-time workers who were available for more part-time hours ;  &gt; Males ;</t>
  </si>
  <si>
    <t>Australian Capital Territory ;  &gt;&gt;&gt; Underemployed part-time workers who were available for more part-time hours ;  &gt; Females ;</t>
  </si>
  <si>
    <t>Australian Capital Territory ;  &gt;&gt;&gt; Underemployed part-time workers who were available for full-time hours ;  Persons ;</t>
  </si>
  <si>
    <t>Australian Capital Territory ;  &gt;&gt;&gt; Underemployed part-time workers who were available for full-time hours ;  &gt; Males ;</t>
  </si>
  <si>
    <t>Australian Capital Territory ;  &gt;&gt;&gt; Underemployed part-time workers who were available for full-time hours ;  &gt; Females ;</t>
  </si>
  <si>
    <t>A125194874C</t>
  </si>
  <si>
    <t>A125192498X</t>
  </si>
  <si>
    <t>A125190106R</t>
  </si>
  <si>
    <t>A125194858C</t>
  </si>
  <si>
    <t>A125192482F</t>
  </si>
  <si>
    <t>A125190142X</t>
  </si>
  <si>
    <t>A125194894L</t>
  </si>
  <si>
    <t>A125192518W</t>
  </si>
  <si>
    <t>A125190126X</t>
  </si>
  <si>
    <t>A125194878L</t>
  </si>
  <si>
    <t>A125192502C</t>
  </si>
  <si>
    <t>A125190146J</t>
  </si>
  <si>
    <t>A125194898W</t>
  </si>
  <si>
    <t>A125192522L</t>
  </si>
  <si>
    <t>A125190350T</t>
  </si>
  <si>
    <t>A125195102W</t>
  </si>
  <si>
    <t>A125192726R</t>
  </si>
  <si>
    <t>A125190330J</t>
  </si>
  <si>
    <t>A125195082X</t>
  </si>
  <si>
    <t>A125192706F</t>
  </si>
  <si>
    <t>A125190354A</t>
  </si>
  <si>
    <t>A125195106F</t>
  </si>
  <si>
    <t>A125192730F</t>
  </si>
  <si>
    <t>A125190358K</t>
  </si>
  <si>
    <t>A125195110W</t>
  </si>
  <si>
    <t>A125192734R</t>
  </si>
  <si>
    <t>A125190334T</t>
  </si>
  <si>
    <t>A125195086J</t>
  </si>
  <si>
    <t>A125192710W</t>
  </si>
  <si>
    <t>A125190338A</t>
  </si>
  <si>
    <t>A125195090X</t>
  </si>
  <si>
    <t>A125192714F</t>
  </si>
  <si>
    <t>A125190342T</t>
  </si>
  <si>
    <t>A125195094J</t>
  </si>
  <si>
    <t>A125192718R</t>
  </si>
  <si>
    <t>A125190326T</t>
  </si>
  <si>
    <t>A125195078J</t>
  </si>
  <si>
    <t>A125192702W</t>
  </si>
  <si>
    <t>A125190362A</t>
  </si>
  <si>
    <t>A125195114F</t>
  </si>
  <si>
    <t>A125192738X</t>
  </si>
  <si>
    <t>A125190346A</t>
  </si>
  <si>
    <t>A125195098T</t>
  </si>
  <si>
    <t>A125192722F</t>
  </si>
  <si>
    <t>A125190366K</t>
  </si>
  <si>
    <t>A125195118R</t>
  </si>
  <si>
    <t>A125192742R</t>
  </si>
  <si>
    <t>A125190394V</t>
  </si>
  <si>
    <t>A125195146X</t>
  </si>
  <si>
    <t>A125192770X</t>
  </si>
  <si>
    <t>A125190374K</t>
  </si>
  <si>
    <t>A125195126R</t>
  </si>
  <si>
    <t>A125192750R</t>
  </si>
  <si>
    <t>A125190398C</t>
  </si>
  <si>
    <t>A125195150R</t>
  </si>
  <si>
    <t>A125192774J</t>
  </si>
  <si>
    <t>A125190402J</t>
  </si>
  <si>
    <t>A125195154X</t>
  </si>
  <si>
    <t>A125192778T</t>
  </si>
  <si>
    <t>A125190378V</t>
  </si>
  <si>
    <t>A125195130F</t>
  </si>
  <si>
    <t>A125192754X</t>
  </si>
  <si>
    <t>A125190382K</t>
  </si>
  <si>
    <t>A125195134R</t>
  </si>
  <si>
    <t>A125192758J</t>
  </si>
  <si>
    <t>A125190386V</t>
  </si>
  <si>
    <t>A125195138X</t>
  </si>
  <si>
    <t>A125192762X</t>
  </si>
  <si>
    <t>A125190370A</t>
  </si>
  <si>
    <t>A125195122F</t>
  </si>
  <si>
    <t>A125192746X</t>
  </si>
  <si>
    <t>A125190406T</t>
  </si>
  <si>
    <t>A125195158J</t>
  </si>
  <si>
    <t>A125192782J</t>
  </si>
  <si>
    <t>A125190390K</t>
  </si>
  <si>
    <t>A125195142R</t>
  </si>
  <si>
    <t>A125192766J</t>
  </si>
  <si>
    <t>A125190410J</t>
  </si>
  <si>
    <t>A125195162X</t>
  </si>
  <si>
    <t>A125192786T</t>
  </si>
  <si>
    <t>A125190174T</t>
  </si>
  <si>
    <t>A125194926V</t>
  </si>
  <si>
    <t>A125192550W</t>
  </si>
  <si>
    <t>A125190154J</t>
  </si>
  <si>
    <t>A125194906K</t>
  </si>
  <si>
    <t>A125192530L</t>
  </si>
  <si>
    <t>A125190178A</t>
  </si>
  <si>
    <t>A125194930K</t>
  </si>
  <si>
    <t>A125192554F</t>
  </si>
  <si>
    <t>A125190182T</t>
  </si>
  <si>
    <t>A125194934V</t>
  </si>
  <si>
    <t>A125192558R</t>
  </si>
  <si>
    <t>A125190158T</t>
  </si>
  <si>
    <t>A125194910A</t>
  </si>
  <si>
    <t>A125192534W</t>
  </si>
  <si>
    <t>A125190162J</t>
  </si>
  <si>
    <t>A125194914K</t>
  </si>
  <si>
    <t>A125192538F</t>
  </si>
  <si>
    <t>A125190166T</t>
  </si>
  <si>
    <t>A125194918V</t>
  </si>
  <si>
    <t>A125192542W</t>
  </si>
  <si>
    <t>A125190150X</t>
  </si>
  <si>
    <t>A125194902A</t>
  </si>
  <si>
    <t>A125192526W</t>
  </si>
  <si>
    <t>A125190186A</t>
  </si>
  <si>
    <t>A125194938C</t>
  </si>
  <si>
    <t>A125192562F</t>
  </si>
  <si>
    <t>A125190170J</t>
  </si>
  <si>
    <t>A125194922K</t>
  </si>
  <si>
    <t>A125192546F</t>
  </si>
  <si>
    <t>A125190190T</t>
  </si>
  <si>
    <t>A125194942V</t>
  </si>
  <si>
    <t>A125192566R</t>
  </si>
  <si>
    <t>A125190218J</t>
  </si>
  <si>
    <t>A125194970C</t>
  </si>
  <si>
    <t>A125192594X</t>
  </si>
  <si>
    <t>A125190198K</t>
  </si>
  <si>
    <t>A125194950V</t>
  </si>
  <si>
    <t>A125192574R</t>
  </si>
  <si>
    <t>A125190222X</t>
  </si>
  <si>
    <t>A125194974L</t>
  </si>
  <si>
    <t>A125192598J</t>
  </si>
  <si>
    <t>A125190226J</t>
  </si>
  <si>
    <t>A125194978W</t>
  </si>
  <si>
    <t>A125192602L</t>
  </si>
  <si>
    <t>A125190202R</t>
  </si>
  <si>
    <t>A125194954C</t>
  </si>
  <si>
    <t>A125192578X</t>
  </si>
  <si>
    <t>A125190206X</t>
  </si>
  <si>
    <t>A125194958L</t>
  </si>
  <si>
    <t>A125192582R</t>
  </si>
  <si>
    <t>A125190210R</t>
  </si>
  <si>
    <t>A125194962C</t>
  </si>
  <si>
    <t>A125192586X</t>
  </si>
  <si>
    <t>A125190194A</t>
  </si>
  <si>
    <t>A125194946C</t>
  </si>
  <si>
    <t>A125192570F</t>
  </si>
  <si>
    <t>A125190230X</t>
  </si>
  <si>
    <t>A125194982L</t>
  </si>
  <si>
    <t>A125192606W</t>
  </si>
  <si>
    <t>A125190214X</t>
  </si>
  <si>
    <t>A125194966L</t>
  </si>
  <si>
    <t>A125192590R</t>
  </si>
  <si>
    <t>A125190234J</t>
  </si>
  <si>
    <t>A125194986W</t>
  </si>
  <si>
    <t>A125192610L</t>
  </si>
  <si>
    <t>A125190262T</t>
  </si>
  <si>
    <t>A125195014W</t>
  </si>
  <si>
    <t>A125192638R</t>
  </si>
  <si>
    <t>A125190242J</t>
  </si>
  <si>
    <t>A125194994W</t>
  </si>
  <si>
    <t>A125192618F</t>
  </si>
  <si>
    <t>A125190266A</t>
  </si>
  <si>
    <t>A125195018F</t>
  </si>
  <si>
    <t>A125192642F</t>
  </si>
  <si>
    <t>A125190270T</t>
  </si>
  <si>
    <t>A125195022W</t>
  </si>
  <si>
    <t>A125192646R</t>
  </si>
  <si>
    <t>A125190246T</t>
  </si>
  <si>
    <t>A125194998F</t>
  </si>
  <si>
    <t>A125192622W</t>
  </si>
  <si>
    <t>A125190250J</t>
  </si>
  <si>
    <t>A125195002L</t>
  </si>
  <si>
    <t>A125192626F</t>
  </si>
  <si>
    <t>A125190254T</t>
  </si>
  <si>
    <t>A125195006W</t>
  </si>
  <si>
    <t>A125192630W</t>
  </si>
  <si>
    <t>A125190238T</t>
  </si>
  <si>
    <t>A125194990L</t>
  </si>
  <si>
    <t>A125192614W</t>
  </si>
  <si>
    <t>A125190274A</t>
  </si>
  <si>
    <t>A125195026F</t>
  </si>
  <si>
    <t>A125192650F</t>
  </si>
  <si>
    <t>A125190258A</t>
  </si>
  <si>
    <t>A125195010L</t>
  </si>
  <si>
    <t>A125192634F</t>
  </si>
  <si>
    <t>A125190278K</t>
  </si>
  <si>
    <t>A125195030W</t>
  </si>
  <si>
    <t>A125192654R</t>
  </si>
  <si>
    <t>A125190086T</t>
  </si>
  <si>
    <t>A125194838V</t>
  </si>
  <si>
    <t>A125192462W</t>
  </si>
  <si>
    <t>A125190066J</t>
  </si>
  <si>
    <t>A125194818K</t>
  </si>
  <si>
    <t>A125192442L</t>
  </si>
  <si>
    <t>A125190090J</t>
  </si>
  <si>
    <t>A125194842K</t>
  </si>
  <si>
    <t>A125192466F</t>
  </si>
  <si>
    <t>A125190094T</t>
  </si>
  <si>
    <t>A125194846V</t>
  </si>
  <si>
    <t>A125192470W</t>
  </si>
  <si>
    <t>A125190070X</t>
  </si>
  <si>
    <t>A125194822A</t>
  </si>
  <si>
    <t>A125192446W</t>
  </si>
  <si>
    <t>A125190074J</t>
  </si>
  <si>
    <t>A125194826K</t>
  </si>
  <si>
    <t>A125192450L</t>
  </si>
  <si>
    <t>A125190078T</t>
  </si>
  <si>
    <t>A125194830A</t>
  </si>
  <si>
    <t>A125192454W</t>
  </si>
  <si>
    <t>A125190062X</t>
  </si>
  <si>
    <t>A125194814A</t>
  </si>
  <si>
    <t>A125192438W</t>
  </si>
  <si>
    <t>A125190098A</t>
  </si>
  <si>
    <t>A125194850K</t>
  </si>
  <si>
    <t>A125192474F</t>
  </si>
  <si>
    <t>A125190082J</t>
  </si>
  <si>
    <t>A125194834K</t>
  </si>
  <si>
    <t>A125192458F</t>
  </si>
  <si>
    <t>A125190102F</t>
  </si>
  <si>
    <t>A125194854V</t>
  </si>
  <si>
    <t>A125192478R</t>
  </si>
  <si>
    <t>Time Series Workbook</t>
  </si>
  <si>
    <t>6229.0 Underemployed workers</t>
  </si>
  <si>
    <t>Table 3. Underemployment status of full-time and part-time workers</t>
  </si>
  <si>
    <t>E N Q U I R I E S</t>
  </si>
  <si>
    <t>Enquiries</t>
  </si>
  <si>
    <t>Data Item Description</t>
  </si>
  <si>
    <t>No. Obs.</t>
  </si>
  <si>
    <t>Freq.</t>
  </si>
  <si>
    <t>© Commonwealth of Australia  2023</t>
  </si>
  <si>
    <t>Annual</t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</si>
  <si>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</si>
  <si>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</si>
  <si>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t>Released at 11:30 am (Canberra time) Fri 30 June 2023</t>
  </si>
  <si>
    <t>Contents</t>
  </si>
  <si>
    <t>Tables</t>
  </si>
  <si>
    <t>Table 3.1 - Underemployment status of full-time and part-time workers by age, February 2023</t>
  </si>
  <si>
    <t>Table 3.2 - Underemployment status of full-time and part-time workers by state and territory, February 2023</t>
  </si>
  <si>
    <t>Index</t>
  </si>
  <si>
    <t>Time Series Index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</si>
  <si>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</si>
  <si>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Summary</t>
  </si>
  <si>
    <t>Methodology</t>
  </si>
  <si>
    <t>Select an age group:</t>
  </si>
  <si>
    <t>15 years and over</t>
  </si>
  <si>
    <t>Time Series IDs</t>
  </si>
  <si>
    <t>Persons</t>
  </si>
  <si>
    <t>Males</t>
  </si>
  <si>
    <t>Females</t>
  </si>
  <si>
    <t>'000</t>
  </si>
  <si>
    <t>Underemployment status</t>
  </si>
  <si>
    <t>Employed</t>
  </si>
  <si>
    <t>Full-time workers</t>
  </si>
  <si>
    <t>Full-time workers who worked full-time hours last week</t>
  </si>
  <si>
    <t>Full-time workers who worked part-time hours last week</t>
  </si>
  <si>
    <t>Full-time workers who worked part-time hours for non-economic reasons</t>
  </si>
  <si>
    <t>Underemployed full-time workers who worked part-time hours for economic reasons</t>
  </si>
  <si>
    <t>Part-time workers</t>
  </si>
  <si>
    <t>Part-time workers who did not prefer or were unavailable for more hours</t>
  </si>
  <si>
    <t>Underemployed part-time workers who preferred and were available for more hours</t>
  </si>
  <si>
    <t>Underemployed part-time workers who preferred and were available for more part-time hours</t>
  </si>
  <si>
    <t>Underemployed part-time workers who preferred and were available for full-time hours</t>
  </si>
  <si>
    <t>15 to 64 years</t>
  </si>
  <si>
    <t>15 to 24 years</t>
  </si>
  <si>
    <t>25 to 44 years</t>
  </si>
  <si>
    <t>45 to 64 years</t>
  </si>
  <si>
    <t>65 years and over</t>
  </si>
  <si>
    <t>Select a state or territory:</t>
  </si>
  <si>
    <t>Australia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</si>
  <si>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</si>
  <si>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</si>
  <si>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</si>
  <si>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</si>
  <si>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</si>
  <si>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</si>
  <si>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</si>
  <si>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</si>
  <si>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Underemployed workers, May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</si>
</sst>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\-yyyy"/>
    <numFmt numFmtId="165" formatCode="0.0;\-0.0;0.0;@"/>
    <numFmt numFmtId="166" formatCode="#,##0.0"/>
  </numFmts>
  <fonts count="38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color indexed="81"/>
      <name val="Tahoma"/>
      <family val="2"/>
    </font>
    <font>
      <b/>
      <sz val="10"/>
      <color theme="1"/>
      <name val="Arial"/>
      <family val="2"/>
    </font>
    <font>
      <b/>
      <sz val="10"/>
      <color rgb="FFFFFFFF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rgb="FF0000FF"/>
      <name val="Calibri"/>
      <family val="2"/>
      <scheme val="minor"/>
    </font>
    <font>
      <u/>
      <sz val="8"/>
      <color rgb="FF0000FF"/>
      <name val="Calibri"/>
      <family val="2"/>
      <scheme val="minor"/>
    </font>
    <font>
      <sz val="8"/>
      <color rgb="FF0000FF"/>
      <name val="Arial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Tahoma"/>
      <family val="2"/>
    </font>
    <font>
      <sz val="11"/>
      <color theme="1"/>
      <name val="Arial"/>
      <family val="2"/>
    </font>
    <font>
      <b/>
      <sz val="12"/>
      <color rgb="FF000000"/>
      <name val="Arial"/>
      <family val="2"/>
    </font>
    <font>
      <b/>
      <sz val="8"/>
      <color rgb="FF000000"/>
      <name val="Arial"/>
      <family val="2"/>
    </font>
    <font>
      <u/>
      <sz val="10"/>
      <color indexed="12"/>
      <name val="Tahoma"/>
      <family val="2"/>
    </font>
    <font>
      <sz val="8"/>
      <color indexed="12"/>
      <name val="Arial"/>
      <family val="2"/>
    </font>
    <font>
      <sz val="8"/>
      <color rgb="FF000000"/>
      <name val="Arial"/>
      <family val="2"/>
    </font>
    <font>
      <sz val="12"/>
      <color rgb="FF000000"/>
      <name val="Arial"/>
      <family val="2"/>
    </font>
    <font>
      <b/>
      <sz val="12"/>
      <color indexed="12"/>
      <name val="Arial"/>
      <family val="2"/>
    </font>
    <font>
      <b/>
      <sz val="10"/>
      <color rgb="FF000000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8"/>
      <name val="Microsoft Sans Serif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8"/>
      <color rgb="FFFF0000"/>
      <name val="Arial"/>
      <family val="2"/>
    </font>
    <font>
      <u/>
      <sz val="8"/>
      <color theme="10"/>
      <name val="Calibri"/>
      <family val="2"/>
      <scheme val="minor"/>
    </font>
    <font>
      <u/>
      <sz val="8"/>
      <color theme="10"/>
      <name val="Arial"/>
      <family val="2"/>
    </font>
    <font>
      <b/>
      <sz val="10"/>
      <name val="Tahoma"/>
      <family val="2"/>
    </font>
    <font>
      <sz val="8"/>
      <color rgb="FFFF0000"/>
      <name val="Arial"/>
      <family val="2"/>
    </font>
    <font>
      <b/>
      <sz val="10"/>
      <color rgb="FFFF0000"/>
      <name val="Tahoma"/>
      <family val="2"/>
    </font>
    <font>
      <sz val="10"/>
      <color rgb="FFFF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2">
    <xf numFmtId="0" fontId="0" fillId="0" borderId="0"/>
    <xf numFmtId="0" fontId="7" fillId="0" borderId="0" applyNumberFormat="0" applyFill="0" applyBorder="0" applyAlignment="0" applyProtection="0"/>
    <xf numFmtId="0" fontId="13" fillId="0" borderId="0"/>
    <xf numFmtId="0" fontId="15" fillId="0" borderId="0"/>
    <xf numFmtId="0" fontId="16" fillId="0" borderId="0"/>
    <xf numFmtId="0" fontId="19" fillId="0" borderId="0"/>
    <xf numFmtId="0" fontId="25" fillId="0" borderId="0">
      <alignment horizontal="left"/>
    </xf>
    <xf numFmtId="0" fontId="15" fillId="0" borderId="0"/>
    <xf numFmtId="0" fontId="28" fillId="0" borderId="0">
      <alignment horizontal="center"/>
    </xf>
    <xf numFmtId="0" fontId="28" fillId="0" borderId="0">
      <alignment horizontal="center" vertical="center" wrapText="1"/>
    </xf>
    <xf numFmtId="0" fontId="13" fillId="0" borderId="0">
      <alignment horizontal="left" vertical="center" wrapText="1"/>
    </xf>
    <xf numFmtId="0" fontId="11" fillId="0" borderId="0"/>
  </cellStyleXfs>
  <cellXfs count="73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2" fillId="0" borderId="0" xfId="0" applyFont="1"/>
    <xf numFmtId="164" fontId="2" fillId="0" borderId="0" xfId="0" applyNumberFormat="1" applyFont="1"/>
    <xf numFmtId="164" fontId="1" fillId="0" borderId="0" xfId="0" applyNumberFormat="1" applyFont="1"/>
    <xf numFmtId="0" fontId="1" fillId="0" borderId="0" xfId="0" quotePrefix="1" applyFont="1" applyAlignment="1">
      <alignment horizontal="right"/>
    </xf>
    <xf numFmtId="0" fontId="1" fillId="0" borderId="0" xfId="0" applyFont="1" applyAlignment="1">
      <alignment horizontal="right"/>
    </xf>
    <xf numFmtId="165" fontId="1" fillId="0" borderId="0" xfId="0" applyNumberFormat="1" applyFont="1"/>
    <xf numFmtId="164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49" fontId="6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0" fontId="8" fillId="0" borderId="0" xfId="1" applyFont="1" applyAlignment="1">
      <alignment horizontal="left"/>
    </xf>
    <xf numFmtId="0" fontId="1" fillId="0" borderId="1" xfId="0" applyFont="1" applyBorder="1" applyAlignment="1">
      <alignment horizontal="left"/>
    </xf>
    <xf numFmtId="0" fontId="2" fillId="0" borderId="0" xfId="0" applyFont="1" applyAlignment="1">
      <alignment horizontal="left" wrapText="1"/>
    </xf>
    <xf numFmtId="0" fontId="9" fillId="0" borderId="0" xfId="1" applyFont="1" applyAlignment="1">
      <alignment horizontal="left"/>
    </xf>
    <xf numFmtId="0" fontId="1" fillId="0" borderId="0" xfId="0" quotePrefix="1" applyFont="1" applyAlignment="1">
      <alignment horizontal="left"/>
    </xf>
    <xf numFmtId="0" fontId="14" fillId="0" borderId="0" xfId="2" applyFont="1" applyAlignment="1">
      <alignment horizontal="left" vertical="center"/>
    </xf>
    <xf numFmtId="0" fontId="15" fillId="0" borderId="0" xfId="3"/>
    <xf numFmtId="0" fontId="16" fillId="0" borderId="0" xfId="4"/>
    <xf numFmtId="0" fontId="17" fillId="0" borderId="0" xfId="4" applyFont="1" applyAlignment="1">
      <alignment horizontal="left"/>
    </xf>
    <xf numFmtId="0" fontId="18" fillId="0" borderId="0" xfId="4" applyFont="1" applyAlignment="1">
      <alignment horizontal="left"/>
    </xf>
    <xf numFmtId="0" fontId="20" fillId="0" borderId="0" xfId="5" applyFont="1" applyAlignment="1">
      <alignment horizontal="center"/>
    </xf>
    <xf numFmtId="0" fontId="21" fillId="0" borderId="0" xfId="4" applyFont="1" applyAlignment="1">
      <alignment horizontal="left"/>
    </xf>
    <xf numFmtId="0" fontId="24" fillId="0" borderId="0" xfId="4" applyFont="1" applyAlignment="1">
      <alignment horizontal="left"/>
    </xf>
    <xf numFmtId="0" fontId="10" fillId="0" borderId="0" xfId="4" applyFont="1" applyAlignment="1">
      <alignment horizontal="left"/>
    </xf>
    <xf numFmtId="0" fontId="1" fillId="3" borderId="0" xfId="0" applyFont="1" applyFill="1" applyAlignment="1">
      <alignment horizontal="left"/>
    </xf>
    <xf numFmtId="0" fontId="5" fillId="2" borderId="0" xfId="0" applyFont="1" applyFill="1" applyAlignment="1">
      <alignment horizontal="left" indent="11"/>
    </xf>
    <xf numFmtId="49" fontId="6" fillId="3" borderId="0" xfId="0" applyNumberFormat="1" applyFont="1" applyFill="1" applyAlignment="1">
      <alignment horizontal="left" indent="11"/>
    </xf>
    <xf numFmtId="0" fontId="14" fillId="3" borderId="0" xfId="2" applyFont="1" applyFill="1" applyAlignment="1">
      <alignment horizontal="left" vertical="center" indent="11"/>
    </xf>
    <xf numFmtId="1" fontId="27" fillId="3" borderId="1" xfId="6" applyNumberFormat="1" applyFont="1" applyFill="1" applyBorder="1" applyAlignment="1">
      <alignment horizontal="center" vertical="center" wrapText="1"/>
    </xf>
    <xf numFmtId="0" fontId="26" fillId="3" borderId="1" xfId="7" applyFont="1" applyFill="1" applyBorder="1" applyAlignment="1">
      <alignment vertical="center"/>
    </xf>
    <xf numFmtId="0" fontId="28" fillId="0" borderId="0" xfId="8">
      <alignment horizontal="center"/>
    </xf>
    <xf numFmtId="17" fontId="29" fillId="0" borderId="0" xfId="9" quotePrefix="1" applyNumberFormat="1" applyFont="1" applyAlignment="1">
      <alignment horizontal="right" wrapText="1"/>
    </xf>
    <xf numFmtId="0" fontId="30" fillId="4" borderId="3" xfId="7" applyFont="1" applyFill="1" applyBorder="1" applyAlignment="1">
      <alignment horizontal="center"/>
    </xf>
    <xf numFmtId="17" fontId="29" fillId="0" borderId="0" xfId="9" quotePrefix="1" applyNumberFormat="1" applyFont="1" applyAlignment="1">
      <alignment wrapText="1"/>
    </xf>
    <xf numFmtId="0" fontId="13" fillId="0" borderId="0" xfId="3" applyFont="1" applyAlignment="1">
      <alignment horizontal="right"/>
    </xf>
    <xf numFmtId="0" fontId="29" fillId="0" borderId="0" xfId="8" applyFont="1" applyAlignment="1">
      <alignment horizontal="left"/>
    </xf>
    <xf numFmtId="1" fontId="31" fillId="0" borderId="0" xfId="4" quotePrefix="1" applyNumberFormat="1" applyFont="1" applyAlignment="1">
      <alignment horizontal="center"/>
    </xf>
    <xf numFmtId="0" fontId="13" fillId="0" borderId="0" xfId="7" applyFont="1"/>
    <xf numFmtId="166" fontId="21" fillId="0" borderId="0" xfId="7" applyNumberFormat="1" applyFont="1" applyAlignment="1">
      <alignment horizontal="right"/>
    </xf>
    <xf numFmtId="0" fontId="32" fillId="0" borderId="0" xfId="1" applyFont="1" applyAlignment="1">
      <alignment horizontal="left"/>
    </xf>
    <xf numFmtId="166" fontId="13" fillId="0" borderId="0" xfId="10" applyNumberFormat="1" applyAlignment="1">
      <alignment horizontal="left" vertical="center"/>
    </xf>
    <xf numFmtId="0" fontId="13" fillId="0" borderId="0" xfId="7" applyFont="1" applyAlignment="1">
      <alignment horizontal="left" indent="1"/>
    </xf>
    <xf numFmtId="0" fontId="14" fillId="0" borderId="0" xfId="7" applyFont="1"/>
    <xf numFmtId="0" fontId="13" fillId="0" borderId="0" xfId="11" applyFont="1" applyAlignment="1">
      <alignment horizontal="left" indent="2"/>
    </xf>
    <xf numFmtId="0" fontId="13" fillId="0" borderId="0" xfId="11" applyFont="1" applyAlignment="1">
      <alignment horizontal="left" indent="3"/>
    </xf>
    <xf numFmtId="0" fontId="13" fillId="0" borderId="0" xfId="11" applyFont="1" applyAlignment="1">
      <alignment horizontal="left" indent="1"/>
    </xf>
    <xf numFmtId="0" fontId="1" fillId="0" borderId="0" xfId="11" applyFont="1" applyAlignment="1">
      <alignment horizontal="left" indent="2"/>
    </xf>
    <xf numFmtId="0" fontId="1" fillId="0" borderId="0" xfId="11" applyFont="1" applyAlignment="1">
      <alignment horizontal="left" indent="3"/>
    </xf>
    <xf numFmtId="0" fontId="33" fillId="0" borderId="0" xfId="1" applyFont="1" applyAlignment="1">
      <alignment horizontal="left"/>
    </xf>
    <xf numFmtId="0" fontId="34" fillId="0" borderId="0" xfId="7" applyFont="1"/>
    <xf numFmtId="0" fontId="15" fillId="0" borderId="0" xfId="7"/>
    <xf numFmtId="0" fontId="12" fillId="0" borderId="0" xfId="0" applyFont="1"/>
    <xf numFmtId="3" fontId="35" fillId="0" borderId="0" xfId="7" applyNumberFormat="1" applyFont="1" applyAlignment="1">
      <alignment horizontal="right"/>
    </xf>
    <xf numFmtId="166" fontId="35" fillId="0" borderId="0" xfId="7" applyNumberFormat="1" applyFont="1" applyAlignment="1">
      <alignment horizontal="right"/>
    </xf>
    <xf numFmtId="0" fontId="36" fillId="0" borderId="0" xfId="7" applyFont="1"/>
    <xf numFmtId="0" fontId="37" fillId="0" borderId="0" xfId="7" applyFont="1"/>
    <xf numFmtId="0" fontId="18" fillId="0" borderId="0" xfId="4" quotePrefix="1" applyFont="1" applyAlignment="1">
      <alignment horizontal="right"/>
    </xf>
    <xf numFmtId="0" fontId="1" fillId="0" borderId="0" xfId="0" applyFont="1" applyAlignment="1">
      <alignment horizontal="left"/>
    </xf>
    <xf numFmtId="0" fontId="6" fillId="0" borderId="0" xfId="0" applyFont="1" applyAlignment="1">
      <alignment horizontal="left" vertical="top" wrapText="1"/>
    </xf>
    <xf numFmtId="0" fontId="22" fillId="0" borderId="2" xfId="4" applyFont="1" applyBorder="1" applyAlignment="1">
      <alignment horizontal="left"/>
    </xf>
    <xf numFmtId="0" fontId="17" fillId="0" borderId="0" xfId="4" applyFont="1" applyAlignment="1">
      <alignment horizontal="left"/>
    </xf>
    <xf numFmtId="0" fontId="20" fillId="0" borderId="0" xfId="5" applyFont="1"/>
    <xf numFmtId="17" fontId="29" fillId="0" borderId="4" xfId="9" quotePrefix="1" applyNumberFormat="1" applyFont="1" applyBorder="1" applyAlignment="1">
      <alignment horizontal="center" wrapText="1"/>
    </xf>
    <xf numFmtId="17" fontId="30" fillId="4" borderId="3" xfId="9" quotePrefix="1" applyNumberFormat="1" applyFont="1" applyFill="1" applyBorder="1" applyAlignment="1">
      <alignment horizontal="center" wrapText="1"/>
    </xf>
    <xf numFmtId="17" fontId="29" fillId="4" borderId="3" xfId="9" quotePrefix="1" applyNumberFormat="1" applyFont="1" applyFill="1" applyBorder="1" applyAlignment="1">
      <alignment horizontal="center" wrapText="1"/>
    </xf>
    <xf numFmtId="0" fontId="6" fillId="3" borderId="0" xfId="0" applyFont="1" applyFill="1" applyAlignment="1">
      <alignment horizontal="left" vertical="top" wrapText="1" indent="11"/>
    </xf>
    <xf numFmtId="0" fontId="26" fillId="3" borderId="1" xfId="6" applyFont="1" applyFill="1" applyBorder="1" applyAlignment="1">
      <alignment horizontal="left" vertical="center" indent="13"/>
    </xf>
  </cellXfs>
  <cellStyles count="12">
    <cellStyle name="Hyperlink" xfId="1" builtinId="8"/>
    <cellStyle name="Hyperlink 2" xfId="5" xr:uid="{EDBB0B6A-154E-4371-A2AD-843D15EA1A94}"/>
    <cellStyle name="Normal" xfId="0" builtinId="0"/>
    <cellStyle name="Normal 10" xfId="3" xr:uid="{C5B68747-9A27-46AB-BA62-E938E360FA33}"/>
    <cellStyle name="Normal 2" xfId="7" xr:uid="{448B7874-22C0-46EF-BA48-724F7AC10226}"/>
    <cellStyle name="Normal 2 2 2" xfId="11" xr:uid="{CA62423B-739C-48A9-AC4A-C31EDFC08B2E}"/>
    <cellStyle name="Normal 2 4" xfId="4" xr:uid="{464F1344-66D3-42F3-B1F0-887CAC96C10A}"/>
    <cellStyle name="Normal 3 5 4" xfId="2" xr:uid="{AE722037-66B6-4741-8942-DECB7F6FEB7B}"/>
    <cellStyle name="Style1" xfId="6" xr:uid="{B3838E05-AF16-4B0D-9826-C947D22A3BA4}"/>
    <cellStyle name="Style4" xfId="8" xr:uid="{00710DDB-0A97-4EBA-B417-F248260F84F5}"/>
    <cellStyle name="Style5" xfId="9" xr:uid="{703D58FC-6C79-4820-ABF2-F0B0BE584A8B}"/>
    <cellStyle name="Style9" xfId="10" xr:uid="{43CA2532-B235-4F08-B903-24E47647F23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0</xdr:col>
      <xdr:colOff>1171575</xdr:colOff>
      <xdr:row>5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513DC98-76A4-49B6-BD73-E2AEE594C3F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79D4C36-9FF2-4561-8E7B-3B209B030BE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E9BC432-1027-46AC-B26F-A7284360E5E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0</xdr:rowOff>
    </xdr:from>
    <xdr:to>
      <xdr:col>0</xdr:col>
      <xdr:colOff>1168400</xdr:colOff>
      <xdr:row>6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" y="0"/>
          <a:ext cx="1143000" cy="1016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abs.gov.au/about/contact-us" TargetMode="External"/><Relationship Id="rId3" Type="http://schemas.openxmlformats.org/officeDocument/2006/relationships/hyperlink" Target="http://www.abs.gov.au/ausstats/abs@.nsf/exnote/6333.0" TargetMode="External"/><Relationship Id="rId7" Type="http://schemas.openxmlformats.org/officeDocument/2006/relationships/hyperlink" Target="mailto:labour.statistics@abs.gov.au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participation-job-search-and-mobility-australia-methodology/feb-2023" TargetMode="External"/><Relationship Id="rId5" Type="http://schemas.openxmlformats.org/officeDocument/2006/relationships/hyperlink" Target="https://www.abs.gov.au/statistics/labour/employment-and-unemployment/underemployed-workers/latest-release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ausstats/abs@.nsf/mf/6333.0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DE14D2-098D-42A1-9651-376634DAD808}">
  <sheetPr codeName="Sheet5"/>
  <dimension ref="A1:E27"/>
  <sheetViews>
    <sheetView showGridLines="0" tabSelected="1" workbookViewId="0">
      <pane ySplit="7" topLeftCell="A8" activePane="bottomLeft" state="frozen"/>
      <selection pane="bottomLeft"/>
    </sheetView>
  </sheetViews>
  <sheetFormatPr defaultColWidth="7.7109375" defaultRowHeight="15" customHeight="1"/>
  <cols>
    <col min="1" max="1" width="17.85546875" customWidth="1"/>
    <col min="2" max="2" width="9.140625" customWidth="1"/>
    <col min="3" max="3" width="98.85546875" customWidth="1"/>
    <col min="5" max="5" width="11" bestFit="1" customWidth="1"/>
    <col min="12" max="12" width="7.7109375" customWidth="1"/>
    <col min="26" max="26" width="7.7109375" customWidth="1"/>
  </cols>
  <sheetData>
    <row r="1" spans="1:5">
      <c r="A1" s="11"/>
      <c r="B1" s="11"/>
      <c r="C1" s="11"/>
      <c r="D1" s="11"/>
      <c r="E1" s="11"/>
    </row>
    <row r="2" spans="1:5">
      <c r="A2" s="11"/>
      <c r="B2" s="13" t="s">
        <v>936</v>
      </c>
      <c r="C2" s="12"/>
      <c r="D2" s="12"/>
      <c r="E2" s="12"/>
    </row>
    <row r="3" spans="1:5" ht="12" customHeight="1">
      <c r="A3" s="11"/>
      <c r="B3" s="12"/>
      <c r="C3" s="12"/>
      <c r="D3" s="12"/>
      <c r="E3" s="12"/>
    </row>
    <row r="4" spans="1:5">
      <c r="A4" s="11"/>
      <c r="B4" s="12"/>
      <c r="C4" s="12"/>
      <c r="D4" s="12"/>
      <c r="E4" s="12"/>
    </row>
    <row r="5" spans="1:5" ht="15.75">
      <c r="A5" s="11"/>
      <c r="B5" s="14" t="s">
        <v>937</v>
      </c>
      <c r="C5" s="11"/>
      <c r="D5" s="11"/>
      <c r="E5" s="11"/>
    </row>
    <row r="6" spans="1:5" ht="15.75" customHeight="1">
      <c r="A6" s="11"/>
      <c r="B6" s="64" t="s">
        <v>938</v>
      </c>
      <c r="C6" s="64"/>
      <c r="D6" s="64"/>
      <c r="E6" s="64"/>
    </row>
    <row r="7" spans="1:5" ht="15.75" customHeight="1">
      <c r="A7" s="11"/>
      <c r="B7" s="21" t="s">
        <v>948</v>
      </c>
      <c r="C7" s="11"/>
      <c r="D7" s="11"/>
      <c r="E7" s="11"/>
    </row>
    <row r="8" spans="1:5">
      <c r="A8" s="22"/>
      <c r="B8" s="22"/>
      <c r="C8" s="22"/>
      <c r="D8" s="11"/>
      <c r="E8" s="11"/>
    </row>
    <row r="9" spans="1:5" ht="15.75">
      <c r="A9" s="23"/>
      <c r="B9" s="24" t="s">
        <v>949</v>
      </c>
      <c r="C9" s="24"/>
      <c r="D9" s="11"/>
      <c r="E9" s="11"/>
    </row>
    <row r="10" spans="1:5">
      <c r="A10" s="23"/>
      <c r="B10" s="25" t="s">
        <v>950</v>
      </c>
      <c r="C10" s="23"/>
      <c r="D10" s="11"/>
      <c r="E10" s="11"/>
    </row>
    <row r="11" spans="1:5">
      <c r="A11" s="23"/>
      <c r="B11" s="26">
        <v>3.1</v>
      </c>
      <c r="C11" s="27" t="s">
        <v>951</v>
      </c>
      <c r="D11" s="11"/>
      <c r="E11" s="11"/>
    </row>
    <row r="12" spans="1:5">
      <c r="A12" s="23"/>
      <c r="B12" s="26">
        <v>3.2</v>
      </c>
      <c r="C12" s="27" t="s">
        <v>952</v>
      </c>
      <c r="D12" s="11"/>
      <c r="E12" s="11"/>
    </row>
    <row r="13" spans="1:5">
      <c r="A13" s="23"/>
      <c r="B13" s="26" t="s">
        <v>953</v>
      </c>
      <c r="C13" s="27" t="s">
        <v>954</v>
      </c>
      <c r="D13" s="11"/>
      <c r="E13" s="11"/>
    </row>
    <row r="14" spans="1:5">
      <c r="A14" s="22"/>
      <c r="B14" s="22"/>
      <c r="C14" s="22"/>
      <c r="D14" s="11"/>
      <c r="E14" s="11"/>
    </row>
    <row r="15" spans="1:5" ht="15.75">
      <c r="A15" s="23"/>
      <c r="B15" s="65"/>
      <c r="C15" s="65"/>
      <c r="D15" s="11"/>
      <c r="E15" s="11"/>
    </row>
    <row r="16" spans="1:5" ht="15.75">
      <c r="A16" s="23"/>
      <c r="B16" s="66" t="s">
        <v>955</v>
      </c>
      <c r="C16" s="66"/>
      <c r="D16" s="11"/>
      <c r="E16" s="11"/>
    </row>
    <row r="17" spans="1:5">
      <c r="A17" s="22"/>
      <c r="B17" s="22"/>
      <c r="C17" s="22"/>
      <c r="D17" s="11"/>
      <c r="E17" s="11"/>
    </row>
    <row r="18" spans="1:5">
      <c r="A18" s="23"/>
      <c r="B18" s="28" t="s">
        <v>992</v>
      </c>
      <c r="C18" s="23"/>
      <c r="D18" s="11"/>
      <c r="E18" s="11"/>
    </row>
    <row r="19" spans="1:5">
      <c r="A19" s="23"/>
      <c r="B19" s="67" t="s">
        <v>956</v>
      </c>
      <c r="C19" s="67"/>
      <c r="D19" s="11"/>
      <c r="E19" s="11"/>
    </row>
    <row r="20" spans="1:5">
      <c r="A20" s="23"/>
      <c r="B20" s="67" t="s">
        <v>957</v>
      </c>
      <c r="C20" s="67"/>
      <c r="D20" s="11"/>
      <c r="E20" s="11"/>
    </row>
    <row r="21" spans="1:5">
      <c r="A21" s="22"/>
      <c r="B21" s="67"/>
      <c r="C21" s="67"/>
      <c r="D21" s="11"/>
      <c r="E21" s="11"/>
    </row>
    <row r="22" spans="1:5">
      <c r="A22" s="22"/>
      <c r="B22" s="15" t="s">
        <v>939</v>
      </c>
      <c r="C22" s="11"/>
      <c r="D22" s="11"/>
      <c r="E22" s="11"/>
    </row>
    <row r="23" spans="1:5">
      <c r="A23" s="22"/>
      <c r="B23" s="63" t="s">
        <v>947</v>
      </c>
      <c r="C23" s="63"/>
      <c r="D23" s="63"/>
      <c r="E23" s="63"/>
    </row>
    <row r="24" spans="1:5">
      <c r="A24" s="22"/>
      <c r="B24" s="63" t="s">
        <v>946</v>
      </c>
      <c r="C24" s="63"/>
      <c r="D24" s="63"/>
      <c r="E24" s="63"/>
    </row>
    <row r="25" spans="1:5">
      <c r="A25" s="22"/>
      <c r="B25" s="11"/>
      <c r="C25" s="11"/>
      <c r="D25" s="11"/>
      <c r="E25" s="11"/>
    </row>
    <row r="26" spans="1:5">
      <c r="A26" s="22"/>
      <c r="B26" s="22"/>
      <c r="C26" s="22"/>
      <c r="D26" s="11"/>
      <c r="E26" s="11"/>
    </row>
    <row r="27" spans="1:5">
      <c r="A27" s="22"/>
      <c r="B27" s="29" t="str">
        <f ca="1">"© Commonwealth of Australia "&amp;YEAR(TODAY())</f>
        <v>© Commonwealth of Australia 2023</v>
      </c>
      <c r="C27" s="23"/>
      <c r="D27" s="11"/>
      <c r="E27" s="11"/>
    </row>
  </sheetData>
  <mergeCells count="8">
    <mergeCell ref="B23:E23"/>
    <mergeCell ref="B24:E24"/>
    <mergeCell ref="B6:E6"/>
    <mergeCell ref="B15:C15"/>
    <mergeCell ref="B16:C16"/>
    <mergeCell ref="B19:C19"/>
    <mergeCell ref="B20:C20"/>
    <mergeCell ref="B21:C21"/>
  </mergeCells>
  <hyperlinks>
    <hyperlink ref="B16" r:id="rId1" xr:uid="{D06937E5-2351-4049-8F22-6D987898C863}"/>
    <hyperlink ref="B13" location="Index!A12" display="Index" xr:uid="{ACF1BB51-FB9D-4E00-A591-A1F4EFAE4C1F}"/>
    <hyperlink ref="B27" r:id="rId2" display="© Commonwealth of Australia 2015" xr:uid="{CC770E46-7D7D-4510-9CC6-8759C92196BA}"/>
    <hyperlink ref="B20" r:id="rId3" display="Explanatory Notes" xr:uid="{8D2908A9-1C2A-4A63-A9CF-98736FE7C847}"/>
    <hyperlink ref="B19" r:id="rId4" xr:uid="{3E96FB07-3FE1-48A3-856C-AC823F49CE94}"/>
    <hyperlink ref="B19:C19" r:id="rId5" display="Summary" xr:uid="{8F7BFAAB-9E7C-47D6-A34A-BC57D9668123}"/>
    <hyperlink ref="B20:C20" r:id="rId6" display="Methodology" xr:uid="{5DB67C68-ADE5-4567-98EB-60311DE8E57E}"/>
    <hyperlink ref="B12" location="'Table 3.2'!C10" display="'Table 3.2'!C10" xr:uid="{5F6E38CB-A323-498C-AE28-CE2FA23B38CC}"/>
    <hyperlink ref="B24" r:id="rId7" display="or the Labour Surveys Branch at labour.statistics@abs.gov.au." xr:uid="{911C69E2-AC69-4FEA-B755-6FDB2554BBF3}"/>
    <hyperlink ref="B23:E23" r:id="rId8" display="For further information about these and related statistics visit www.abs.gov.au/about/contact-us" xr:uid="{2EF13264-07A2-4778-8F60-42C12D0040DF}"/>
    <hyperlink ref="B11" location="'Table 3.1'!C10" display="'Table 3.1'!C10" xr:uid="{59330550-497E-4742-A96D-211F7C1A5459}"/>
  </hyperlinks>
  <pageMargins left="0.7" right="0.7" top="0.75" bottom="0.75" header="0.3" footer="0.3"/>
  <pageSetup paperSize="9" orientation="portrait" r:id="rId9"/>
  <drawing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74E184-C9F1-4699-874F-2D0064505896}">
  <sheetPr codeName="Sheet6">
    <pageSetUpPr fitToPage="1"/>
  </sheetPr>
  <dimension ref="A1:U87"/>
  <sheetViews>
    <sheetView zoomScaleNormal="100" workbookViewId="0">
      <pane ySplit="12" topLeftCell="A13" activePane="bottomLeft" state="frozen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0" ht="11.25" customHeight="1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</row>
    <row r="2" spans="1:20" ht="15.95" customHeight="1">
      <c r="A2" s="11"/>
      <c r="B2" s="31" t="s">
        <v>936</v>
      </c>
      <c r="C2" s="12"/>
      <c r="D2" s="12"/>
      <c r="E2" s="12"/>
      <c r="F2" s="12"/>
      <c r="G2" s="12"/>
      <c r="H2" s="12"/>
      <c r="I2" s="12"/>
      <c r="J2" s="12"/>
      <c r="K2" s="12"/>
      <c r="L2" s="31"/>
      <c r="M2" s="12"/>
      <c r="N2" s="12"/>
      <c r="O2" s="12"/>
      <c r="P2" s="12"/>
      <c r="Q2" s="12"/>
      <c r="R2" s="12"/>
      <c r="S2" s="12"/>
      <c r="T2" s="12"/>
    </row>
    <row r="3" spans="1:20" ht="11.25" customHeight="1">
      <c r="A3" s="1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11.25" customHeight="1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15.95" customHeight="1">
      <c r="A5" s="30"/>
      <c r="B5" s="71" t="str">
        <f>Contents!B5</f>
        <v>6229.0 Underemployed workers</v>
      </c>
      <c r="C5" s="71"/>
      <c r="D5" s="71"/>
      <c r="E5" s="71"/>
      <c r="F5" s="71"/>
      <c r="G5" s="71"/>
      <c r="H5" s="71"/>
      <c r="I5" s="71"/>
      <c r="J5" s="71"/>
      <c r="K5" s="71"/>
      <c r="L5" s="32"/>
      <c r="M5" s="30"/>
      <c r="N5" s="30"/>
      <c r="O5" s="30"/>
      <c r="P5" s="30"/>
      <c r="Q5" s="30"/>
      <c r="R5" s="30"/>
      <c r="S5" s="30"/>
      <c r="T5" s="30"/>
    </row>
    <row r="6" spans="1:20" ht="15.95" customHeight="1">
      <c r="A6" s="30"/>
      <c r="B6" s="71" t="str">
        <f>Contents!B6</f>
        <v>Table 3. Underemployment status of full-time and part-time workers</v>
      </c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</row>
    <row r="7" spans="1:20" ht="15.95" customHeight="1">
      <c r="A7" s="30"/>
      <c r="B7" s="33" t="str">
        <f>Contents!B7</f>
        <v>Released at 11:30 am (Canberra time) Fri 30 June 2023</v>
      </c>
      <c r="C7" s="30"/>
      <c r="D7" s="30"/>
      <c r="E7" s="30"/>
      <c r="F7" s="30"/>
      <c r="G7" s="30"/>
      <c r="H7" s="30"/>
      <c r="I7" s="30"/>
      <c r="J7" s="30"/>
      <c r="K7" s="30"/>
      <c r="L7" s="33"/>
      <c r="M7" s="30"/>
      <c r="N7" s="30"/>
      <c r="O7" s="30"/>
      <c r="P7" s="30"/>
      <c r="Q7" s="30"/>
      <c r="R7" s="30"/>
      <c r="S7" s="30"/>
      <c r="T7" s="30"/>
    </row>
    <row r="8" spans="1:20" ht="15.75" customHeight="1">
      <c r="A8" s="72" t="str">
        <f>Contents!C11</f>
        <v>Table 3.1 - Underemployment status of full-time and part-time workers by age, February 2023</v>
      </c>
      <c r="B8" s="72"/>
      <c r="C8" s="72"/>
      <c r="D8" s="72"/>
      <c r="E8" s="72"/>
      <c r="F8" s="72"/>
      <c r="G8" s="72"/>
      <c r="H8" s="72"/>
      <c r="I8" s="34"/>
      <c r="J8" s="35"/>
      <c r="K8" s="35"/>
      <c r="L8" s="72"/>
      <c r="M8" s="72"/>
      <c r="N8" s="72"/>
      <c r="O8" s="72"/>
      <c r="P8" s="72"/>
      <c r="Q8" s="72"/>
      <c r="R8" s="72"/>
      <c r="S8" s="34"/>
      <c r="T8" s="35"/>
    </row>
    <row r="9" spans="1:20" ht="15.75" customHeight="1">
      <c r="A9" s="36"/>
      <c r="B9" s="36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</row>
    <row r="10" spans="1:20" ht="15" customHeight="1">
      <c r="A10" s="36"/>
      <c r="B10" s="38" t="s">
        <v>958</v>
      </c>
      <c r="C10" s="69" t="s">
        <v>959</v>
      </c>
      <c r="D10" s="69"/>
      <c r="E10" s="69"/>
      <c r="F10" s="39"/>
      <c r="G10" s="70" t="s">
        <v>960</v>
      </c>
      <c r="H10" s="70"/>
      <c r="I10" s="70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</row>
    <row r="11" spans="1:20">
      <c r="A11" s="36"/>
      <c r="B11" s="36"/>
      <c r="C11" s="37" t="s">
        <v>961</v>
      </c>
      <c r="D11" s="37" t="s">
        <v>962</v>
      </c>
      <c r="E11" s="37" t="s">
        <v>963</v>
      </c>
      <c r="F11" s="37"/>
      <c r="G11" s="37" t="s">
        <v>961</v>
      </c>
      <c r="H11" s="37" t="s">
        <v>962</v>
      </c>
      <c r="I11" s="37" t="s">
        <v>963</v>
      </c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</row>
    <row r="12" spans="1:20">
      <c r="A12" s="36"/>
      <c r="B12" s="36"/>
      <c r="C12" s="40" t="s">
        <v>964</v>
      </c>
      <c r="D12" s="40" t="s">
        <v>964</v>
      </c>
      <c r="E12" s="40" t="s">
        <v>964</v>
      </c>
      <c r="F12" s="40"/>
      <c r="G12" s="40" t="s">
        <v>964</v>
      </c>
      <c r="H12" s="40" t="s">
        <v>964</v>
      </c>
      <c r="I12" s="40" t="s">
        <v>964</v>
      </c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</row>
    <row r="13" spans="1:20">
      <c r="A13" s="41" t="s">
        <v>965</v>
      </c>
      <c r="B13" s="36"/>
      <c r="C13" s="40"/>
      <c r="D13" s="40"/>
      <c r="E13" s="40"/>
      <c r="F13" s="42"/>
      <c r="G13" s="40"/>
      <c r="H13" s="40"/>
      <c r="I13" s="40"/>
    </row>
    <row r="14" spans="1:20">
      <c r="A14" s="41"/>
      <c r="B14" s="43" t="s">
        <v>966</v>
      </c>
      <c r="C14" s="44" cm="1">
        <f t="array" ref="C14">INDEX($C$50:$T$60,$U50,C$36)</f>
        <v>13813.467000000001</v>
      </c>
      <c r="D14" s="44" cm="1">
        <f t="array" ref="D14">INDEX($C$50:$T$60,$U50,D$36)</f>
        <v>7246.3590000000004</v>
      </c>
      <c r="E14" s="44" cm="1">
        <f t="array" ref="E14">INDEX($C$50:$T$60,$U50,E$36)</f>
        <v>6567.107</v>
      </c>
      <c r="F14" s="44"/>
      <c r="G14" s="45" t="str" cm="1">
        <f t="array" ref="G14">HYPERLINK(TEXT("#"&amp;INDEX($C$69:$T$79,$U69,C$36),),INDEX($C$69:$T$79,$U69,C$36))</f>
        <v>A125190042R</v>
      </c>
      <c r="H14" s="45" t="str" cm="1">
        <f t="array" ref="H14">HYPERLINK(TEXT("#"&amp;INDEX($C$69:$T$79,$U69,D$36),),INDEX($C$69:$T$79,$U69,D$36))</f>
        <v>A125194794C</v>
      </c>
      <c r="I14" s="45" t="str" cm="1">
        <f t="array" ref="I14">HYPERLINK(TEXT("#"&amp;INDEX($C$69:$T$79,$U69,E$36),),INDEX($C$69:$T$79,$U69,E$36))</f>
        <v>A125192418L</v>
      </c>
    </row>
    <row r="15" spans="1:20">
      <c r="A15" s="46"/>
      <c r="B15" s="47" t="s">
        <v>967</v>
      </c>
      <c r="C15" s="44" cm="1">
        <f t="array" ref="C15">INDEX($C$50:$T$60,$U51,C$36)</f>
        <v>9732.3040000000001</v>
      </c>
      <c r="D15" s="44" cm="1">
        <f t="array" ref="D15">INDEX($C$50:$T$60,$U51,D$36)</f>
        <v>5936.4210000000003</v>
      </c>
      <c r="E15" s="44" cm="1">
        <f t="array" ref="E15">INDEX($C$50:$T$60,$U51,E$36)</f>
        <v>3795.8829999999998</v>
      </c>
      <c r="F15" s="44"/>
      <c r="G15" s="45" t="str" cm="1">
        <f t="array" ref="G15">HYPERLINK(TEXT("#"&amp;INDEX($C$69:$T$79,$U70,C$36),),INDEX($C$69:$T$79,$U70,C$36))</f>
        <v>A125190022F</v>
      </c>
      <c r="H15" s="45" t="str" cm="1">
        <f t="array" ref="H15">HYPERLINK(TEXT("#"&amp;INDEX($C$69:$T$79,$U70,D$36),),INDEX($C$69:$T$79,$U70,D$36))</f>
        <v>A125194774V</v>
      </c>
      <c r="I15" s="45" t="str" cm="1">
        <f t="array" ref="I15">HYPERLINK(TEXT("#"&amp;INDEX($C$69:$T$79,$U70,E$36),),INDEX($C$69:$T$79,$U70,E$36))</f>
        <v>A125192398R</v>
      </c>
    </row>
    <row r="16" spans="1:20">
      <c r="A16" s="48"/>
      <c r="B16" s="49" t="s">
        <v>968</v>
      </c>
      <c r="C16" s="44" cm="1">
        <f t="array" ref="C16">INDEX($C$50:$T$60,$U52,C$36)</f>
        <v>8408.2569999999996</v>
      </c>
      <c r="D16" s="44" cm="1">
        <f t="array" ref="D16">INDEX($C$50:$T$60,$U52,D$36)</f>
        <v>5185.4279999999999</v>
      </c>
      <c r="E16" s="44" cm="1">
        <f t="array" ref="E16">INDEX($C$50:$T$60,$U52,E$36)</f>
        <v>3222.8290000000002</v>
      </c>
      <c r="F16" s="44"/>
      <c r="G16" s="45" t="str" cm="1">
        <f t="array" ref="G16">HYPERLINK(TEXT("#"&amp;INDEX($C$69:$T$79,$U71,C$36),),INDEX($C$69:$T$79,$U71,C$36))</f>
        <v>A125190046X</v>
      </c>
      <c r="H16" s="45" t="str" cm="1">
        <f t="array" ref="H16">HYPERLINK(TEXT("#"&amp;INDEX($C$69:$T$79,$U71,D$36),),INDEX($C$69:$T$79,$U71,D$36))</f>
        <v>A125194798L</v>
      </c>
      <c r="I16" s="45" t="str" cm="1">
        <f t="array" ref="I16">HYPERLINK(TEXT("#"&amp;INDEX($C$69:$T$79,$U71,E$36),),INDEX($C$69:$T$79,$U71,E$36))</f>
        <v>A125192422C</v>
      </c>
    </row>
    <row r="17" spans="1:20">
      <c r="A17" s="48"/>
      <c r="B17" s="49" t="s">
        <v>969</v>
      </c>
      <c r="C17" s="44" cm="1">
        <f t="array" ref="C17">INDEX($C$50:$T$60,$U53,C$36)</f>
        <v>1324.047</v>
      </c>
      <c r="D17" s="44" cm="1">
        <f t="array" ref="D17">INDEX($C$50:$T$60,$U53,D$36)</f>
        <v>750.99300000000005</v>
      </c>
      <c r="E17" s="44" cm="1">
        <f t="array" ref="E17">INDEX($C$50:$T$60,$U53,E$36)</f>
        <v>573.05399999999997</v>
      </c>
      <c r="F17" s="44"/>
      <c r="G17" s="45" t="str" cm="1">
        <f t="array" ref="G17">HYPERLINK(TEXT("#"&amp;INDEX($C$69:$T$79,$U72,C$36),),INDEX($C$69:$T$79,$U72,C$36))</f>
        <v>A125190050R</v>
      </c>
      <c r="H17" s="45" t="str" cm="1">
        <f t="array" ref="H17">HYPERLINK(TEXT("#"&amp;INDEX($C$69:$T$79,$U72,D$36),),INDEX($C$69:$T$79,$U72,D$36))</f>
        <v>A125194802T</v>
      </c>
      <c r="I17" s="45" t="str" cm="1">
        <f t="array" ref="I17">HYPERLINK(TEXT("#"&amp;INDEX($C$69:$T$79,$U72,E$36),),INDEX($C$69:$T$79,$U72,E$36))</f>
        <v>A125192426L</v>
      </c>
    </row>
    <row r="18" spans="1:20">
      <c r="A18" s="48"/>
      <c r="B18" s="50" t="s">
        <v>970</v>
      </c>
      <c r="C18" s="44" cm="1">
        <f t="array" ref="C18">INDEX($C$50:$T$60,$U54,C$36)</f>
        <v>1262.373</v>
      </c>
      <c r="D18" s="44" cm="1">
        <f t="array" ref="D18">INDEX($C$50:$T$60,$U54,D$36)</f>
        <v>708.57799999999997</v>
      </c>
      <c r="E18" s="44" cm="1">
        <f t="array" ref="E18">INDEX($C$50:$T$60,$U54,E$36)</f>
        <v>553.79499999999996</v>
      </c>
      <c r="F18" s="44"/>
      <c r="G18" s="45" t="str" cm="1">
        <f t="array" ref="G18">HYPERLINK(TEXT("#"&amp;INDEX($C$69:$T$79,$U73,C$36),),INDEX($C$69:$T$79,$U73,C$36))</f>
        <v>A125190026R</v>
      </c>
      <c r="H18" s="45" t="str" cm="1">
        <f t="array" ref="H18">HYPERLINK(TEXT("#"&amp;INDEX($C$69:$T$79,$U73,D$36),),INDEX($C$69:$T$79,$U73,D$36))</f>
        <v>A125194778C</v>
      </c>
      <c r="I18" s="45" t="str" cm="1">
        <f t="array" ref="I18">HYPERLINK(TEXT("#"&amp;INDEX($C$69:$T$79,$U73,E$36),),INDEX($C$69:$T$79,$U73,E$36))</f>
        <v>A125192402V</v>
      </c>
    </row>
    <row r="19" spans="1:20">
      <c r="A19" s="48"/>
      <c r="B19" s="50" t="s">
        <v>971</v>
      </c>
      <c r="C19" s="44" cm="1">
        <f t="array" ref="C19">INDEX($C$50:$T$60,$U55,C$36)</f>
        <v>61.673999999999999</v>
      </c>
      <c r="D19" s="44" cm="1">
        <f t="array" ref="D19">INDEX($C$50:$T$60,$U55,D$36)</f>
        <v>42.414999999999999</v>
      </c>
      <c r="E19" s="44" cm="1">
        <f t="array" ref="E19">INDEX($C$50:$T$60,$U55,E$36)</f>
        <v>19.259</v>
      </c>
      <c r="F19" s="44"/>
      <c r="G19" s="45" t="str" cm="1">
        <f t="array" ref="G19">HYPERLINK(TEXT("#"&amp;INDEX($C$69:$T$79,$U74,C$36),),INDEX($C$69:$T$79,$U74,C$36))</f>
        <v>A125190030F</v>
      </c>
      <c r="H19" s="45" t="str" cm="1">
        <f t="array" ref="H19">HYPERLINK(TEXT("#"&amp;INDEX($C$69:$T$79,$U74,D$36),),INDEX($C$69:$T$79,$U74,D$36))</f>
        <v>A125194782V</v>
      </c>
      <c r="I19" s="45" t="str" cm="1">
        <f t="array" ref="I19">HYPERLINK(TEXT("#"&amp;INDEX($C$69:$T$79,$U74,E$36),),INDEX($C$69:$T$79,$U74,E$36))</f>
        <v>A125192406C</v>
      </c>
    </row>
    <row r="20" spans="1:20">
      <c r="A20" s="48"/>
      <c r="B20" s="51" t="s">
        <v>972</v>
      </c>
      <c r="C20" s="44" cm="1">
        <f t="array" ref="C20">INDEX($C$50:$T$60,$U56,C$36)</f>
        <v>4081.1619999999998</v>
      </c>
      <c r="D20" s="44" cm="1">
        <f t="array" ref="D20">INDEX($C$50:$T$60,$U56,D$36)</f>
        <v>1309.9380000000001</v>
      </c>
      <c r="E20" s="44" cm="1">
        <f t="array" ref="E20">INDEX($C$50:$T$60,$U56,E$36)</f>
        <v>2771.2240000000002</v>
      </c>
      <c r="F20" s="44"/>
      <c r="G20" s="45" t="str" cm="1">
        <f t="array" ref="G20">HYPERLINK(TEXT("#"&amp;INDEX($C$69:$T$79,$U75,C$36),),INDEX($C$69:$T$79,$U75,C$36))</f>
        <v>A125190034R</v>
      </c>
      <c r="H20" s="45" t="str" cm="1">
        <f t="array" ref="H20">HYPERLINK(TEXT("#"&amp;INDEX($C$69:$T$79,$U75,D$36),),INDEX($C$69:$T$79,$U75,D$36))</f>
        <v>A125194786C</v>
      </c>
      <c r="I20" s="45" t="str" cm="1">
        <f t="array" ref="I20">HYPERLINK(TEXT("#"&amp;INDEX($C$69:$T$79,$U75,E$36),),INDEX($C$69:$T$79,$U75,E$36))</f>
        <v>A125192410V</v>
      </c>
    </row>
    <row r="21" spans="1:20">
      <c r="A21" s="48"/>
      <c r="B21" s="52" t="s">
        <v>973</v>
      </c>
      <c r="C21" s="44" cm="1">
        <f t="array" ref="C21">INDEX($C$50:$T$60,$U57,C$36)</f>
        <v>3288.9639999999999</v>
      </c>
      <c r="D21" s="44" cm="1">
        <f t="array" ref="D21">INDEX($C$50:$T$60,$U57,D$36)</f>
        <v>983.54399999999998</v>
      </c>
      <c r="E21" s="44" cm="1">
        <f t="array" ref="E21">INDEX($C$50:$T$60,$U57,E$36)</f>
        <v>2305.4189999999999</v>
      </c>
      <c r="F21" s="44"/>
      <c r="G21" s="45" t="str" cm="1">
        <f t="array" ref="G21">HYPERLINK(TEXT("#"&amp;INDEX($C$69:$T$79,$U76,C$36),),INDEX($C$69:$T$79,$U76,C$36))</f>
        <v>A125190018R</v>
      </c>
      <c r="H21" s="45" t="str" cm="1">
        <f t="array" ref="H21">HYPERLINK(TEXT("#"&amp;INDEX($C$69:$T$79,$U76,D$36),),INDEX($C$69:$T$79,$U76,D$36))</f>
        <v>A125194770K</v>
      </c>
      <c r="I21" s="45" t="str" cm="1">
        <f t="array" ref="I21">HYPERLINK(TEXT("#"&amp;INDEX($C$69:$T$79,$U76,E$36),),INDEX($C$69:$T$79,$U76,E$36))</f>
        <v>A125192394F</v>
      </c>
    </row>
    <row r="22" spans="1:20">
      <c r="A22" s="48"/>
      <c r="B22" s="52" t="s">
        <v>974</v>
      </c>
      <c r="C22" s="44" cm="1">
        <f t="array" ref="C22">INDEX($C$50:$T$60,$U58,C$36)</f>
        <v>792.19899999999996</v>
      </c>
      <c r="D22" s="44" cm="1">
        <f t="array" ref="D22">INDEX($C$50:$T$60,$U58,D$36)</f>
        <v>326.39400000000001</v>
      </c>
      <c r="E22" s="44" cm="1">
        <f t="array" ref="E22">INDEX($C$50:$T$60,$U58,E$36)</f>
        <v>465.80500000000001</v>
      </c>
      <c r="F22" s="44"/>
      <c r="G22" s="45" t="str" cm="1">
        <f t="array" ref="G22">HYPERLINK(TEXT("#"&amp;INDEX($C$69:$T$79,$U77,C$36),),INDEX($C$69:$T$79,$U77,C$36))</f>
        <v>A125190054X</v>
      </c>
      <c r="H22" s="45" t="str" cm="1">
        <f t="array" ref="H22">HYPERLINK(TEXT("#"&amp;INDEX($C$69:$T$79,$U77,D$36),),INDEX($C$69:$T$79,$U77,D$36))</f>
        <v>A125194806A</v>
      </c>
      <c r="I22" s="45" t="str" cm="1">
        <f t="array" ref="I22">HYPERLINK(TEXT("#"&amp;INDEX($C$69:$T$79,$U77,E$36),),INDEX($C$69:$T$79,$U77,E$36))</f>
        <v>A125192430C</v>
      </c>
    </row>
    <row r="23" spans="1:20">
      <c r="A23" s="48"/>
      <c r="B23" s="53" t="s">
        <v>975</v>
      </c>
      <c r="C23" s="44" cm="1">
        <f t="array" ref="C23">INDEX($C$50:$T$60,$U59,C$36)</f>
        <v>439.40100000000001</v>
      </c>
      <c r="D23" s="44" cm="1">
        <f t="array" ref="D23">INDEX($C$50:$T$60,$U59,D$36)</f>
        <v>159.59</v>
      </c>
      <c r="E23" s="44" cm="1">
        <f t="array" ref="E23">INDEX($C$50:$T$60,$U59,E$36)</f>
        <v>279.81099999999998</v>
      </c>
      <c r="F23" s="44"/>
      <c r="G23" s="45" t="str" cm="1">
        <f t="array" ref="G23">HYPERLINK(TEXT("#"&amp;INDEX($C$69:$T$79,$U78,C$36),),INDEX($C$69:$T$79,$U78,C$36))</f>
        <v>A125190038X</v>
      </c>
      <c r="H23" s="45" t="str" cm="1">
        <f t="array" ref="H23">HYPERLINK(TEXT("#"&amp;INDEX($C$69:$T$79,$U78,D$36),),INDEX($C$69:$T$79,$U78,D$36))</f>
        <v>A125194790V</v>
      </c>
      <c r="I23" s="45" t="str" cm="1">
        <f t="array" ref="I23">HYPERLINK(TEXT("#"&amp;INDEX($C$69:$T$79,$U78,E$36),),INDEX($C$69:$T$79,$U78,E$36))</f>
        <v>A125192414C</v>
      </c>
    </row>
    <row r="24" spans="1:20">
      <c r="A24" s="48"/>
      <c r="B24" s="53" t="s">
        <v>976</v>
      </c>
      <c r="C24" s="44" cm="1">
        <f t="array" ref="C24">INDEX($C$50:$T$60,$U60,C$36)</f>
        <v>352.798</v>
      </c>
      <c r="D24" s="44" cm="1">
        <f t="array" ref="D24">INDEX($C$50:$T$60,$U60,D$36)</f>
        <v>166.804</v>
      </c>
      <c r="E24" s="44" cm="1">
        <f t="array" ref="E24">INDEX($C$50:$T$60,$U60,E$36)</f>
        <v>185.994</v>
      </c>
      <c r="F24" s="44"/>
      <c r="G24" s="45" t="str" cm="1">
        <f t="array" ref="G24">HYPERLINK(TEXT("#"&amp;INDEX($C$69:$T$79,$U79,C$36),),INDEX($C$69:$T$79,$U79,C$36))</f>
        <v>A125190058J</v>
      </c>
      <c r="H24" s="45" t="str" cm="1">
        <f t="array" ref="H24">HYPERLINK(TEXT("#"&amp;INDEX($C$69:$T$79,$U79,D$36),),INDEX($C$69:$T$79,$U79,D$36))</f>
        <v>A125194810T</v>
      </c>
      <c r="I24" s="45" t="str" cm="1">
        <f t="array" ref="I24">HYPERLINK(TEXT("#"&amp;INDEX($C$69:$T$79,$U79,E$36),),INDEX($C$69:$T$79,$U79,E$36))</f>
        <v>A125192434L</v>
      </c>
    </row>
    <row r="25" spans="1:20">
      <c r="A25" s="48"/>
      <c r="B25" s="49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</row>
    <row r="26" spans="1:20">
      <c r="A26" s="48"/>
      <c r="B26" s="49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</row>
    <row r="27" spans="1:20">
      <c r="A27" s="54" t="str">
        <f ca="1">Contents!B27</f>
        <v>© Commonwealth of Australia 2023</v>
      </c>
      <c r="B27" s="55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</row>
    <row r="28" spans="1:20">
      <c r="A28" s="54"/>
      <c r="B28" s="55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</row>
    <row r="29" spans="1:20" hidden="1">
      <c r="A29" s="56"/>
      <c r="B29" s="57" t="s">
        <v>959</v>
      </c>
      <c r="C29" s="58">
        <v>1</v>
      </c>
      <c r="D29" s="59"/>
      <c r="E29" s="59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</row>
    <row r="30" spans="1:20" hidden="1">
      <c r="A30" s="56"/>
      <c r="B30" s="57" t="s">
        <v>977</v>
      </c>
      <c r="C30" s="58">
        <v>4</v>
      </c>
      <c r="D30" s="59"/>
      <c r="E30" s="59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</row>
    <row r="31" spans="1:20" hidden="1">
      <c r="A31" s="56"/>
      <c r="B31" s="57" t="s">
        <v>978</v>
      </c>
      <c r="C31" s="58">
        <v>7</v>
      </c>
      <c r="D31" s="59"/>
      <c r="E31" s="59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</row>
    <row r="32" spans="1:20" hidden="1">
      <c r="A32" s="56"/>
      <c r="B32" s="57" t="s">
        <v>979</v>
      </c>
      <c r="C32" s="58">
        <v>10</v>
      </c>
      <c r="D32" s="59"/>
      <c r="E32" s="59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</row>
    <row r="33" spans="1:21" hidden="1">
      <c r="A33" s="56"/>
      <c r="B33" s="57" t="s">
        <v>980</v>
      </c>
      <c r="C33" s="58">
        <v>13</v>
      </c>
      <c r="D33" s="59"/>
      <c r="E33" s="59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</row>
    <row r="34" spans="1:21" hidden="1">
      <c r="A34" s="56"/>
      <c r="B34" s="57" t="s">
        <v>981</v>
      </c>
      <c r="C34" s="58">
        <v>16</v>
      </c>
      <c r="D34" s="59"/>
      <c r="E34" s="59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</row>
    <row r="35" spans="1:21" hidden="1">
      <c r="A35" s="56"/>
      <c r="B35" s="60"/>
      <c r="C35" s="59"/>
      <c r="D35" s="59"/>
      <c r="E35" s="59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</row>
    <row r="36" spans="1:21" hidden="1">
      <c r="A36" s="56"/>
      <c r="B36" s="61"/>
      <c r="C36" s="58">
        <f>VLOOKUP(C10,B29:C34,2,FALSE)</f>
        <v>1</v>
      </c>
      <c r="D36" s="58">
        <f>C36+1</f>
        <v>2</v>
      </c>
      <c r="E36" s="58">
        <f>D36+1</f>
        <v>3</v>
      </c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</row>
    <row r="37" spans="1:21" hidden="1">
      <c r="A37" s="56"/>
      <c r="B37" s="55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</row>
    <row r="38" spans="1:21" hidden="1">
      <c r="A38" s="56"/>
      <c r="B38" s="55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</row>
    <row r="39" spans="1:21" hidden="1">
      <c r="A39" s="56"/>
      <c r="B39" s="55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</row>
    <row r="40" spans="1:21" hidden="1">
      <c r="A40" s="56"/>
      <c r="B40" s="55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</row>
    <row r="41" spans="1:21" hidden="1">
      <c r="A41" s="56"/>
      <c r="B41" s="55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</row>
    <row r="42" spans="1:21" hidden="1">
      <c r="A42" s="56"/>
      <c r="B42" s="55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</row>
    <row r="43" spans="1:21" hidden="1">
      <c r="A43" s="56"/>
      <c r="B43" s="55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</row>
    <row r="44" spans="1:21" hidden="1">
      <c r="A44" s="56"/>
      <c r="B44" s="55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</row>
    <row r="45" spans="1:21" hidden="1">
      <c r="A45" s="56"/>
      <c r="B45" s="55"/>
      <c r="C45" s="58">
        <v>1</v>
      </c>
      <c r="D45" s="58">
        <v>2</v>
      </c>
      <c r="E45" s="58">
        <v>3</v>
      </c>
      <c r="F45" s="58">
        <v>4</v>
      </c>
      <c r="G45" s="58">
        <v>5</v>
      </c>
      <c r="H45" s="58">
        <v>6</v>
      </c>
      <c r="I45" s="58">
        <v>7</v>
      </c>
      <c r="J45" s="58">
        <v>8</v>
      </c>
      <c r="K45" s="58">
        <v>9</v>
      </c>
      <c r="L45" s="58">
        <v>10</v>
      </c>
      <c r="M45" s="58">
        <v>11</v>
      </c>
      <c r="N45" s="58">
        <v>12</v>
      </c>
      <c r="O45" s="58">
        <v>13</v>
      </c>
      <c r="P45" s="58">
        <v>14</v>
      </c>
      <c r="Q45" s="58">
        <v>15</v>
      </c>
      <c r="R45" s="58">
        <v>16</v>
      </c>
      <c r="S45" s="58">
        <v>17</v>
      </c>
      <c r="T45" s="58">
        <v>18</v>
      </c>
    </row>
    <row r="46" spans="1:21" ht="15" hidden="1" customHeight="1">
      <c r="A46" s="36"/>
      <c r="B46" s="36"/>
      <c r="C46" s="68" t="s">
        <v>959</v>
      </c>
      <c r="D46" s="68"/>
      <c r="E46" s="68"/>
      <c r="F46" s="68" t="s">
        <v>977</v>
      </c>
      <c r="G46" s="68"/>
      <c r="H46" s="68"/>
      <c r="I46" s="68" t="s">
        <v>978</v>
      </c>
      <c r="J46" s="68"/>
      <c r="K46" s="68"/>
      <c r="L46" s="68" t="s">
        <v>979</v>
      </c>
      <c r="M46" s="68"/>
      <c r="N46" s="68"/>
      <c r="O46" s="68" t="s">
        <v>980</v>
      </c>
      <c r="P46" s="68"/>
      <c r="Q46" s="68"/>
      <c r="R46" s="68" t="s">
        <v>981</v>
      </c>
      <c r="S46" s="68"/>
      <c r="T46" s="68"/>
    </row>
    <row r="47" spans="1:21" hidden="1">
      <c r="A47" s="36"/>
      <c r="B47" s="36"/>
      <c r="C47" s="37" t="s">
        <v>961</v>
      </c>
      <c r="D47" s="37" t="s">
        <v>962</v>
      </c>
      <c r="E47" s="37" t="s">
        <v>963</v>
      </c>
      <c r="F47" s="37" t="s">
        <v>961</v>
      </c>
      <c r="G47" s="37" t="s">
        <v>962</v>
      </c>
      <c r="H47" s="37" t="s">
        <v>963</v>
      </c>
      <c r="I47" s="37" t="s">
        <v>961</v>
      </c>
      <c r="J47" s="37" t="s">
        <v>962</v>
      </c>
      <c r="K47" s="37" t="s">
        <v>963</v>
      </c>
      <c r="L47" s="37" t="s">
        <v>961</v>
      </c>
      <c r="M47" s="37" t="s">
        <v>962</v>
      </c>
      <c r="N47" s="37" t="s">
        <v>963</v>
      </c>
      <c r="O47" s="37" t="s">
        <v>961</v>
      </c>
      <c r="P47" s="37" t="s">
        <v>962</v>
      </c>
      <c r="Q47" s="37" t="s">
        <v>963</v>
      </c>
      <c r="R47" s="37" t="s">
        <v>961</v>
      </c>
      <c r="S47" s="37" t="s">
        <v>962</v>
      </c>
      <c r="T47" s="37" t="s">
        <v>963</v>
      </c>
    </row>
    <row r="48" spans="1:21" hidden="1">
      <c r="A48" s="36"/>
      <c r="B48" s="36"/>
      <c r="C48" s="40" t="s">
        <v>964</v>
      </c>
      <c r="D48" s="40" t="s">
        <v>964</v>
      </c>
      <c r="E48" s="40" t="s">
        <v>964</v>
      </c>
      <c r="F48" s="40" t="s">
        <v>964</v>
      </c>
      <c r="G48" s="40" t="s">
        <v>964</v>
      </c>
      <c r="H48" s="40" t="s">
        <v>964</v>
      </c>
      <c r="I48" s="40" t="s">
        <v>964</v>
      </c>
      <c r="J48" s="40" t="s">
        <v>964</v>
      </c>
      <c r="K48" s="40" t="s">
        <v>964</v>
      </c>
      <c r="L48" s="40" t="s">
        <v>964</v>
      </c>
      <c r="M48" s="40" t="s">
        <v>964</v>
      </c>
      <c r="N48" s="40" t="s">
        <v>964</v>
      </c>
      <c r="O48" s="40" t="s">
        <v>964</v>
      </c>
      <c r="P48" s="40" t="s">
        <v>964</v>
      </c>
      <c r="Q48" s="40" t="s">
        <v>964</v>
      </c>
      <c r="R48" s="40" t="s">
        <v>964</v>
      </c>
      <c r="S48" s="40" t="s">
        <v>964</v>
      </c>
      <c r="T48" s="40" t="s">
        <v>964</v>
      </c>
    </row>
    <row r="49" spans="1:21" hidden="1">
      <c r="A49" s="41" t="s">
        <v>965</v>
      </c>
      <c r="B49" s="36"/>
      <c r="C49" s="40"/>
      <c r="D49" s="40"/>
      <c r="E49" s="40"/>
      <c r="F49" s="42"/>
      <c r="G49" s="62"/>
      <c r="H49" s="62"/>
    </row>
    <row r="50" spans="1:21" hidden="1">
      <c r="A50" s="41"/>
      <c r="B50" s="43" t="s">
        <v>966</v>
      </c>
      <c r="C50" s="44">
        <f>A125190042R_Latest</f>
        <v>13813.467000000001</v>
      </c>
      <c r="D50" s="44">
        <f>A125194794C_Latest</f>
        <v>7246.3590000000004</v>
      </c>
      <c r="E50" s="44">
        <f>A125192418L_Latest</f>
        <v>6567.107</v>
      </c>
      <c r="F50" s="44">
        <f>A125191230T_Latest</f>
        <v>13140.236999999999</v>
      </c>
      <c r="G50" s="44">
        <f>A125195982F_Latest</f>
        <v>6839.8029999999999</v>
      </c>
      <c r="H50" s="44">
        <f>A125193606R_Latest</f>
        <v>6300.4340000000002</v>
      </c>
      <c r="I50" s="44">
        <f>A125190438K_Latest</f>
        <v>2159.25</v>
      </c>
      <c r="J50" s="44">
        <f>A125195190J_Latest</f>
        <v>1097.1130000000001</v>
      </c>
      <c r="K50" s="44">
        <f>A125192814R_Latest</f>
        <v>1062.1369999999999</v>
      </c>
      <c r="L50" s="44">
        <f>A125191626L_Latest</f>
        <v>6237.8890000000001</v>
      </c>
      <c r="M50" s="44">
        <f>A125196378C_Latest</f>
        <v>3289.6790000000001</v>
      </c>
      <c r="N50" s="44">
        <f>A125194002V_Latest</f>
        <v>2948.21</v>
      </c>
      <c r="O50" s="44">
        <f>A125192022T_Latest</f>
        <v>4743.098</v>
      </c>
      <c r="P50" s="44">
        <f>A125196774F_Latest</f>
        <v>2453.011</v>
      </c>
      <c r="Q50" s="44">
        <f>A125194398A_Latest</f>
        <v>2290.087</v>
      </c>
      <c r="R50" s="44">
        <f>A125190834L_Latest</f>
        <v>673.23</v>
      </c>
      <c r="S50" s="44">
        <f>A125195586C_Latest</f>
        <v>406.55700000000002</v>
      </c>
      <c r="T50" s="44">
        <f>A125193210V_Latest</f>
        <v>266.673</v>
      </c>
      <c r="U50" s="57">
        <v>1</v>
      </c>
    </row>
    <row r="51" spans="1:21" hidden="1">
      <c r="A51" s="46"/>
      <c r="B51" s="47" t="s">
        <v>967</v>
      </c>
      <c r="C51" s="44">
        <f>A125190022F_Latest</f>
        <v>9732.3040000000001</v>
      </c>
      <c r="D51" s="44">
        <f>A125194774V_Latest</f>
        <v>5936.4210000000003</v>
      </c>
      <c r="E51" s="44">
        <f>A125192398R_Latest</f>
        <v>3795.8829999999998</v>
      </c>
      <c r="F51" s="44">
        <f>A125191210J_Latest</f>
        <v>9438.0560000000005</v>
      </c>
      <c r="G51" s="44">
        <f>A125195962W_Latest</f>
        <v>5722.5129999999999</v>
      </c>
      <c r="H51" s="44">
        <f>A125193586T_Latest</f>
        <v>3715.5430000000001</v>
      </c>
      <c r="I51" s="44">
        <f>A125190418A_Latest</f>
        <v>1030.681</v>
      </c>
      <c r="J51" s="44">
        <f>A125195170X_Latest</f>
        <v>612.78899999999999</v>
      </c>
      <c r="K51" s="44">
        <f>A125192794T_Latest</f>
        <v>417.89299999999997</v>
      </c>
      <c r="L51" s="44">
        <f>A125191606C_Latest</f>
        <v>4901.0709999999999</v>
      </c>
      <c r="M51" s="44">
        <f>A125196358V_Latest</f>
        <v>2974.8119999999999</v>
      </c>
      <c r="N51" s="44">
        <f>A125193982V_Latest</f>
        <v>1926.259</v>
      </c>
      <c r="O51" s="44">
        <f>A125192002J_Latest</f>
        <v>3506.3040000000001</v>
      </c>
      <c r="P51" s="44">
        <f>A125196754W_Latest</f>
        <v>2134.913</v>
      </c>
      <c r="Q51" s="44">
        <f>A125194378T_Latest</f>
        <v>1371.3910000000001</v>
      </c>
      <c r="R51" s="44">
        <f>A125190814C_Latest</f>
        <v>294.24799999999999</v>
      </c>
      <c r="S51" s="44">
        <f>A125195566V_Latest</f>
        <v>213.90799999999999</v>
      </c>
      <c r="T51" s="44">
        <f>A125193190W_Latest</f>
        <v>80.34</v>
      </c>
      <c r="U51" s="57">
        <v>2</v>
      </c>
    </row>
    <row r="52" spans="1:21" hidden="1">
      <c r="A52" s="48"/>
      <c r="B52" s="49" t="s">
        <v>968</v>
      </c>
      <c r="C52" s="44">
        <f>A125190046X_Latest</f>
        <v>8408.2569999999996</v>
      </c>
      <c r="D52" s="44">
        <f>A125194798L_Latest</f>
        <v>5185.4279999999999</v>
      </c>
      <c r="E52" s="44">
        <f>A125192422C_Latest</f>
        <v>3222.8290000000002</v>
      </c>
      <c r="F52" s="44">
        <f>A125191234A_Latest</f>
        <v>8160.0010000000002</v>
      </c>
      <c r="G52" s="44">
        <f>A125195986R_Latest</f>
        <v>5006.0969999999998</v>
      </c>
      <c r="H52" s="44">
        <f>A125193610F_Latest</f>
        <v>3153.9029999999998</v>
      </c>
      <c r="I52" s="44">
        <f>A125190442A_Latest</f>
        <v>903.46</v>
      </c>
      <c r="J52" s="44">
        <f>A125195194T_Latest</f>
        <v>546.39099999999996</v>
      </c>
      <c r="K52" s="44">
        <f>A125192818X_Latest</f>
        <v>357.06900000000002</v>
      </c>
      <c r="L52" s="44">
        <f>A125191630C_Latest</f>
        <v>4233.1549999999997</v>
      </c>
      <c r="M52" s="44">
        <f>A125196382V_Latest</f>
        <v>2604.0509999999999</v>
      </c>
      <c r="N52" s="44">
        <f>A125194006C_Latest</f>
        <v>1629.104</v>
      </c>
      <c r="O52" s="44">
        <f>A125192026A_Latest</f>
        <v>3023.386</v>
      </c>
      <c r="P52" s="44">
        <f>A125196778R_Latest</f>
        <v>1855.6559999999999</v>
      </c>
      <c r="Q52" s="44">
        <f>A125194402F_Latest</f>
        <v>1167.731</v>
      </c>
      <c r="R52" s="44">
        <f>A125190838W_Latest</f>
        <v>248.256</v>
      </c>
      <c r="S52" s="44">
        <f>A125195590V_Latest</f>
        <v>179.33099999999999</v>
      </c>
      <c r="T52" s="44">
        <f>A125193214C_Latest</f>
        <v>68.926000000000002</v>
      </c>
      <c r="U52" s="57">
        <v>3</v>
      </c>
    </row>
    <row r="53" spans="1:21" hidden="1">
      <c r="A53" s="48"/>
      <c r="B53" s="49" t="s">
        <v>969</v>
      </c>
      <c r="C53" s="44">
        <f>A125190050R_Latest</f>
        <v>1324.047</v>
      </c>
      <c r="D53" s="44">
        <f>A125194802T_Latest</f>
        <v>750.99300000000005</v>
      </c>
      <c r="E53" s="44">
        <f>A125192426L_Latest</f>
        <v>573.05399999999997</v>
      </c>
      <c r="F53" s="44">
        <f>A125191238K_Latest</f>
        <v>1278.0550000000001</v>
      </c>
      <c r="G53" s="44">
        <f>A125195990F_Latest</f>
        <v>716.41600000000005</v>
      </c>
      <c r="H53" s="44">
        <f>A125193614R_Latest</f>
        <v>561.64</v>
      </c>
      <c r="I53" s="44">
        <f>A125190446K_Latest</f>
        <v>127.221</v>
      </c>
      <c r="J53" s="44">
        <f>A125195198A_Latest</f>
        <v>66.397999999999996</v>
      </c>
      <c r="K53" s="44">
        <f>A125192822R_Latest</f>
        <v>60.823999999999998</v>
      </c>
      <c r="L53" s="44">
        <f>A125191634L_Latest</f>
        <v>667.91600000000005</v>
      </c>
      <c r="M53" s="44">
        <f>A125196386C_Latest</f>
        <v>370.76100000000002</v>
      </c>
      <c r="N53" s="44">
        <f>A125194010V_Latest</f>
        <v>297.15499999999997</v>
      </c>
      <c r="O53" s="44">
        <f>A125192030T_Latest</f>
        <v>482.91800000000001</v>
      </c>
      <c r="P53" s="44">
        <f>A125196782F_Latest</f>
        <v>279.25700000000001</v>
      </c>
      <c r="Q53" s="44">
        <f>A125194406R_Latest</f>
        <v>203.66</v>
      </c>
      <c r="R53" s="44">
        <f>A125190842L_Latest</f>
        <v>45.991999999999997</v>
      </c>
      <c r="S53" s="44">
        <f>A125195594C_Latest</f>
        <v>34.576999999999998</v>
      </c>
      <c r="T53" s="44">
        <f>A125193218L_Latest</f>
        <v>11.414999999999999</v>
      </c>
      <c r="U53" s="57">
        <v>4</v>
      </c>
    </row>
    <row r="54" spans="1:21" hidden="1">
      <c r="A54" s="48"/>
      <c r="B54" s="50" t="s">
        <v>970</v>
      </c>
      <c r="C54" s="44">
        <f>A125190026R_Latest</f>
        <v>1262.373</v>
      </c>
      <c r="D54" s="44">
        <f>A125194778C_Latest</f>
        <v>708.57799999999997</v>
      </c>
      <c r="E54" s="44">
        <f>A125192402V_Latest</f>
        <v>553.79499999999996</v>
      </c>
      <c r="F54" s="44">
        <f>A125191214T_Latest</f>
        <v>1218.0650000000001</v>
      </c>
      <c r="G54" s="44">
        <f>A125195966F_Latest</f>
        <v>675.2</v>
      </c>
      <c r="H54" s="44">
        <f>A125193590J_Latest</f>
        <v>542.86400000000003</v>
      </c>
      <c r="I54" s="44">
        <f>A125190422T_Latest</f>
        <v>120.21299999999999</v>
      </c>
      <c r="J54" s="44">
        <f>A125195174J_Latest</f>
        <v>62.911999999999999</v>
      </c>
      <c r="K54" s="44">
        <f>A125192798A_Latest</f>
        <v>57.301000000000002</v>
      </c>
      <c r="L54" s="44">
        <f>A125191610V_Latest</f>
        <v>643.39</v>
      </c>
      <c r="M54" s="44">
        <f>A125196362K_Latest</f>
        <v>354.46800000000002</v>
      </c>
      <c r="N54" s="44">
        <f>A125193986C_Latest</f>
        <v>288.92200000000003</v>
      </c>
      <c r="O54" s="44">
        <f>A125192006T_Latest</f>
        <v>454.46199999999999</v>
      </c>
      <c r="P54" s="44">
        <f>A125196758F_Latest</f>
        <v>257.82</v>
      </c>
      <c r="Q54" s="44">
        <f>A125194382J_Latest</f>
        <v>196.64099999999999</v>
      </c>
      <c r="R54" s="44">
        <f>A125190818L_Latest</f>
        <v>44.308</v>
      </c>
      <c r="S54" s="44">
        <f>A125195570K_Latest</f>
        <v>33.378</v>
      </c>
      <c r="T54" s="44">
        <f>A125193194F_Latest</f>
        <v>10.93</v>
      </c>
      <c r="U54" s="57">
        <v>5</v>
      </c>
    </row>
    <row r="55" spans="1:21" hidden="1">
      <c r="A55" s="48"/>
      <c r="B55" s="50" t="s">
        <v>971</v>
      </c>
      <c r="C55" s="44">
        <f>A125190030F_Latest</f>
        <v>61.673999999999999</v>
      </c>
      <c r="D55" s="44">
        <f>A125194782V_Latest</f>
        <v>42.414999999999999</v>
      </c>
      <c r="E55" s="44">
        <f>A125192406C_Latest</f>
        <v>19.259</v>
      </c>
      <c r="F55" s="44">
        <f>A125191218A_Latest</f>
        <v>59.991</v>
      </c>
      <c r="G55" s="44">
        <f>A125195970W_Latest</f>
        <v>41.216000000000001</v>
      </c>
      <c r="H55" s="44">
        <f>A125193594T_Latest</f>
        <v>18.774999999999999</v>
      </c>
      <c r="I55" s="44">
        <f>A125190426A_Latest</f>
        <v>7.008</v>
      </c>
      <c r="J55" s="44">
        <f>A125195178T_Latest</f>
        <v>3.4860000000000002</v>
      </c>
      <c r="K55" s="44">
        <f>A125192802F_Latest</f>
        <v>3.5219999999999998</v>
      </c>
      <c r="L55" s="44">
        <f>A125191614C_Latest</f>
        <v>24.527000000000001</v>
      </c>
      <c r="M55" s="44">
        <f>A125196366V_Latest</f>
        <v>16.292999999999999</v>
      </c>
      <c r="N55" s="44">
        <f>A125193990V_Latest</f>
        <v>8.234</v>
      </c>
      <c r="O55" s="44">
        <f>A125192010J_Latest</f>
        <v>28.456</v>
      </c>
      <c r="P55" s="44">
        <f>A125196762W_Latest</f>
        <v>21.437000000000001</v>
      </c>
      <c r="Q55" s="44">
        <f>A125194386T_Latest</f>
        <v>7.0190000000000001</v>
      </c>
      <c r="R55" s="44">
        <f>A125190822C_Latest</f>
        <v>1.6839999999999999</v>
      </c>
      <c r="S55" s="44">
        <f>A125195574V_Latest</f>
        <v>1.1990000000000001</v>
      </c>
      <c r="T55" s="44">
        <f>A125193198R_Latest</f>
        <v>0.48399999999999999</v>
      </c>
      <c r="U55" s="57">
        <v>6</v>
      </c>
    </row>
    <row r="56" spans="1:21" hidden="1">
      <c r="A56" s="48"/>
      <c r="B56" s="51" t="s">
        <v>972</v>
      </c>
      <c r="C56" s="44">
        <f>A125190034R_Latest</f>
        <v>4081.1619999999998</v>
      </c>
      <c r="D56" s="44">
        <f>A125194786C_Latest</f>
        <v>1309.9380000000001</v>
      </c>
      <c r="E56" s="44">
        <f>A125192410V_Latest</f>
        <v>2771.2240000000002</v>
      </c>
      <c r="F56" s="44">
        <f>A125191222T_Latest</f>
        <v>3702.18</v>
      </c>
      <c r="G56" s="44">
        <f>A125195974F_Latest</f>
        <v>1117.289</v>
      </c>
      <c r="H56" s="44">
        <f>A125193598A_Latest</f>
        <v>2584.8910000000001</v>
      </c>
      <c r="I56" s="44">
        <f>A125190430T_Latest</f>
        <v>1128.569</v>
      </c>
      <c r="J56" s="44">
        <f>A125195182J_Latest</f>
        <v>484.32400000000001</v>
      </c>
      <c r="K56" s="44">
        <f>A125192806R_Latest</f>
        <v>644.24400000000003</v>
      </c>
      <c r="L56" s="44">
        <f>A125191618L_Latest</f>
        <v>1336.818</v>
      </c>
      <c r="M56" s="44">
        <f>A125196370K_Latest</f>
        <v>314.86599999999999</v>
      </c>
      <c r="N56" s="44">
        <f>A125193994C_Latest</f>
        <v>1021.951</v>
      </c>
      <c r="O56" s="44">
        <f>A125192014T_Latest</f>
        <v>1236.7940000000001</v>
      </c>
      <c r="P56" s="44">
        <f>A125196766F_Latest</f>
        <v>318.09899999999999</v>
      </c>
      <c r="Q56" s="44">
        <f>A125194390J_Latest</f>
        <v>918.69600000000003</v>
      </c>
      <c r="R56" s="44">
        <f>A125190826L_Latest</f>
        <v>378.98200000000003</v>
      </c>
      <c r="S56" s="44">
        <f>A125195578C_Latest</f>
        <v>192.649</v>
      </c>
      <c r="T56" s="44">
        <f>A125193202V_Latest</f>
        <v>186.333</v>
      </c>
      <c r="U56" s="57">
        <v>7</v>
      </c>
    </row>
    <row r="57" spans="1:21" hidden="1">
      <c r="A57" s="48"/>
      <c r="B57" s="52" t="s">
        <v>973</v>
      </c>
      <c r="C57" s="44">
        <f>A125190018R_Latest</f>
        <v>3288.9639999999999</v>
      </c>
      <c r="D57" s="44">
        <f>A125194770K_Latest</f>
        <v>983.54399999999998</v>
      </c>
      <c r="E57" s="44">
        <f>A125192394F_Latest</f>
        <v>2305.4189999999999</v>
      </c>
      <c r="F57" s="44">
        <f>A125191206T_Latest</f>
        <v>2944.8870000000002</v>
      </c>
      <c r="G57" s="44">
        <f>A125195958F_Latest</f>
        <v>810.30799999999999</v>
      </c>
      <c r="H57" s="44">
        <f>A125193582J_Latest</f>
        <v>2134.578</v>
      </c>
      <c r="I57" s="44">
        <f>A125190414T_Latest</f>
        <v>813.95299999999997</v>
      </c>
      <c r="J57" s="44">
        <f>A125195166J_Latest</f>
        <v>341.81299999999999</v>
      </c>
      <c r="K57" s="44">
        <f>A125192790J_Latest</f>
        <v>472.14</v>
      </c>
      <c r="L57" s="44">
        <f>A125191602V_Latest</f>
        <v>1083.2850000000001</v>
      </c>
      <c r="M57" s="44">
        <f>A125196354K_Latest</f>
        <v>215.01599999999999</v>
      </c>
      <c r="N57" s="44">
        <f>A125193978C_Latest</f>
        <v>868.26900000000001</v>
      </c>
      <c r="O57" s="44">
        <f>A125191998A_Latest</f>
        <v>1047.6479999999999</v>
      </c>
      <c r="P57" s="44">
        <f>A125196750L_Latest</f>
        <v>253.47900000000001</v>
      </c>
      <c r="Q57" s="44">
        <f>A125194374J_Latest</f>
        <v>794.16899999999998</v>
      </c>
      <c r="R57" s="44">
        <f>A125190810V_Latest</f>
        <v>344.077</v>
      </c>
      <c r="S57" s="44">
        <f>A125195562K_Latest</f>
        <v>173.23599999999999</v>
      </c>
      <c r="T57" s="44">
        <f>A125193186F_Latest</f>
        <v>170.84100000000001</v>
      </c>
      <c r="U57" s="57">
        <v>8</v>
      </c>
    </row>
    <row r="58" spans="1:21" hidden="1">
      <c r="A58" s="48"/>
      <c r="B58" s="52" t="s">
        <v>974</v>
      </c>
      <c r="C58" s="44">
        <f>A125190054X_Latest</f>
        <v>792.19899999999996</v>
      </c>
      <c r="D58" s="44">
        <f>A125194806A_Latest</f>
        <v>326.39400000000001</v>
      </c>
      <c r="E58" s="44">
        <f>A125192430C_Latest</f>
        <v>465.80500000000001</v>
      </c>
      <c r="F58" s="44">
        <f>A125191242A_Latest</f>
        <v>757.29399999999998</v>
      </c>
      <c r="G58" s="44">
        <f>A125195994R_Latest</f>
        <v>306.98099999999999</v>
      </c>
      <c r="H58" s="44">
        <f>A125193618X_Latest</f>
        <v>450.31299999999999</v>
      </c>
      <c r="I58" s="44">
        <f>A125190450A_Latest</f>
        <v>314.61599999999999</v>
      </c>
      <c r="J58" s="44">
        <f>A125195202F_Latest</f>
        <v>142.512</v>
      </c>
      <c r="K58" s="44">
        <f>A125192826X_Latest</f>
        <v>172.10400000000001</v>
      </c>
      <c r="L58" s="44">
        <f>A125191638W_Latest</f>
        <v>253.53200000000001</v>
      </c>
      <c r="M58" s="44">
        <f>A125196390V_Latest</f>
        <v>99.85</v>
      </c>
      <c r="N58" s="44">
        <f>A125194014C_Latest</f>
        <v>153.68199999999999</v>
      </c>
      <c r="O58" s="44">
        <f>A125192034A_Latest</f>
        <v>189.14599999999999</v>
      </c>
      <c r="P58" s="44">
        <f>A125196786R_Latest</f>
        <v>64.619</v>
      </c>
      <c r="Q58" s="44">
        <f>A125194410F_Latest</f>
        <v>124.527</v>
      </c>
      <c r="R58" s="44">
        <f>A125190846W_Latest</f>
        <v>34.905000000000001</v>
      </c>
      <c r="S58" s="44">
        <f>A125195598L_Latest</f>
        <v>19.413</v>
      </c>
      <c r="T58" s="44">
        <f>A125193222C_Latest</f>
        <v>15.492000000000001</v>
      </c>
      <c r="U58" s="57">
        <v>9</v>
      </c>
    </row>
    <row r="59" spans="1:21" hidden="1">
      <c r="A59" s="48"/>
      <c r="B59" s="53" t="s">
        <v>975</v>
      </c>
      <c r="C59" s="44">
        <f>A125190038X_Latest</f>
        <v>439.40100000000001</v>
      </c>
      <c r="D59" s="44">
        <f>A125194790V_Latest</f>
        <v>159.59</v>
      </c>
      <c r="E59" s="44">
        <f>A125192414C_Latest</f>
        <v>279.81099999999998</v>
      </c>
      <c r="F59" s="44">
        <f>A125191226A_Latest</f>
        <v>411.65800000000002</v>
      </c>
      <c r="G59" s="44">
        <f>A125195978R_Latest</f>
        <v>144.965</v>
      </c>
      <c r="H59" s="44">
        <f>A125193602F_Latest</f>
        <v>266.69299999999998</v>
      </c>
      <c r="I59" s="44">
        <f>A125190434A_Latest</f>
        <v>194.75399999999999</v>
      </c>
      <c r="J59" s="44">
        <f>A125195186T_Latest</f>
        <v>88.802000000000007</v>
      </c>
      <c r="K59" s="44">
        <f>A125192810F_Latest</f>
        <v>105.952</v>
      </c>
      <c r="L59" s="44">
        <f>A125191622C_Latest</f>
        <v>109.636</v>
      </c>
      <c r="M59" s="44">
        <f>A125196374V_Latest</f>
        <v>26.135000000000002</v>
      </c>
      <c r="N59" s="44">
        <f>A125193998L_Latest</f>
        <v>83.501000000000005</v>
      </c>
      <c r="O59" s="44">
        <f>A125192018A_Latest</f>
        <v>107.268</v>
      </c>
      <c r="P59" s="44">
        <f>A125196770W_Latest</f>
        <v>30.027999999999999</v>
      </c>
      <c r="Q59" s="44">
        <f>A125194394T_Latest</f>
        <v>77.239999999999995</v>
      </c>
      <c r="R59" s="44">
        <f>A125190830C_Latest</f>
        <v>27.742999999999999</v>
      </c>
      <c r="S59" s="44">
        <f>A125195582V_Latest</f>
        <v>14.625</v>
      </c>
      <c r="T59" s="44">
        <f>A125193206C_Latest</f>
        <v>13.118</v>
      </c>
      <c r="U59" s="57">
        <v>10</v>
      </c>
    </row>
    <row r="60" spans="1:21" hidden="1">
      <c r="A60" s="48"/>
      <c r="B60" s="53" t="s">
        <v>976</v>
      </c>
      <c r="C60" s="44">
        <f>A125190058J_Latest</f>
        <v>352.798</v>
      </c>
      <c r="D60" s="44">
        <f>A125194810T_Latest</f>
        <v>166.804</v>
      </c>
      <c r="E60" s="44">
        <f>A125192434L_Latest</f>
        <v>185.994</v>
      </c>
      <c r="F60" s="44">
        <f>A125191246K_Latest</f>
        <v>345.63600000000002</v>
      </c>
      <c r="G60" s="44">
        <f>A125195998X_Latest</f>
        <v>162.01599999999999</v>
      </c>
      <c r="H60" s="44">
        <f>A125193622R_Latest</f>
        <v>183.619</v>
      </c>
      <c r="I60" s="44">
        <f>A125190454K_Latest</f>
        <v>119.86199999999999</v>
      </c>
      <c r="J60" s="44">
        <f>A125195206R_Latest</f>
        <v>53.71</v>
      </c>
      <c r="K60" s="44">
        <f>A125192830R_Latest</f>
        <v>66.152000000000001</v>
      </c>
      <c r="L60" s="44">
        <f>A125191642L_Latest</f>
        <v>143.89599999999999</v>
      </c>
      <c r="M60" s="44">
        <f>A125196394C_Latest</f>
        <v>73.715000000000003</v>
      </c>
      <c r="N60" s="44">
        <f>A125194018L_Latest</f>
        <v>70.180999999999997</v>
      </c>
      <c r="O60" s="44">
        <f>A125192038K_Latest</f>
        <v>81.878</v>
      </c>
      <c r="P60" s="44">
        <f>A125196790F_Latest</f>
        <v>34.591000000000001</v>
      </c>
      <c r="Q60" s="44">
        <f>A125194414R_Latest</f>
        <v>47.286000000000001</v>
      </c>
      <c r="R60" s="44">
        <f>A125190850L_Latest</f>
        <v>7.1619999999999999</v>
      </c>
      <c r="S60" s="44">
        <f>A125195602T_Latest</f>
        <v>4.7880000000000003</v>
      </c>
      <c r="T60" s="44">
        <f>A125193226L_Latest</f>
        <v>2.3740000000000001</v>
      </c>
      <c r="U60" s="57">
        <v>11</v>
      </c>
    </row>
    <row r="61" spans="1:21" hidden="1">
      <c r="A61" s="48"/>
      <c r="B61" s="51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</row>
    <row r="62" spans="1:21" hidden="1">
      <c r="A62" s="48"/>
      <c r="B62" s="51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</row>
    <row r="63" spans="1:21" hidden="1">
      <c r="A63" s="48"/>
      <c r="B63" s="51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</row>
    <row r="64" spans="1:21" hidden="1">
      <c r="A64" s="56"/>
      <c r="B64" s="55"/>
      <c r="C64" s="58">
        <v>1</v>
      </c>
      <c r="D64" s="58">
        <v>2</v>
      </c>
      <c r="E64" s="58">
        <v>3</v>
      </c>
      <c r="F64" s="58">
        <v>4</v>
      </c>
      <c r="G64" s="58">
        <v>5</v>
      </c>
      <c r="H64" s="58">
        <v>6</v>
      </c>
      <c r="I64" s="58">
        <v>7</v>
      </c>
      <c r="J64" s="58">
        <v>8</v>
      </c>
      <c r="K64" s="58">
        <v>9</v>
      </c>
      <c r="L64" s="58">
        <v>10</v>
      </c>
      <c r="M64" s="58">
        <v>11</v>
      </c>
      <c r="N64" s="58">
        <v>12</v>
      </c>
      <c r="O64" s="58">
        <v>13</v>
      </c>
      <c r="P64" s="58">
        <v>14</v>
      </c>
      <c r="Q64" s="58">
        <v>15</v>
      </c>
      <c r="R64" s="58">
        <v>16</v>
      </c>
      <c r="S64" s="58">
        <v>17</v>
      </c>
      <c r="T64" s="58">
        <v>18</v>
      </c>
    </row>
    <row r="65" spans="1:21" hidden="1">
      <c r="A65" s="36"/>
      <c r="B65" s="36"/>
      <c r="C65" s="68" t="s">
        <v>959</v>
      </c>
      <c r="D65" s="68"/>
      <c r="E65" s="68"/>
      <c r="F65" s="68" t="s">
        <v>977</v>
      </c>
      <c r="G65" s="68"/>
      <c r="H65" s="68"/>
      <c r="I65" s="68" t="s">
        <v>978</v>
      </c>
      <c r="J65" s="68"/>
      <c r="K65" s="68"/>
      <c r="L65" s="68" t="s">
        <v>979</v>
      </c>
      <c r="M65" s="68"/>
      <c r="N65" s="68"/>
      <c r="O65" s="68" t="s">
        <v>980</v>
      </c>
      <c r="P65" s="68"/>
      <c r="Q65" s="68"/>
      <c r="R65" s="68" t="s">
        <v>981</v>
      </c>
      <c r="S65" s="68"/>
      <c r="T65" s="68"/>
    </row>
    <row r="66" spans="1:21" hidden="1">
      <c r="A66" s="36"/>
      <c r="B66" s="36"/>
      <c r="C66" s="37" t="s">
        <v>961</v>
      </c>
      <c r="D66" s="37" t="s">
        <v>962</v>
      </c>
      <c r="E66" s="37" t="s">
        <v>963</v>
      </c>
      <c r="F66" s="37" t="s">
        <v>961</v>
      </c>
      <c r="G66" s="37" t="s">
        <v>962</v>
      </c>
      <c r="H66" s="37" t="s">
        <v>963</v>
      </c>
      <c r="I66" s="37" t="s">
        <v>961</v>
      </c>
      <c r="J66" s="37" t="s">
        <v>962</v>
      </c>
      <c r="K66" s="37" t="s">
        <v>963</v>
      </c>
      <c r="L66" s="37" t="s">
        <v>961</v>
      </c>
      <c r="M66" s="37" t="s">
        <v>962</v>
      </c>
      <c r="N66" s="37" t="s">
        <v>963</v>
      </c>
      <c r="O66" s="37" t="s">
        <v>961</v>
      </c>
      <c r="P66" s="37" t="s">
        <v>962</v>
      </c>
      <c r="Q66" s="37" t="s">
        <v>963</v>
      </c>
      <c r="R66" s="37" t="s">
        <v>961</v>
      </c>
      <c r="S66" s="37" t="s">
        <v>962</v>
      </c>
      <c r="T66" s="37" t="s">
        <v>963</v>
      </c>
    </row>
    <row r="67" spans="1:21" hidden="1">
      <c r="A67" s="36"/>
      <c r="B67" s="36"/>
      <c r="C67" s="40" t="s">
        <v>964</v>
      </c>
      <c r="D67" s="40" t="s">
        <v>964</v>
      </c>
      <c r="E67" s="40" t="s">
        <v>964</v>
      </c>
      <c r="F67" s="40" t="s">
        <v>964</v>
      </c>
      <c r="G67" s="40" t="s">
        <v>964</v>
      </c>
      <c r="H67" s="40" t="s">
        <v>964</v>
      </c>
      <c r="I67" s="40" t="s">
        <v>964</v>
      </c>
      <c r="J67" s="40" t="s">
        <v>964</v>
      </c>
      <c r="K67" s="40" t="s">
        <v>964</v>
      </c>
      <c r="L67" s="40" t="s">
        <v>964</v>
      </c>
      <c r="M67" s="40" t="s">
        <v>964</v>
      </c>
      <c r="N67" s="40" t="s">
        <v>964</v>
      </c>
      <c r="O67" s="40" t="s">
        <v>964</v>
      </c>
      <c r="P67" s="40" t="s">
        <v>964</v>
      </c>
      <c r="Q67" s="40" t="s">
        <v>964</v>
      </c>
      <c r="R67" s="40" t="s">
        <v>964</v>
      </c>
      <c r="S67" s="40" t="s">
        <v>964</v>
      </c>
      <c r="T67" s="40" t="s">
        <v>964</v>
      </c>
    </row>
    <row r="68" spans="1:21" hidden="1">
      <c r="A68" s="41" t="s">
        <v>965</v>
      </c>
      <c r="B68" s="36"/>
      <c r="C68" s="40"/>
      <c r="D68" s="40"/>
      <c r="E68" s="40"/>
      <c r="F68" s="42"/>
      <c r="G68" s="62"/>
      <c r="H68" s="62"/>
    </row>
    <row r="69" spans="1:21" hidden="1">
      <c r="A69" s="41"/>
      <c r="B69" s="43" t="s">
        <v>966</v>
      </c>
      <c r="C69" s="45" t="s">
        <v>262</v>
      </c>
      <c r="D69" s="45" t="s">
        <v>263</v>
      </c>
      <c r="E69" s="45" t="s">
        <v>264</v>
      </c>
      <c r="F69" s="45" t="s">
        <v>295</v>
      </c>
      <c r="G69" s="45" t="s">
        <v>296</v>
      </c>
      <c r="H69" s="45" t="s">
        <v>297</v>
      </c>
      <c r="I69" s="45" t="s">
        <v>328</v>
      </c>
      <c r="J69" s="45" t="s">
        <v>329</v>
      </c>
      <c r="K69" s="45" t="s">
        <v>330</v>
      </c>
      <c r="L69" s="45" t="s">
        <v>361</v>
      </c>
      <c r="M69" s="45" t="s">
        <v>362</v>
      </c>
      <c r="N69" s="45" t="s">
        <v>363</v>
      </c>
      <c r="O69" s="45" t="s">
        <v>394</v>
      </c>
      <c r="P69" s="45" t="s">
        <v>395</v>
      </c>
      <c r="Q69" s="45" t="s">
        <v>396</v>
      </c>
      <c r="R69" s="45" t="s">
        <v>427</v>
      </c>
      <c r="S69" s="45" t="s">
        <v>428</v>
      </c>
      <c r="T69" s="45" t="s">
        <v>429</v>
      </c>
      <c r="U69" s="57">
        <v>1</v>
      </c>
    </row>
    <row r="70" spans="1:21" hidden="1">
      <c r="A70" s="46"/>
      <c r="B70" s="47" t="s">
        <v>967</v>
      </c>
      <c r="C70" s="45" t="s">
        <v>265</v>
      </c>
      <c r="D70" s="45" t="s">
        <v>266</v>
      </c>
      <c r="E70" s="45" t="s">
        <v>267</v>
      </c>
      <c r="F70" s="45" t="s">
        <v>298</v>
      </c>
      <c r="G70" s="45" t="s">
        <v>299</v>
      </c>
      <c r="H70" s="45" t="s">
        <v>300</v>
      </c>
      <c r="I70" s="45" t="s">
        <v>331</v>
      </c>
      <c r="J70" s="45" t="s">
        <v>332</v>
      </c>
      <c r="K70" s="45" t="s">
        <v>333</v>
      </c>
      <c r="L70" s="45" t="s">
        <v>364</v>
      </c>
      <c r="M70" s="45" t="s">
        <v>365</v>
      </c>
      <c r="N70" s="45" t="s">
        <v>366</v>
      </c>
      <c r="O70" s="45" t="s">
        <v>397</v>
      </c>
      <c r="P70" s="45" t="s">
        <v>398</v>
      </c>
      <c r="Q70" s="45" t="s">
        <v>399</v>
      </c>
      <c r="R70" s="45" t="s">
        <v>430</v>
      </c>
      <c r="S70" s="45" t="s">
        <v>431</v>
      </c>
      <c r="T70" s="45" t="s">
        <v>432</v>
      </c>
      <c r="U70" s="57">
        <v>2</v>
      </c>
    </row>
    <row r="71" spans="1:21" hidden="1">
      <c r="A71" s="48"/>
      <c r="B71" s="49" t="s">
        <v>968</v>
      </c>
      <c r="C71" s="45" t="s">
        <v>268</v>
      </c>
      <c r="D71" s="45" t="s">
        <v>269</v>
      </c>
      <c r="E71" s="45" t="s">
        <v>270</v>
      </c>
      <c r="F71" s="45" t="s">
        <v>301</v>
      </c>
      <c r="G71" s="45" t="s">
        <v>302</v>
      </c>
      <c r="H71" s="45" t="s">
        <v>303</v>
      </c>
      <c r="I71" s="45" t="s">
        <v>334</v>
      </c>
      <c r="J71" s="45" t="s">
        <v>335</v>
      </c>
      <c r="K71" s="45" t="s">
        <v>336</v>
      </c>
      <c r="L71" s="45" t="s">
        <v>367</v>
      </c>
      <c r="M71" s="45" t="s">
        <v>368</v>
      </c>
      <c r="N71" s="45" t="s">
        <v>369</v>
      </c>
      <c r="O71" s="45" t="s">
        <v>400</v>
      </c>
      <c r="P71" s="45" t="s">
        <v>401</v>
      </c>
      <c r="Q71" s="45" t="s">
        <v>402</v>
      </c>
      <c r="R71" s="45" t="s">
        <v>433</v>
      </c>
      <c r="S71" s="45" t="s">
        <v>434</v>
      </c>
      <c r="T71" s="45" t="s">
        <v>435</v>
      </c>
      <c r="U71" s="57">
        <v>3</v>
      </c>
    </row>
    <row r="72" spans="1:21" hidden="1">
      <c r="A72" s="48"/>
      <c r="B72" s="49" t="s">
        <v>969</v>
      </c>
      <c r="C72" s="45" t="s">
        <v>271</v>
      </c>
      <c r="D72" s="45" t="s">
        <v>272</v>
      </c>
      <c r="E72" s="45" t="s">
        <v>273</v>
      </c>
      <c r="F72" s="45" t="s">
        <v>304</v>
      </c>
      <c r="G72" s="45" t="s">
        <v>305</v>
      </c>
      <c r="H72" s="45" t="s">
        <v>306</v>
      </c>
      <c r="I72" s="45" t="s">
        <v>337</v>
      </c>
      <c r="J72" s="45" t="s">
        <v>338</v>
      </c>
      <c r="K72" s="45" t="s">
        <v>339</v>
      </c>
      <c r="L72" s="45" t="s">
        <v>370</v>
      </c>
      <c r="M72" s="45" t="s">
        <v>371</v>
      </c>
      <c r="N72" s="45" t="s">
        <v>372</v>
      </c>
      <c r="O72" s="45" t="s">
        <v>403</v>
      </c>
      <c r="P72" s="45" t="s">
        <v>404</v>
      </c>
      <c r="Q72" s="45" t="s">
        <v>405</v>
      </c>
      <c r="R72" s="45" t="s">
        <v>436</v>
      </c>
      <c r="S72" s="45" t="s">
        <v>437</v>
      </c>
      <c r="T72" s="45" t="s">
        <v>438</v>
      </c>
      <c r="U72" s="57">
        <v>4</v>
      </c>
    </row>
    <row r="73" spans="1:21" hidden="1">
      <c r="A73" s="48"/>
      <c r="B73" s="50" t="s">
        <v>970</v>
      </c>
      <c r="C73" s="45" t="s">
        <v>274</v>
      </c>
      <c r="D73" s="45" t="s">
        <v>275</v>
      </c>
      <c r="E73" s="45" t="s">
        <v>276</v>
      </c>
      <c r="F73" s="45" t="s">
        <v>307</v>
      </c>
      <c r="G73" s="45" t="s">
        <v>308</v>
      </c>
      <c r="H73" s="45" t="s">
        <v>309</v>
      </c>
      <c r="I73" s="45" t="s">
        <v>340</v>
      </c>
      <c r="J73" s="45" t="s">
        <v>341</v>
      </c>
      <c r="K73" s="45" t="s">
        <v>342</v>
      </c>
      <c r="L73" s="45" t="s">
        <v>373</v>
      </c>
      <c r="M73" s="45" t="s">
        <v>374</v>
      </c>
      <c r="N73" s="45" t="s">
        <v>375</v>
      </c>
      <c r="O73" s="45" t="s">
        <v>406</v>
      </c>
      <c r="P73" s="45" t="s">
        <v>407</v>
      </c>
      <c r="Q73" s="45" t="s">
        <v>408</v>
      </c>
      <c r="R73" s="45" t="s">
        <v>439</v>
      </c>
      <c r="S73" s="45" t="s">
        <v>440</v>
      </c>
      <c r="T73" s="45" t="s">
        <v>441</v>
      </c>
      <c r="U73" s="57">
        <v>5</v>
      </c>
    </row>
    <row r="74" spans="1:21" hidden="1">
      <c r="A74" s="48"/>
      <c r="B74" s="50" t="s">
        <v>971</v>
      </c>
      <c r="C74" s="45" t="s">
        <v>277</v>
      </c>
      <c r="D74" s="45" t="s">
        <v>278</v>
      </c>
      <c r="E74" s="45" t="s">
        <v>279</v>
      </c>
      <c r="F74" s="45" t="s">
        <v>310</v>
      </c>
      <c r="G74" s="45" t="s">
        <v>311</v>
      </c>
      <c r="H74" s="45" t="s">
        <v>312</v>
      </c>
      <c r="I74" s="45" t="s">
        <v>343</v>
      </c>
      <c r="J74" s="45" t="s">
        <v>344</v>
      </c>
      <c r="K74" s="45" t="s">
        <v>345</v>
      </c>
      <c r="L74" s="45" t="s">
        <v>376</v>
      </c>
      <c r="M74" s="45" t="s">
        <v>377</v>
      </c>
      <c r="N74" s="45" t="s">
        <v>378</v>
      </c>
      <c r="O74" s="45" t="s">
        <v>409</v>
      </c>
      <c r="P74" s="45" t="s">
        <v>410</v>
      </c>
      <c r="Q74" s="45" t="s">
        <v>411</v>
      </c>
      <c r="R74" s="45" t="s">
        <v>442</v>
      </c>
      <c r="S74" s="45" t="s">
        <v>443</v>
      </c>
      <c r="T74" s="45" t="s">
        <v>444</v>
      </c>
      <c r="U74" s="57">
        <v>6</v>
      </c>
    </row>
    <row r="75" spans="1:21" hidden="1">
      <c r="A75" s="48"/>
      <c r="B75" s="51" t="s">
        <v>972</v>
      </c>
      <c r="C75" s="45" t="s">
        <v>280</v>
      </c>
      <c r="D75" s="45" t="s">
        <v>281</v>
      </c>
      <c r="E75" s="45" t="s">
        <v>282</v>
      </c>
      <c r="F75" s="45" t="s">
        <v>313</v>
      </c>
      <c r="G75" s="45" t="s">
        <v>314</v>
      </c>
      <c r="H75" s="45" t="s">
        <v>315</v>
      </c>
      <c r="I75" s="45" t="s">
        <v>346</v>
      </c>
      <c r="J75" s="45" t="s">
        <v>347</v>
      </c>
      <c r="K75" s="45" t="s">
        <v>348</v>
      </c>
      <c r="L75" s="45" t="s">
        <v>379</v>
      </c>
      <c r="M75" s="45" t="s">
        <v>380</v>
      </c>
      <c r="N75" s="45" t="s">
        <v>381</v>
      </c>
      <c r="O75" s="45" t="s">
        <v>412</v>
      </c>
      <c r="P75" s="45" t="s">
        <v>413</v>
      </c>
      <c r="Q75" s="45" t="s">
        <v>414</v>
      </c>
      <c r="R75" s="45" t="s">
        <v>445</v>
      </c>
      <c r="S75" s="45" t="s">
        <v>446</v>
      </c>
      <c r="T75" s="45" t="s">
        <v>447</v>
      </c>
      <c r="U75" s="57">
        <v>7</v>
      </c>
    </row>
    <row r="76" spans="1:21" hidden="1">
      <c r="A76" s="48"/>
      <c r="B76" s="52" t="s">
        <v>973</v>
      </c>
      <c r="C76" s="45" t="s">
        <v>283</v>
      </c>
      <c r="D76" s="45" t="s">
        <v>284</v>
      </c>
      <c r="E76" s="45" t="s">
        <v>285</v>
      </c>
      <c r="F76" s="45" t="s">
        <v>316</v>
      </c>
      <c r="G76" s="45" t="s">
        <v>317</v>
      </c>
      <c r="H76" s="45" t="s">
        <v>318</v>
      </c>
      <c r="I76" s="45" t="s">
        <v>349</v>
      </c>
      <c r="J76" s="45" t="s">
        <v>350</v>
      </c>
      <c r="K76" s="45" t="s">
        <v>351</v>
      </c>
      <c r="L76" s="45" t="s">
        <v>382</v>
      </c>
      <c r="M76" s="45" t="s">
        <v>383</v>
      </c>
      <c r="N76" s="45" t="s">
        <v>384</v>
      </c>
      <c r="O76" s="45" t="s">
        <v>415</v>
      </c>
      <c r="P76" s="45" t="s">
        <v>416</v>
      </c>
      <c r="Q76" s="45" t="s">
        <v>417</v>
      </c>
      <c r="R76" s="45" t="s">
        <v>448</v>
      </c>
      <c r="S76" s="45" t="s">
        <v>449</v>
      </c>
      <c r="T76" s="45" t="s">
        <v>450</v>
      </c>
      <c r="U76" s="57">
        <v>8</v>
      </c>
    </row>
    <row r="77" spans="1:21" hidden="1">
      <c r="A77" s="48"/>
      <c r="B77" s="52" t="s">
        <v>974</v>
      </c>
      <c r="C77" s="45" t="s">
        <v>286</v>
      </c>
      <c r="D77" s="45" t="s">
        <v>287</v>
      </c>
      <c r="E77" s="45" t="s">
        <v>288</v>
      </c>
      <c r="F77" s="45" t="s">
        <v>319</v>
      </c>
      <c r="G77" s="45" t="s">
        <v>320</v>
      </c>
      <c r="H77" s="45" t="s">
        <v>321</v>
      </c>
      <c r="I77" s="45" t="s">
        <v>352</v>
      </c>
      <c r="J77" s="45" t="s">
        <v>353</v>
      </c>
      <c r="K77" s="45" t="s">
        <v>354</v>
      </c>
      <c r="L77" s="45" t="s">
        <v>385</v>
      </c>
      <c r="M77" s="45" t="s">
        <v>386</v>
      </c>
      <c r="N77" s="45" t="s">
        <v>387</v>
      </c>
      <c r="O77" s="45" t="s">
        <v>418</v>
      </c>
      <c r="P77" s="45" t="s">
        <v>419</v>
      </c>
      <c r="Q77" s="45" t="s">
        <v>420</v>
      </c>
      <c r="R77" s="45" t="s">
        <v>451</v>
      </c>
      <c r="S77" s="45" t="s">
        <v>452</v>
      </c>
      <c r="T77" s="45" t="s">
        <v>453</v>
      </c>
      <c r="U77" s="57">
        <v>9</v>
      </c>
    </row>
    <row r="78" spans="1:21" hidden="1">
      <c r="A78" s="48"/>
      <c r="B78" s="53" t="s">
        <v>975</v>
      </c>
      <c r="C78" s="45" t="s">
        <v>289</v>
      </c>
      <c r="D78" s="45" t="s">
        <v>290</v>
      </c>
      <c r="E78" s="45" t="s">
        <v>291</v>
      </c>
      <c r="F78" s="45" t="s">
        <v>322</v>
      </c>
      <c r="G78" s="45" t="s">
        <v>323</v>
      </c>
      <c r="H78" s="45" t="s">
        <v>324</v>
      </c>
      <c r="I78" s="45" t="s">
        <v>355</v>
      </c>
      <c r="J78" s="45" t="s">
        <v>356</v>
      </c>
      <c r="K78" s="45" t="s">
        <v>357</v>
      </c>
      <c r="L78" s="45" t="s">
        <v>388</v>
      </c>
      <c r="M78" s="45" t="s">
        <v>389</v>
      </c>
      <c r="N78" s="45" t="s">
        <v>390</v>
      </c>
      <c r="O78" s="45" t="s">
        <v>421</v>
      </c>
      <c r="P78" s="45" t="s">
        <v>422</v>
      </c>
      <c r="Q78" s="45" t="s">
        <v>423</v>
      </c>
      <c r="R78" s="45" t="s">
        <v>454</v>
      </c>
      <c r="S78" s="45" t="s">
        <v>455</v>
      </c>
      <c r="T78" s="45" t="s">
        <v>456</v>
      </c>
      <c r="U78" s="57">
        <v>10</v>
      </c>
    </row>
    <row r="79" spans="1:21" hidden="1">
      <c r="A79" s="48"/>
      <c r="B79" s="53" t="s">
        <v>976</v>
      </c>
      <c r="C79" s="45" t="s">
        <v>292</v>
      </c>
      <c r="D79" s="45" t="s">
        <v>293</v>
      </c>
      <c r="E79" s="45" t="s">
        <v>294</v>
      </c>
      <c r="F79" s="45" t="s">
        <v>325</v>
      </c>
      <c r="G79" s="45" t="s">
        <v>326</v>
      </c>
      <c r="H79" s="45" t="s">
        <v>327</v>
      </c>
      <c r="I79" s="45" t="s">
        <v>358</v>
      </c>
      <c r="J79" s="45" t="s">
        <v>359</v>
      </c>
      <c r="K79" s="45" t="s">
        <v>360</v>
      </c>
      <c r="L79" s="45" t="s">
        <v>391</v>
      </c>
      <c r="M79" s="45" t="s">
        <v>392</v>
      </c>
      <c r="N79" s="45" t="s">
        <v>393</v>
      </c>
      <c r="O79" s="45" t="s">
        <v>424</v>
      </c>
      <c r="P79" s="45" t="s">
        <v>425</v>
      </c>
      <c r="Q79" s="45" t="s">
        <v>426</v>
      </c>
      <c r="R79" s="45" t="s">
        <v>457</v>
      </c>
      <c r="S79" s="45" t="s">
        <v>458</v>
      </c>
      <c r="T79" s="45" t="s">
        <v>459</v>
      </c>
      <c r="U79" s="57">
        <v>11</v>
      </c>
    </row>
    <row r="80" spans="1:21">
      <c r="A80" s="48"/>
      <c r="B80" s="51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</row>
    <row r="81" spans="1:20">
      <c r="A81" s="48"/>
      <c r="B81" s="51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</row>
    <row r="82" spans="1:20">
      <c r="A82" s="48"/>
      <c r="B82" s="51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</row>
    <row r="83" spans="1:20">
      <c r="A83" s="48"/>
      <c r="B83" s="51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</row>
    <row r="84" spans="1:20">
      <c r="A84" s="48"/>
      <c r="B84" s="51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</row>
    <row r="85" spans="1:20">
      <c r="B85" s="56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</row>
    <row r="86" spans="1:20" ht="15" customHeight="1">
      <c r="B86" s="56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</row>
    <row r="87" spans="1:20" ht="15" customHeight="1"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</row>
  </sheetData>
  <mergeCells count="19">
    <mergeCell ref="C10:E10"/>
    <mergeCell ref="G10:I10"/>
    <mergeCell ref="B5:K5"/>
    <mergeCell ref="B6:K6"/>
    <mergeCell ref="L6:T6"/>
    <mergeCell ref="A8:H8"/>
    <mergeCell ref="L8:R8"/>
    <mergeCell ref="R65:T65"/>
    <mergeCell ref="C46:E46"/>
    <mergeCell ref="F46:H46"/>
    <mergeCell ref="I46:K46"/>
    <mergeCell ref="L46:N46"/>
    <mergeCell ref="O46:Q46"/>
    <mergeCell ref="R46:T46"/>
    <mergeCell ref="C65:E65"/>
    <mergeCell ref="F65:H65"/>
    <mergeCell ref="I65:K65"/>
    <mergeCell ref="L65:N65"/>
    <mergeCell ref="O65:Q65"/>
  </mergeCells>
  <dataValidations count="1">
    <dataValidation type="list" allowBlank="1" showInputMessage="1" showErrorMessage="1" sqref="C10:E10" xr:uid="{F403D32F-1709-43B1-B54E-5BD61C536A51}">
      <formula1>$B$29:$B$34</formula1>
    </dataValidation>
  </dataValidations>
  <hyperlinks>
    <hyperlink ref="A27" r:id="rId1" display="http://www.abs.gov.au/websitedbs/d3310114.nsf/Home/©+Copyright?OpenDocument" xr:uid="{EC9FAE13-9DE6-486D-8B60-B17C1EEC178D}"/>
    <hyperlink ref="C69" location="A125190042R" display="A125190042R" xr:uid="{9BFA1137-D2FA-4FFA-B33C-9973E2367D87}"/>
    <hyperlink ref="C70" location="A125190022F" display="A125190022F" xr:uid="{3FE4E925-536C-4754-9834-83908FD2465F}"/>
    <hyperlink ref="C71" location="A125190046X" display="A125190046X" xr:uid="{6C6FF813-1075-4FCA-B850-A17911032DE1}"/>
    <hyperlink ref="C72" location="A125190050R" display="A125190050R" xr:uid="{2C734DB2-D785-468F-ACEC-10F55C9D7B25}"/>
    <hyperlink ref="C73" location="A125190026R" display="A125190026R" xr:uid="{8F3363BB-C41E-48F4-9466-437BCCD12024}"/>
    <hyperlink ref="C74" location="A125190030F" display="A125190030F" xr:uid="{1E369B65-C951-4F71-B5CC-2ADD75B32207}"/>
    <hyperlink ref="C75" location="A125190034R" display="A125190034R" xr:uid="{C00EFD69-9E0B-4E86-A6B9-6FCDAA046F2F}"/>
    <hyperlink ref="C76" location="A125190018R" display="A125190018R" xr:uid="{4E6A33C8-5021-4B2C-91CE-C7F589AB6692}"/>
    <hyperlink ref="C77" location="A125190054X" display="A125190054X" xr:uid="{5116A243-87BB-4A64-B892-E4BEF378DCD5}"/>
    <hyperlink ref="C78" location="A125190038X" display="A125190038X" xr:uid="{61EB58E8-6C42-4E39-A75D-2B0E0C8C054C}"/>
    <hyperlink ref="C79" location="A125190058J" display="A125190058J" xr:uid="{5430259E-864B-4277-BF29-9B3211C508EB}"/>
    <hyperlink ref="F69" location="A125191230T" display="A125191230T" xr:uid="{E5272372-9580-45E7-A9C4-00B8DD209154}"/>
    <hyperlink ref="F70" location="A125191210J" display="A125191210J" xr:uid="{51074FE0-CCF9-4890-9B22-BD1968C34426}"/>
    <hyperlink ref="F71" location="A125191234A" display="A125191234A" xr:uid="{C4A018B9-CA07-4BCE-A323-6E0A17E407AF}"/>
    <hyperlink ref="F72" location="A125191238K" display="A125191238K" xr:uid="{13B39A2D-4595-4DC7-BDF8-4184178025A5}"/>
    <hyperlink ref="F73" location="A125191214T" display="A125191214T" xr:uid="{1D8D930A-FB96-485C-A416-664D30A79E23}"/>
    <hyperlink ref="F74" location="A125191218A" display="A125191218A" xr:uid="{E7AECD5A-0365-4B15-B232-BCFA239DF16F}"/>
    <hyperlink ref="F75" location="A125191222T" display="A125191222T" xr:uid="{5B0AC7FF-0CBB-41CC-B06B-16C613FAC645}"/>
    <hyperlink ref="F76" location="A125191206T" display="A125191206T" xr:uid="{6A1D503B-7303-4131-822A-A89FD135E148}"/>
    <hyperlink ref="F77" location="A125191242A" display="A125191242A" xr:uid="{2BE38CDE-244B-43D0-83D4-AE1362CBB755}"/>
    <hyperlink ref="F78" location="A125191226A" display="A125191226A" xr:uid="{8AF40323-0C2C-4FA3-B639-72B88AB5EB7B}"/>
    <hyperlink ref="F79" location="A125191246K" display="A125191246K" xr:uid="{D6D22529-0C11-48FF-B07A-AD3072E08C4D}"/>
    <hyperlink ref="I69" location="A125190438K" display="A125190438K" xr:uid="{FA8DC4B0-7159-426B-95B0-E94A6023C044}"/>
    <hyperlink ref="I70" location="A125190418A" display="A125190418A" xr:uid="{B9401817-D6CD-4AA6-BF9D-10849B5C9C12}"/>
    <hyperlink ref="I71" location="A125190442A" display="A125190442A" xr:uid="{55F5ECD6-BF7C-472A-B17C-D55F28783A92}"/>
    <hyperlink ref="I72" location="A125190446K" display="A125190446K" xr:uid="{8C684C79-4998-4EAB-8B94-E1CAB7B0993D}"/>
    <hyperlink ref="I73" location="A125190422T" display="A125190422T" xr:uid="{D9A9174D-85AA-48F6-B593-6E19694898E2}"/>
    <hyperlink ref="I74" location="A125190426A" display="A125190426A" xr:uid="{AB64470D-DA7F-45B1-A146-A580E1CCAFB4}"/>
    <hyperlink ref="I75" location="A125190430T" display="A125190430T" xr:uid="{841CF80E-513A-4322-99F5-A08C61B0CA1B}"/>
    <hyperlink ref="I76" location="A125190414T" display="A125190414T" xr:uid="{1980A8BF-770A-4F4F-BBAA-21D631C989C4}"/>
    <hyperlink ref="I77" location="A125190450A" display="A125190450A" xr:uid="{28D1BAA1-B0F1-47B9-9B43-524939CE674B}"/>
    <hyperlink ref="I78" location="A125190434A" display="A125190434A" xr:uid="{A8E6F62E-1956-4CEA-9D60-698FDB465BDC}"/>
    <hyperlink ref="I79" location="A125190454K" display="A125190454K" xr:uid="{FB0E7C11-73C9-4FD9-B085-2FABCAC3B25C}"/>
    <hyperlink ref="L69" location="A125191626L" display="A125191626L" xr:uid="{F23ACA30-D62E-4FEC-9DB2-B8FFA7EE4FB1}"/>
    <hyperlink ref="L70" location="A125191606C" display="A125191606C" xr:uid="{C5539C24-9CA4-4CD7-945B-12E47A2E49FB}"/>
    <hyperlink ref="L71" location="A125191630C" display="A125191630C" xr:uid="{EE1A12F2-B147-4F05-BACA-B25695234B21}"/>
    <hyperlink ref="L72" location="A125191634L" display="A125191634L" xr:uid="{02764DE3-FDD7-4122-9244-AA0A12A3B1EC}"/>
    <hyperlink ref="L73" location="A125191610V" display="A125191610V" xr:uid="{209147A8-F3E8-495B-8E46-7558C2E02E6A}"/>
    <hyperlink ref="L74" location="A125191614C" display="A125191614C" xr:uid="{4FB83599-677C-4BC1-BE5F-102DD630AB02}"/>
    <hyperlink ref="L75" location="A125191618L" display="A125191618L" xr:uid="{67D8A488-496C-4E50-AE02-3334EA351B8E}"/>
    <hyperlink ref="L76" location="A125191602V" display="A125191602V" xr:uid="{EE4620D3-9378-4A8F-B913-27F4EDF97697}"/>
    <hyperlink ref="L77" location="A125191638W" display="A125191638W" xr:uid="{D8E4C9B1-076E-4533-9C88-41F496E7B5E0}"/>
    <hyperlink ref="L78" location="A125191622C" display="A125191622C" xr:uid="{18A0F322-59D0-4780-8424-B7117512237B}"/>
    <hyperlink ref="L79" location="A125191642L" display="A125191642L" xr:uid="{6D7AD472-5D2D-4C8A-A7EC-9AE5F024D811}"/>
    <hyperlink ref="O69" location="A125192022T" display="A125192022T" xr:uid="{E468CFD8-685E-42EF-8129-F1F01D8326A3}"/>
    <hyperlink ref="O70" location="A125192002J" display="A125192002J" xr:uid="{C963FA83-DDC6-4039-924A-BAD2E4BED333}"/>
    <hyperlink ref="O71" location="A125192026A" display="A125192026A" xr:uid="{E3E06859-007C-4E94-88F7-886086C69B86}"/>
    <hyperlink ref="O72" location="A125192030T" display="A125192030T" xr:uid="{AB894567-0370-4807-B366-5E55AF52CA45}"/>
    <hyperlink ref="O73" location="A125192006T" display="A125192006T" xr:uid="{2AA48C4E-A4ED-449D-83D3-8626E3E066AA}"/>
    <hyperlink ref="O74" location="A125192010J" display="A125192010J" xr:uid="{229E35A0-A73C-4356-9C0E-BCC273E3EBFF}"/>
    <hyperlink ref="O75" location="A125192014T" display="A125192014T" xr:uid="{905089AC-02CD-46A5-8FBD-7B4C4C7792B5}"/>
    <hyperlink ref="O76" location="A125191998A" display="A125191998A" xr:uid="{7AD2DD50-E0E2-43EA-8C88-B4F142748837}"/>
    <hyperlink ref="O77" location="A125192034A" display="A125192034A" xr:uid="{F687E6C8-8B35-4BAA-B957-215DC39FE760}"/>
    <hyperlink ref="O78" location="A125192018A" display="A125192018A" xr:uid="{EBE97C4D-B7C1-456D-918E-73BF92BA10DF}"/>
    <hyperlink ref="O79" location="A125192038K" display="A125192038K" xr:uid="{5D29270E-AE66-4433-A2FA-FDF37194B3CD}"/>
    <hyperlink ref="R69" location="A125190834L" display="A125190834L" xr:uid="{FB9199DA-D2B2-4A7F-82D5-8B4343376FFA}"/>
    <hyperlink ref="R70" location="A125190814C" display="A125190814C" xr:uid="{E334DCAF-EAC2-4301-9318-035A625828D2}"/>
    <hyperlink ref="R71" location="A125190838W" display="A125190838W" xr:uid="{0C0AF0CA-B447-477A-96C3-363CA4639961}"/>
    <hyperlink ref="R72" location="A125190842L" display="A125190842L" xr:uid="{0EE97155-2467-42A8-9A2C-9FE0157AF4BB}"/>
    <hyperlink ref="R73" location="A125190818L" display="A125190818L" xr:uid="{DC37F38C-2342-4C73-94A6-DFD98AF4A21A}"/>
    <hyperlink ref="R74" location="A125190822C" display="A125190822C" xr:uid="{F4803288-9373-40C6-9969-8EB199848A1C}"/>
    <hyperlink ref="R75" location="A125190826L" display="A125190826L" xr:uid="{A9A98850-2EFF-47DD-9AD0-6273CE2F8311}"/>
    <hyperlink ref="R76" location="A125190810V" display="A125190810V" xr:uid="{FAB18E3E-F1FB-4D95-806C-0B796F9909A8}"/>
    <hyperlink ref="R77" location="A125190846W" display="A125190846W" xr:uid="{A7204DBA-29E7-43FC-B230-CA8CB8BF1BEE}"/>
    <hyperlink ref="R78" location="A125190830C" display="A125190830C" xr:uid="{6DFD54D1-8C13-4519-8353-9B64944F50C7}"/>
    <hyperlink ref="R79" location="A125190850L" display="A125190850L" xr:uid="{890F32B5-5AA0-46FA-815D-08960C42F384}"/>
    <hyperlink ref="D69" location="A125194794C" display="A125194794C" xr:uid="{A5D75A56-7253-476C-830A-E3D0E6EF5F4D}"/>
    <hyperlink ref="D70" location="A125194774V" display="A125194774V" xr:uid="{58CF023B-1D3F-413F-A1B2-CCC3C7861B68}"/>
    <hyperlink ref="D71" location="A125194798L" display="A125194798L" xr:uid="{39FAE8D3-6201-4314-B0CF-9B594B5E329D}"/>
    <hyperlink ref="D72" location="A125194802T" display="A125194802T" xr:uid="{41362B62-41F7-411E-877A-9E49C117AB06}"/>
    <hyperlink ref="D73" location="A125194778C" display="A125194778C" xr:uid="{EAC9B96A-9BF5-4891-955B-6321DE067D50}"/>
    <hyperlink ref="D74" location="A125194782V" display="A125194782V" xr:uid="{DE802CE7-F86E-4F95-9BBB-817A380AC216}"/>
    <hyperlink ref="D75" location="A125194786C" display="A125194786C" xr:uid="{1C83A65A-59F4-4814-9BEE-241BAE0A631D}"/>
    <hyperlink ref="D76" location="A125194770K" display="A125194770K" xr:uid="{9AD0207E-EC32-4917-B1C8-2F118F0982EB}"/>
    <hyperlink ref="D77" location="A125194806A" display="A125194806A" xr:uid="{B0F514FB-FE0C-48E1-B605-97DA621EA713}"/>
    <hyperlink ref="D78" location="A125194790V" display="A125194790V" xr:uid="{956F9F4B-232B-41F5-A478-6CF27C55B71E}"/>
    <hyperlink ref="D79" location="A125194810T" display="A125194810T" xr:uid="{B48414EC-128D-4DC4-8E16-AC1315110781}"/>
    <hyperlink ref="G69" location="A125195982F" display="A125195982F" xr:uid="{20E6E17F-1A30-4CC7-8D7F-3088E125A1C1}"/>
    <hyperlink ref="G70" location="A125195962W" display="A125195962W" xr:uid="{9B0F093E-5F06-4C1D-854E-9B2A4F4B7824}"/>
    <hyperlink ref="G71" location="A125195986R" display="A125195986R" xr:uid="{968E8CA8-444A-4A9C-AEF2-4EF5361B5D49}"/>
    <hyperlink ref="G72" location="A125195990F" display="A125195990F" xr:uid="{D37AB033-F742-4EA6-B7E2-9F67AF377038}"/>
    <hyperlink ref="G73" location="A125195966F" display="A125195966F" xr:uid="{3D5463DE-3A96-431C-8DDD-BE18B05AC047}"/>
    <hyperlink ref="G74" location="A125195970W" display="A125195970W" xr:uid="{4549BF4A-D35C-46FC-8840-77EBA052DADE}"/>
    <hyperlink ref="G75" location="A125195974F" display="A125195974F" xr:uid="{4777B817-FFA5-4182-BDA0-D9F18D7CBBD6}"/>
    <hyperlink ref="G76" location="A125195958F" display="A125195958F" xr:uid="{D57264B1-36A3-464F-9ACC-2F29A355EA87}"/>
    <hyperlink ref="G77" location="A125195994R" display="A125195994R" xr:uid="{35314AC2-3CB4-42CB-95C0-A98313A828A7}"/>
    <hyperlink ref="G78" location="A125195978R" display="A125195978R" xr:uid="{CC612981-BAD6-4CE9-84A6-6333153BE511}"/>
    <hyperlink ref="G79" location="A125195998X" display="A125195998X" xr:uid="{BB41EDCB-30AC-4FE7-A92A-9FD7A495B6FD}"/>
    <hyperlink ref="J69" location="A125195190J" display="A125195190J" xr:uid="{B016FB34-7A27-46B9-901C-41BC87BB7270}"/>
    <hyperlink ref="J70" location="A125195170X" display="A125195170X" xr:uid="{0221B0F5-45E3-4C7A-BB0F-5AF35E2B44C9}"/>
    <hyperlink ref="J71" location="A125195194T" display="A125195194T" xr:uid="{0B1E7880-5695-40FD-89E2-E6877B97CECD}"/>
    <hyperlink ref="J72" location="A125195198A" display="A125195198A" xr:uid="{8E15CBEA-0325-4341-BE46-E9D48A6EED89}"/>
    <hyperlink ref="J73" location="A125195174J" display="A125195174J" xr:uid="{383E0D28-BC0D-448F-A038-5BFE9A4B2A64}"/>
    <hyperlink ref="J74" location="A125195178T" display="A125195178T" xr:uid="{1786F08B-284C-4E58-B1C5-101E5FA20668}"/>
    <hyperlink ref="J75" location="A125195182J" display="A125195182J" xr:uid="{81869F6D-DAA6-45B4-93E2-6F4E594FAFB6}"/>
    <hyperlink ref="J76" location="A125195166J" display="A125195166J" xr:uid="{9CA459C4-27E1-4C37-B0E7-02C8C91C5C7E}"/>
    <hyperlink ref="J77" location="A125195202F" display="A125195202F" xr:uid="{60C55995-6B76-4661-BD6E-C9B94CE58212}"/>
    <hyperlink ref="J78" location="A125195186T" display="A125195186T" xr:uid="{6E787034-F8F1-47E2-A0F5-3B0CD6C4876E}"/>
    <hyperlink ref="J79" location="A125195206R" display="A125195206R" xr:uid="{0B7A4210-ACFE-43CC-B8A1-23FD117D76BF}"/>
    <hyperlink ref="M69" location="A125196378C" display="A125196378C" xr:uid="{6CA37E3F-F9DF-4521-8489-3D07057E3CEE}"/>
    <hyperlink ref="M70" location="A125196358V" display="A125196358V" xr:uid="{00476C60-7B1C-4625-B7BA-B5F9E8D16310}"/>
    <hyperlink ref="M71" location="A125196382V" display="A125196382V" xr:uid="{C94204B1-6698-4BDE-9E08-B15F9BE1AF14}"/>
    <hyperlink ref="M72" location="A125196386C" display="A125196386C" xr:uid="{58F26B18-F21E-448F-A1B9-F8D6851E5904}"/>
    <hyperlink ref="M73" location="A125196362K" display="A125196362K" xr:uid="{006D6458-3CB1-4EF4-8252-B86F43DB9C92}"/>
    <hyperlink ref="M74" location="A125196366V" display="A125196366V" xr:uid="{2501A945-C471-4E5B-BFC4-4674DE6C75C6}"/>
    <hyperlink ref="M75" location="A125196370K" display="A125196370K" xr:uid="{049A363A-5D71-40F7-8A2F-569FD9B3E8EC}"/>
    <hyperlink ref="M76" location="A125196354K" display="A125196354K" xr:uid="{A0418192-C62D-487B-82A9-DF32BEC41FB3}"/>
    <hyperlink ref="M77" location="A125196390V" display="A125196390V" xr:uid="{7D2AA75C-0183-4533-8D21-1534F18292B8}"/>
    <hyperlink ref="M78" location="A125196374V" display="A125196374V" xr:uid="{765DD2C3-753F-4D8A-88F5-A5045AD9FC89}"/>
    <hyperlink ref="M79" location="A125196394C" display="A125196394C" xr:uid="{14C76024-2855-4673-B0D8-6BE5B74815E7}"/>
    <hyperlink ref="P69" location="A125196774F" display="A125196774F" xr:uid="{64A9D3E6-F52D-4661-9F24-4F5902558E07}"/>
    <hyperlink ref="P70" location="A125196754W" display="A125196754W" xr:uid="{60A541BA-254F-4D23-BE64-AFF88D8F150D}"/>
    <hyperlink ref="P71" location="A125196778R" display="A125196778R" xr:uid="{FD8E6375-08D1-497A-BC29-453C004927BD}"/>
    <hyperlink ref="P72" location="A125196782F" display="A125196782F" xr:uid="{484F1C72-D1E9-4911-8F48-A5277F92147C}"/>
    <hyperlink ref="P73" location="A125196758F" display="A125196758F" xr:uid="{5828DC07-9525-44BF-A4D5-12CDD96DAE89}"/>
    <hyperlink ref="P74" location="A125196762W" display="A125196762W" xr:uid="{AF12907E-0DDD-4814-8537-666441E18690}"/>
    <hyperlink ref="P75" location="A125196766F" display="A125196766F" xr:uid="{1147CE08-E4E1-4B00-8696-D0C383EE3986}"/>
    <hyperlink ref="P76" location="A125196750L" display="A125196750L" xr:uid="{3E277E5E-FFBF-47D8-9E07-F8D3C05DC7AD}"/>
    <hyperlink ref="P77" location="A125196786R" display="A125196786R" xr:uid="{33ACEB95-BE03-4CA0-AEB5-CA0C7F0907EE}"/>
    <hyperlink ref="P78" location="A125196770W" display="A125196770W" xr:uid="{C721537E-1B32-428C-BE09-B4631F09D6BD}"/>
    <hyperlink ref="P79" location="A125196790F" display="A125196790F" xr:uid="{6A55E2D0-FB9C-44FA-B6B2-71B01944D447}"/>
    <hyperlink ref="S69" location="A125195586C" display="A125195586C" xr:uid="{7970FE35-8FD2-4CE6-995E-95C0FB086B09}"/>
    <hyperlink ref="S70" location="A125195566V" display="A125195566V" xr:uid="{2B70D8A3-B77C-4901-8D30-3E63870D92FB}"/>
    <hyperlink ref="S71" location="A125195590V" display="A125195590V" xr:uid="{9836CE1B-B139-4ED9-8547-BD032FB83292}"/>
    <hyperlink ref="S72" location="A125195594C" display="A125195594C" xr:uid="{31E6FFED-8DB5-48B2-A09A-93346CEBE230}"/>
    <hyperlink ref="S73" location="A125195570K" display="A125195570K" xr:uid="{F2ABF654-3C38-4965-9241-A1434098E80C}"/>
    <hyperlink ref="S74" location="A125195574V" display="A125195574V" xr:uid="{6CE9A9E6-898B-4211-917A-5B4358ED073A}"/>
    <hyperlink ref="S75" location="A125195578C" display="A125195578C" xr:uid="{A1AE8393-3F4E-45B6-B3E7-2ED2B57B7DED}"/>
    <hyperlink ref="S76" location="A125195562K" display="A125195562K" xr:uid="{C466F11C-E9F5-40C8-865F-9321A66A4413}"/>
    <hyperlink ref="S77" location="A125195598L" display="A125195598L" xr:uid="{026C3662-0E0B-4E59-9B62-7301EA54AE7A}"/>
    <hyperlink ref="S78" location="A125195582V" display="A125195582V" xr:uid="{1419FF7E-A060-440A-8022-935FB3228D34}"/>
    <hyperlink ref="S79" location="A125195602T" display="A125195602T" xr:uid="{8FAC693D-D869-44E4-8544-2B31F65B7BC3}"/>
    <hyperlink ref="E69" location="A125192418L" display="A125192418L" xr:uid="{5FC6A318-1964-4761-B790-73B35240AAAA}"/>
    <hyperlink ref="E70" location="A125192398R" display="A125192398R" xr:uid="{5283B977-A54C-40CB-9940-9B49F359EF93}"/>
    <hyperlink ref="E71" location="A125192422C" display="A125192422C" xr:uid="{686DB2DF-243A-47C6-A4CF-E102AC8F5670}"/>
    <hyperlink ref="E72" location="A125192426L" display="A125192426L" xr:uid="{FD4DD325-6B2C-44D5-A432-F8D5CC463D94}"/>
    <hyperlink ref="E73" location="A125192402V" display="A125192402V" xr:uid="{79B05DFB-5A25-4EA4-B223-AE9E1F3C850D}"/>
    <hyperlink ref="E74" location="A125192406C" display="A125192406C" xr:uid="{A85CE001-1F42-4F23-9CA3-D5A591255D78}"/>
    <hyperlink ref="E75" location="A125192410V" display="A125192410V" xr:uid="{EA35C119-3212-48C6-9817-27C2404390C4}"/>
    <hyperlink ref="E76" location="A125192394F" display="A125192394F" xr:uid="{8E61B25D-EAF3-4201-B13E-341A006CD05C}"/>
    <hyperlink ref="E77" location="A125192430C" display="A125192430C" xr:uid="{0A99E352-F184-493E-9A9F-3C838459E8E5}"/>
    <hyperlink ref="E78" location="A125192414C" display="A125192414C" xr:uid="{958BC625-4DA8-4864-9CA8-46B854EAB167}"/>
    <hyperlink ref="E79" location="A125192434L" display="A125192434L" xr:uid="{546A474C-FF03-4C30-A41D-2FCC184A8EC4}"/>
    <hyperlink ref="H69" location="A125193606R" display="A125193606R" xr:uid="{36F4B9F3-FF6D-4EC2-8872-E148E49BE4FC}"/>
    <hyperlink ref="H70" location="A125193586T" display="A125193586T" xr:uid="{77BE28E2-A004-43BB-963D-35B7F0EEBF60}"/>
    <hyperlink ref="H71" location="A125193610F" display="A125193610F" xr:uid="{BE9F1DC0-E51A-495F-B768-DBACD0AA1682}"/>
    <hyperlink ref="H72" location="A125193614R" display="A125193614R" xr:uid="{62DCBACA-62A1-44D0-A4C6-76C593CF387E}"/>
    <hyperlink ref="H73" location="A125193590J" display="A125193590J" xr:uid="{7D6A9410-7FFE-4490-B541-43D614971396}"/>
    <hyperlink ref="H74" location="A125193594T" display="A125193594T" xr:uid="{7C3BB20A-02CE-4F66-AF8F-139B8EE895C7}"/>
    <hyperlink ref="H75" location="A125193598A" display="A125193598A" xr:uid="{0D5C2C65-3597-451C-A95A-246E61DD1704}"/>
    <hyperlink ref="H76" location="A125193582J" display="A125193582J" xr:uid="{6C45B5F5-24D2-4386-8D86-504A03C47CC0}"/>
    <hyperlink ref="H77" location="A125193618X" display="A125193618X" xr:uid="{D9360DD6-DDBE-40D8-BCF9-1914573EA03B}"/>
    <hyperlink ref="H78" location="A125193602F" display="A125193602F" xr:uid="{F1C2E528-A19D-484B-BF20-A248C6C5C507}"/>
    <hyperlink ref="H79" location="A125193622R" display="A125193622R" xr:uid="{EB265197-759F-496B-9E2E-BA8F2B61C3F9}"/>
    <hyperlink ref="K69" location="A125192814R" display="A125192814R" xr:uid="{3BF26FCF-F9A3-40DF-B4D2-18C2175114DE}"/>
    <hyperlink ref="K70" location="A125192794T" display="A125192794T" xr:uid="{AE3EEA5E-7823-4914-80C3-049A3AD41493}"/>
    <hyperlink ref="K71" location="A125192818X" display="A125192818X" xr:uid="{0B1B748C-8D7D-49CB-AB1B-D6D550472543}"/>
    <hyperlink ref="K72" location="A125192822R" display="A125192822R" xr:uid="{6337494E-84EF-45EB-845B-C0607E226CC3}"/>
    <hyperlink ref="K73" location="A125192798A" display="A125192798A" xr:uid="{5F224D85-E21A-4066-A465-CED45EBFBB2B}"/>
    <hyperlink ref="K74" location="A125192802F" display="A125192802F" xr:uid="{992D3AB4-FBE8-432E-A3DA-22AE32CBB96A}"/>
    <hyperlink ref="K75" location="A125192806R" display="A125192806R" xr:uid="{367B531C-1B60-467C-9E0A-FA593F6AEDFA}"/>
    <hyperlink ref="K76" location="A125192790J" display="A125192790J" xr:uid="{A1204279-7A23-486D-AB0E-0853584A6811}"/>
    <hyperlink ref="K77" location="A125192826X" display="A125192826X" xr:uid="{3B2AD765-3464-4932-AE1B-23E8F635F539}"/>
    <hyperlink ref="K78" location="A125192810F" display="A125192810F" xr:uid="{EDA63755-7654-4D99-9C51-A245DA58B997}"/>
    <hyperlink ref="K79" location="A125192830R" display="A125192830R" xr:uid="{FD41AE05-AD01-4AD4-A389-FFB91406D6DB}"/>
    <hyperlink ref="N69" location="A125194002V" display="A125194002V" xr:uid="{8D15C8FE-DD54-47F3-9ED0-87872ED28BDD}"/>
    <hyperlink ref="N70" location="A125193982V" display="A125193982V" xr:uid="{11786287-EB4C-4858-8F2E-16B0E66BAB0C}"/>
    <hyperlink ref="N71" location="A125194006C" display="A125194006C" xr:uid="{1C05E595-E5BA-4C5E-92A6-C6D3EF166F36}"/>
    <hyperlink ref="N72" location="A125194010V" display="A125194010V" xr:uid="{C5D8EBD5-9CF9-46E8-9328-D8757CD4D9C6}"/>
    <hyperlink ref="N73" location="A125193986C" display="A125193986C" xr:uid="{6A50F015-FBF8-47A5-B6D5-270A9F2D26E0}"/>
    <hyperlink ref="N74" location="A125193990V" display="A125193990V" xr:uid="{A21B821C-A3DE-4FAF-A764-53D501E84455}"/>
    <hyperlink ref="N75" location="A125193994C" display="A125193994C" xr:uid="{16FFC76C-0C5D-4CED-962C-9D525A0369CA}"/>
    <hyperlink ref="N76" location="A125193978C" display="A125193978C" xr:uid="{9CE322A3-0E5E-42EF-83BF-E25E94D1CB31}"/>
    <hyperlink ref="N77" location="A125194014C" display="A125194014C" xr:uid="{CC89620E-C9E5-4CF9-B19D-F03C90882D52}"/>
    <hyperlink ref="N78" location="A125193998L" display="A125193998L" xr:uid="{89334151-99C6-418D-A876-B6868DDCB74A}"/>
    <hyperlink ref="N79" location="A125194018L" display="A125194018L" xr:uid="{FC063FF8-2629-480E-9310-D72A508B01B0}"/>
    <hyperlink ref="Q69" location="A125194398A" display="A125194398A" xr:uid="{25D9F748-51FE-4390-BA97-89AEBC173B8F}"/>
    <hyperlink ref="Q70" location="A125194378T" display="A125194378T" xr:uid="{D147FE92-0FB6-43E7-8112-25E0CE1C68F1}"/>
    <hyperlink ref="Q71" location="A125194402F" display="A125194402F" xr:uid="{E7328372-4936-4A5E-9101-B0C201EA34DA}"/>
    <hyperlink ref="Q72" location="A125194406R" display="A125194406R" xr:uid="{DBB16C26-B47F-49E6-B789-A35E978D2CF0}"/>
    <hyperlink ref="Q73" location="A125194382J" display="A125194382J" xr:uid="{A3AB6E0B-9FCD-462F-8B12-167D8B755848}"/>
    <hyperlink ref="Q74" location="A125194386T" display="A125194386T" xr:uid="{47E517B8-551A-4DAA-AB64-C0977449E027}"/>
    <hyperlink ref="Q75" location="A125194390J" display="A125194390J" xr:uid="{6384EEB8-A0E4-46E9-9F17-7418D7299F72}"/>
    <hyperlink ref="Q76" location="A125194374J" display="A125194374J" xr:uid="{8BD2711A-2E0F-4548-B5C9-88809DE8178B}"/>
    <hyperlink ref="Q77" location="A125194410F" display="A125194410F" xr:uid="{41C0E25B-91F6-4AEF-9480-3480C4EB98A5}"/>
    <hyperlink ref="Q78" location="A125194394T" display="A125194394T" xr:uid="{B1BEC1BF-D0AE-4660-B228-BEAA1B976766}"/>
    <hyperlink ref="Q79" location="A125194414R" display="A125194414R" xr:uid="{C6D9F59F-4E6A-440F-B338-6D6D23914FB2}"/>
    <hyperlink ref="T69" location="A125193210V" display="A125193210V" xr:uid="{8A08F89A-1100-429A-B606-52CCBB0E0892}"/>
    <hyperlink ref="T70" location="A125193190W" display="A125193190W" xr:uid="{FA75F90F-85E7-4D2B-BAE4-57C37CA2B249}"/>
    <hyperlink ref="T71" location="A125193214C" display="A125193214C" xr:uid="{89B97851-7E6F-4323-80E6-F1D65BC97D31}"/>
    <hyperlink ref="T72" location="A125193218L" display="A125193218L" xr:uid="{E698BE43-30B6-4D33-A264-E36E6FD02A05}"/>
    <hyperlink ref="T73" location="A125193194F" display="A125193194F" xr:uid="{B07BB610-FB56-49B0-BBB4-967AA65DC498}"/>
    <hyperlink ref="T74" location="A125193198R" display="A125193198R" xr:uid="{70DB428E-1CF1-4BED-B2FA-71075CDB4537}"/>
    <hyperlink ref="T75" location="A125193202V" display="A125193202V" xr:uid="{682BE051-63A1-4623-9024-B84E85C237B7}"/>
    <hyperlink ref="T76" location="A125193186F" display="A125193186F" xr:uid="{65F560A1-4CD6-4883-8B36-4388DC51B49E}"/>
    <hyperlink ref="T77" location="A125193222C" display="A125193222C" xr:uid="{C89A8825-D619-4399-B250-8313242B4632}"/>
    <hyperlink ref="T78" location="A125193206C" display="A125193206C" xr:uid="{23C0BA54-47E1-491B-B308-4DF255DCF7E4}"/>
    <hyperlink ref="T79" location="A125193226L" display="A125193226L" xr:uid="{2EA5FC98-49E9-4431-8EE5-F452921468E7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C6E8DF-5061-40D2-943E-5F25E86FF9AB}">
  <sheetPr codeName="Sheet7">
    <pageSetUpPr fitToPage="1"/>
  </sheetPr>
  <dimension ref="A1:AD87"/>
  <sheetViews>
    <sheetView zoomScaleNormal="100" workbookViewId="0">
      <pane ySplit="12" topLeftCell="A13" activePane="bottomLeft" state="frozen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0" ht="11.25" customHeight="1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</row>
    <row r="2" spans="1:20" ht="15.95" customHeight="1">
      <c r="A2" s="11"/>
      <c r="B2" s="31" t="s">
        <v>936</v>
      </c>
      <c r="C2" s="12"/>
      <c r="D2" s="12"/>
      <c r="E2" s="12"/>
      <c r="F2" s="12"/>
      <c r="G2" s="12"/>
      <c r="H2" s="12"/>
      <c r="I2" s="12"/>
      <c r="J2" s="12"/>
      <c r="K2" s="12"/>
      <c r="L2" s="31"/>
      <c r="M2" s="12"/>
      <c r="N2" s="12"/>
      <c r="O2" s="12"/>
      <c r="P2" s="12"/>
      <c r="Q2" s="12"/>
      <c r="R2" s="12"/>
      <c r="S2" s="12"/>
      <c r="T2" s="12"/>
    </row>
    <row r="3" spans="1:20" ht="11.25" customHeight="1">
      <c r="A3" s="1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11.25" customHeight="1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15.95" customHeight="1">
      <c r="A5" s="30"/>
      <c r="B5" s="71" t="str">
        <f>Contents!B5</f>
        <v>6229.0 Underemployed workers</v>
      </c>
      <c r="C5" s="71"/>
      <c r="D5" s="71"/>
      <c r="E5" s="71"/>
      <c r="F5" s="71"/>
      <c r="G5" s="71"/>
      <c r="H5" s="71"/>
      <c r="I5" s="71"/>
      <c r="J5" s="71"/>
      <c r="K5" s="71"/>
      <c r="L5" s="32"/>
      <c r="M5" s="30"/>
      <c r="N5" s="30"/>
      <c r="O5" s="30"/>
      <c r="P5" s="30"/>
      <c r="Q5" s="30"/>
      <c r="R5" s="30"/>
      <c r="S5" s="30"/>
      <c r="T5" s="30"/>
    </row>
    <row r="6" spans="1:20" ht="15.95" customHeight="1">
      <c r="A6" s="30"/>
      <c r="B6" s="71" t="str">
        <f>Contents!B6</f>
        <v>Table 3. Underemployment status of full-time and part-time workers</v>
      </c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</row>
    <row r="7" spans="1:20" ht="15.95" customHeight="1">
      <c r="A7" s="30"/>
      <c r="B7" s="33" t="str">
        <f>Contents!B7</f>
        <v>Released at 11:30 am (Canberra time) Fri 30 June 2023</v>
      </c>
      <c r="C7" s="30"/>
      <c r="D7" s="30"/>
      <c r="E7" s="30"/>
      <c r="F7" s="30"/>
      <c r="G7" s="30"/>
      <c r="H7" s="30"/>
      <c r="I7" s="30"/>
      <c r="J7" s="30"/>
      <c r="K7" s="30"/>
      <c r="L7" s="33"/>
      <c r="M7" s="30"/>
      <c r="N7" s="30"/>
      <c r="O7" s="30"/>
      <c r="P7" s="30"/>
      <c r="Q7" s="30"/>
      <c r="R7" s="30"/>
      <c r="S7" s="30"/>
      <c r="T7" s="30"/>
    </row>
    <row r="8" spans="1:20" ht="15.75" customHeight="1">
      <c r="A8" s="72" t="str">
        <f>Contents!C12</f>
        <v>Table 3.2 - Underemployment status of full-time and part-time workers by state and territory, February 2023</v>
      </c>
      <c r="B8" s="72"/>
      <c r="C8" s="72"/>
      <c r="D8" s="72"/>
      <c r="E8" s="72"/>
      <c r="F8" s="72"/>
      <c r="G8" s="72"/>
      <c r="H8" s="72"/>
      <c r="I8" s="34"/>
      <c r="J8" s="35"/>
      <c r="K8" s="35"/>
      <c r="L8" s="72"/>
      <c r="M8" s="72"/>
      <c r="N8" s="72"/>
      <c r="O8" s="72"/>
      <c r="P8" s="72"/>
      <c r="Q8" s="72"/>
      <c r="R8" s="72"/>
      <c r="S8" s="34"/>
      <c r="T8" s="35"/>
    </row>
    <row r="9" spans="1:20" ht="15.75" customHeight="1">
      <c r="A9" s="36"/>
      <c r="B9" s="36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</row>
    <row r="10" spans="1:20" ht="15" customHeight="1">
      <c r="A10" s="36"/>
      <c r="B10" s="38" t="s">
        <v>982</v>
      </c>
      <c r="C10" s="69" t="s">
        <v>983</v>
      </c>
      <c r="D10" s="69"/>
      <c r="E10" s="69"/>
      <c r="F10" s="39"/>
      <c r="G10" s="70" t="s">
        <v>960</v>
      </c>
      <c r="H10" s="70"/>
      <c r="I10" s="70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</row>
    <row r="11" spans="1:20">
      <c r="A11" s="36"/>
      <c r="B11" s="36"/>
      <c r="C11" s="37" t="s">
        <v>961</v>
      </c>
      <c r="D11" s="37" t="s">
        <v>962</v>
      </c>
      <c r="E11" s="37" t="s">
        <v>963</v>
      </c>
      <c r="F11" s="37"/>
      <c r="G11" s="37" t="s">
        <v>961</v>
      </c>
      <c r="H11" s="37" t="s">
        <v>962</v>
      </c>
      <c r="I11" s="37" t="s">
        <v>963</v>
      </c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</row>
    <row r="12" spans="1:20">
      <c r="A12" s="36"/>
      <c r="B12" s="36"/>
      <c r="C12" s="40" t="s">
        <v>964</v>
      </c>
      <c r="D12" s="40" t="s">
        <v>964</v>
      </c>
      <c r="E12" s="40" t="s">
        <v>964</v>
      </c>
      <c r="F12" s="40"/>
      <c r="G12" s="40" t="s">
        <v>964</v>
      </c>
      <c r="H12" s="40" t="s">
        <v>964</v>
      </c>
      <c r="I12" s="40" t="s">
        <v>964</v>
      </c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</row>
    <row r="13" spans="1:20">
      <c r="A13" s="41" t="s">
        <v>965</v>
      </c>
      <c r="B13" s="36"/>
      <c r="C13" s="40"/>
      <c r="D13" s="40"/>
      <c r="E13" s="40"/>
      <c r="F13" s="42"/>
      <c r="G13" s="40"/>
      <c r="H13" s="40"/>
      <c r="I13" s="40"/>
    </row>
    <row r="14" spans="1:20">
      <c r="A14" s="41"/>
      <c r="B14" s="43" t="s">
        <v>966</v>
      </c>
      <c r="C14" s="44" cm="1">
        <f t="array" ref="C14">INDEX($C$50:$AC$60,$AD50,C$39)</f>
        <v>13813.467000000001</v>
      </c>
      <c r="D14" s="44" cm="1">
        <f t="array" ref="D14">INDEX($C$50:$AC$60,$AD50,D$39)</f>
        <v>7246.3590000000004</v>
      </c>
      <c r="E14" s="44" cm="1">
        <f t="array" ref="E14">INDEX($C$50:$AC$60,$AD50,E$39)</f>
        <v>6567.107</v>
      </c>
      <c r="F14" s="44"/>
      <c r="G14" s="45" t="str" cm="1">
        <f t="array" ref="G14">HYPERLINK(TEXT("#"&amp;INDEX($C$69:$AC$79,$AD69,C$39),),INDEX($C$69:$AC$79,$AD69,C$39))</f>
        <v>A125190042R</v>
      </c>
      <c r="H14" s="45" t="str" cm="1">
        <f t="array" ref="H14">HYPERLINK(TEXT("#"&amp;INDEX($C$69:$AC$79,$AD69,D$39),),INDEX($C$69:$AC$79,$AD69,D$39))</f>
        <v>A125194794C</v>
      </c>
      <c r="I14" s="45" t="str" cm="1">
        <f t="array" ref="I14">HYPERLINK(TEXT("#"&amp;INDEX($C$69:$AC$79,$AD69,E$39),),INDEX($C$69:$AC$79,$AD69,E$39))</f>
        <v>A125192418L</v>
      </c>
    </row>
    <row r="15" spans="1:20">
      <c r="A15" s="46"/>
      <c r="B15" s="47" t="s">
        <v>967</v>
      </c>
      <c r="C15" s="44" cm="1">
        <f t="array" ref="C15">INDEX($C$50:$AC$60,$AD51,C$39)</f>
        <v>9732.3040000000001</v>
      </c>
      <c r="D15" s="44" cm="1">
        <f t="array" ref="D15">INDEX($C$50:$AC$60,$AD51,D$39)</f>
        <v>5936.4210000000003</v>
      </c>
      <c r="E15" s="44" cm="1">
        <f t="array" ref="E15">INDEX($C$50:$AC$60,$AD51,E$39)</f>
        <v>3795.8829999999998</v>
      </c>
      <c r="F15" s="44"/>
      <c r="G15" s="45" t="str" cm="1">
        <f t="array" ref="G15">HYPERLINK(TEXT("#"&amp;INDEX($C$69:$AC$79,$AD70,C$39),),INDEX($C$69:$AC$79,$AD70,C$39))</f>
        <v>A125190022F</v>
      </c>
      <c r="H15" s="45" t="str" cm="1">
        <f t="array" ref="H15">HYPERLINK(TEXT("#"&amp;INDEX($C$69:$AC$79,$AD70,D$39),),INDEX($C$69:$AC$79,$AD70,D$39))</f>
        <v>A125194774V</v>
      </c>
      <c r="I15" s="45" t="str" cm="1">
        <f t="array" ref="I15">HYPERLINK(TEXT("#"&amp;INDEX($C$69:$AC$79,$AD70,E$39),),INDEX($C$69:$AC$79,$AD70,E$39))</f>
        <v>A125192398R</v>
      </c>
    </row>
    <row r="16" spans="1:20">
      <c r="A16" s="48"/>
      <c r="B16" s="49" t="s">
        <v>968</v>
      </c>
      <c r="C16" s="44" cm="1">
        <f t="array" ref="C16">INDEX($C$50:$AC$60,$AD52,C$39)</f>
        <v>8408.2569999999996</v>
      </c>
      <c r="D16" s="44" cm="1">
        <f t="array" ref="D16">INDEX($C$50:$AC$60,$AD52,D$39)</f>
        <v>5185.4279999999999</v>
      </c>
      <c r="E16" s="44" cm="1">
        <f t="array" ref="E16">INDEX($C$50:$AC$60,$AD52,E$39)</f>
        <v>3222.8290000000002</v>
      </c>
      <c r="F16" s="44"/>
      <c r="G16" s="45" t="str" cm="1">
        <f t="array" ref="G16">HYPERLINK(TEXT("#"&amp;INDEX($C$69:$AC$79,$AD71,C$39),),INDEX($C$69:$AC$79,$AD71,C$39))</f>
        <v>A125190046X</v>
      </c>
      <c r="H16" s="45" t="str" cm="1">
        <f t="array" ref="H16">HYPERLINK(TEXT("#"&amp;INDEX($C$69:$AC$79,$AD71,D$39),),INDEX($C$69:$AC$79,$AD71,D$39))</f>
        <v>A125194798L</v>
      </c>
      <c r="I16" s="45" t="str" cm="1">
        <f t="array" ref="I16">HYPERLINK(TEXT("#"&amp;INDEX($C$69:$AC$79,$AD71,E$39),),INDEX($C$69:$AC$79,$AD71,E$39))</f>
        <v>A125192422C</v>
      </c>
    </row>
    <row r="17" spans="1:20">
      <c r="A17" s="48"/>
      <c r="B17" s="49" t="s">
        <v>969</v>
      </c>
      <c r="C17" s="44" cm="1">
        <f t="array" ref="C17">INDEX($C$50:$AC$60,$AD53,C$39)</f>
        <v>1324.047</v>
      </c>
      <c r="D17" s="44" cm="1">
        <f t="array" ref="D17">INDEX($C$50:$AC$60,$AD53,D$39)</f>
        <v>750.99300000000005</v>
      </c>
      <c r="E17" s="44" cm="1">
        <f t="array" ref="E17">INDEX($C$50:$AC$60,$AD53,E$39)</f>
        <v>573.05399999999997</v>
      </c>
      <c r="F17" s="44"/>
      <c r="G17" s="45" t="str" cm="1">
        <f t="array" ref="G17">HYPERLINK(TEXT("#"&amp;INDEX($C$69:$AC$79,$AD72,C$39),),INDEX($C$69:$AC$79,$AD72,C$39))</f>
        <v>A125190050R</v>
      </c>
      <c r="H17" s="45" t="str" cm="1">
        <f t="array" ref="H17">HYPERLINK(TEXT("#"&amp;INDEX($C$69:$AC$79,$AD72,D$39),),INDEX($C$69:$AC$79,$AD72,D$39))</f>
        <v>A125194802T</v>
      </c>
      <c r="I17" s="45" t="str" cm="1">
        <f t="array" ref="I17">HYPERLINK(TEXT("#"&amp;INDEX($C$69:$AC$79,$AD72,E$39),),INDEX($C$69:$AC$79,$AD72,E$39))</f>
        <v>A125192426L</v>
      </c>
    </row>
    <row r="18" spans="1:20">
      <c r="A18" s="48"/>
      <c r="B18" s="50" t="s">
        <v>970</v>
      </c>
      <c r="C18" s="44" cm="1">
        <f t="array" ref="C18">INDEX($C$50:$AC$60,$AD54,C$39)</f>
        <v>1262.373</v>
      </c>
      <c r="D18" s="44" cm="1">
        <f t="array" ref="D18">INDEX($C$50:$AC$60,$AD54,D$39)</f>
        <v>708.57799999999997</v>
      </c>
      <c r="E18" s="44" cm="1">
        <f t="array" ref="E18">INDEX($C$50:$AC$60,$AD54,E$39)</f>
        <v>553.79499999999996</v>
      </c>
      <c r="F18" s="44"/>
      <c r="G18" s="45" t="str" cm="1">
        <f t="array" ref="G18">HYPERLINK(TEXT("#"&amp;INDEX($C$69:$AC$79,$AD73,C$39),),INDEX($C$69:$AC$79,$AD73,C$39))</f>
        <v>A125190026R</v>
      </c>
      <c r="H18" s="45" t="str" cm="1">
        <f t="array" ref="H18">HYPERLINK(TEXT("#"&amp;INDEX($C$69:$AC$79,$AD73,D$39),),INDEX($C$69:$AC$79,$AD73,D$39))</f>
        <v>A125194778C</v>
      </c>
      <c r="I18" s="45" t="str" cm="1">
        <f t="array" ref="I18">HYPERLINK(TEXT("#"&amp;INDEX($C$69:$AC$79,$AD73,E$39),),INDEX($C$69:$AC$79,$AD73,E$39))</f>
        <v>A125192402V</v>
      </c>
    </row>
    <row r="19" spans="1:20">
      <c r="A19" s="48"/>
      <c r="B19" s="50" t="s">
        <v>971</v>
      </c>
      <c r="C19" s="44" cm="1">
        <f t="array" ref="C19">INDEX($C$50:$AC$60,$AD55,C$39)</f>
        <v>61.673999999999999</v>
      </c>
      <c r="D19" s="44" cm="1">
        <f t="array" ref="D19">INDEX($C$50:$AC$60,$AD55,D$39)</f>
        <v>42.414999999999999</v>
      </c>
      <c r="E19" s="44" cm="1">
        <f t="array" ref="E19">INDEX($C$50:$AC$60,$AD55,E$39)</f>
        <v>19.259</v>
      </c>
      <c r="F19" s="44"/>
      <c r="G19" s="45" t="str" cm="1">
        <f t="array" ref="G19">HYPERLINK(TEXT("#"&amp;INDEX($C$69:$AC$79,$AD74,C$39),),INDEX($C$69:$AC$79,$AD74,C$39))</f>
        <v>A125190030F</v>
      </c>
      <c r="H19" s="45" t="str" cm="1">
        <f t="array" ref="H19">HYPERLINK(TEXT("#"&amp;INDEX($C$69:$AC$79,$AD74,D$39),),INDEX($C$69:$AC$79,$AD74,D$39))</f>
        <v>A125194782V</v>
      </c>
      <c r="I19" s="45" t="str" cm="1">
        <f t="array" ref="I19">HYPERLINK(TEXT("#"&amp;INDEX($C$69:$AC$79,$AD74,E$39),),INDEX($C$69:$AC$79,$AD74,E$39))</f>
        <v>A125192406C</v>
      </c>
    </row>
    <row r="20" spans="1:20">
      <c r="A20" s="48"/>
      <c r="B20" s="51" t="s">
        <v>972</v>
      </c>
      <c r="C20" s="44" cm="1">
        <f t="array" ref="C20">INDEX($C$50:$AC$60,$AD56,C$39)</f>
        <v>4081.1619999999998</v>
      </c>
      <c r="D20" s="44" cm="1">
        <f t="array" ref="D20">INDEX($C$50:$AC$60,$AD56,D$39)</f>
        <v>1309.9380000000001</v>
      </c>
      <c r="E20" s="44" cm="1">
        <f t="array" ref="E20">INDEX($C$50:$AC$60,$AD56,E$39)</f>
        <v>2771.2240000000002</v>
      </c>
      <c r="F20" s="44"/>
      <c r="G20" s="45" t="str" cm="1">
        <f t="array" ref="G20">HYPERLINK(TEXT("#"&amp;INDEX($C$69:$AC$79,$AD75,C$39),),INDEX($C$69:$AC$79,$AD75,C$39))</f>
        <v>A125190034R</v>
      </c>
      <c r="H20" s="45" t="str" cm="1">
        <f t="array" ref="H20">HYPERLINK(TEXT("#"&amp;INDEX($C$69:$AC$79,$AD75,D$39),),INDEX($C$69:$AC$79,$AD75,D$39))</f>
        <v>A125194786C</v>
      </c>
      <c r="I20" s="45" t="str" cm="1">
        <f t="array" ref="I20">HYPERLINK(TEXT("#"&amp;INDEX($C$69:$AC$79,$AD75,E$39),),INDEX($C$69:$AC$79,$AD75,E$39))</f>
        <v>A125192410V</v>
      </c>
    </row>
    <row r="21" spans="1:20">
      <c r="A21" s="48"/>
      <c r="B21" s="52" t="s">
        <v>973</v>
      </c>
      <c r="C21" s="44" cm="1">
        <f t="array" ref="C21">INDEX($C$50:$AC$60,$AD57,C$39)</f>
        <v>3288.9639999999999</v>
      </c>
      <c r="D21" s="44" cm="1">
        <f t="array" ref="D21">INDEX($C$50:$AC$60,$AD57,D$39)</f>
        <v>983.54399999999998</v>
      </c>
      <c r="E21" s="44" cm="1">
        <f t="array" ref="E21">INDEX($C$50:$AC$60,$AD57,E$39)</f>
        <v>2305.4189999999999</v>
      </c>
      <c r="F21" s="44"/>
      <c r="G21" s="45" t="str" cm="1">
        <f t="array" ref="G21">HYPERLINK(TEXT("#"&amp;INDEX($C$69:$AC$79,$AD76,C$39),),INDEX($C$69:$AC$79,$AD76,C$39))</f>
        <v>A125190018R</v>
      </c>
      <c r="H21" s="45" t="str" cm="1">
        <f t="array" ref="H21">HYPERLINK(TEXT("#"&amp;INDEX($C$69:$AC$79,$AD76,D$39),),INDEX($C$69:$AC$79,$AD76,D$39))</f>
        <v>A125194770K</v>
      </c>
      <c r="I21" s="45" t="str" cm="1">
        <f t="array" ref="I21">HYPERLINK(TEXT("#"&amp;INDEX($C$69:$AC$79,$AD76,E$39),),INDEX($C$69:$AC$79,$AD76,E$39))</f>
        <v>A125192394F</v>
      </c>
    </row>
    <row r="22" spans="1:20">
      <c r="A22" s="48"/>
      <c r="B22" s="52" t="s">
        <v>974</v>
      </c>
      <c r="C22" s="44" cm="1">
        <f t="array" ref="C22">INDEX($C$50:$AC$60,$AD58,C$39)</f>
        <v>792.19899999999996</v>
      </c>
      <c r="D22" s="44" cm="1">
        <f t="array" ref="D22">INDEX($C$50:$AC$60,$AD58,D$39)</f>
        <v>326.39400000000001</v>
      </c>
      <c r="E22" s="44" cm="1">
        <f t="array" ref="E22">INDEX($C$50:$AC$60,$AD58,E$39)</f>
        <v>465.80500000000001</v>
      </c>
      <c r="F22" s="44"/>
      <c r="G22" s="45" t="str" cm="1">
        <f t="array" ref="G22">HYPERLINK(TEXT("#"&amp;INDEX($C$69:$AC$79,$AD77,C$39),),INDEX($C$69:$AC$79,$AD77,C$39))</f>
        <v>A125190054X</v>
      </c>
      <c r="H22" s="45" t="str" cm="1">
        <f t="array" ref="H22">HYPERLINK(TEXT("#"&amp;INDEX($C$69:$AC$79,$AD77,D$39),),INDEX($C$69:$AC$79,$AD77,D$39))</f>
        <v>A125194806A</v>
      </c>
      <c r="I22" s="45" t="str" cm="1">
        <f t="array" ref="I22">HYPERLINK(TEXT("#"&amp;INDEX($C$69:$AC$79,$AD77,E$39),),INDEX($C$69:$AC$79,$AD77,E$39))</f>
        <v>A125192430C</v>
      </c>
    </row>
    <row r="23" spans="1:20">
      <c r="A23" s="48"/>
      <c r="B23" s="53" t="s">
        <v>975</v>
      </c>
      <c r="C23" s="44" cm="1">
        <f t="array" ref="C23">INDEX($C$50:$AC$60,$AD59,C$39)</f>
        <v>439.40100000000001</v>
      </c>
      <c r="D23" s="44" cm="1">
        <f t="array" ref="D23">INDEX($C$50:$AC$60,$AD59,D$39)</f>
        <v>159.59</v>
      </c>
      <c r="E23" s="44" cm="1">
        <f t="array" ref="E23">INDEX($C$50:$AC$60,$AD59,E$39)</f>
        <v>279.81099999999998</v>
      </c>
      <c r="F23" s="44"/>
      <c r="G23" s="45" t="str" cm="1">
        <f t="array" ref="G23">HYPERLINK(TEXT("#"&amp;INDEX($C$69:$AC$79,$AD78,C$39),),INDEX($C$69:$AC$79,$AD78,C$39))</f>
        <v>A125190038X</v>
      </c>
      <c r="H23" s="45" t="str" cm="1">
        <f t="array" ref="H23">HYPERLINK(TEXT("#"&amp;INDEX($C$69:$AC$79,$AD78,D$39),),INDEX($C$69:$AC$79,$AD78,D$39))</f>
        <v>A125194790V</v>
      </c>
      <c r="I23" s="45" t="str" cm="1">
        <f t="array" ref="I23">HYPERLINK(TEXT("#"&amp;INDEX($C$69:$AC$79,$AD78,E$39),),INDEX($C$69:$AC$79,$AD78,E$39))</f>
        <v>A125192414C</v>
      </c>
    </row>
    <row r="24" spans="1:20">
      <c r="A24" s="48"/>
      <c r="B24" s="53" t="s">
        <v>976</v>
      </c>
      <c r="C24" s="44" cm="1">
        <f t="array" ref="C24">INDEX($C$50:$AC$60,$AD60,C$39)</f>
        <v>352.798</v>
      </c>
      <c r="D24" s="44" cm="1">
        <f t="array" ref="D24">INDEX($C$50:$AC$60,$AD60,D$39)</f>
        <v>166.804</v>
      </c>
      <c r="E24" s="44" cm="1">
        <f t="array" ref="E24">INDEX($C$50:$AC$60,$AD60,E$39)</f>
        <v>185.994</v>
      </c>
      <c r="F24" s="44"/>
      <c r="G24" s="45" t="str" cm="1">
        <f t="array" ref="G24">HYPERLINK(TEXT("#"&amp;INDEX($C$69:$AC$79,$AD79,C$39),),INDEX($C$69:$AC$79,$AD79,C$39))</f>
        <v>A125190058J</v>
      </c>
      <c r="H24" s="45" t="str" cm="1">
        <f t="array" ref="H24">HYPERLINK(TEXT("#"&amp;INDEX($C$69:$AC$79,$AD79,D$39),),INDEX($C$69:$AC$79,$AD79,D$39))</f>
        <v>A125194810T</v>
      </c>
      <c r="I24" s="45" t="str" cm="1">
        <f t="array" ref="I24">HYPERLINK(TEXT("#"&amp;INDEX($C$69:$AC$79,$AD79,E$39),),INDEX($C$69:$AC$79,$AD79,E$39))</f>
        <v>A125192434L</v>
      </c>
    </row>
    <row r="25" spans="1:20">
      <c r="A25" s="48"/>
      <c r="B25" s="49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</row>
    <row r="26" spans="1:20">
      <c r="A26" s="48"/>
      <c r="B26" s="49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</row>
    <row r="27" spans="1:20">
      <c r="A27" s="54" t="str">
        <f ca="1">Contents!B27</f>
        <v>© Commonwealth of Australia 2023</v>
      </c>
      <c r="B27" s="55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</row>
    <row r="28" spans="1:20">
      <c r="A28" s="54"/>
      <c r="B28" s="55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</row>
    <row r="29" spans="1:20" hidden="1">
      <c r="A29" s="56"/>
      <c r="B29" s="57" t="s">
        <v>983</v>
      </c>
      <c r="C29" s="58">
        <v>1</v>
      </c>
      <c r="D29" s="59"/>
      <c r="E29" s="59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</row>
    <row r="30" spans="1:20" hidden="1">
      <c r="A30" s="56"/>
      <c r="B30" s="57" t="s">
        <v>984</v>
      </c>
      <c r="C30" s="58">
        <v>4</v>
      </c>
      <c r="D30" s="59"/>
      <c r="E30" s="59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</row>
    <row r="31" spans="1:20" hidden="1">
      <c r="A31" s="56"/>
      <c r="B31" s="57" t="s">
        <v>985</v>
      </c>
      <c r="C31" s="58">
        <v>7</v>
      </c>
      <c r="D31" s="59"/>
      <c r="E31" s="59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</row>
    <row r="32" spans="1:20" hidden="1">
      <c r="A32" s="56"/>
      <c r="B32" s="57" t="s">
        <v>986</v>
      </c>
      <c r="C32" s="58">
        <v>10</v>
      </c>
      <c r="D32" s="59"/>
      <c r="E32" s="59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</row>
    <row r="33" spans="1:29" hidden="1">
      <c r="A33" s="56"/>
      <c r="B33" s="57" t="s">
        <v>987</v>
      </c>
      <c r="C33" s="58">
        <v>13</v>
      </c>
      <c r="D33" s="59"/>
      <c r="E33" s="59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</row>
    <row r="34" spans="1:29" hidden="1">
      <c r="A34" s="56"/>
      <c r="B34" s="57" t="s">
        <v>988</v>
      </c>
      <c r="C34" s="58">
        <v>16</v>
      </c>
      <c r="D34" s="59"/>
      <c r="E34" s="59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</row>
    <row r="35" spans="1:29" hidden="1">
      <c r="A35" s="56"/>
      <c r="B35" s="57" t="s">
        <v>989</v>
      </c>
      <c r="C35" s="58">
        <v>19</v>
      </c>
      <c r="D35" s="59"/>
      <c r="E35" s="59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</row>
    <row r="36" spans="1:29" hidden="1">
      <c r="A36" s="56"/>
      <c r="B36" s="57" t="s">
        <v>990</v>
      </c>
      <c r="C36" s="58">
        <v>22</v>
      </c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</row>
    <row r="37" spans="1:29" hidden="1">
      <c r="A37" s="56"/>
      <c r="B37" s="57" t="s">
        <v>991</v>
      </c>
      <c r="C37" s="58">
        <v>25</v>
      </c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</row>
    <row r="38" spans="1:29" hidden="1">
      <c r="A38" s="56"/>
      <c r="B38" s="55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</row>
    <row r="39" spans="1:29" hidden="1">
      <c r="A39" s="56"/>
      <c r="B39" s="55"/>
      <c r="C39" s="58">
        <f>VLOOKUP(C10,B29:C37,2,FALSE)</f>
        <v>1</v>
      </c>
      <c r="D39" s="58">
        <f>C39+1</f>
        <v>2</v>
      </c>
      <c r="E39" s="58">
        <f>D39+1</f>
        <v>3</v>
      </c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</row>
    <row r="40" spans="1:29" hidden="1">
      <c r="A40" s="56"/>
      <c r="B40" s="55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</row>
    <row r="41" spans="1:29" hidden="1">
      <c r="A41" s="56"/>
      <c r="B41" s="55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</row>
    <row r="42" spans="1:29" hidden="1">
      <c r="A42" s="56"/>
      <c r="B42" s="55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</row>
    <row r="43" spans="1:29" hidden="1">
      <c r="A43" s="56"/>
      <c r="B43" s="55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</row>
    <row r="44" spans="1:29" hidden="1">
      <c r="A44" s="56"/>
      <c r="B44" s="55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</row>
    <row r="45" spans="1:29" hidden="1">
      <c r="A45" s="56"/>
      <c r="B45" s="55"/>
      <c r="C45" s="58">
        <v>1</v>
      </c>
      <c r="D45" s="58">
        <v>2</v>
      </c>
      <c r="E45" s="58">
        <v>3</v>
      </c>
      <c r="F45" s="58">
        <v>4</v>
      </c>
      <c r="G45" s="58">
        <v>5</v>
      </c>
      <c r="H45" s="58">
        <v>6</v>
      </c>
      <c r="I45" s="58">
        <v>7</v>
      </c>
      <c r="J45" s="58">
        <v>8</v>
      </c>
      <c r="K45" s="58">
        <v>9</v>
      </c>
      <c r="L45" s="58">
        <v>10</v>
      </c>
      <c r="M45" s="58">
        <v>11</v>
      </c>
      <c r="N45" s="58">
        <v>12</v>
      </c>
      <c r="O45" s="58">
        <v>13</v>
      </c>
      <c r="P45" s="58">
        <v>14</v>
      </c>
      <c r="Q45" s="58">
        <v>15</v>
      </c>
      <c r="R45" s="58">
        <v>16</v>
      </c>
      <c r="S45" s="58">
        <v>17</v>
      </c>
      <c r="T45" s="58">
        <v>18</v>
      </c>
      <c r="U45" s="58">
        <v>19</v>
      </c>
      <c r="V45" s="58">
        <v>20</v>
      </c>
      <c r="W45" s="58">
        <v>21</v>
      </c>
      <c r="X45" s="58">
        <v>22</v>
      </c>
      <c r="Y45" s="58">
        <v>23</v>
      </c>
      <c r="Z45" s="58">
        <v>24</v>
      </c>
      <c r="AA45" s="58">
        <v>25</v>
      </c>
      <c r="AB45" s="58">
        <v>26</v>
      </c>
      <c r="AC45" s="58">
        <v>27</v>
      </c>
    </row>
    <row r="46" spans="1:29" ht="15" hidden="1" customHeight="1">
      <c r="A46" s="36"/>
      <c r="B46" s="36"/>
      <c r="C46" s="68" t="s">
        <v>983</v>
      </c>
      <c r="D46" s="68"/>
      <c r="E46" s="68"/>
      <c r="F46" s="68" t="s">
        <v>984</v>
      </c>
      <c r="G46" s="68"/>
      <c r="H46" s="68"/>
      <c r="I46" s="68" t="s">
        <v>985</v>
      </c>
      <c r="J46" s="68"/>
      <c r="K46" s="68"/>
      <c r="L46" s="68" t="s">
        <v>986</v>
      </c>
      <c r="M46" s="68"/>
      <c r="N46" s="68"/>
      <c r="O46" s="68" t="s">
        <v>987</v>
      </c>
      <c r="P46" s="68"/>
      <c r="Q46" s="68"/>
      <c r="R46" s="68" t="s">
        <v>988</v>
      </c>
      <c r="S46" s="68"/>
      <c r="T46" s="68"/>
      <c r="U46" s="68" t="s">
        <v>989</v>
      </c>
      <c r="V46" s="68"/>
      <c r="W46" s="68"/>
      <c r="X46" s="68" t="s">
        <v>990</v>
      </c>
      <c r="Y46" s="68"/>
      <c r="Z46" s="68"/>
      <c r="AA46" s="68" t="s">
        <v>991</v>
      </c>
      <c r="AB46" s="68"/>
      <c r="AC46" s="68"/>
    </row>
    <row r="47" spans="1:29" hidden="1">
      <c r="A47" s="36"/>
      <c r="B47" s="36"/>
      <c r="C47" s="37" t="s">
        <v>961</v>
      </c>
      <c r="D47" s="37" t="s">
        <v>962</v>
      </c>
      <c r="E47" s="37" t="s">
        <v>963</v>
      </c>
      <c r="F47" s="37" t="s">
        <v>961</v>
      </c>
      <c r="G47" s="37" t="s">
        <v>962</v>
      </c>
      <c r="H47" s="37" t="s">
        <v>963</v>
      </c>
      <c r="I47" s="37" t="s">
        <v>961</v>
      </c>
      <c r="J47" s="37" t="s">
        <v>962</v>
      </c>
      <c r="K47" s="37" t="s">
        <v>963</v>
      </c>
      <c r="L47" s="37" t="s">
        <v>961</v>
      </c>
      <c r="M47" s="37" t="s">
        <v>962</v>
      </c>
      <c r="N47" s="37" t="s">
        <v>963</v>
      </c>
      <c r="O47" s="37" t="s">
        <v>961</v>
      </c>
      <c r="P47" s="37" t="s">
        <v>962</v>
      </c>
      <c r="Q47" s="37" t="s">
        <v>963</v>
      </c>
      <c r="R47" s="37" t="s">
        <v>961</v>
      </c>
      <c r="S47" s="37" t="s">
        <v>962</v>
      </c>
      <c r="T47" s="37" t="s">
        <v>963</v>
      </c>
      <c r="U47" s="37" t="s">
        <v>961</v>
      </c>
      <c r="V47" s="37" t="s">
        <v>962</v>
      </c>
      <c r="W47" s="37" t="s">
        <v>963</v>
      </c>
      <c r="X47" s="37" t="s">
        <v>961</v>
      </c>
      <c r="Y47" s="37" t="s">
        <v>962</v>
      </c>
      <c r="Z47" s="37" t="s">
        <v>963</v>
      </c>
      <c r="AA47" s="37" t="s">
        <v>961</v>
      </c>
      <c r="AB47" s="37" t="s">
        <v>962</v>
      </c>
      <c r="AC47" s="37" t="s">
        <v>963</v>
      </c>
    </row>
    <row r="48" spans="1:29" hidden="1">
      <c r="A48" s="36"/>
      <c r="B48" s="36"/>
      <c r="C48" s="40" t="s">
        <v>964</v>
      </c>
      <c r="D48" s="40" t="s">
        <v>964</v>
      </c>
      <c r="E48" s="40" t="s">
        <v>964</v>
      </c>
      <c r="F48" s="40" t="s">
        <v>964</v>
      </c>
      <c r="G48" s="40" t="s">
        <v>964</v>
      </c>
      <c r="H48" s="40" t="s">
        <v>964</v>
      </c>
      <c r="I48" s="40" t="s">
        <v>964</v>
      </c>
      <c r="J48" s="40" t="s">
        <v>964</v>
      </c>
      <c r="K48" s="40" t="s">
        <v>964</v>
      </c>
      <c r="L48" s="40" t="s">
        <v>964</v>
      </c>
      <c r="M48" s="40" t="s">
        <v>964</v>
      </c>
      <c r="N48" s="40" t="s">
        <v>964</v>
      </c>
      <c r="O48" s="40" t="s">
        <v>964</v>
      </c>
      <c r="P48" s="40" t="s">
        <v>964</v>
      </c>
      <c r="Q48" s="40" t="s">
        <v>964</v>
      </c>
      <c r="R48" s="40" t="s">
        <v>964</v>
      </c>
      <c r="S48" s="40" t="s">
        <v>964</v>
      </c>
      <c r="T48" s="40" t="s">
        <v>964</v>
      </c>
      <c r="U48" s="40" t="s">
        <v>964</v>
      </c>
      <c r="V48" s="40" t="s">
        <v>964</v>
      </c>
      <c r="W48" s="40" t="s">
        <v>964</v>
      </c>
      <c r="X48" s="40" t="s">
        <v>964</v>
      </c>
      <c r="Y48" s="40" t="s">
        <v>964</v>
      </c>
      <c r="Z48" s="40" t="s">
        <v>964</v>
      </c>
      <c r="AA48" s="40" t="s">
        <v>964</v>
      </c>
      <c r="AB48" s="40" t="s">
        <v>964</v>
      </c>
      <c r="AC48" s="40" t="s">
        <v>964</v>
      </c>
    </row>
    <row r="49" spans="1:30" hidden="1">
      <c r="A49" s="41" t="s">
        <v>965</v>
      </c>
      <c r="B49" s="36"/>
      <c r="C49" s="40"/>
      <c r="D49" s="40"/>
      <c r="E49" s="40"/>
      <c r="F49" s="42"/>
      <c r="G49" s="62"/>
      <c r="H49" s="62"/>
    </row>
    <row r="50" spans="1:30" hidden="1">
      <c r="A50" s="41"/>
      <c r="B50" s="43" t="s">
        <v>966</v>
      </c>
      <c r="C50" s="44">
        <f>A125190042R_Latest</f>
        <v>13813.467000000001</v>
      </c>
      <c r="D50" s="44">
        <f>A125194794C_Latest</f>
        <v>7246.3590000000004</v>
      </c>
      <c r="E50" s="44">
        <f>A125192418L_Latest</f>
        <v>6567.107</v>
      </c>
      <c r="F50" s="44">
        <f>A125190306J_Latest</f>
        <v>4339.4629999999997</v>
      </c>
      <c r="G50" s="44">
        <f>A125195058X_Latest</f>
        <v>2272.7530000000002</v>
      </c>
      <c r="H50" s="44">
        <f>A125192682X_Latest</f>
        <v>2066.71</v>
      </c>
      <c r="I50" s="44">
        <f>A125190130R_Latest</f>
        <v>3555.107</v>
      </c>
      <c r="J50" s="44">
        <f>A125194882C_Latest</f>
        <v>1872.84</v>
      </c>
      <c r="K50" s="44">
        <f>A125192506L_Latest</f>
        <v>1682.2670000000001</v>
      </c>
      <c r="L50" s="44">
        <f>A125190350T_Latest</f>
        <v>2783.7730000000001</v>
      </c>
      <c r="M50" s="44">
        <f>A125195102W_Latest</f>
        <v>1440.5920000000001</v>
      </c>
      <c r="N50" s="44">
        <f>A125192726R_Latest</f>
        <v>1343.18</v>
      </c>
      <c r="O50" s="44">
        <f>A125190394V_Latest</f>
        <v>933.28099999999995</v>
      </c>
      <c r="P50" s="44">
        <f>A125195146X_Latest</f>
        <v>491.363</v>
      </c>
      <c r="Q50" s="44">
        <f>A125192770X_Latest</f>
        <v>441.91800000000001</v>
      </c>
      <c r="R50" s="44">
        <f>A125190174T_Latest</f>
        <v>1518.1420000000001</v>
      </c>
      <c r="S50" s="44">
        <f>A125194926V_Latest</f>
        <v>817.58299999999997</v>
      </c>
      <c r="T50" s="44">
        <f>A125192550W_Latest</f>
        <v>700.55899999999997</v>
      </c>
      <c r="U50" s="44">
        <f>A125190218J_Latest</f>
        <v>288.13099999999997</v>
      </c>
      <c r="V50" s="44">
        <f>A125194970C_Latest</f>
        <v>148.399</v>
      </c>
      <c r="W50" s="44">
        <f>A125192594X_Latest</f>
        <v>139.733</v>
      </c>
      <c r="X50" s="44">
        <f>A125190262T_Latest</f>
        <v>131.08000000000001</v>
      </c>
      <c r="Y50" s="44">
        <f>A125195014W_Latest</f>
        <v>67.275999999999996</v>
      </c>
      <c r="Z50" s="44">
        <f>A125192638R_Latest</f>
        <v>63.804000000000002</v>
      </c>
      <c r="AA50" s="44">
        <f>A125190086T_Latest</f>
        <v>264.49</v>
      </c>
      <c r="AB50" s="44">
        <f>A125194838V_Latest</f>
        <v>135.554</v>
      </c>
      <c r="AC50" s="44">
        <f>A125192462W_Latest</f>
        <v>128.93600000000001</v>
      </c>
      <c r="AD50" s="58">
        <v>1</v>
      </c>
    </row>
    <row r="51" spans="1:30" hidden="1">
      <c r="A51" s="46"/>
      <c r="B51" s="47" t="s">
        <v>967</v>
      </c>
      <c r="C51" s="44">
        <f>A125190022F_Latest</f>
        <v>9732.3040000000001</v>
      </c>
      <c r="D51" s="44">
        <f>A125194774V_Latest</f>
        <v>5936.4210000000003</v>
      </c>
      <c r="E51" s="44">
        <f>A125192398R_Latest</f>
        <v>3795.8829999999998</v>
      </c>
      <c r="F51" s="44">
        <f>A125190286K_Latest</f>
        <v>3108.5619999999999</v>
      </c>
      <c r="G51" s="44">
        <f>A125195038R_Latest</f>
        <v>1879.1990000000001</v>
      </c>
      <c r="H51" s="44">
        <f>A125192662R_Latest</f>
        <v>1229.3630000000001</v>
      </c>
      <c r="I51" s="44">
        <f>A125190110F_Latest</f>
        <v>2488.0720000000001</v>
      </c>
      <c r="J51" s="44">
        <f>A125194862V_Latest</f>
        <v>1523.9280000000001</v>
      </c>
      <c r="K51" s="44">
        <f>A125192486R_Latest</f>
        <v>964.14400000000001</v>
      </c>
      <c r="L51" s="44">
        <f>A125190330J_Latest</f>
        <v>1945.5</v>
      </c>
      <c r="M51" s="44">
        <f>A125195082X_Latest</f>
        <v>1167.8510000000001</v>
      </c>
      <c r="N51" s="44">
        <f>A125192706F_Latest</f>
        <v>777.649</v>
      </c>
      <c r="O51" s="44">
        <f>A125190374K_Latest</f>
        <v>618.79300000000001</v>
      </c>
      <c r="P51" s="44">
        <f>A125195126R_Latest</f>
        <v>394.47800000000001</v>
      </c>
      <c r="Q51" s="44">
        <f>A125192750R_Latest</f>
        <v>224.315</v>
      </c>
      <c r="R51" s="44">
        <f>A125190154J_Latest</f>
        <v>1081.9960000000001</v>
      </c>
      <c r="S51" s="44">
        <f>A125194906K_Latest</f>
        <v>685.37800000000004</v>
      </c>
      <c r="T51" s="44">
        <f>A125192530L_Latest</f>
        <v>396.61900000000003</v>
      </c>
      <c r="U51" s="44">
        <f>A125190198K_Latest</f>
        <v>183.51400000000001</v>
      </c>
      <c r="V51" s="44">
        <f>A125194950V_Latest</f>
        <v>116.643</v>
      </c>
      <c r="W51" s="44">
        <f>A125192574R_Latest</f>
        <v>66.872</v>
      </c>
      <c r="X51" s="44">
        <f>A125190242J_Latest</f>
        <v>104.136</v>
      </c>
      <c r="Y51" s="44">
        <f>A125194994W_Latest</f>
        <v>57.154000000000003</v>
      </c>
      <c r="Z51" s="44">
        <f>A125192618F_Latest</f>
        <v>46.981999999999999</v>
      </c>
      <c r="AA51" s="44">
        <f>A125190066J_Latest</f>
        <v>201.73099999999999</v>
      </c>
      <c r="AB51" s="44">
        <f>A125194818K_Latest</f>
        <v>111.791</v>
      </c>
      <c r="AC51" s="44">
        <f>A125192442L_Latest</f>
        <v>89.94</v>
      </c>
      <c r="AD51" s="58">
        <v>2</v>
      </c>
    </row>
    <row r="52" spans="1:30" hidden="1">
      <c r="A52" s="48"/>
      <c r="B52" s="49" t="s">
        <v>968</v>
      </c>
      <c r="C52" s="44">
        <f>A125190046X_Latest</f>
        <v>8408.2569999999996</v>
      </c>
      <c r="D52" s="44">
        <f>A125194798L_Latest</f>
        <v>5185.4279999999999</v>
      </c>
      <c r="E52" s="44">
        <f>A125192422C_Latest</f>
        <v>3222.8290000000002</v>
      </c>
      <c r="F52" s="44">
        <f>A125190310X_Latest</f>
        <v>2708.6350000000002</v>
      </c>
      <c r="G52" s="44">
        <f>A125195062R_Latest</f>
        <v>1645.6990000000001</v>
      </c>
      <c r="H52" s="44">
        <f>A125192686J_Latest</f>
        <v>1062.9359999999999</v>
      </c>
      <c r="I52" s="44">
        <f>A125190134X_Latest</f>
        <v>2173.375</v>
      </c>
      <c r="J52" s="44">
        <f>A125194886L_Latest</f>
        <v>1339.8779999999999</v>
      </c>
      <c r="K52" s="44">
        <f>A125192510C_Latest</f>
        <v>833.49699999999996</v>
      </c>
      <c r="L52" s="44">
        <f>A125190354A_Latest</f>
        <v>1677.499</v>
      </c>
      <c r="M52" s="44">
        <f>A125195106F_Latest</f>
        <v>1025.6099999999999</v>
      </c>
      <c r="N52" s="44">
        <f>A125192730F_Latest</f>
        <v>651.89</v>
      </c>
      <c r="O52" s="44">
        <f>A125190398C_Latest</f>
        <v>530.53499999999997</v>
      </c>
      <c r="P52" s="44">
        <f>A125195150R_Latest</f>
        <v>343.03699999999998</v>
      </c>
      <c r="Q52" s="44">
        <f>A125192774J_Latest</f>
        <v>187.49799999999999</v>
      </c>
      <c r="R52" s="44">
        <f>A125190178A_Latest</f>
        <v>910.80499999999995</v>
      </c>
      <c r="S52" s="44">
        <f>A125194930K_Latest</f>
        <v>587.33100000000002</v>
      </c>
      <c r="T52" s="44">
        <f>A125192554F_Latest</f>
        <v>323.47399999999999</v>
      </c>
      <c r="U52" s="44">
        <f>A125190222X_Latest</f>
        <v>152.97</v>
      </c>
      <c r="V52" s="44">
        <f>A125194974L_Latest</f>
        <v>100.08799999999999</v>
      </c>
      <c r="W52" s="44">
        <f>A125192598J_Latest</f>
        <v>52.881999999999998</v>
      </c>
      <c r="X52" s="44">
        <f>A125190266A_Latest</f>
        <v>85.852999999999994</v>
      </c>
      <c r="Y52" s="44">
        <f>A125195018F_Latest</f>
        <v>47.557000000000002</v>
      </c>
      <c r="Z52" s="44">
        <f>A125192642F_Latest</f>
        <v>38.295999999999999</v>
      </c>
      <c r="AA52" s="44">
        <f>A125190090J_Latest</f>
        <v>168.58600000000001</v>
      </c>
      <c r="AB52" s="44">
        <f>A125194842K_Latest</f>
        <v>96.228999999999999</v>
      </c>
      <c r="AC52" s="44">
        <f>A125192466F_Latest</f>
        <v>72.356999999999999</v>
      </c>
      <c r="AD52" s="58">
        <v>3</v>
      </c>
    </row>
    <row r="53" spans="1:30" hidden="1">
      <c r="A53" s="48"/>
      <c r="B53" s="49" t="s">
        <v>969</v>
      </c>
      <c r="C53" s="44">
        <f>A125190050R_Latest</f>
        <v>1324.047</v>
      </c>
      <c r="D53" s="44">
        <f>A125194802T_Latest</f>
        <v>750.99300000000005</v>
      </c>
      <c r="E53" s="44">
        <f>A125192426L_Latest</f>
        <v>573.05399999999997</v>
      </c>
      <c r="F53" s="44">
        <f>A125190314J_Latest</f>
        <v>399.92700000000002</v>
      </c>
      <c r="G53" s="44">
        <f>A125195066X_Latest</f>
        <v>233.499</v>
      </c>
      <c r="H53" s="44">
        <f>A125192690X_Latest</f>
        <v>166.428</v>
      </c>
      <c r="I53" s="44">
        <f>A125190138J_Latest</f>
        <v>314.697</v>
      </c>
      <c r="J53" s="44">
        <f>A125194890C_Latest</f>
        <v>184.05</v>
      </c>
      <c r="K53" s="44">
        <f>A125192514L_Latest</f>
        <v>130.64699999999999</v>
      </c>
      <c r="L53" s="44">
        <f>A125190358K_Latest</f>
        <v>268.00099999999998</v>
      </c>
      <c r="M53" s="44">
        <f>A125195110W_Latest</f>
        <v>142.24100000000001</v>
      </c>
      <c r="N53" s="44">
        <f>A125192734R_Latest</f>
        <v>125.76</v>
      </c>
      <c r="O53" s="44">
        <f>A125190402J_Latest</f>
        <v>88.257999999999996</v>
      </c>
      <c r="P53" s="44">
        <f>A125195154X_Latest</f>
        <v>51.441000000000003</v>
      </c>
      <c r="Q53" s="44">
        <f>A125192778T_Latest</f>
        <v>36.817</v>
      </c>
      <c r="R53" s="44">
        <f>A125190182T_Latest</f>
        <v>171.191</v>
      </c>
      <c r="S53" s="44">
        <f>A125194934V_Latest</f>
        <v>98.046999999999997</v>
      </c>
      <c r="T53" s="44">
        <f>A125192558R_Latest</f>
        <v>73.144999999999996</v>
      </c>
      <c r="U53" s="44">
        <f>A125190226J_Latest</f>
        <v>30.545000000000002</v>
      </c>
      <c r="V53" s="44">
        <f>A125194978W_Latest</f>
        <v>16.555</v>
      </c>
      <c r="W53" s="44">
        <f>A125192602L_Latest</f>
        <v>13.99</v>
      </c>
      <c r="X53" s="44">
        <f>A125190270T_Latest</f>
        <v>18.283000000000001</v>
      </c>
      <c r="Y53" s="44">
        <f>A125195022W_Latest</f>
        <v>9.5969999999999995</v>
      </c>
      <c r="Z53" s="44">
        <f>A125192646R_Latest</f>
        <v>8.6859999999999999</v>
      </c>
      <c r="AA53" s="44">
        <f>A125190094T_Latest</f>
        <v>33.146000000000001</v>
      </c>
      <c r="AB53" s="44">
        <f>A125194846V_Latest</f>
        <v>15.561999999999999</v>
      </c>
      <c r="AC53" s="44">
        <f>A125192470W_Latest</f>
        <v>17.582999999999998</v>
      </c>
      <c r="AD53" s="58">
        <v>4</v>
      </c>
    </row>
    <row r="54" spans="1:30" hidden="1">
      <c r="A54" s="48"/>
      <c r="B54" s="50" t="s">
        <v>970</v>
      </c>
      <c r="C54" s="44">
        <f>A125190026R_Latest</f>
        <v>1262.373</v>
      </c>
      <c r="D54" s="44">
        <f>A125194778C_Latest</f>
        <v>708.57799999999997</v>
      </c>
      <c r="E54" s="44">
        <f>A125192402V_Latest</f>
        <v>553.79499999999996</v>
      </c>
      <c r="F54" s="44">
        <f>A125190290A_Latest</f>
        <v>377.2</v>
      </c>
      <c r="G54" s="44">
        <f>A125195042F_Latest</f>
        <v>218.64099999999999</v>
      </c>
      <c r="H54" s="44">
        <f>A125192666X_Latest</f>
        <v>158.55799999999999</v>
      </c>
      <c r="I54" s="44">
        <f>A125190114R_Latest</f>
        <v>300.55700000000002</v>
      </c>
      <c r="J54" s="44">
        <f>A125194866C_Latest</f>
        <v>175.85300000000001</v>
      </c>
      <c r="K54" s="44">
        <f>A125192490F_Latest</f>
        <v>124.70399999999999</v>
      </c>
      <c r="L54" s="44">
        <f>A125190334T_Latest</f>
        <v>256.91000000000003</v>
      </c>
      <c r="M54" s="44">
        <f>A125195086J_Latest</f>
        <v>132.398</v>
      </c>
      <c r="N54" s="44">
        <f>A125192710W_Latest</f>
        <v>124.512</v>
      </c>
      <c r="O54" s="44">
        <f>A125190378V_Latest</f>
        <v>82.786000000000001</v>
      </c>
      <c r="P54" s="44">
        <f>A125195130F_Latest</f>
        <v>47.414999999999999</v>
      </c>
      <c r="Q54" s="44">
        <f>A125192754X_Latest</f>
        <v>35.371000000000002</v>
      </c>
      <c r="R54" s="44">
        <f>A125190158T_Latest</f>
        <v>166.02</v>
      </c>
      <c r="S54" s="44">
        <f>A125194910A_Latest</f>
        <v>94.152000000000001</v>
      </c>
      <c r="T54" s="44">
        <f>A125192534W_Latest</f>
        <v>71.867999999999995</v>
      </c>
      <c r="U54" s="44">
        <f>A125190202R_Latest</f>
        <v>29.466000000000001</v>
      </c>
      <c r="V54" s="44">
        <f>A125194954C_Latest</f>
        <v>15.657</v>
      </c>
      <c r="W54" s="44">
        <f>A125192578X_Latest</f>
        <v>13.808999999999999</v>
      </c>
      <c r="X54" s="44">
        <f>A125190246T_Latest</f>
        <v>17.23</v>
      </c>
      <c r="Y54" s="44">
        <f>A125194998F_Latest</f>
        <v>8.9</v>
      </c>
      <c r="Z54" s="44">
        <f>A125192622W_Latest</f>
        <v>8.33</v>
      </c>
      <c r="AA54" s="44">
        <f>A125190070X_Latest</f>
        <v>32.204000000000001</v>
      </c>
      <c r="AB54" s="44">
        <f>A125194822A_Latest</f>
        <v>15.561999999999999</v>
      </c>
      <c r="AC54" s="44">
        <f>A125192446W_Latest</f>
        <v>16.640999999999998</v>
      </c>
      <c r="AD54" s="58">
        <v>5</v>
      </c>
    </row>
    <row r="55" spans="1:30" hidden="1">
      <c r="A55" s="48"/>
      <c r="B55" s="50" t="s">
        <v>971</v>
      </c>
      <c r="C55" s="44">
        <f>A125190030F_Latest</f>
        <v>61.673999999999999</v>
      </c>
      <c r="D55" s="44">
        <f>A125194782V_Latest</f>
        <v>42.414999999999999</v>
      </c>
      <c r="E55" s="44">
        <f>A125192406C_Latest</f>
        <v>19.259</v>
      </c>
      <c r="F55" s="44">
        <f>A125190294K_Latest</f>
        <v>22.727</v>
      </c>
      <c r="G55" s="44">
        <f>A125195046R_Latest</f>
        <v>14.858000000000001</v>
      </c>
      <c r="H55" s="44">
        <f>A125192670R_Latest</f>
        <v>7.8689999999999998</v>
      </c>
      <c r="I55" s="44">
        <f>A125190118X_Latest</f>
        <v>14.14</v>
      </c>
      <c r="J55" s="44">
        <f>A125194870V_Latest</f>
        <v>8.1969999999999992</v>
      </c>
      <c r="K55" s="44">
        <f>A125192494R_Latest</f>
        <v>5.9429999999999996</v>
      </c>
      <c r="L55" s="44">
        <f>A125190338A_Latest</f>
        <v>11.090999999999999</v>
      </c>
      <c r="M55" s="44">
        <f>A125195090X_Latest</f>
        <v>9.843</v>
      </c>
      <c r="N55" s="44">
        <f>A125192714F_Latest</f>
        <v>1.248</v>
      </c>
      <c r="O55" s="44">
        <f>A125190382K_Latest</f>
        <v>5.4710000000000001</v>
      </c>
      <c r="P55" s="44">
        <f>A125195134R_Latest</f>
        <v>4.0250000000000004</v>
      </c>
      <c r="Q55" s="44">
        <f>A125192758J_Latest</f>
        <v>1.446</v>
      </c>
      <c r="R55" s="44">
        <f>A125190162J_Latest</f>
        <v>5.1710000000000003</v>
      </c>
      <c r="S55" s="44">
        <f>A125194914K_Latest</f>
        <v>3.895</v>
      </c>
      <c r="T55" s="44">
        <f>A125192538F_Latest</f>
        <v>1.276</v>
      </c>
      <c r="U55" s="44">
        <f>A125190206X_Latest</f>
        <v>1.079</v>
      </c>
      <c r="V55" s="44">
        <f>A125194958L_Latest</f>
        <v>0.89800000000000002</v>
      </c>
      <c r="W55" s="44">
        <f>A125192582R_Latest</f>
        <v>0.18</v>
      </c>
      <c r="X55" s="44">
        <f>A125190250J_Latest</f>
        <v>1.0529999999999999</v>
      </c>
      <c r="Y55" s="44">
        <f>A125195002L_Latest</f>
        <v>0.69699999999999995</v>
      </c>
      <c r="Z55" s="44">
        <f>A125192626F_Latest</f>
        <v>0.35599999999999998</v>
      </c>
      <c r="AA55" s="44">
        <f>A125190074J_Latest</f>
        <v>0.94199999999999995</v>
      </c>
      <c r="AB55" s="44">
        <f>A125194826K_Latest</f>
        <v>0</v>
      </c>
      <c r="AC55" s="44">
        <f>A125192450L_Latest</f>
        <v>0.94199999999999995</v>
      </c>
      <c r="AD55" s="58">
        <v>6</v>
      </c>
    </row>
    <row r="56" spans="1:30" hidden="1">
      <c r="A56" s="48"/>
      <c r="B56" s="51" t="s">
        <v>972</v>
      </c>
      <c r="C56" s="44">
        <f>A125190034R_Latest</f>
        <v>4081.1619999999998</v>
      </c>
      <c r="D56" s="44">
        <f>A125194786C_Latest</f>
        <v>1309.9380000000001</v>
      </c>
      <c r="E56" s="44">
        <f>A125192410V_Latest</f>
        <v>2771.2240000000002</v>
      </c>
      <c r="F56" s="44">
        <f>A125190298V_Latest</f>
        <v>1230.9010000000001</v>
      </c>
      <c r="G56" s="44">
        <f>A125195050F_Latest</f>
        <v>393.55399999999997</v>
      </c>
      <c r="H56" s="44">
        <f>A125192674X_Latest</f>
        <v>837.34699999999998</v>
      </c>
      <c r="I56" s="44">
        <f>A125190122R_Latest</f>
        <v>1067.0350000000001</v>
      </c>
      <c r="J56" s="44">
        <f>A125194874C_Latest</f>
        <v>348.91199999999998</v>
      </c>
      <c r="K56" s="44">
        <f>A125192498X_Latest</f>
        <v>718.12300000000005</v>
      </c>
      <c r="L56" s="44">
        <f>A125190342T_Latest</f>
        <v>838.27200000000005</v>
      </c>
      <c r="M56" s="44">
        <f>A125195094J_Latest</f>
        <v>272.74099999999999</v>
      </c>
      <c r="N56" s="44">
        <f>A125192718R_Latest</f>
        <v>565.53099999999995</v>
      </c>
      <c r="O56" s="44">
        <f>A125190386V_Latest</f>
        <v>314.488</v>
      </c>
      <c r="P56" s="44">
        <f>A125195138X_Latest</f>
        <v>96.885000000000005</v>
      </c>
      <c r="Q56" s="44">
        <f>A125192762X_Latest</f>
        <v>217.60300000000001</v>
      </c>
      <c r="R56" s="44">
        <f>A125190166T_Latest</f>
        <v>436.14600000000002</v>
      </c>
      <c r="S56" s="44">
        <f>A125194918V_Latest</f>
        <v>132.20599999999999</v>
      </c>
      <c r="T56" s="44">
        <f>A125192542W_Latest</f>
        <v>303.94</v>
      </c>
      <c r="U56" s="44">
        <f>A125190210R_Latest</f>
        <v>104.617</v>
      </c>
      <c r="V56" s="44">
        <f>A125194962C_Latest</f>
        <v>31.756</v>
      </c>
      <c r="W56" s="44">
        <f>A125192586X_Latest</f>
        <v>72.861000000000004</v>
      </c>
      <c r="X56" s="44">
        <f>A125190254T_Latest</f>
        <v>26.943999999999999</v>
      </c>
      <c r="Y56" s="44">
        <f>A125195006W_Latest</f>
        <v>10.122</v>
      </c>
      <c r="Z56" s="44">
        <f>A125192630W_Latest</f>
        <v>16.821999999999999</v>
      </c>
      <c r="AA56" s="44">
        <f>A125190078T_Latest</f>
        <v>62.759</v>
      </c>
      <c r="AB56" s="44">
        <f>A125194830A_Latest</f>
        <v>23.763000000000002</v>
      </c>
      <c r="AC56" s="44">
        <f>A125192454W_Latest</f>
        <v>38.996000000000002</v>
      </c>
      <c r="AD56" s="58">
        <v>7</v>
      </c>
    </row>
    <row r="57" spans="1:30" hidden="1">
      <c r="A57" s="48"/>
      <c r="B57" s="52" t="s">
        <v>973</v>
      </c>
      <c r="C57" s="44">
        <f>A125190018R_Latest</f>
        <v>3288.9639999999999</v>
      </c>
      <c r="D57" s="44">
        <f>A125194770K_Latest</f>
        <v>983.54399999999998</v>
      </c>
      <c r="E57" s="44">
        <f>A125192394F_Latest</f>
        <v>2305.4189999999999</v>
      </c>
      <c r="F57" s="44">
        <f>A125190282A_Latest</f>
        <v>993.26800000000003</v>
      </c>
      <c r="G57" s="44">
        <f>A125195034F_Latest</f>
        <v>291.77699999999999</v>
      </c>
      <c r="H57" s="44">
        <f>A125192658X_Latest</f>
        <v>701.49099999999999</v>
      </c>
      <c r="I57" s="44">
        <f>A125190106R_Latest</f>
        <v>871.76099999999997</v>
      </c>
      <c r="J57" s="44">
        <f>A125194858C_Latest</f>
        <v>266.197</v>
      </c>
      <c r="K57" s="44">
        <f>A125192482F_Latest</f>
        <v>605.56399999999996</v>
      </c>
      <c r="L57" s="44">
        <f>A125190326T_Latest</f>
        <v>664.85500000000002</v>
      </c>
      <c r="M57" s="44">
        <f>A125195078J_Latest</f>
        <v>208.77</v>
      </c>
      <c r="N57" s="44">
        <f>A125192702W_Latest</f>
        <v>456.08499999999998</v>
      </c>
      <c r="O57" s="44">
        <f>A125190370A_Latest</f>
        <v>253.03899999999999</v>
      </c>
      <c r="P57" s="44">
        <f>A125195122F_Latest</f>
        <v>72.524000000000001</v>
      </c>
      <c r="Q57" s="44">
        <f>A125192746X_Latest</f>
        <v>180.51499999999999</v>
      </c>
      <c r="R57" s="44">
        <f>A125190150X_Latest</f>
        <v>352.75099999999998</v>
      </c>
      <c r="S57" s="44">
        <f>A125194902A_Latest</f>
        <v>96.736000000000004</v>
      </c>
      <c r="T57" s="44">
        <f>A125192526W_Latest</f>
        <v>256.01499999999999</v>
      </c>
      <c r="U57" s="44">
        <f>A125190194A_Latest</f>
        <v>83.034999999999997</v>
      </c>
      <c r="V57" s="44">
        <f>A125194946C_Latest</f>
        <v>22.795000000000002</v>
      </c>
      <c r="W57" s="44">
        <f>A125192570F_Latest</f>
        <v>60.241</v>
      </c>
      <c r="X57" s="44">
        <f>A125190238T_Latest</f>
        <v>22.105</v>
      </c>
      <c r="Y57" s="44">
        <f>A125194990L_Latest</f>
        <v>7.9989999999999997</v>
      </c>
      <c r="Z57" s="44">
        <f>A125192614W_Latest</f>
        <v>14.105</v>
      </c>
      <c r="AA57" s="44">
        <f>A125190062X_Latest</f>
        <v>48.15</v>
      </c>
      <c r="AB57" s="44">
        <f>A125194814A_Latest</f>
        <v>16.745999999999999</v>
      </c>
      <c r="AC57" s="44">
        <f>A125192438W_Latest</f>
        <v>31.404</v>
      </c>
      <c r="AD57" s="58">
        <v>8</v>
      </c>
    </row>
    <row r="58" spans="1:30" hidden="1">
      <c r="A58" s="48"/>
      <c r="B58" s="52" t="s">
        <v>974</v>
      </c>
      <c r="C58" s="44">
        <f>A125190054X_Latest</f>
        <v>792.19899999999996</v>
      </c>
      <c r="D58" s="44">
        <f>A125194806A_Latest</f>
        <v>326.39400000000001</v>
      </c>
      <c r="E58" s="44">
        <f>A125192430C_Latest</f>
        <v>465.80500000000001</v>
      </c>
      <c r="F58" s="44">
        <f>A125190318T_Latest</f>
        <v>237.63300000000001</v>
      </c>
      <c r="G58" s="44">
        <f>A125195070R_Latest</f>
        <v>101.777</v>
      </c>
      <c r="H58" s="44">
        <f>A125192694J_Latest</f>
        <v>135.85599999999999</v>
      </c>
      <c r="I58" s="44">
        <f>A125190142X_Latest</f>
        <v>195.274</v>
      </c>
      <c r="J58" s="44">
        <f>A125194894L_Latest</f>
        <v>82.713999999999999</v>
      </c>
      <c r="K58" s="44">
        <f>A125192518W_Latest</f>
        <v>112.56</v>
      </c>
      <c r="L58" s="44">
        <f>A125190362A_Latest</f>
        <v>173.41800000000001</v>
      </c>
      <c r="M58" s="44">
        <f>A125195114F_Latest</f>
        <v>63.972000000000001</v>
      </c>
      <c r="N58" s="44">
        <f>A125192738X_Latest</f>
        <v>109.446</v>
      </c>
      <c r="O58" s="44">
        <f>A125190406T_Latest</f>
        <v>61.448999999999998</v>
      </c>
      <c r="P58" s="44">
        <f>A125195158J_Latest</f>
        <v>24.36</v>
      </c>
      <c r="Q58" s="44">
        <f>A125192782J_Latest</f>
        <v>37.088000000000001</v>
      </c>
      <c r="R58" s="44">
        <f>A125190186A_Latest</f>
        <v>83.394999999999996</v>
      </c>
      <c r="S58" s="44">
        <f>A125194938C_Latest</f>
        <v>35.47</v>
      </c>
      <c r="T58" s="44">
        <f>A125192562F_Latest</f>
        <v>47.924999999999997</v>
      </c>
      <c r="U58" s="44">
        <f>A125190230X_Latest</f>
        <v>21.582000000000001</v>
      </c>
      <c r="V58" s="44">
        <f>A125194982L_Latest</f>
        <v>8.9610000000000003</v>
      </c>
      <c r="W58" s="44">
        <f>A125192606W_Latest</f>
        <v>12.621</v>
      </c>
      <c r="X58" s="44">
        <f>A125190274A_Latest</f>
        <v>4.8390000000000004</v>
      </c>
      <c r="Y58" s="44">
        <f>A125195026F_Latest</f>
        <v>2.1230000000000002</v>
      </c>
      <c r="Z58" s="44">
        <f>A125192650F_Latest</f>
        <v>2.7160000000000002</v>
      </c>
      <c r="AA58" s="44">
        <f>A125190098A_Latest</f>
        <v>14.609</v>
      </c>
      <c r="AB58" s="44">
        <f>A125194850K_Latest</f>
        <v>7.0170000000000003</v>
      </c>
      <c r="AC58" s="44">
        <f>A125192474F_Latest</f>
        <v>7.5919999999999996</v>
      </c>
      <c r="AD58" s="58">
        <v>9</v>
      </c>
    </row>
    <row r="59" spans="1:30" hidden="1">
      <c r="A59" s="48"/>
      <c r="B59" s="53" t="s">
        <v>975</v>
      </c>
      <c r="C59" s="44">
        <f>A125190038X_Latest</f>
        <v>439.40100000000001</v>
      </c>
      <c r="D59" s="44">
        <f>A125194790V_Latest</f>
        <v>159.59</v>
      </c>
      <c r="E59" s="44">
        <f>A125192414C_Latest</f>
        <v>279.81099999999998</v>
      </c>
      <c r="F59" s="44">
        <f>A125190302X_Latest</f>
        <v>122.824</v>
      </c>
      <c r="G59" s="44">
        <f>A125195054R_Latest</f>
        <v>47.786999999999999</v>
      </c>
      <c r="H59" s="44">
        <f>A125192678J_Latest</f>
        <v>75.037999999999997</v>
      </c>
      <c r="I59" s="44">
        <f>A125190126X_Latest</f>
        <v>110.431</v>
      </c>
      <c r="J59" s="44">
        <f>A125194878L_Latest</f>
        <v>43.588999999999999</v>
      </c>
      <c r="K59" s="44">
        <f>A125192502C_Latest</f>
        <v>66.841999999999999</v>
      </c>
      <c r="L59" s="44">
        <f>A125190346A_Latest</f>
        <v>103.441</v>
      </c>
      <c r="M59" s="44">
        <f>A125195098T_Latest</f>
        <v>30.981000000000002</v>
      </c>
      <c r="N59" s="44">
        <f>A125192722F_Latest</f>
        <v>72.459000000000003</v>
      </c>
      <c r="O59" s="44">
        <f>A125190390K_Latest</f>
        <v>36.344000000000001</v>
      </c>
      <c r="P59" s="44">
        <f>A125195142R_Latest</f>
        <v>13.186</v>
      </c>
      <c r="Q59" s="44">
        <f>A125192766J_Latest</f>
        <v>23.158000000000001</v>
      </c>
      <c r="R59" s="44">
        <f>A125190170J_Latest</f>
        <v>45.360999999999997</v>
      </c>
      <c r="S59" s="44">
        <f>A125194922K_Latest</f>
        <v>16.149999999999999</v>
      </c>
      <c r="T59" s="44">
        <f>A125192546F_Latest</f>
        <v>29.210999999999999</v>
      </c>
      <c r="U59" s="44">
        <f>A125190214X_Latest</f>
        <v>10.332000000000001</v>
      </c>
      <c r="V59" s="44">
        <f>A125194966L_Latest</f>
        <v>3.2519999999999998</v>
      </c>
      <c r="W59" s="44">
        <f>A125192590R_Latest</f>
        <v>7.0810000000000004</v>
      </c>
      <c r="X59" s="44">
        <f>A125190258A_Latest</f>
        <v>1.84</v>
      </c>
      <c r="Y59" s="44">
        <f>A125195010L_Latest</f>
        <v>1.0309999999999999</v>
      </c>
      <c r="Z59" s="44">
        <f>A125192634F_Latest</f>
        <v>0.80900000000000005</v>
      </c>
      <c r="AA59" s="44">
        <f>A125190082J_Latest</f>
        <v>8.827</v>
      </c>
      <c r="AB59" s="44">
        <f>A125194834K_Latest</f>
        <v>3.6139999999999999</v>
      </c>
      <c r="AC59" s="44">
        <f>A125192458F_Latest</f>
        <v>5.2130000000000001</v>
      </c>
      <c r="AD59" s="58">
        <v>10</v>
      </c>
    </row>
    <row r="60" spans="1:30" hidden="1">
      <c r="A60" s="48"/>
      <c r="B60" s="53" t="s">
        <v>976</v>
      </c>
      <c r="C60" s="44">
        <f>A125190058J_Latest</f>
        <v>352.798</v>
      </c>
      <c r="D60" s="44">
        <f>A125194810T_Latest</f>
        <v>166.804</v>
      </c>
      <c r="E60" s="44">
        <f>A125192434L_Latest</f>
        <v>185.994</v>
      </c>
      <c r="F60" s="44">
        <f>A125190322J_Latest</f>
        <v>114.809</v>
      </c>
      <c r="G60" s="44">
        <f>A125195074X_Latest</f>
        <v>53.99</v>
      </c>
      <c r="H60" s="44">
        <f>A125192698T_Latest</f>
        <v>60.819000000000003</v>
      </c>
      <c r="I60" s="44">
        <f>A125190146J_Latest</f>
        <v>84.843000000000004</v>
      </c>
      <c r="J60" s="44">
        <f>A125194898W_Latest</f>
        <v>39.125</v>
      </c>
      <c r="K60" s="44">
        <f>A125192522L_Latest</f>
        <v>45.718000000000004</v>
      </c>
      <c r="L60" s="44">
        <f>A125190366K_Latest</f>
        <v>69.977000000000004</v>
      </c>
      <c r="M60" s="44">
        <f>A125195118R_Latest</f>
        <v>32.99</v>
      </c>
      <c r="N60" s="44">
        <f>A125192742R_Latest</f>
        <v>36.987000000000002</v>
      </c>
      <c r="O60" s="44">
        <f>A125190410J_Latest</f>
        <v>25.105</v>
      </c>
      <c r="P60" s="44">
        <f>A125195162X_Latest</f>
        <v>11.173999999999999</v>
      </c>
      <c r="Q60" s="44">
        <f>A125192786T_Latest</f>
        <v>13.93</v>
      </c>
      <c r="R60" s="44">
        <f>A125190190T_Latest</f>
        <v>38.033000000000001</v>
      </c>
      <c r="S60" s="44">
        <f>A125194942V_Latest</f>
        <v>19.32</v>
      </c>
      <c r="T60" s="44">
        <f>A125192566R_Latest</f>
        <v>18.713999999999999</v>
      </c>
      <c r="U60" s="44">
        <f>A125190234J_Latest</f>
        <v>11.25</v>
      </c>
      <c r="V60" s="44">
        <f>A125194986W_Latest</f>
        <v>5.7089999999999996</v>
      </c>
      <c r="W60" s="44">
        <f>A125192610L_Latest</f>
        <v>5.54</v>
      </c>
      <c r="X60" s="44">
        <f>A125190278K_Latest</f>
        <v>2.9990000000000001</v>
      </c>
      <c r="Y60" s="44">
        <f>A125195030W_Latest</f>
        <v>1.0920000000000001</v>
      </c>
      <c r="Z60" s="44">
        <f>A125192654R_Latest</f>
        <v>1.907</v>
      </c>
      <c r="AA60" s="44">
        <f>A125190102F_Latest</f>
        <v>5.782</v>
      </c>
      <c r="AB60" s="44">
        <f>A125194854V_Latest</f>
        <v>3.403</v>
      </c>
      <c r="AC60" s="44">
        <f>A125192478R_Latest</f>
        <v>2.379</v>
      </c>
      <c r="AD60" s="58">
        <v>11</v>
      </c>
    </row>
    <row r="61" spans="1:30" hidden="1">
      <c r="A61" s="48"/>
      <c r="B61" s="51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</row>
    <row r="62" spans="1:30" hidden="1">
      <c r="A62" s="48"/>
      <c r="B62" s="51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</row>
    <row r="63" spans="1:30" hidden="1">
      <c r="A63" s="48"/>
      <c r="B63" s="51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</row>
    <row r="64" spans="1:30" hidden="1">
      <c r="A64" s="56"/>
      <c r="B64" s="55"/>
      <c r="C64" s="58">
        <v>1</v>
      </c>
      <c r="D64" s="58">
        <v>2</v>
      </c>
      <c r="E64" s="58">
        <v>3</v>
      </c>
      <c r="F64" s="58">
        <v>4</v>
      </c>
      <c r="G64" s="58">
        <v>5</v>
      </c>
      <c r="H64" s="58">
        <v>6</v>
      </c>
      <c r="I64" s="58">
        <v>7</v>
      </c>
      <c r="J64" s="58">
        <v>8</v>
      </c>
      <c r="K64" s="58">
        <v>9</v>
      </c>
      <c r="L64" s="58">
        <v>10</v>
      </c>
      <c r="M64" s="58">
        <v>11</v>
      </c>
      <c r="N64" s="58">
        <v>12</v>
      </c>
      <c r="O64" s="58">
        <v>13</v>
      </c>
      <c r="P64" s="58">
        <v>14</v>
      </c>
      <c r="Q64" s="58">
        <v>15</v>
      </c>
      <c r="R64" s="58">
        <v>16</v>
      </c>
      <c r="S64" s="58">
        <v>17</v>
      </c>
      <c r="T64" s="58">
        <v>18</v>
      </c>
      <c r="U64" s="58">
        <v>19</v>
      </c>
      <c r="V64" s="58">
        <v>20</v>
      </c>
      <c r="W64" s="58">
        <v>21</v>
      </c>
      <c r="X64" s="58">
        <v>22</v>
      </c>
      <c r="Y64" s="58">
        <v>23</v>
      </c>
      <c r="Z64" s="58">
        <v>24</v>
      </c>
      <c r="AA64" s="58">
        <v>25</v>
      </c>
      <c r="AB64" s="58">
        <v>26</v>
      </c>
      <c r="AC64" s="58">
        <v>27</v>
      </c>
    </row>
    <row r="65" spans="1:30" ht="15" hidden="1" customHeight="1">
      <c r="A65" s="36"/>
      <c r="B65" s="36"/>
      <c r="C65" s="68" t="s">
        <v>983</v>
      </c>
      <c r="D65" s="68"/>
      <c r="E65" s="68"/>
      <c r="F65" s="68" t="s">
        <v>984</v>
      </c>
      <c r="G65" s="68"/>
      <c r="H65" s="68"/>
      <c r="I65" s="68" t="s">
        <v>985</v>
      </c>
      <c r="J65" s="68"/>
      <c r="K65" s="68"/>
      <c r="L65" s="68" t="s">
        <v>986</v>
      </c>
      <c r="M65" s="68"/>
      <c r="N65" s="68"/>
      <c r="O65" s="68" t="s">
        <v>987</v>
      </c>
      <c r="P65" s="68"/>
      <c r="Q65" s="68"/>
      <c r="R65" s="68" t="s">
        <v>988</v>
      </c>
      <c r="S65" s="68"/>
      <c r="T65" s="68"/>
      <c r="U65" s="68" t="s">
        <v>989</v>
      </c>
      <c r="V65" s="68"/>
      <c r="W65" s="68"/>
      <c r="X65" s="68" t="s">
        <v>990</v>
      </c>
      <c r="Y65" s="68"/>
      <c r="Z65" s="68"/>
      <c r="AA65" s="68" t="s">
        <v>991</v>
      </c>
      <c r="AB65" s="68"/>
      <c r="AC65" s="68"/>
    </row>
    <row r="66" spans="1:30" hidden="1">
      <c r="A66" s="36"/>
      <c r="B66" s="36"/>
      <c r="C66" s="37" t="s">
        <v>961</v>
      </c>
      <c r="D66" s="37" t="s">
        <v>962</v>
      </c>
      <c r="E66" s="37" t="s">
        <v>963</v>
      </c>
      <c r="F66" s="37" t="s">
        <v>961</v>
      </c>
      <c r="G66" s="37" t="s">
        <v>962</v>
      </c>
      <c r="H66" s="37" t="s">
        <v>963</v>
      </c>
      <c r="I66" s="37" t="s">
        <v>961</v>
      </c>
      <c r="J66" s="37" t="s">
        <v>962</v>
      </c>
      <c r="K66" s="37" t="s">
        <v>963</v>
      </c>
      <c r="L66" s="37" t="s">
        <v>961</v>
      </c>
      <c r="M66" s="37" t="s">
        <v>962</v>
      </c>
      <c r="N66" s="37" t="s">
        <v>963</v>
      </c>
      <c r="O66" s="37" t="s">
        <v>961</v>
      </c>
      <c r="P66" s="37" t="s">
        <v>962</v>
      </c>
      <c r="Q66" s="37" t="s">
        <v>963</v>
      </c>
      <c r="R66" s="37" t="s">
        <v>961</v>
      </c>
      <c r="S66" s="37" t="s">
        <v>962</v>
      </c>
      <c r="T66" s="37" t="s">
        <v>963</v>
      </c>
      <c r="U66" s="37" t="s">
        <v>961</v>
      </c>
      <c r="V66" s="37" t="s">
        <v>962</v>
      </c>
      <c r="W66" s="37" t="s">
        <v>963</v>
      </c>
      <c r="X66" s="37" t="s">
        <v>961</v>
      </c>
      <c r="Y66" s="37" t="s">
        <v>962</v>
      </c>
      <c r="Z66" s="37" t="s">
        <v>963</v>
      </c>
      <c r="AA66" s="37" t="s">
        <v>961</v>
      </c>
      <c r="AB66" s="37" t="s">
        <v>962</v>
      </c>
      <c r="AC66" s="37" t="s">
        <v>963</v>
      </c>
    </row>
    <row r="67" spans="1:30" hidden="1">
      <c r="A67" s="36"/>
      <c r="B67" s="36"/>
      <c r="C67" s="40" t="s">
        <v>964</v>
      </c>
      <c r="D67" s="40" t="s">
        <v>964</v>
      </c>
      <c r="E67" s="40" t="s">
        <v>964</v>
      </c>
      <c r="F67" s="40" t="s">
        <v>964</v>
      </c>
      <c r="G67" s="40" t="s">
        <v>964</v>
      </c>
      <c r="H67" s="40" t="s">
        <v>964</v>
      </c>
      <c r="I67" s="40" t="s">
        <v>964</v>
      </c>
      <c r="J67" s="40" t="s">
        <v>964</v>
      </c>
      <c r="K67" s="40" t="s">
        <v>964</v>
      </c>
      <c r="L67" s="40" t="s">
        <v>964</v>
      </c>
      <c r="M67" s="40" t="s">
        <v>964</v>
      </c>
      <c r="N67" s="40" t="s">
        <v>964</v>
      </c>
      <c r="O67" s="40" t="s">
        <v>964</v>
      </c>
      <c r="P67" s="40" t="s">
        <v>964</v>
      </c>
      <c r="Q67" s="40" t="s">
        <v>964</v>
      </c>
      <c r="R67" s="40" t="s">
        <v>964</v>
      </c>
      <c r="S67" s="40" t="s">
        <v>964</v>
      </c>
      <c r="T67" s="40" t="s">
        <v>964</v>
      </c>
      <c r="U67" s="40" t="s">
        <v>964</v>
      </c>
      <c r="V67" s="40" t="s">
        <v>964</v>
      </c>
      <c r="W67" s="40" t="s">
        <v>964</v>
      </c>
      <c r="X67" s="40" t="s">
        <v>964</v>
      </c>
      <c r="Y67" s="40" t="s">
        <v>964</v>
      </c>
      <c r="Z67" s="40" t="s">
        <v>964</v>
      </c>
      <c r="AA67" s="40" t="s">
        <v>964</v>
      </c>
      <c r="AB67" s="40" t="s">
        <v>964</v>
      </c>
      <c r="AC67" s="40" t="s">
        <v>964</v>
      </c>
    </row>
    <row r="68" spans="1:30" hidden="1">
      <c r="A68" s="41" t="s">
        <v>965</v>
      </c>
      <c r="B68" s="36"/>
    </row>
    <row r="69" spans="1:30" hidden="1">
      <c r="A69" s="41"/>
      <c r="B69" s="43" t="s">
        <v>966</v>
      </c>
      <c r="C69" s="45" t="s">
        <v>262</v>
      </c>
      <c r="D69" s="45" t="s">
        <v>263</v>
      </c>
      <c r="E69" s="45" t="s">
        <v>264</v>
      </c>
      <c r="F69" s="45" t="s">
        <v>460</v>
      </c>
      <c r="G69" s="45" t="s">
        <v>461</v>
      </c>
      <c r="H69" s="45" t="s">
        <v>462</v>
      </c>
      <c r="I69" s="45" t="s">
        <v>493</v>
      </c>
      <c r="J69" s="45" t="s">
        <v>494</v>
      </c>
      <c r="K69" s="45" t="s">
        <v>495</v>
      </c>
      <c r="L69" s="45" t="s">
        <v>738</v>
      </c>
      <c r="M69" s="45" t="s">
        <v>739</v>
      </c>
      <c r="N69" s="45" t="s">
        <v>740</v>
      </c>
      <c r="O69" s="45" t="s">
        <v>771</v>
      </c>
      <c r="P69" s="45" t="s">
        <v>772</v>
      </c>
      <c r="Q69" s="45" t="s">
        <v>773</v>
      </c>
      <c r="R69" s="45" t="s">
        <v>804</v>
      </c>
      <c r="S69" s="45" t="s">
        <v>805</v>
      </c>
      <c r="T69" s="45" t="s">
        <v>806</v>
      </c>
      <c r="U69" s="45" t="s">
        <v>837</v>
      </c>
      <c r="V69" s="45" t="s">
        <v>838</v>
      </c>
      <c r="W69" s="45" t="s">
        <v>839</v>
      </c>
      <c r="X69" s="45" t="s">
        <v>870</v>
      </c>
      <c r="Y69" s="45" t="s">
        <v>871</v>
      </c>
      <c r="Z69" s="45" t="s">
        <v>872</v>
      </c>
      <c r="AA69" s="45" t="s">
        <v>903</v>
      </c>
      <c r="AB69" s="45" t="s">
        <v>904</v>
      </c>
      <c r="AC69" s="45" t="s">
        <v>905</v>
      </c>
      <c r="AD69" s="58">
        <v>1</v>
      </c>
    </row>
    <row r="70" spans="1:30" hidden="1">
      <c r="A70" s="46"/>
      <c r="B70" s="47" t="s">
        <v>967</v>
      </c>
      <c r="C70" s="45" t="s">
        <v>265</v>
      </c>
      <c r="D70" s="45" t="s">
        <v>266</v>
      </c>
      <c r="E70" s="45" t="s">
        <v>267</v>
      </c>
      <c r="F70" s="45" t="s">
        <v>463</v>
      </c>
      <c r="G70" s="45" t="s">
        <v>464</v>
      </c>
      <c r="H70" s="45" t="s">
        <v>465</v>
      </c>
      <c r="I70" s="45" t="s">
        <v>496</v>
      </c>
      <c r="J70" s="45" t="s">
        <v>497</v>
      </c>
      <c r="K70" s="45" t="s">
        <v>498</v>
      </c>
      <c r="L70" s="45" t="s">
        <v>741</v>
      </c>
      <c r="M70" s="45" t="s">
        <v>742</v>
      </c>
      <c r="N70" s="45" t="s">
        <v>743</v>
      </c>
      <c r="O70" s="45" t="s">
        <v>774</v>
      </c>
      <c r="P70" s="45" t="s">
        <v>775</v>
      </c>
      <c r="Q70" s="45" t="s">
        <v>776</v>
      </c>
      <c r="R70" s="45" t="s">
        <v>807</v>
      </c>
      <c r="S70" s="45" t="s">
        <v>808</v>
      </c>
      <c r="T70" s="45" t="s">
        <v>809</v>
      </c>
      <c r="U70" s="45" t="s">
        <v>840</v>
      </c>
      <c r="V70" s="45" t="s">
        <v>841</v>
      </c>
      <c r="W70" s="45" t="s">
        <v>842</v>
      </c>
      <c r="X70" s="45" t="s">
        <v>873</v>
      </c>
      <c r="Y70" s="45" t="s">
        <v>874</v>
      </c>
      <c r="Z70" s="45" t="s">
        <v>875</v>
      </c>
      <c r="AA70" s="45" t="s">
        <v>906</v>
      </c>
      <c r="AB70" s="45" t="s">
        <v>907</v>
      </c>
      <c r="AC70" s="45" t="s">
        <v>908</v>
      </c>
      <c r="AD70" s="58">
        <v>2</v>
      </c>
    </row>
    <row r="71" spans="1:30" hidden="1">
      <c r="A71" s="48"/>
      <c r="B71" s="49" t="s">
        <v>968</v>
      </c>
      <c r="C71" s="45" t="s">
        <v>268</v>
      </c>
      <c r="D71" s="45" t="s">
        <v>269</v>
      </c>
      <c r="E71" s="45" t="s">
        <v>270</v>
      </c>
      <c r="F71" s="45" t="s">
        <v>466</v>
      </c>
      <c r="G71" s="45" t="s">
        <v>467</v>
      </c>
      <c r="H71" s="45" t="s">
        <v>468</v>
      </c>
      <c r="I71" s="45" t="s">
        <v>499</v>
      </c>
      <c r="J71" s="45" t="s">
        <v>500</v>
      </c>
      <c r="K71" s="45" t="s">
        <v>501</v>
      </c>
      <c r="L71" s="45" t="s">
        <v>744</v>
      </c>
      <c r="M71" s="45" t="s">
        <v>745</v>
      </c>
      <c r="N71" s="45" t="s">
        <v>746</v>
      </c>
      <c r="O71" s="45" t="s">
        <v>777</v>
      </c>
      <c r="P71" s="45" t="s">
        <v>778</v>
      </c>
      <c r="Q71" s="45" t="s">
        <v>779</v>
      </c>
      <c r="R71" s="45" t="s">
        <v>810</v>
      </c>
      <c r="S71" s="45" t="s">
        <v>811</v>
      </c>
      <c r="T71" s="45" t="s">
        <v>812</v>
      </c>
      <c r="U71" s="45" t="s">
        <v>843</v>
      </c>
      <c r="V71" s="45" t="s">
        <v>844</v>
      </c>
      <c r="W71" s="45" t="s">
        <v>845</v>
      </c>
      <c r="X71" s="45" t="s">
        <v>876</v>
      </c>
      <c r="Y71" s="45" t="s">
        <v>877</v>
      </c>
      <c r="Z71" s="45" t="s">
        <v>878</v>
      </c>
      <c r="AA71" s="45" t="s">
        <v>909</v>
      </c>
      <c r="AB71" s="45" t="s">
        <v>910</v>
      </c>
      <c r="AC71" s="45" t="s">
        <v>911</v>
      </c>
      <c r="AD71" s="58">
        <v>3</v>
      </c>
    </row>
    <row r="72" spans="1:30" hidden="1">
      <c r="A72" s="48"/>
      <c r="B72" s="49" t="s">
        <v>969</v>
      </c>
      <c r="C72" s="45" t="s">
        <v>271</v>
      </c>
      <c r="D72" s="45" t="s">
        <v>272</v>
      </c>
      <c r="E72" s="45" t="s">
        <v>273</v>
      </c>
      <c r="F72" s="45" t="s">
        <v>469</v>
      </c>
      <c r="G72" s="45" t="s">
        <v>470</v>
      </c>
      <c r="H72" s="45" t="s">
        <v>471</v>
      </c>
      <c r="I72" s="45" t="s">
        <v>502</v>
      </c>
      <c r="J72" s="45" t="s">
        <v>503</v>
      </c>
      <c r="K72" s="45" t="s">
        <v>504</v>
      </c>
      <c r="L72" s="45" t="s">
        <v>747</v>
      </c>
      <c r="M72" s="45" t="s">
        <v>748</v>
      </c>
      <c r="N72" s="45" t="s">
        <v>749</v>
      </c>
      <c r="O72" s="45" t="s">
        <v>780</v>
      </c>
      <c r="P72" s="45" t="s">
        <v>781</v>
      </c>
      <c r="Q72" s="45" t="s">
        <v>782</v>
      </c>
      <c r="R72" s="45" t="s">
        <v>813</v>
      </c>
      <c r="S72" s="45" t="s">
        <v>814</v>
      </c>
      <c r="T72" s="45" t="s">
        <v>815</v>
      </c>
      <c r="U72" s="45" t="s">
        <v>846</v>
      </c>
      <c r="V72" s="45" t="s">
        <v>847</v>
      </c>
      <c r="W72" s="45" t="s">
        <v>848</v>
      </c>
      <c r="X72" s="45" t="s">
        <v>879</v>
      </c>
      <c r="Y72" s="45" t="s">
        <v>880</v>
      </c>
      <c r="Z72" s="45" t="s">
        <v>881</v>
      </c>
      <c r="AA72" s="45" t="s">
        <v>912</v>
      </c>
      <c r="AB72" s="45" t="s">
        <v>913</v>
      </c>
      <c r="AC72" s="45" t="s">
        <v>914</v>
      </c>
      <c r="AD72" s="58">
        <v>4</v>
      </c>
    </row>
    <row r="73" spans="1:30" hidden="1">
      <c r="A73" s="48"/>
      <c r="B73" s="50" t="s">
        <v>970</v>
      </c>
      <c r="C73" s="45" t="s">
        <v>274</v>
      </c>
      <c r="D73" s="45" t="s">
        <v>275</v>
      </c>
      <c r="E73" s="45" t="s">
        <v>276</v>
      </c>
      <c r="F73" s="45" t="s">
        <v>472</v>
      </c>
      <c r="G73" s="45" t="s">
        <v>473</v>
      </c>
      <c r="H73" s="45" t="s">
        <v>474</v>
      </c>
      <c r="I73" s="45" t="s">
        <v>505</v>
      </c>
      <c r="J73" s="45" t="s">
        <v>506</v>
      </c>
      <c r="K73" s="45" t="s">
        <v>507</v>
      </c>
      <c r="L73" s="45" t="s">
        <v>750</v>
      </c>
      <c r="M73" s="45" t="s">
        <v>751</v>
      </c>
      <c r="N73" s="45" t="s">
        <v>752</v>
      </c>
      <c r="O73" s="45" t="s">
        <v>783</v>
      </c>
      <c r="P73" s="45" t="s">
        <v>784</v>
      </c>
      <c r="Q73" s="45" t="s">
        <v>785</v>
      </c>
      <c r="R73" s="45" t="s">
        <v>816</v>
      </c>
      <c r="S73" s="45" t="s">
        <v>817</v>
      </c>
      <c r="T73" s="45" t="s">
        <v>818</v>
      </c>
      <c r="U73" s="45" t="s">
        <v>849</v>
      </c>
      <c r="V73" s="45" t="s">
        <v>850</v>
      </c>
      <c r="W73" s="45" t="s">
        <v>851</v>
      </c>
      <c r="X73" s="45" t="s">
        <v>882</v>
      </c>
      <c r="Y73" s="45" t="s">
        <v>883</v>
      </c>
      <c r="Z73" s="45" t="s">
        <v>884</v>
      </c>
      <c r="AA73" s="45" t="s">
        <v>915</v>
      </c>
      <c r="AB73" s="45" t="s">
        <v>916</v>
      </c>
      <c r="AC73" s="45" t="s">
        <v>917</v>
      </c>
      <c r="AD73" s="58">
        <v>5</v>
      </c>
    </row>
    <row r="74" spans="1:30" hidden="1">
      <c r="A74" s="48"/>
      <c r="B74" s="50" t="s">
        <v>971</v>
      </c>
      <c r="C74" s="45" t="s">
        <v>277</v>
      </c>
      <c r="D74" s="45" t="s">
        <v>278</v>
      </c>
      <c r="E74" s="45" t="s">
        <v>279</v>
      </c>
      <c r="F74" s="45" t="s">
        <v>475</v>
      </c>
      <c r="G74" s="45" t="s">
        <v>476</v>
      </c>
      <c r="H74" s="45" t="s">
        <v>477</v>
      </c>
      <c r="I74" s="45" t="s">
        <v>508</v>
      </c>
      <c r="J74" s="45" t="s">
        <v>509</v>
      </c>
      <c r="K74" s="45" t="s">
        <v>510</v>
      </c>
      <c r="L74" s="45" t="s">
        <v>753</v>
      </c>
      <c r="M74" s="45" t="s">
        <v>754</v>
      </c>
      <c r="N74" s="45" t="s">
        <v>755</v>
      </c>
      <c r="O74" s="45" t="s">
        <v>786</v>
      </c>
      <c r="P74" s="45" t="s">
        <v>787</v>
      </c>
      <c r="Q74" s="45" t="s">
        <v>788</v>
      </c>
      <c r="R74" s="45" t="s">
        <v>819</v>
      </c>
      <c r="S74" s="45" t="s">
        <v>820</v>
      </c>
      <c r="T74" s="45" t="s">
        <v>821</v>
      </c>
      <c r="U74" s="45" t="s">
        <v>852</v>
      </c>
      <c r="V74" s="45" t="s">
        <v>853</v>
      </c>
      <c r="W74" s="45" t="s">
        <v>854</v>
      </c>
      <c r="X74" s="45" t="s">
        <v>885</v>
      </c>
      <c r="Y74" s="45" t="s">
        <v>886</v>
      </c>
      <c r="Z74" s="45" t="s">
        <v>887</v>
      </c>
      <c r="AA74" s="45" t="s">
        <v>918</v>
      </c>
      <c r="AB74" s="45" t="s">
        <v>919</v>
      </c>
      <c r="AC74" s="45" t="s">
        <v>920</v>
      </c>
      <c r="AD74" s="58">
        <v>6</v>
      </c>
    </row>
    <row r="75" spans="1:30" hidden="1">
      <c r="A75" s="48"/>
      <c r="B75" s="51" t="s">
        <v>972</v>
      </c>
      <c r="C75" s="45" t="s">
        <v>280</v>
      </c>
      <c r="D75" s="45" t="s">
        <v>281</v>
      </c>
      <c r="E75" s="45" t="s">
        <v>282</v>
      </c>
      <c r="F75" s="45" t="s">
        <v>478</v>
      </c>
      <c r="G75" s="45" t="s">
        <v>479</v>
      </c>
      <c r="H75" s="45" t="s">
        <v>480</v>
      </c>
      <c r="I75" s="45" t="s">
        <v>511</v>
      </c>
      <c r="J75" s="45" t="s">
        <v>724</v>
      </c>
      <c r="K75" s="45" t="s">
        <v>725</v>
      </c>
      <c r="L75" s="45" t="s">
        <v>756</v>
      </c>
      <c r="M75" s="45" t="s">
        <v>757</v>
      </c>
      <c r="N75" s="45" t="s">
        <v>758</v>
      </c>
      <c r="O75" s="45" t="s">
        <v>789</v>
      </c>
      <c r="P75" s="45" t="s">
        <v>790</v>
      </c>
      <c r="Q75" s="45" t="s">
        <v>791</v>
      </c>
      <c r="R75" s="45" t="s">
        <v>822</v>
      </c>
      <c r="S75" s="45" t="s">
        <v>823</v>
      </c>
      <c r="T75" s="45" t="s">
        <v>824</v>
      </c>
      <c r="U75" s="45" t="s">
        <v>855</v>
      </c>
      <c r="V75" s="45" t="s">
        <v>856</v>
      </c>
      <c r="W75" s="45" t="s">
        <v>857</v>
      </c>
      <c r="X75" s="45" t="s">
        <v>888</v>
      </c>
      <c r="Y75" s="45" t="s">
        <v>889</v>
      </c>
      <c r="Z75" s="45" t="s">
        <v>890</v>
      </c>
      <c r="AA75" s="45" t="s">
        <v>921</v>
      </c>
      <c r="AB75" s="45" t="s">
        <v>922</v>
      </c>
      <c r="AC75" s="45" t="s">
        <v>923</v>
      </c>
      <c r="AD75" s="58">
        <v>7</v>
      </c>
    </row>
    <row r="76" spans="1:30" hidden="1">
      <c r="A76" s="48"/>
      <c r="B76" s="52" t="s">
        <v>973</v>
      </c>
      <c r="C76" s="45" t="s">
        <v>283</v>
      </c>
      <c r="D76" s="45" t="s">
        <v>284</v>
      </c>
      <c r="E76" s="45" t="s">
        <v>285</v>
      </c>
      <c r="F76" s="45" t="s">
        <v>481</v>
      </c>
      <c r="G76" s="45" t="s">
        <v>482</v>
      </c>
      <c r="H76" s="45" t="s">
        <v>483</v>
      </c>
      <c r="I76" s="45" t="s">
        <v>726</v>
      </c>
      <c r="J76" s="45" t="s">
        <v>727</v>
      </c>
      <c r="K76" s="45" t="s">
        <v>728</v>
      </c>
      <c r="L76" s="45" t="s">
        <v>759</v>
      </c>
      <c r="M76" s="45" t="s">
        <v>760</v>
      </c>
      <c r="N76" s="45" t="s">
        <v>761</v>
      </c>
      <c r="O76" s="45" t="s">
        <v>792</v>
      </c>
      <c r="P76" s="45" t="s">
        <v>793</v>
      </c>
      <c r="Q76" s="45" t="s">
        <v>794</v>
      </c>
      <c r="R76" s="45" t="s">
        <v>825</v>
      </c>
      <c r="S76" s="45" t="s">
        <v>826</v>
      </c>
      <c r="T76" s="45" t="s">
        <v>827</v>
      </c>
      <c r="U76" s="45" t="s">
        <v>858</v>
      </c>
      <c r="V76" s="45" t="s">
        <v>859</v>
      </c>
      <c r="W76" s="45" t="s">
        <v>860</v>
      </c>
      <c r="X76" s="45" t="s">
        <v>891</v>
      </c>
      <c r="Y76" s="45" t="s">
        <v>892</v>
      </c>
      <c r="Z76" s="45" t="s">
        <v>893</v>
      </c>
      <c r="AA76" s="45" t="s">
        <v>924</v>
      </c>
      <c r="AB76" s="45" t="s">
        <v>925</v>
      </c>
      <c r="AC76" s="45" t="s">
        <v>926</v>
      </c>
      <c r="AD76" s="58">
        <v>8</v>
      </c>
    </row>
    <row r="77" spans="1:30" hidden="1">
      <c r="A77" s="48"/>
      <c r="B77" s="52" t="s">
        <v>974</v>
      </c>
      <c r="C77" s="45" t="s">
        <v>286</v>
      </c>
      <c r="D77" s="45" t="s">
        <v>287</v>
      </c>
      <c r="E77" s="45" t="s">
        <v>288</v>
      </c>
      <c r="F77" s="45" t="s">
        <v>484</v>
      </c>
      <c r="G77" s="45" t="s">
        <v>485</v>
      </c>
      <c r="H77" s="45" t="s">
        <v>486</v>
      </c>
      <c r="I77" s="45" t="s">
        <v>729</v>
      </c>
      <c r="J77" s="45" t="s">
        <v>730</v>
      </c>
      <c r="K77" s="45" t="s">
        <v>731</v>
      </c>
      <c r="L77" s="45" t="s">
        <v>762</v>
      </c>
      <c r="M77" s="45" t="s">
        <v>763</v>
      </c>
      <c r="N77" s="45" t="s">
        <v>764</v>
      </c>
      <c r="O77" s="45" t="s">
        <v>795</v>
      </c>
      <c r="P77" s="45" t="s">
        <v>796</v>
      </c>
      <c r="Q77" s="45" t="s">
        <v>797</v>
      </c>
      <c r="R77" s="45" t="s">
        <v>828</v>
      </c>
      <c r="S77" s="45" t="s">
        <v>829</v>
      </c>
      <c r="T77" s="45" t="s">
        <v>830</v>
      </c>
      <c r="U77" s="45" t="s">
        <v>861</v>
      </c>
      <c r="V77" s="45" t="s">
        <v>862</v>
      </c>
      <c r="W77" s="45" t="s">
        <v>863</v>
      </c>
      <c r="X77" s="45" t="s">
        <v>894</v>
      </c>
      <c r="Y77" s="45" t="s">
        <v>895</v>
      </c>
      <c r="Z77" s="45" t="s">
        <v>896</v>
      </c>
      <c r="AA77" s="45" t="s">
        <v>927</v>
      </c>
      <c r="AB77" s="45" t="s">
        <v>928</v>
      </c>
      <c r="AC77" s="45" t="s">
        <v>929</v>
      </c>
      <c r="AD77" s="58">
        <v>9</v>
      </c>
    </row>
    <row r="78" spans="1:30" hidden="1">
      <c r="A78" s="48"/>
      <c r="B78" s="53" t="s">
        <v>975</v>
      </c>
      <c r="C78" s="45" t="s">
        <v>289</v>
      </c>
      <c r="D78" s="45" t="s">
        <v>290</v>
      </c>
      <c r="E78" s="45" t="s">
        <v>291</v>
      </c>
      <c r="F78" s="45" t="s">
        <v>487</v>
      </c>
      <c r="G78" s="45" t="s">
        <v>488</v>
      </c>
      <c r="H78" s="45" t="s">
        <v>489</v>
      </c>
      <c r="I78" s="45" t="s">
        <v>732</v>
      </c>
      <c r="J78" s="45" t="s">
        <v>733</v>
      </c>
      <c r="K78" s="45" t="s">
        <v>734</v>
      </c>
      <c r="L78" s="45" t="s">
        <v>765</v>
      </c>
      <c r="M78" s="45" t="s">
        <v>766</v>
      </c>
      <c r="N78" s="45" t="s">
        <v>767</v>
      </c>
      <c r="O78" s="45" t="s">
        <v>798</v>
      </c>
      <c r="P78" s="45" t="s">
        <v>799</v>
      </c>
      <c r="Q78" s="45" t="s">
        <v>800</v>
      </c>
      <c r="R78" s="45" t="s">
        <v>831</v>
      </c>
      <c r="S78" s="45" t="s">
        <v>832</v>
      </c>
      <c r="T78" s="45" t="s">
        <v>833</v>
      </c>
      <c r="U78" s="45" t="s">
        <v>864</v>
      </c>
      <c r="V78" s="45" t="s">
        <v>865</v>
      </c>
      <c r="W78" s="45" t="s">
        <v>866</v>
      </c>
      <c r="X78" s="45" t="s">
        <v>897</v>
      </c>
      <c r="Y78" s="45" t="s">
        <v>898</v>
      </c>
      <c r="Z78" s="45" t="s">
        <v>899</v>
      </c>
      <c r="AA78" s="45" t="s">
        <v>930</v>
      </c>
      <c r="AB78" s="45" t="s">
        <v>931</v>
      </c>
      <c r="AC78" s="45" t="s">
        <v>932</v>
      </c>
      <c r="AD78" s="58">
        <v>10</v>
      </c>
    </row>
    <row r="79" spans="1:30" hidden="1">
      <c r="A79" s="48"/>
      <c r="B79" s="53" t="s">
        <v>976</v>
      </c>
      <c r="C79" s="45" t="s">
        <v>292</v>
      </c>
      <c r="D79" s="45" t="s">
        <v>293</v>
      </c>
      <c r="E79" s="45" t="s">
        <v>294</v>
      </c>
      <c r="F79" s="45" t="s">
        <v>490</v>
      </c>
      <c r="G79" s="45" t="s">
        <v>491</v>
      </c>
      <c r="H79" s="45" t="s">
        <v>492</v>
      </c>
      <c r="I79" s="45" t="s">
        <v>735</v>
      </c>
      <c r="J79" s="45" t="s">
        <v>736</v>
      </c>
      <c r="K79" s="45" t="s">
        <v>737</v>
      </c>
      <c r="L79" s="45" t="s">
        <v>768</v>
      </c>
      <c r="M79" s="45" t="s">
        <v>769</v>
      </c>
      <c r="N79" s="45" t="s">
        <v>770</v>
      </c>
      <c r="O79" s="45" t="s">
        <v>801</v>
      </c>
      <c r="P79" s="45" t="s">
        <v>802</v>
      </c>
      <c r="Q79" s="45" t="s">
        <v>803</v>
      </c>
      <c r="R79" s="45" t="s">
        <v>834</v>
      </c>
      <c r="S79" s="45" t="s">
        <v>835</v>
      </c>
      <c r="T79" s="45" t="s">
        <v>836</v>
      </c>
      <c r="U79" s="45" t="s">
        <v>867</v>
      </c>
      <c r="V79" s="45" t="s">
        <v>868</v>
      </c>
      <c r="W79" s="45" t="s">
        <v>869</v>
      </c>
      <c r="X79" s="45" t="s">
        <v>900</v>
      </c>
      <c r="Y79" s="45" t="s">
        <v>901</v>
      </c>
      <c r="Z79" s="45" t="s">
        <v>902</v>
      </c>
      <c r="AA79" s="45" t="s">
        <v>933</v>
      </c>
      <c r="AB79" s="45" t="s">
        <v>934</v>
      </c>
      <c r="AC79" s="45" t="s">
        <v>935</v>
      </c>
      <c r="AD79" s="58">
        <v>11</v>
      </c>
    </row>
    <row r="80" spans="1:30">
      <c r="A80" s="48"/>
      <c r="B80" s="51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</row>
    <row r="81" spans="1:20">
      <c r="A81" s="48"/>
      <c r="B81" s="51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</row>
    <row r="82" spans="1:20">
      <c r="A82" s="48"/>
      <c r="B82" s="51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</row>
    <row r="83" spans="1:20">
      <c r="A83" s="48"/>
      <c r="B83" s="51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</row>
    <row r="84" spans="1:20">
      <c r="A84" s="48"/>
      <c r="B84" s="51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</row>
    <row r="85" spans="1:20">
      <c r="B85" s="56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</row>
    <row r="86" spans="1:20" ht="15" customHeight="1">
      <c r="B86" s="56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</row>
    <row r="87" spans="1:20" ht="15" customHeight="1"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</row>
  </sheetData>
  <mergeCells count="25">
    <mergeCell ref="C10:E10"/>
    <mergeCell ref="G10:I10"/>
    <mergeCell ref="B5:K5"/>
    <mergeCell ref="B6:K6"/>
    <mergeCell ref="L6:T6"/>
    <mergeCell ref="A8:H8"/>
    <mergeCell ref="L8:R8"/>
    <mergeCell ref="R65:T65"/>
    <mergeCell ref="U65:W65"/>
    <mergeCell ref="C46:E46"/>
    <mergeCell ref="F46:H46"/>
    <mergeCell ref="I46:K46"/>
    <mergeCell ref="L46:N46"/>
    <mergeCell ref="O46:Q46"/>
    <mergeCell ref="R46:T46"/>
    <mergeCell ref="C65:E65"/>
    <mergeCell ref="F65:H65"/>
    <mergeCell ref="I65:K65"/>
    <mergeCell ref="L65:N65"/>
    <mergeCell ref="O65:Q65"/>
    <mergeCell ref="X65:Z65"/>
    <mergeCell ref="AA65:AC65"/>
    <mergeCell ref="U46:W46"/>
    <mergeCell ref="X46:Z46"/>
    <mergeCell ref="AA46:AC46"/>
  </mergeCells>
  <dataValidations count="1">
    <dataValidation type="list" allowBlank="1" showInputMessage="1" showErrorMessage="1" sqref="C10:E10" xr:uid="{B76D0DD5-D767-4B18-B4E4-D7106DC8320B}">
      <formula1>$B$29:$B$37</formula1>
    </dataValidation>
  </dataValidations>
  <hyperlinks>
    <hyperlink ref="A27" r:id="rId1" display="http://www.abs.gov.au/websitedbs/d3310114.nsf/Home/©+Copyright?OpenDocument" xr:uid="{50067B5A-AB83-4298-8AC3-4A42320002F9}"/>
    <hyperlink ref="F69" location="A125190306J" display="A125190306J" xr:uid="{78938580-06AB-4B57-819F-12B511E91C33}"/>
    <hyperlink ref="F70" location="A125190286K" display="A125190286K" xr:uid="{5B684CFC-B561-493E-B942-CB8305169C84}"/>
    <hyperlink ref="F71" location="A125190310X" display="A125190310X" xr:uid="{CE4C4AB4-8682-406F-B7FF-401868C47E9E}"/>
    <hyperlink ref="F72" location="A125190314J" display="A125190314J" xr:uid="{F456F0E6-5C81-4315-B08D-D6B2821577AF}"/>
    <hyperlink ref="F73" location="A125190290A" display="A125190290A" xr:uid="{58AD7E7E-FC92-49F2-84ED-1B7D1C076464}"/>
    <hyperlink ref="F74" location="A125190294K" display="A125190294K" xr:uid="{7807140B-ACB2-44C4-BF6C-B23B195330C1}"/>
    <hyperlink ref="F75" location="A125190298V" display="A125190298V" xr:uid="{8E3C31E8-E5C3-4AF9-9F99-4002A13FD593}"/>
    <hyperlink ref="F76" location="A125190282A" display="A125190282A" xr:uid="{C3400462-D69F-48DC-8341-7E79B8BE4A6B}"/>
    <hyperlink ref="F77" location="A125190318T" display="A125190318T" xr:uid="{83CDED0A-2687-4B33-A400-82C2B2608103}"/>
    <hyperlink ref="F78" location="A125190302X" display="A125190302X" xr:uid="{2BDF557E-37B8-4DD8-B6EE-8E784B9F8246}"/>
    <hyperlink ref="F79" location="A125190322J" display="A125190322J" xr:uid="{E158A47C-22A9-4EE0-A840-9910C2A46BBB}"/>
    <hyperlink ref="I69" location="A125190130R" display="A125190130R" xr:uid="{E246B6F5-4B59-4BA9-85F4-BDA0FE2D7020}"/>
    <hyperlink ref="I70" location="A125190110F" display="A125190110F" xr:uid="{1D960F12-0334-44D9-B534-78E541623660}"/>
    <hyperlink ref="I71" location="A125190134X" display="A125190134X" xr:uid="{18C5B4EB-23D1-4FD1-9AE6-04BC6675462F}"/>
    <hyperlink ref="I72" location="A125190138J" display="A125190138J" xr:uid="{969AA206-4E62-44B8-88ED-A90C1DE475D8}"/>
    <hyperlink ref="I73" location="A125190114R" display="A125190114R" xr:uid="{0A11BC0B-43F2-4419-B870-332A07E63559}"/>
    <hyperlink ref="I74" location="A125190118X" display="A125190118X" xr:uid="{624C8CEA-40CF-47F4-B90D-43C2C37827F9}"/>
    <hyperlink ref="I75" location="A125190122R" display="A125190122R" xr:uid="{10D6E49B-7698-4D9A-8A84-0989170C61DE}"/>
    <hyperlink ref="I76" location="A125190106R" display="A125190106R" xr:uid="{0202C01F-F641-49D1-AFD8-6BAA7DAEC5E8}"/>
    <hyperlink ref="I77" location="A125190142X" display="A125190142X" xr:uid="{7CAA9D33-7E45-4C14-8692-3760EC50796C}"/>
    <hyperlink ref="I78" location="A125190126X" display="A125190126X" xr:uid="{25E561DF-13E0-47AF-8C27-98C49AF87CD3}"/>
    <hyperlink ref="I79" location="A125190146J" display="A125190146J" xr:uid="{B53E02AC-B5BB-4492-A2DB-EFA82EA99F31}"/>
    <hyperlink ref="L69" location="A125190350T" display="A125190350T" xr:uid="{0D584D45-406B-4682-92EE-57789D27476E}"/>
    <hyperlink ref="L70" location="A125190330J" display="A125190330J" xr:uid="{A7EA3315-3D04-4089-8E53-2901B2B861D4}"/>
    <hyperlink ref="L71" location="A125190354A" display="A125190354A" xr:uid="{9A6289AE-96F1-4413-9D0C-F508F84BB0E9}"/>
    <hyperlink ref="L72" location="A125190358K" display="A125190358K" xr:uid="{34F4B450-25B3-433C-A68C-42FFD8DFDC0C}"/>
    <hyperlink ref="L73" location="A125190334T" display="A125190334T" xr:uid="{A7BD341F-FAD8-4716-B4D2-0AB7D972A560}"/>
    <hyperlink ref="L74" location="A125190338A" display="A125190338A" xr:uid="{123A1B8E-0667-4836-8241-616A4CF99E0B}"/>
    <hyperlink ref="L75" location="A125190342T" display="A125190342T" xr:uid="{F135896A-19D7-473A-A4FB-7C1263467C16}"/>
    <hyperlink ref="L76" location="A125190326T" display="A125190326T" xr:uid="{DAEFBC09-453B-4411-A4BC-0531799526CF}"/>
    <hyperlink ref="L77" location="A125190362A" display="A125190362A" xr:uid="{2D6591EF-FA61-4298-9F83-75BD5A55012E}"/>
    <hyperlink ref="L78" location="A125190346A" display="A125190346A" xr:uid="{3718088A-15E9-4331-B6BF-9BF65EFD6A73}"/>
    <hyperlink ref="L79" location="A125190366K" display="A125190366K" xr:uid="{67B6E6C5-BF3D-47BD-8EBC-38BCD78D2B06}"/>
    <hyperlink ref="O69" location="A125190394V" display="A125190394V" xr:uid="{A1C86410-48B8-4B1A-9145-ADEF5782806A}"/>
    <hyperlink ref="O70" location="A125190374K" display="A125190374K" xr:uid="{3EE8336D-FFD5-4566-A11A-8CD7585CDF6A}"/>
    <hyperlink ref="O71" location="A125190398C" display="A125190398C" xr:uid="{5579F031-E57A-4B89-ADE5-04B0F2EE94F9}"/>
    <hyperlink ref="O72" location="A125190402J" display="A125190402J" xr:uid="{6713494C-A47F-473E-B6D6-3EBF12ACAD82}"/>
    <hyperlink ref="O73" location="A125190378V" display="A125190378V" xr:uid="{F748AB5D-3A5A-42B9-87A3-3CB759BFCAB0}"/>
    <hyperlink ref="O74" location="A125190382K" display="A125190382K" xr:uid="{FF5DB2C2-EA28-49BB-AA8D-848F4C519BEF}"/>
    <hyperlink ref="O75" location="A125190386V" display="A125190386V" xr:uid="{1E3954BE-B926-4F03-A90B-F9F9A00D2827}"/>
    <hyperlink ref="O76" location="A125190370A" display="A125190370A" xr:uid="{C4D95C68-0EF1-4B00-A8FA-E702AE1E3402}"/>
    <hyperlink ref="O77" location="A125190406T" display="A125190406T" xr:uid="{650C6270-9E5C-4952-AC8A-21B623595C38}"/>
    <hyperlink ref="O78" location="A125190390K" display="A125190390K" xr:uid="{600BA85F-F8E8-472E-9C78-95CB6ABF16C2}"/>
    <hyperlink ref="O79" location="A125190410J" display="A125190410J" xr:uid="{5611C400-581E-426C-91E5-98AFBAFD7801}"/>
    <hyperlink ref="R69" location="A125190174T" display="A125190174T" xr:uid="{CFD11DB0-2765-4619-AF92-BB9E6A64F868}"/>
    <hyperlink ref="R70" location="A125190154J" display="A125190154J" xr:uid="{7ED4B095-F8DE-4D2E-A5BE-5AAC8A0C6392}"/>
    <hyperlink ref="R71" location="A125190178A" display="A125190178A" xr:uid="{5AB0AD91-FFF4-4D3F-9E5F-C73BA897588D}"/>
    <hyperlink ref="R72" location="A125190182T" display="A125190182T" xr:uid="{D0987390-627F-475C-956B-A0D9055A9010}"/>
    <hyperlink ref="R73" location="A125190158T" display="A125190158T" xr:uid="{4ED49ACE-C8DE-4D9D-A797-751A32C3CBAE}"/>
    <hyperlink ref="R74" location="A125190162J" display="A125190162J" xr:uid="{FB9C4C0C-B996-4758-A8A5-80AEEAD78F49}"/>
    <hyperlink ref="R75" location="A125190166T" display="A125190166T" xr:uid="{5CD4CF6E-BE57-41C1-B4B9-31DBC7004F9A}"/>
    <hyperlink ref="R76" location="A125190150X" display="A125190150X" xr:uid="{00F062AA-0EFE-4135-B434-E636FC38B770}"/>
    <hyperlink ref="R77" location="A125190186A" display="A125190186A" xr:uid="{CCB26725-94D8-4A79-B256-2D3DA19A00B1}"/>
    <hyperlink ref="R78" location="A125190170J" display="A125190170J" xr:uid="{44C4FA1D-5750-4329-8126-13C5C38C3363}"/>
    <hyperlink ref="R79" location="A125190190T" display="A125190190T" xr:uid="{343C408A-4368-44AF-A1D9-FF01627D3600}"/>
    <hyperlink ref="U69" location="A125190218J" display="A125190218J" xr:uid="{CA1FC9ED-EC84-42BF-B4FB-C9308A693AEA}"/>
    <hyperlink ref="U70" location="A125190198K" display="A125190198K" xr:uid="{61631DB5-044A-445E-8DBA-B85FE1CF0FCF}"/>
    <hyperlink ref="U71" location="A125190222X" display="A125190222X" xr:uid="{C3A17318-2228-40A9-B163-5A69B897542B}"/>
    <hyperlink ref="U72" location="A125190226J" display="A125190226J" xr:uid="{BD98C1DF-C98B-41C8-9225-D2C0D4C18FBD}"/>
    <hyperlink ref="U73" location="A125190202R" display="A125190202R" xr:uid="{62557D42-41A2-404C-8D57-941B625DB5CA}"/>
    <hyperlink ref="U74" location="A125190206X" display="A125190206X" xr:uid="{EBB1637B-3B85-43E6-A193-6B01C4400680}"/>
    <hyperlink ref="U75" location="A125190210R" display="A125190210R" xr:uid="{7A6E4880-3A09-45D4-87D5-547D99253F76}"/>
    <hyperlink ref="U76" location="A125190194A" display="A125190194A" xr:uid="{AA0A3A4B-AB69-4EEE-BBE3-7CD053F0E2A8}"/>
    <hyperlink ref="U77" location="A125190230X" display="A125190230X" xr:uid="{41B9227A-6DBB-4895-95F8-2CDCBF09A44A}"/>
    <hyperlink ref="U78" location="A125190214X" display="A125190214X" xr:uid="{020D8499-3E43-40DA-8285-69678A4B9821}"/>
    <hyperlink ref="U79" location="A125190234J" display="A125190234J" xr:uid="{E34980AF-30AF-4BD6-A5A4-AE4DE681FE20}"/>
    <hyperlink ref="X69" location="A125190262T" display="A125190262T" xr:uid="{74AE0C89-7431-4277-9FB0-C15DEA07552B}"/>
    <hyperlink ref="X70" location="A125190242J" display="A125190242J" xr:uid="{CF266523-E3DE-4833-816A-E2AF7EB62C6F}"/>
    <hyperlink ref="X71" location="A125190266A" display="A125190266A" xr:uid="{8E80E905-E3FF-4151-967B-BF6DB3C2ABEC}"/>
    <hyperlink ref="X72" location="A125190270T" display="A125190270T" xr:uid="{79689135-C8C9-44C4-B9F8-7C6D781EC697}"/>
    <hyperlink ref="X73" location="A125190246T" display="A125190246T" xr:uid="{FA3C1FC9-23DA-46F1-8817-FE94A71A57D7}"/>
    <hyperlink ref="X74" location="A125190250J" display="A125190250J" xr:uid="{64713915-82D5-4A35-99C6-48241A9D82AD}"/>
    <hyperlink ref="X75" location="A125190254T" display="A125190254T" xr:uid="{D14622F1-F7BD-4C15-864C-5451ACC616A7}"/>
    <hyperlink ref="X76" location="A125190238T" display="A125190238T" xr:uid="{C46A93FD-F9F2-408F-B4AB-BDB40E6D2E8A}"/>
    <hyperlink ref="X77" location="A125190274A" display="A125190274A" xr:uid="{92651114-16EC-4EC8-BE01-26A5977839F4}"/>
    <hyperlink ref="X78" location="A125190258A" display="A125190258A" xr:uid="{A3D2B0EC-EBA0-414E-B780-2FA7FA4945E0}"/>
    <hyperlink ref="X79" location="A125190278K" display="A125190278K" xr:uid="{17D962F3-D774-4F70-B1D8-773C20F2A2F4}"/>
    <hyperlink ref="AA69" location="A125190086T" display="A125190086T" xr:uid="{E621B2B4-5C71-4692-9C47-1BB2E6D4812D}"/>
    <hyperlink ref="AA70" location="A125190066J" display="A125190066J" xr:uid="{E9E0C7AD-0E08-4FC1-8EEF-896CE95E9F6D}"/>
    <hyperlink ref="AA71" location="A125190090J" display="A125190090J" xr:uid="{46E82398-248F-4777-AB6E-391182147B51}"/>
    <hyperlink ref="AA72" location="A125190094T" display="A125190094T" xr:uid="{53D7FE64-3C1C-4639-9277-94DFBFE3A6F2}"/>
    <hyperlink ref="AA73" location="A125190070X" display="A125190070X" xr:uid="{85B5840E-0756-49BC-8219-12F997487205}"/>
    <hyperlink ref="AA74" location="A125190074J" display="A125190074J" xr:uid="{1D1165E5-8297-4ED9-875C-54B6D6329299}"/>
    <hyperlink ref="AA75" location="A125190078T" display="A125190078T" xr:uid="{C9AE13D3-87FF-46D0-BC74-8618F2027606}"/>
    <hyperlink ref="AA76" location="A125190062X" display="A125190062X" xr:uid="{CD790048-3ED8-49CC-8CBA-7A74E4B0ACE0}"/>
    <hyperlink ref="AA77" location="A125190098A" display="A125190098A" xr:uid="{9B52F343-F472-4F19-A25B-53D41F37554B}"/>
    <hyperlink ref="AA78" location="A125190082J" display="A125190082J" xr:uid="{19EF2353-83AE-4F84-95B8-BC1427FF28EF}"/>
    <hyperlink ref="AA79" location="A125190102F" display="A125190102F" xr:uid="{AE2E6B5A-87A5-480B-BCE3-DA6BBBF0C4D4}"/>
    <hyperlink ref="G69" location="A125195058X" display="A125195058X" xr:uid="{3FD985AD-0DEE-472F-9D40-5AF1AB34A6E5}"/>
    <hyperlink ref="G70" location="A125195038R" display="A125195038R" xr:uid="{BBE3757F-4445-4A72-88EB-25020923A6F1}"/>
    <hyperlink ref="G71" location="A125195062R" display="A125195062R" xr:uid="{D556668C-45BB-4C36-922F-CE7E6BE64910}"/>
    <hyperlink ref="G72" location="A125195066X" display="A125195066X" xr:uid="{021159BF-BC23-44D4-A61A-B98E42970112}"/>
    <hyperlink ref="G73" location="A125195042F" display="A125195042F" xr:uid="{AE1542BE-6A2F-4355-8F37-F81118327C9A}"/>
    <hyperlink ref="G74" location="A125195046R" display="A125195046R" xr:uid="{836B91B1-B4FD-4BDB-AB22-E839BA7BE17A}"/>
    <hyperlink ref="G75" location="A125195050F" display="A125195050F" xr:uid="{3ECB605D-E566-4195-B0E9-69424D20C1F0}"/>
    <hyperlink ref="G76" location="A125195034F" display="A125195034F" xr:uid="{521F9183-FB9E-4F1A-8A6D-EA21332A98A4}"/>
    <hyperlink ref="G77" location="A125195070R" display="A125195070R" xr:uid="{315FEA48-2964-4D11-8B09-51A14C51D11E}"/>
    <hyperlink ref="G78" location="A125195054R" display="A125195054R" xr:uid="{3BBAEAC5-D1F1-46A3-9A8A-33646890B4B9}"/>
    <hyperlink ref="G79" location="A125195074X" display="A125195074X" xr:uid="{F13D9504-69CE-4A02-A485-3DB5C1F46240}"/>
    <hyperlink ref="J69" location="A125194882C" display="A125194882C" xr:uid="{767B9919-82A5-4D84-88E4-4A91F9C85ADE}"/>
    <hyperlink ref="J70" location="A125194862V" display="A125194862V" xr:uid="{EA308726-49F2-40E5-ADDF-34DBEA8EFFD5}"/>
    <hyperlink ref="J71" location="A125194886L" display="A125194886L" xr:uid="{D41CB21E-0E49-4097-8C43-E3C6D55692C4}"/>
    <hyperlink ref="J72" location="A125194890C" display="A125194890C" xr:uid="{57BE77D1-EB7B-438B-801A-073BE313CF3B}"/>
    <hyperlink ref="J73" location="A125194866C" display="A125194866C" xr:uid="{8A7773EA-D649-4A05-9589-F8FD10835E13}"/>
    <hyperlink ref="J74" location="A125194870V" display="A125194870V" xr:uid="{11793803-13B7-4733-A219-4477B55CD4D7}"/>
    <hyperlink ref="J75" location="A125194874C" display="A125194874C" xr:uid="{78EDEB35-C521-403E-8435-2CF227F7F5AE}"/>
    <hyperlink ref="J76" location="A125194858C" display="A125194858C" xr:uid="{78C558CA-0FD2-47F3-9A66-825950417330}"/>
    <hyperlink ref="J77" location="A125194894L" display="A125194894L" xr:uid="{68A80155-56A5-47F5-8D60-456D549AA106}"/>
    <hyperlink ref="J78" location="A125194878L" display="A125194878L" xr:uid="{79A703E4-8019-4C98-A3C1-6ADBC836DA8E}"/>
    <hyperlink ref="J79" location="A125194898W" display="A125194898W" xr:uid="{46A0D1A3-155C-40EB-8620-9057F280AC84}"/>
    <hyperlink ref="M69" location="A125195102W" display="A125195102W" xr:uid="{5A789796-D60A-4826-998B-6D5D20B82203}"/>
    <hyperlink ref="M70" location="A125195082X" display="A125195082X" xr:uid="{CA917BD6-AD69-4928-B80E-9A59E6FB9DB6}"/>
    <hyperlink ref="M71" location="A125195106F" display="A125195106F" xr:uid="{6B90128A-CCFC-4AE1-9315-B55611C062EB}"/>
    <hyperlink ref="M72" location="A125195110W" display="A125195110W" xr:uid="{708D4269-6993-4D49-9342-83CA7087E9C3}"/>
    <hyperlink ref="M73" location="A125195086J" display="A125195086J" xr:uid="{BCC41F91-194D-4FCA-87E3-8A01FFB25D6D}"/>
    <hyperlink ref="M74" location="A125195090X" display="A125195090X" xr:uid="{92B9CA0E-A1F9-4C66-BD43-76FDB4772832}"/>
    <hyperlink ref="M75" location="A125195094J" display="A125195094J" xr:uid="{C973A2F5-8335-485A-932E-660CE24C3150}"/>
    <hyperlink ref="M76" location="A125195078J" display="A125195078J" xr:uid="{F61A4D37-075D-40B5-8005-EA6F9155A830}"/>
    <hyperlink ref="M77" location="A125195114F" display="A125195114F" xr:uid="{F2902988-B212-469F-BCE3-29C63F3361D3}"/>
    <hyperlink ref="M78" location="A125195098T" display="A125195098T" xr:uid="{E83272BB-2098-43FA-8F51-762488B23CB0}"/>
    <hyperlink ref="M79" location="A125195118R" display="A125195118R" xr:uid="{7633A2D8-8288-4841-B8FC-6A764067C4D3}"/>
    <hyperlink ref="P69" location="A125195146X" display="A125195146X" xr:uid="{28D86D23-58B3-4223-A173-FF58E2B1CE8D}"/>
    <hyperlink ref="P70" location="A125195126R" display="A125195126R" xr:uid="{F36CEEED-FB11-4B29-A3EA-24A9B7070420}"/>
    <hyperlink ref="P71" location="A125195150R" display="A125195150R" xr:uid="{31E5C86B-9F68-4A7A-90AD-F32DDF3FC02A}"/>
    <hyperlink ref="P72" location="A125195154X" display="A125195154X" xr:uid="{27759A53-2B70-4D66-B1B7-E33E717A92F8}"/>
    <hyperlink ref="P73" location="A125195130F" display="A125195130F" xr:uid="{2A408C40-E511-4E4A-B092-098F7DC5C7D9}"/>
    <hyperlink ref="P74" location="A125195134R" display="A125195134R" xr:uid="{A1393BAE-627E-447E-AAC1-BF69B6834E14}"/>
    <hyperlink ref="P75" location="A125195138X" display="A125195138X" xr:uid="{E614CCD2-B487-462F-9037-7143F185F9CB}"/>
    <hyperlink ref="P76" location="A125195122F" display="A125195122F" xr:uid="{561FCE18-3503-4864-A9AC-F23D11B0F292}"/>
    <hyperlink ref="P77" location="A125195158J" display="A125195158J" xr:uid="{F30DDA27-EEDD-49C5-A706-0EEADB8EF5F5}"/>
    <hyperlink ref="P78" location="A125195142R" display="A125195142R" xr:uid="{F45BA8C6-A79A-438F-87F3-A1CF9C29AAC4}"/>
    <hyperlink ref="P79" location="A125195162X" display="A125195162X" xr:uid="{42B943DF-4BA0-4939-9D07-5BE0549B9D17}"/>
    <hyperlink ref="S69" location="A125194926V" display="A125194926V" xr:uid="{01CA733B-89F4-4D5E-B588-7E49F856657A}"/>
    <hyperlink ref="S70" location="A125194906K" display="A125194906K" xr:uid="{8777706A-B67D-4CE5-8931-391A819A75E1}"/>
    <hyperlink ref="S71" location="A125194930K" display="A125194930K" xr:uid="{230D3F54-A69D-49E3-A4DF-28C9ACAC9304}"/>
    <hyperlink ref="S72" location="A125194934V" display="A125194934V" xr:uid="{8C6AFD8A-0AF4-4A99-8FE0-FC80363C6C2A}"/>
    <hyperlink ref="S73" location="A125194910A" display="A125194910A" xr:uid="{A30D4AFA-FCC9-474B-8CF2-CEB0C8CAF14F}"/>
    <hyperlink ref="S74" location="A125194914K" display="A125194914K" xr:uid="{7946F041-8303-4C7D-B3CA-EE5C60800EB5}"/>
    <hyperlink ref="S75" location="A125194918V" display="A125194918V" xr:uid="{B2984D5F-4743-4A17-A67B-ACA758D539EB}"/>
    <hyperlink ref="S76" location="A125194902A" display="A125194902A" xr:uid="{F8F7858C-ED6C-4C45-91E6-9E735BBDF139}"/>
    <hyperlink ref="S77" location="A125194938C" display="A125194938C" xr:uid="{3267EA26-F4EE-4C42-B320-0D368D9EB251}"/>
    <hyperlink ref="S78" location="A125194922K" display="A125194922K" xr:uid="{5C47EA13-63D8-4476-82BF-8D3E25669385}"/>
    <hyperlink ref="S79" location="A125194942V" display="A125194942V" xr:uid="{D218A7FD-DC49-457D-A38F-C2691C42F7C6}"/>
    <hyperlink ref="V69" location="A125194970C" display="A125194970C" xr:uid="{4FE44370-3CCF-40C5-869F-346E840B31C4}"/>
    <hyperlink ref="V70" location="A125194950V" display="A125194950V" xr:uid="{9FF38340-F479-4D13-A229-E12942AB3721}"/>
    <hyperlink ref="V71" location="A125194974L" display="A125194974L" xr:uid="{84C5C8B5-2AFF-4570-B1A2-A49D4B97DEB9}"/>
    <hyperlink ref="V72" location="A125194978W" display="A125194978W" xr:uid="{FF261E0C-EB6E-4151-B774-3F394C6DABCF}"/>
    <hyperlink ref="V73" location="A125194954C" display="A125194954C" xr:uid="{23468038-755C-4F85-98A7-59161014AADC}"/>
    <hyperlink ref="V74" location="A125194958L" display="A125194958L" xr:uid="{986201F9-B002-4FAC-A867-BDD4D162559C}"/>
    <hyperlink ref="V75" location="A125194962C" display="A125194962C" xr:uid="{79690410-8DC3-496B-8EE1-3B6CF6CA49E4}"/>
    <hyperlink ref="V76" location="A125194946C" display="A125194946C" xr:uid="{071CF3D5-8A40-4CD4-9974-214284804E6C}"/>
    <hyperlink ref="V77" location="A125194982L" display="A125194982L" xr:uid="{B6F8E6C8-8954-45AA-8047-3B767C0E70AE}"/>
    <hyperlink ref="V78" location="A125194966L" display="A125194966L" xr:uid="{D1C79CCB-A4BD-456F-92F5-A187662FBB7C}"/>
    <hyperlink ref="V79" location="A125194986W" display="A125194986W" xr:uid="{13C98CFE-C015-4DE8-A73F-24E9B5F49A4B}"/>
    <hyperlink ref="Y69" location="A125195014W" display="A125195014W" xr:uid="{0DAF72FD-41F0-44C3-8C6B-918D6A0998D9}"/>
    <hyperlink ref="Y70" location="A125194994W" display="A125194994W" xr:uid="{FD078496-E3E7-4B43-BE88-0F429CCFB515}"/>
    <hyperlink ref="Y71" location="A125195018F" display="A125195018F" xr:uid="{4A7AF6F1-8A33-4EF4-8149-D83A8A892FF8}"/>
    <hyperlink ref="Y72" location="A125195022W" display="A125195022W" xr:uid="{1E1704E5-0908-43AA-8A03-D931EB27BF55}"/>
    <hyperlink ref="Y73" location="A125194998F" display="A125194998F" xr:uid="{BE7CB50A-C3E8-4AC3-B30D-2DC123295EAA}"/>
    <hyperlink ref="Y74" location="A125195002L" display="A125195002L" xr:uid="{E113A6ED-03A5-49B0-A412-8C581E3B2C23}"/>
    <hyperlink ref="Y75" location="A125195006W" display="A125195006W" xr:uid="{FA0C21B6-BDA0-41DD-9ACA-1968AD5823E7}"/>
    <hyperlink ref="Y76" location="A125194990L" display="A125194990L" xr:uid="{E445102E-D8CA-463C-95B9-B65E962001EB}"/>
    <hyperlink ref="Y77" location="A125195026F" display="A125195026F" xr:uid="{BB1C1CC1-C5E4-4B15-9DBB-08F3EAAE5C1B}"/>
    <hyperlink ref="Y78" location="A125195010L" display="A125195010L" xr:uid="{9717EFEA-68B9-4159-A2B5-8582ABE8E536}"/>
    <hyperlink ref="Y79" location="A125195030W" display="A125195030W" xr:uid="{B175BE54-7953-4A89-BC6F-65AE4342D490}"/>
    <hyperlink ref="AB69" location="A125194838V" display="A125194838V" xr:uid="{C6DDCA5E-522B-41D4-B95C-FEC47DA2F5FA}"/>
    <hyperlink ref="AB70" location="A125194818K" display="A125194818K" xr:uid="{87213E67-628D-4CCD-98C0-D12EB7544444}"/>
    <hyperlink ref="AB71" location="A125194842K" display="A125194842K" xr:uid="{354148B8-D233-46E3-8FD9-2446724B4721}"/>
    <hyperlink ref="AB72" location="A125194846V" display="A125194846V" xr:uid="{725BDFC6-481C-4CF4-821D-84AFC87AC798}"/>
    <hyperlink ref="AB73" location="A125194822A" display="A125194822A" xr:uid="{D183D7D4-84A4-45ED-A27E-03E0004DB967}"/>
    <hyperlink ref="AB74" location="A125194826K" display="A125194826K" xr:uid="{46C0101B-0359-42A6-95B2-2348F9DB48A8}"/>
    <hyperlink ref="AB75" location="A125194830A" display="A125194830A" xr:uid="{1CAC866D-5C97-4058-9CA6-2E960846B6E9}"/>
    <hyperlink ref="AB76" location="A125194814A" display="A125194814A" xr:uid="{FA2EC296-DBFE-4E7A-A6FB-263630DAFEB6}"/>
    <hyperlink ref="AB77" location="A125194850K" display="A125194850K" xr:uid="{853BBD88-AF05-457B-97DC-7CF669D9DDB5}"/>
    <hyperlink ref="AB78" location="A125194834K" display="A125194834K" xr:uid="{475CDE8F-D9A6-4FC7-ADBD-C0985DE1A862}"/>
    <hyperlink ref="AB79" location="A125194854V" display="A125194854V" xr:uid="{860B759B-AAF6-4169-BDB9-79699384BE8E}"/>
    <hyperlink ref="H69" location="A125192682X" display="A125192682X" xr:uid="{F569AD11-CDB4-40DD-96C0-FF10248A7870}"/>
    <hyperlink ref="H70" location="A125192662R" display="A125192662R" xr:uid="{7F1128D7-C311-4A2F-B489-69719ECD4242}"/>
    <hyperlink ref="H71" location="A125192686J" display="A125192686J" xr:uid="{25CFB31B-972C-4C45-AA27-21B2756BE42A}"/>
    <hyperlink ref="H72" location="A125192690X" display="A125192690X" xr:uid="{96C9EAEA-8E77-4853-AE22-AFDF9FC711EA}"/>
    <hyperlink ref="H73" location="A125192666X" display="A125192666X" xr:uid="{E6099CE3-0612-4BBC-960E-980564BA3F09}"/>
    <hyperlink ref="H74" location="A125192670R" display="A125192670R" xr:uid="{0FD179F5-E0B6-48CC-A781-E31087EFDC81}"/>
    <hyperlink ref="H75" location="A125192674X" display="A125192674X" xr:uid="{32A13CE1-26C0-419B-B512-C1B16C4FA858}"/>
    <hyperlink ref="H76" location="A125192658X" display="A125192658X" xr:uid="{73CC9D80-9F64-4CFA-9B86-CDF7AFA5591F}"/>
    <hyperlink ref="H77" location="A125192694J" display="A125192694J" xr:uid="{1A58A356-6837-4FBA-B2CD-59CF71611489}"/>
    <hyperlink ref="H78" location="A125192678J" display="A125192678J" xr:uid="{BB7E9563-06A6-48D6-962D-35F275DE9F3C}"/>
    <hyperlink ref="H79" location="A125192698T" display="A125192698T" xr:uid="{E2A594BD-10D7-4434-B859-A47FDCAE8B37}"/>
    <hyperlink ref="K69" location="A125192506L" display="A125192506L" xr:uid="{4C20BC49-73F0-4D71-A89E-15ABAA65B08C}"/>
    <hyperlink ref="K70" location="A125192486R" display="A125192486R" xr:uid="{A4FAAD1A-C706-4933-9A3E-8F53F10AB95B}"/>
    <hyperlink ref="K71" location="A125192510C" display="A125192510C" xr:uid="{E387527C-0FEB-44A2-B66E-A778C1B3EAD5}"/>
    <hyperlink ref="K72" location="A125192514L" display="A125192514L" xr:uid="{D814DBA2-CF9F-48F3-8713-E1FED2DEA6CA}"/>
    <hyperlink ref="K73" location="A125192490F" display="A125192490F" xr:uid="{6CDEB9E6-E821-4780-AD0F-71DF10595B3D}"/>
    <hyperlink ref="K74" location="A125192494R" display="A125192494R" xr:uid="{A965A71E-30F6-4CEF-98A1-088D6F96EA54}"/>
    <hyperlink ref="K75" location="A125192498X" display="A125192498X" xr:uid="{E40B44E8-42B5-43EC-A9DD-44C5CCD57B3B}"/>
    <hyperlink ref="K76" location="A125192482F" display="A125192482F" xr:uid="{5001F7CB-229B-4BBE-91E2-6ABB14560107}"/>
    <hyperlink ref="K77" location="A125192518W" display="A125192518W" xr:uid="{4891C202-F39D-4C24-9803-6F6E9C6D1D1C}"/>
    <hyperlink ref="K78" location="A125192502C" display="A125192502C" xr:uid="{5AAB60B1-2782-4824-BE6A-2C2115DF675B}"/>
    <hyperlink ref="K79" location="A125192522L" display="A125192522L" xr:uid="{7B909777-C3D4-42E8-8724-B40F3C92F59C}"/>
    <hyperlink ref="N69" location="A125192726R" display="A125192726R" xr:uid="{76B870FB-5974-4E85-989C-B1A136AD354A}"/>
    <hyperlink ref="N70" location="A125192706F" display="A125192706F" xr:uid="{9920F770-7B4F-4227-A9C2-28121EADBF1B}"/>
    <hyperlink ref="N71" location="A125192730F" display="A125192730F" xr:uid="{4639FE37-0993-4688-B7A6-5111FEFF82AB}"/>
    <hyperlink ref="N72" location="A125192734R" display="A125192734R" xr:uid="{E3F6B346-3F03-4C1E-A268-816FF0F62A83}"/>
    <hyperlink ref="N73" location="A125192710W" display="A125192710W" xr:uid="{C094A5C5-E6C9-4939-9AD7-42B3CE124C50}"/>
    <hyperlink ref="N74" location="A125192714F" display="A125192714F" xr:uid="{7E867DEF-36F1-409E-A0DF-053A98C87871}"/>
    <hyperlink ref="N75" location="A125192718R" display="A125192718R" xr:uid="{34701A98-A54D-4A5E-862D-1339C882EBC2}"/>
    <hyperlink ref="N76" location="A125192702W" display="A125192702W" xr:uid="{4C4F562B-B72C-4D9F-8AC5-394A91ABF749}"/>
    <hyperlink ref="N77" location="A125192738X" display="A125192738X" xr:uid="{57B7A4E5-66F1-444D-A89A-C28B3102E86A}"/>
    <hyperlink ref="N78" location="A125192722F" display="A125192722F" xr:uid="{75EAD704-E944-49AB-B626-9A430A6A7682}"/>
    <hyperlink ref="N79" location="A125192742R" display="A125192742R" xr:uid="{C70D0499-398C-4462-8C6A-24FC3EB5B6DB}"/>
    <hyperlink ref="Q69" location="A125192770X" display="A125192770X" xr:uid="{1B15CB51-4ACF-4E6D-895E-3E23A3CD0406}"/>
    <hyperlink ref="Q70" location="A125192750R" display="A125192750R" xr:uid="{4CEBD610-8B57-49D3-889E-B2EA0FDAF59A}"/>
    <hyperlink ref="Q71" location="A125192774J" display="A125192774J" xr:uid="{EF810AF3-6D9D-4BC2-9F50-194142CD4B2E}"/>
    <hyperlink ref="Q72" location="A125192778T" display="A125192778T" xr:uid="{EF8A4A6F-66ED-4941-8C75-4FA5436EE585}"/>
    <hyperlink ref="Q73" location="A125192754X" display="A125192754X" xr:uid="{3A34F67A-26D7-428B-BAF8-985AD24F0BC5}"/>
    <hyperlink ref="Q74" location="A125192758J" display="A125192758J" xr:uid="{DFB70CFC-8906-41E0-8F2A-66952D871C04}"/>
    <hyperlink ref="Q75" location="A125192762X" display="A125192762X" xr:uid="{6B4F160A-A9B7-45BC-9670-3FEDA2CF1483}"/>
    <hyperlink ref="Q76" location="A125192746X" display="A125192746X" xr:uid="{A4EB2FB2-C7E8-4BE2-8344-8E478552EC50}"/>
    <hyperlink ref="Q77" location="A125192782J" display="A125192782J" xr:uid="{14D794B5-656C-4C0B-AAEF-039EAC330838}"/>
    <hyperlink ref="Q78" location="A125192766J" display="A125192766J" xr:uid="{3214534E-EB5B-4C6A-A0C4-B4497B694302}"/>
    <hyperlink ref="Q79" location="A125192786T" display="A125192786T" xr:uid="{DF5D2986-17EE-4D1F-9956-BC21361057EE}"/>
    <hyperlink ref="T69" location="A125192550W" display="A125192550W" xr:uid="{EBAB2255-9C48-4949-B533-1D76C949CB06}"/>
    <hyperlink ref="T70" location="A125192530L" display="A125192530L" xr:uid="{2787C7CE-1D9B-4025-BED6-268E3FE4D03F}"/>
    <hyperlink ref="T71" location="A125192554F" display="A125192554F" xr:uid="{BCAEC11E-EFC8-4B99-8834-B2E87ED8A1EB}"/>
    <hyperlink ref="T72" location="A125192558R" display="A125192558R" xr:uid="{5A5A1846-9C1E-4C1A-A000-2E38A85F3D4F}"/>
    <hyperlink ref="T73" location="A125192534W" display="A125192534W" xr:uid="{9FB983F4-A348-4060-BC79-ADADEC2C2E02}"/>
    <hyperlink ref="T74" location="A125192538F" display="A125192538F" xr:uid="{6F152145-C17B-4423-943A-710F032352DD}"/>
    <hyperlink ref="T75" location="A125192542W" display="A125192542W" xr:uid="{B1B7C208-2BCE-48C1-A93D-02CC20F733C8}"/>
    <hyperlink ref="T76" location="A125192526W" display="A125192526W" xr:uid="{39366FFF-2406-4BFA-82A3-C304E9971FAB}"/>
    <hyperlink ref="T77" location="A125192562F" display="A125192562F" xr:uid="{1B2BC7BC-5764-410C-86CA-C200EF2C555B}"/>
    <hyperlink ref="T78" location="A125192546F" display="A125192546F" xr:uid="{7FE35407-DECC-428C-98B8-AC76969B7B41}"/>
    <hyperlink ref="T79" location="A125192566R" display="A125192566R" xr:uid="{CF512648-90DC-4F62-ADFC-664B70D43830}"/>
    <hyperlink ref="W69" location="A125192594X" display="A125192594X" xr:uid="{BECF0C3C-2B64-4550-8473-3A88694C5B66}"/>
    <hyperlink ref="W70" location="A125192574R" display="A125192574R" xr:uid="{D7E7081B-2540-433E-8517-F15E3FF5FE5B}"/>
    <hyperlink ref="W71" location="A125192598J" display="A125192598J" xr:uid="{C059A3AF-D79D-4852-A232-F932071C85C2}"/>
    <hyperlink ref="W72" location="A125192602L" display="A125192602L" xr:uid="{988C4ED7-A2A1-4BAC-B1AE-B1D5248962D9}"/>
    <hyperlink ref="W73" location="A125192578X" display="A125192578X" xr:uid="{62B584CB-411C-4847-AD20-0200574D3B7A}"/>
    <hyperlink ref="W74" location="A125192582R" display="A125192582R" xr:uid="{E1A91CC8-6E70-499E-96C0-3095140A6ED5}"/>
    <hyperlink ref="W75" location="A125192586X" display="A125192586X" xr:uid="{6A69F565-0D2A-4644-B35A-DB856A40E1EB}"/>
    <hyperlink ref="W76" location="A125192570F" display="A125192570F" xr:uid="{95048D17-564B-40DE-8A5A-694E58108A3E}"/>
    <hyperlink ref="W77" location="A125192606W" display="A125192606W" xr:uid="{8D09B3DB-B632-4C36-8EA2-12C6547F3291}"/>
    <hyperlink ref="W78" location="A125192590R" display="A125192590R" xr:uid="{0ADB4F8F-B923-4F91-909B-DCE532BCB693}"/>
    <hyperlink ref="W79" location="A125192610L" display="A125192610L" xr:uid="{07367439-40D1-4B21-A1BE-1DC87542C51F}"/>
    <hyperlink ref="Z69" location="A125192638R" display="A125192638R" xr:uid="{53D46BB7-AA44-450F-85B3-40A00739216A}"/>
    <hyperlink ref="Z70" location="A125192618F" display="A125192618F" xr:uid="{AD870114-0F2E-4594-A24B-3E3B7BC0C4BC}"/>
    <hyperlink ref="Z71" location="A125192642F" display="A125192642F" xr:uid="{DA15499D-FC20-4FC8-A5D1-591AD2F7749B}"/>
    <hyperlink ref="Z72" location="A125192646R" display="A125192646R" xr:uid="{F9B9E419-64DC-43BE-BC7D-CFB6B634A967}"/>
    <hyperlink ref="Z73" location="A125192622W" display="A125192622W" xr:uid="{1B7F9091-B3C5-48E1-8490-9F10863281DC}"/>
    <hyperlink ref="Z74" location="A125192626F" display="A125192626F" xr:uid="{EEBAEE0B-9FED-4C6F-B6EB-FFD5B5CC2F8A}"/>
    <hyperlink ref="Z75" location="A125192630W" display="A125192630W" xr:uid="{1CFA67EF-46F2-42D0-9C05-04582EA0FEB5}"/>
    <hyperlink ref="Z76" location="A125192614W" display="A125192614W" xr:uid="{D0055EE5-F8CF-41E8-B79C-1AFEC9E4BE9E}"/>
    <hyperlink ref="Z77" location="A125192650F" display="A125192650F" xr:uid="{03E62AF6-5002-4223-A8A4-DD0AC0D26A5F}"/>
    <hyperlink ref="Z78" location="A125192634F" display="A125192634F" xr:uid="{97E3D0EA-D257-4F5C-AAC3-362324CAD627}"/>
    <hyperlink ref="Z79" location="A125192654R" display="A125192654R" xr:uid="{854544F5-716B-4E8F-BE34-FE9BF1308387}"/>
    <hyperlink ref="AC69" location="A125192462W" display="A125192462W" xr:uid="{A1D01602-C9E7-4E23-A501-11852D8D0C6C}"/>
    <hyperlink ref="AC70" location="A125192442L" display="A125192442L" xr:uid="{664F3068-9D3D-4D22-BD7E-7F903AB880E1}"/>
    <hyperlink ref="AC71" location="A125192466F" display="A125192466F" xr:uid="{3C425361-9EB2-4EDD-BF28-6D0A22D5DF62}"/>
    <hyperlink ref="AC72" location="A125192470W" display="A125192470W" xr:uid="{70EAB433-2FA7-49F9-AEA7-6BA67498803E}"/>
    <hyperlink ref="AC73" location="A125192446W" display="A125192446W" xr:uid="{E750FFF6-A4D7-42FC-BC91-E7FEFD38D074}"/>
    <hyperlink ref="AC74" location="A125192450L" display="A125192450L" xr:uid="{E32281D4-520A-42A4-A096-26F00C4C7BD1}"/>
    <hyperlink ref="AC75" location="A125192454W" display="A125192454W" xr:uid="{04FF045F-CBC1-4BB2-A9C5-F16731ACFFF8}"/>
    <hyperlink ref="AC76" location="A125192438W" display="A125192438W" xr:uid="{18E3FE6A-29A6-4D0E-8815-95B7CBA99F54}"/>
    <hyperlink ref="AC77" location="A125192474F" display="A125192474F" xr:uid="{CA50D128-5883-4A3B-987B-3FB73FACED88}"/>
    <hyperlink ref="AC78" location="A125192458F" display="A125192458F" xr:uid="{24137F61-F9DF-4C3F-A8FB-3C81F8011E34}"/>
    <hyperlink ref="AC79" location="A125192478R" display="A125192478R" xr:uid="{1D3AD5B0-4DAB-40F7-932A-25BE52ACA2F7}"/>
    <hyperlink ref="C69" location="A125190042R" display="A125190042R" xr:uid="{217A38E4-C073-4403-9DE6-9614EFB09EE5}"/>
    <hyperlink ref="C70" location="A125190022F" display="A125190022F" xr:uid="{2B0CAF64-D51C-4887-A4D9-BB155AD8C81B}"/>
    <hyperlink ref="C71" location="A125190046X" display="A125190046X" xr:uid="{25FCAE3D-84F6-46EF-B6AE-52A2D401C0ED}"/>
    <hyperlink ref="C72" location="A125190050R" display="A125190050R" xr:uid="{29F0585E-42C5-4E99-A18F-B9110FC0F5DE}"/>
    <hyperlink ref="C73" location="A125190026R" display="A125190026R" xr:uid="{26219046-C9D6-4C13-AF56-29829BA366CA}"/>
    <hyperlink ref="C74" location="A125190030F" display="A125190030F" xr:uid="{52E06EB1-079C-4DB0-BFAD-54D2C476A352}"/>
    <hyperlink ref="C75" location="A125190034R" display="A125190034R" xr:uid="{AA97C568-BA13-4CB6-BDB9-F3C0ED57ACAE}"/>
    <hyperlink ref="C76" location="A125190018R" display="A125190018R" xr:uid="{7A35D8DF-DDF4-47B2-984B-CF2EB27CEC2F}"/>
    <hyperlink ref="C77" location="A125190054X" display="A125190054X" xr:uid="{EB5BB57F-33C0-4BED-A309-6C318AB7745F}"/>
    <hyperlink ref="C78" location="A125190038X" display="A125190038X" xr:uid="{C09713C3-AB0D-48E5-BCBF-DF753581F097}"/>
    <hyperlink ref="C79" location="A125190058J" display="A125190058J" xr:uid="{E1BAEBE5-7126-4E03-B264-3F4DA025D021}"/>
    <hyperlink ref="D69" location="A125194794C" display="A125194794C" xr:uid="{A5D2D915-525F-4EF2-8355-4EA115BD459B}"/>
    <hyperlink ref="D70" location="A125194774V" display="A125194774V" xr:uid="{80B82C3E-F4D0-437C-96DB-1490AE8ED26A}"/>
    <hyperlink ref="D71" location="A125194798L" display="A125194798L" xr:uid="{738CE2B7-1855-4144-A8F3-2F176FAA86E3}"/>
    <hyperlink ref="D72" location="A125194802T" display="A125194802T" xr:uid="{47036B98-B505-4213-825D-1B4496E04B1D}"/>
    <hyperlink ref="D73" location="A125194778C" display="A125194778C" xr:uid="{59271148-0C71-4AEF-BC3E-40B2CCDA56E8}"/>
    <hyperlink ref="D74" location="A125194782V" display="A125194782V" xr:uid="{2194CA0A-B95E-4AC5-9FF6-7B1E1FC86361}"/>
    <hyperlink ref="D75" location="A125194786C" display="A125194786C" xr:uid="{F6374BF2-71B1-436B-ABB4-3414DA4A2F05}"/>
    <hyperlink ref="D76" location="A125194770K" display="A125194770K" xr:uid="{DA526558-6566-48AB-93E9-66FA2121E475}"/>
    <hyperlink ref="D77" location="A125194806A" display="A125194806A" xr:uid="{4340D7D4-0B32-41C2-87C9-0FD88ADBBB69}"/>
    <hyperlink ref="D78" location="A125194790V" display="A125194790V" xr:uid="{79838F28-235A-488A-9AC1-D83E5C78AAD1}"/>
    <hyperlink ref="D79" location="A125194810T" display="A125194810T" xr:uid="{CFBBC903-80FC-496F-A1D3-EDD6AE69F30E}"/>
    <hyperlink ref="E69" location="A125192418L" display="A125192418L" xr:uid="{CE53F47C-D596-4161-BAE8-57685075F1D3}"/>
    <hyperlink ref="E70" location="A125192398R" display="A125192398R" xr:uid="{39A64562-78A6-47D1-A47B-EF372A6E7C2B}"/>
    <hyperlink ref="E71" location="A125192422C" display="A125192422C" xr:uid="{AF3ABD8D-3110-4A19-B57C-20126D359CF2}"/>
    <hyperlink ref="E72" location="A125192426L" display="A125192426L" xr:uid="{0F9F78F3-ADBB-44BD-BFD9-2E4F7B77D4C6}"/>
    <hyperlink ref="E73" location="A125192402V" display="A125192402V" xr:uid="{7EE23EB4-4865-4548-83B4-C8BE9F914590}"/>
    <hyperlink ref="E74" location="A125192406C" display="A125192406C" xr:uid="{6E9F2720-FBFE-4780-8891-22962BC4224D}"/>
    <hyperlink ref="E75" location="A125192410V" display="A125192410V" xr:uid="{EB4B354D-E830-4DC0-BE45-5C16AC96E2D4}"/>
    <hyperlink ref="E76" location="A125192394F" display="A125192394F" xr:uid="{DD8AE76D-3BC1-46A6-97BC-54C7CE8C160C}"/>
    <hyperlink ref="E77" location="A125192430C" display="A125192430C" xr:uid="{CE873077-5999-4B02-9883-D74CC491A75D}"/>
    <hyperlink ref="E78" location="A125192414C" display="A125192414C" xr:uid="{A855B226-5C01-4D3F-AA5E-08F37E35F7E1}"/>
    <hyperlink ref="E79" location="A125192434L" display="A125192434L" xr:uid="{E1A5FB11-9D83-4F0D-AF3F-A3D0C1F03DF6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M475"/>
  <sheetViews>
    <sheetView showGridLines="0" workbookViewId="0">
      <pane ySplit="11" topLeftCell="A12" activePane="bottomLeft" state="frozen"/>
      <selection pane="bottomLeft"/>
    </sheetView>
  </sheetViews>
  <sheetFormatPr defaultColWidth="7.7109375" defaultRowHeight="11.25"/>
  <cols>
    <col min="1" max="1" width="17.85546875" style="11" customWidth="1"/>
    <col min="2" max="2" width="19.140625" style="11" customWidth="1"/>
    <col min="3" max="3" width="30.7109375" style="11" customWidth="1"/>
    <col min="4" max="4" width="7.7109375" style="11"/>
    <col min="5" max="5" width="11" style="11" bestFit="1" customWidth="1"/>
    <col min="6" max="11" width="7.7109375" style="11"/>
    <col min="12" max="12" width="9.7109375" style="11" customWidth="1"/>
    <col min="13" max="25" width="7.7109375" style="11"/>
    <col min="26" max="26" width="7.7109375" style="11" customWidth="1"/>
    <col min="27" max="16384" width="7.7109375" style="11"/>
  </cols>
  <sheetData>
    <row r="2" spans="1:13" ht="12.75">
      <c r="B2" s="13" t="s">
        <v>936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spans="1:13"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</row>
    <row r="5" spans="1:13" ht="15.75">
      <c r="B5" s="14" t="s">
        <v>937</v>
      </c>
    </row>
    <row r="6" spans="1:13" ht="15.75" customHeight="1">
      <c r="B6" s="64" t="s">
        <v>938</v>
      </c>
      <c r="C6" s="64"/>
      <c r="D6" s="64"/>
      <c r="E6" s="64"/>
      <c r="F6" s="64"/>
      <c r="G6" s="64"/>
      <c r="H6" s="64"/>
      <c r="I6" s="64"/>
      <c r="J6" s="64"/>
      <c r="K6" s="64"/>
      <c r="L6" s="64"/>
    </row>
    <row r="8" spans="1:13" ht="15">
      <c r="D8" s="16" t="s">
        <v>940</v>
      </c>
    </row>
    <row r="9" spans="1:13" s="17" customFormat="1"/>
    <row r="10" spans="1:13" ht="22.5" customHeight="1">
      <c r="A10" s="18" t="s">
        <v>941</v>
      </c>
      <c r="B10" s="18"/>
      <c r="C10" s="18"/>
      <c r="D10" s="18" t="s">
        <v>251</v>
      </c>
      <c r="E10" s="18" t="s">
        <v>258</v>
      </c>
      <c r="F10" s="18" t="s">
        <v>255</v>
      </c>
      <c r="G10" s="18" t="s">
        <v>256</v>
      </c>
      <c r="H10" s="18" t="s">
        <v>942</v>
      </c>
      <c r="I10" s="18" t="s">
        <v>250</v>
      </c>
      <c r="J10" s="18" t="s">
        <v>252</v>
      </c>
      <c r="K10" s="18" t="s">
        <v>943</v>
      </c>
      <c r="L10" s="18" t="s">
        <v>254</v>
      </c>
    </row>
    <row r="12" spans="1:13">
      <c r="A12" s="11" t="s">
        <v>0</v>
      </c>
      <c r="D12" s="11" t="s">
        <v>260</v>
      </c>
      <c r="E12" s="19" t="s">
        <v>262</v>
      </c>
      <c r="F12" s="10">
        <v>42036</v>
      </c>
      <c r="G12" s="10">
        <v>44958</v>
      </c>
      <c r="H12" s="11">
        <v>9</v>
      </c>
      <c r="I12" s="20" t="s">
        <v>259</v>
      </c>
      <c r="J12" s="11" t="s">
        <v>261</v>
      </c>
      <c r="K12" s="11" t="s">
        <v>945</v>
      </c>
      <c r="L12" s="11">
        <v>2</v>
      </c>
    </row>
    <row r="13" spans="1:13">
      <c r="A13" s="11" t="s">
        <v>1</v>
      </c>
      <c r="D13" s="11" t="s">
        <v>260</v>
      </c>
      <c r="E13" s="19" t="s">
        <v>263</v>
      </c>
      <c r="F13" s="10">
        <v>42036</v>
      </c>
      <c r="G13" s="10">
        <v>44958</v>
      </c>
      <c r="H13" s="11">
        <v>9</v>
      </c>
      <c r="I13" s="20" t="s">
        <v>259</v>
      </c>
      <c r="J13" s="11" t="s">
        <v>261</v>
      </c>
      <c r="K13" s="11" t="s">
        <v>945</v>
      </c>
      <c r="L13" s="11">
        <v>2</v>
      </c>
    </row>
    <row r="14" spans="1:13">
      <c r="A14" s="11" t="s">
        <v>2</v>
      </c>
      <c r="D14" s="11" t="s">
        <v>260</v>
      </c>
      <c r="E14" s="19" t="s">
        <v>264</v>
      </c>
      <c r="F14" s="10">
        <v>42036</v>
      </c>
      <c r="G14" s="10">
        <v>44958</v>
      </c>
      <c r="H14" s="11">
        <v>9</v>
      </c>
      <c r="I14" s="20" t="s">
        <v>259</v>
      </c>
      <c r="J14" s="11" t="s">
        <v>261</v>
      </c>
      <c r="K14" s="11" t="s">
        <v>945</v>
      </c>
      <c r="L14" s="11">
        <v>2</v>
      </c>
    </row>
    <row r="15" spans="1:13">
      <c r="A15" s="11" t="s">
        <v>3</v>
      </c>
      <c r="D15" s="11" t="s">
        <v>260</v>
      </c>
      <c r="E15" s="19" t="s">
        <v>265</v>
      </c>
      <c r="F15" s="10">
        <v>42036</v>
      </c>
      <c r="G15" s="10">
        <v>44958</v>
      </c>
      <c r="H15" s="11">
        <v>9</v>
      </c>
      <c r="I15" s="20" t="s">
        <v>259</v>
      </c>
      <c r="J15" s="11" t="s">
        <v>261</v>
      </c>
      <c r="K15" s="11" t="s">
        <v>945</v>
      </c>
      <c r="L15" s="11">
        <v>2</v>
      </c>
    </row>
    <row r="16" spans="1:13">
      <c r="A16" s="11" t="s">
        <v>4</v>
      </c>
      <c r="D16" s="11" t="s">
        <v>260</v>
      </c>
      <c r="E16" s="19" t="s">
        <v>266</v>
      </c>
      <c r="F16" s="10">
        <v>42036</v>
      </c>
      <c r="G16" s="10">
        <v>44958</v>
      </c>
      <c r="H16" s="11">
        <v>9</v>
      </c>
      <c r="I16" s="20" t="s">
        <v>259</v>
      </c>
      <c r="J16" s="11" t="s">
        <v>261</v>
      </c>
      <c r="K16" s="11" t="s">
        <v>945</v>
      </c>
      <c r="L16" s="11">
        <v>2</v>
      </c>
    </row>
    <row r="17" spans="1:12">
      <c r="A17" s="11" t="s">
        <v>5</v>
      </c>
      <c r="D17" s="11" t="s">
        <v>260</v>
      </c>
      <c r="E17" s="19" t="s">
        <v>267</v>
      </c>
      <c r="F17" s="10">
        <v>42036</v>
      </c>
      <c r="G17" s="10">
        <v>44958</v>
      </c>
      <c r="H17" s="11">
        <v>9</v>
      </c>
      <c r="I17" s="20" t="s">
        <v>259</v>
      </c>
      <c r="J17" s="11" t="s">
        <v>261</v>
      </c>
      <c r="K17" s="11" t="s">
        <v>945</v>
      </c>
      <c r="L17" s="11">
        <v>2</v>
      </c>
    </row>
    <row r="18" spans="1:12">
      <c r="A18" s="11" t="s">
        <v>6</v>
      </c>
      <c r="D18" s="11" t="s">
        <v>260</v>
      </c>
      <c r="E18" s="19" t="s">
        <v>268</v>
      </c>
      <c r="F18" s="10">
        <v>42036</v>
      </c>
      <c r="G18" s="10">
        <v>44958</v>
      </c>
      <c r="H18" s="11">
        <v>9</v>
      </c>
      <c r="I18" s="20" t="s">
        <v>259</v>
      </c>
      <c r="J18" s="11" t="s">
        <v>261</v>
      </c>
      <c r="K18" s="11" t="s">
        <v>945</v>
      </c>
      <c r="L18" s="11">
        <v>2</v>
      </c>
    </row>
    <row r="19" spans="1:12">
      <c r="A19" s="11" t="s">
        <v>7</v>
      </c>
      <c r="D19" s="11" t="s">
        <v>260</v>
      </c>
      <c r="E19" s="19" t="s">
        <v>269</v>
      </c>
      <c r="F19" s="10">
        <v>42036</v>
      </c>
      <c r="G19" s="10">
        <v>44958</v>
      </c>
      <c r="H19" s="11">
        <v>9</v>
      </c>
      <c r="I19" s="20" t="s">
        <v>259</v>
      </c>
      <c r="J19" s="11" t="s">
        <v>261</v>
      </c>
      <c r="K19" s="11" t="s">
        <v>945</v>
      </c>
      <c r="L19" s="11">
        <v>2</v>
      </c>
    </row>
    <row r="20" spans="1:12">
      <c r="A20" s="11" t="s">
        <v>8</v>
      </c>
      <c r="D20" s="11" t="s">
        <v>260</v>
      </c>
      <c r="E20" s="19" t="s">
        <v>270</v>
      </c>
      <c r="F20" s="10">
        <v>42036</v>
      </c>
      <c r="G20" s="10">
        <v>44958</v>
      </c>
      <c r="H20" s="11">
        <v>9</v>
      </c>
      <c r="I20" s="20" t="s">
        <v>259</v>
      </c>
      <c r="J20" s="11" t="s">
        <v>261</v>
      </c>
      <c r="K20" s="11" t="s">
        <v>945</v>
      </c>
      <c r="L20" s="11">
        <v>2</v>
      </c>
    </row>
    <row r="21" spans="1:12">
      <c r="A21" s="11" t="s">
        <v>9</v>
      </c>
      <c r="D21" s="11" t="s">
        <v>260</v>
      </c>
      <c r="E21" s="19" t="s">
        <v>271</v>
      </c>
      <c r="F21" s="10">
        <v>42036</v>
      </c>
      <c r="G21" s="10">
        <v>44958</v>
      </c>
      <c r="H21" s="11">
        <v>9</v>
      </c>
      <c r="I21" s="20" t="s">
        <v>259</v>
      </c>
      <c r="J21" s="11" t="s">
        <v>261</v>
      </c>
      <c r="K21" s="11" t="s">
        <v>945</v>
      </c>
      <c r="L21" s="11">
        <v>2</v>
      </c>
    </row>
    <row r="22" spans="1:12">
      <c r="A22" s="11" t="s">
        <v>10</v>
      </c>
      <c r="D22" s="11" t="s">
        <v>260</v>
      </c>
      <c r="E22" s="19" t="s">
        <v>272</v>
      </c>
      <c r="F22" s="10">
        <v>42036</v>
      </c>
      <c r="G22" s="10">
        <v>44958</v>
      </c>
      <c r="H22" s="11">
        <v>9</v>
      </c>
      <c r="I22" s="20" t="s">
        <v>259</v>
      </c>
      <c r="J22" s="11" t="s">
        <v>261</v>
      </c>
      <c r="K22" s="11" t="s">
        <v>945</v>
      </c>
      <c r="L22" s="11">
        <v>2</v>
      </c>
    </row>
    <row r="23" spans="1:12">
      <c r="A23" s="11" t="s">
        <v>11</v>
      </c>
      <c r="D23" s="11" t="s">
        <v>260</v>
      </c>
      <c r="E23" s="19" t="s">
        <v>273</v>
      </c>
      <c r="F23" s="10">
        <v>42036</v>
      </c>
      <c r="G23" s="10">
        <v>44958</v>
      </c>
      <c r="H23" s="11">
        <v>9</v>
      </c>
      <c r="I23" s="20" t="s">
        <v>259</v>
      </c>
      <c r="J23" s="11" t="s">
        <v>261</v>
      </c>
      <c r="K23" s="11" t="s">
        <v>945</v>
      </c>
      <c r="L23" s="11">
        <v>2</v>
      </c>
    </row>
    <row r="24" spans="1:12">
      <c r="A24" s="11" t="s">
        <v>12</v>
      </c>
      <c r="D24" s="11" t="s">
        <v>260</v>
      </c>
      <c r="E24" s="19" t="s">
        <v>274</v>
      </c>
      <c r="F24" s="10">
        <v>42036</v>
      </c>
      <c r="G24" s="10">
        <v>44958</v>
      </c>
      <c r="H24" s="11">
        <v>9</v>
      </c>
      <c r="I24" s="20" t="s">
        <v>259</v>
      </c>
      <c r="J24" s="11" t="s">
        <v>261</v>
      </c>
      <c r="K24" s="11" t="s">
        <v>945</v>
      </c>
      <c r="L24" s="11">
        <v>2</v>
      </c>
    </row>
    <row r="25" spans="1:12">
      <c r="A25" s="11" t="s">
        <v>13</v>
      </c>
      <c r="D25" s="11" t="s">
        <v>260</v>
      </c>
      <c r="E25" s="19" t="s">
        <v>275</v>
      </c>
      <c r="F25" s="10">
        <v>42036</v>
      </c>
      <c r="G25" s="10">
        <v>44958</v>
      </c>
      <c r="H25" s="11">
        <v>9</v>
      </c>
      <c r="I25" s="20" t="s">
        <v>259</v>
      </c>
      <c r="J25" s="11" t="s">
        <v>261</v>
      </c>
      <c r="K25" s="11" t="s">
        <v>945</v>
      </c>
      <c r="L25" s="11">
        <v>2</v>
      </c>
    </row>
    <row r="26" spans="1:12">
      <c r="A26" s="11" t="s">
        <v>14</v>
      </c>
      <c r="D26" s="11" t="s">
        <v>260</v>
      </c>
      <c r="E26" s="19" t="s">
        <v>276</v>
      </c>
      <c r="F26" s="10">
        <v>42036</v>
      </c>
      <c r="G26" s="10">
        <v>44958</v>
      </c>
      <c r="H26" s="11">
        <v>9</v>
      </c>
      <c r="I26" s="20" t="s">
        <v>259</v>
      </c>
      <c r="J26" s="11" t="s">
        <v>261</v>
      </c>
      <c r="K26" s="11" t="s">
        <v>945</v>
      </c>
      <c r="L26" s="11">
        <v>2</v>
      </c>
    </row>
    <row r="27" spans="1:12">
      <c r="A27" s="11" t="s">
        <v>15</v>
      </c>
      <c r="D27" s="11" t="s">
        <v>260</v>
      </c>
      <c r="E27" s="19" t="s">
        <v>277</v>
      </c>
      <c r="F27" s="10">
        <v>42036</v>
      </c>
      <c r="G27" s="10">
        <v>44958</v>
      </c>
      <c r="H27" s="11">
        <v>9</v>
      </c>
      <c r="I27" s="20" t="s">
        <v>259</v>
      </c>
      <c r="J27" s="11" t="s">
        <v>261</v>
      </c>
      <c r="K27" s="11" t="s">
        <v>945</v>
      </c>
      <c r="L27" s="11">
        <v>2</v>
      </c>
    </row>
    <row r="28" spans="1:12">
      <c r="A28" s="11" t="s">
        <v>16</v>
      </c>
      <c r="D28" s="11" t="s">
        <v>260</v>
      </c>
      <c r="E28" s="19" t="s">
        <v>278</v>
      </c>
      <c r="F28" s="10">
        <v>42036</v>
      </c>
      <c r="G28" s="10">
        <v>44958</v>
      </c>
      <c r="H28" s="11">
        <v>9</v>
      </c>
      <c r="I28" s="20" t="s">
        <v>259</v>
      </c>
      <c r="J28" s="11" t="s">
        <v>261</v>
      </c>
      <c r="K28" s="11" t="s">
        <v>945</v>
      </c>
      <c r="L28" s="11">
        <v>2</v>
      </c>
    </row>
    <row r="29" spans="1:12">
      <c r="A29" s="11" t="s">
        <v>17</v>
      </c>
      <c r="D29" s="11" t="s">
        <v>260</v>
      </c>
      <c r="E29" s="19" t="s">
        <v>279</v>
      </c>
      <c r="F29" s="10">
        <v>42036</v>
      </c>
      <c r="G29" s="10">
        <v>44958</v>
      </c>
      <c r="H29" s="11">
        <v>9</v>
      </c>
      <c r="I29" s="20" t="s">
        <v>259</v>
      </c>
      <c r="J29" s="11" t="s">
        <v>261</v>
      </c>
      <c r="K29" s="11" t="s">
        <v>945</v>
      </c>
      <c r="L29" s="11">
        <v>2</v>
      </c>
    </row>
    <row r="30" spans="1:12">
      <c r="A30" s="11" t="s">
        <v>18</v>
      </c>
      <c r="D30" s="11" t="s">
        <v>260</v>
      </c>
      <c r="E30" s="19" t="s">
        <v>280</v>
      </c>
      <c r="F30" s="10">
        <v>42036</v>
      </c>
      <c r="G30" s="10">
        <v>44958</v>
      </c>
      <c r="H30" s="11">
        <v>9</v>
      </c>
      <c r="I30" s="20" t="s">
        <v>259</v>
      </c>
      <c r="J30" s="11" t="s">
        <v>261</v>
      </c>
      <c r="K30" s="11" t="s">
        <v>945</v>
      </c>
      <c r="L30" s="11">
        <v>2</v>
      </c>
    </row>
    <row r="31" spans="1:12">
      <c r="A31" s="11" t="s">
        <v>19</v>
      </c>
      <c r="D31" s="11" t="s">
        <v>260</v>
      </c>
      <c r="E31" s="19" t="s">
        <v>281</v>
      </c>
      <c r="F31" s="10">
        <v>42036</v>
      </c>
      <c r="G31" s="10">
        <v>44958</v>
      </c>
      <c r="H31" s="11">
        <v>9</v>
      </c>
      <c r="I31" s="20" t="s">
        <v>259</v>
      </c>
      <c r="J31" s="11" t="s">
        <v>261</v>
      </c>
      <c r="K31" s="11" t="s">
        <v>945</v>
      </c>
      <c r="L31" s="11">
        <v>2</v>
      </c>
    </row>
    <row r="32" spans="1:12">
      <c r="A32" s="11" t="s">
        <v>20</v>
      </c>
      <c r="D32" s="11" t="s">
        <v>260</v>
      </c>
      <c r="E32" s="19" t="s">
        <v>282</v>
      </c>
      <c r="F32" s="10">
        <v>42036</v>
      </c>
      <c r="G32" s="10">
        <v>44958</v>
      </c>
      <c r="H32" s="11">
        <v>9</v>
      </c>
      <c r="I32" s="20" t="s">
        <v>259</v>
      </c>
      <c r="J32" s="11" t="s">
        <v>261</v>
      </c>
      <c r="K32" s="11" t="s">
        <v>945</v>
      </c>
      <c r="L32" s="11">
        <v>2</v>
      </c>
    </row>
    <row r="33" spans="1:12">
      <c r="A33" s="11" t="s">
        <v>21</v>
      </c>
      <c r="D33" s="11" t="s">
        <v>260</v>
      </c>
      <c r="E33" s="19" t="s">
        <v>283</v>
      </c>
      <c r="F33" s="10">
        <v>42036</v>
      </c>
      <c r="G33" s="10">
        <v>44958</v>
      </c>
      <c r="H33" s="11">
        <v>9</v>
      </c>
      <c r="I33" s="20" t="s">
        <v>259</v>
      </c>
      <c r="J33" s="11" t="s">
        <v>261</v>
      </c>
      <c r="K33" s="11" t="s">
        <v>945</v>
      </c>
      <c r="L33" s="11">
        <v>2</v>
      </c>
    </row>
    <row r="34" spans="1:12">
      <c r="A34" s="11" t="s">
        <v>22</v>
      </c>
      <c r="D34" s="11" t="s">
        <v>260</v>
      </c>
      <c r="E34" s="19" t="s">
        <v>284</v>
      </c>
      <c r="F34" s="10">
        <v>42036</v>
      </c>
      <c r="G34" s="10">
        <v>44958</v>
      </c>
      <c r="H34" s="11">
        <v>9</v>
      </c>
      <c r="I34" s="20" t="s">
        <v>259</v>
      </c>
      <c r="J34" s="11" t="s">
        <v>261</v>
      </c>
      <c r="K34" s="11" t="s">
        <v>945</v>
      </c>
      <c r="L34" s="11">
        <v>2</v>
      </c>
    </row>
    <row r="35" spans="1:12">
      <c r="A35" s="11" t="s">
        <v>23</v>
      </c>
      <c r="D35" s="11" t="s">
        <v>260</v>
      </c>
      <c r="E35" s="19" t="s">
        <v>285</v>
      </c>
      <c r="F35" s="10">
        <v>42036</v>
      </c>
      <c r="G35" s="10">
        <v>44958</v>
      </c>
      <c r="H35" s="11">
        <v>9</v>
      </c>
      <c r="I35" s="20" t="s">
        <v>259</v>
      </c>
      <c r="J35" s="11" t="s">
        <v>261</v>
      </c>
      <c r="K35" s="11" t="s">
        <v>945</v>
      </c>
      <c r="L35" s="11">
        <v>2</v>
      </c>
    </row>
    <row r="36" spans="1:12">
      <c r="A36" s="11" t="s">
        <v>24</v>
      </c>
      <c r="D36" s="11" t="s">
        <v>260</v>
      </c>
      <c r="E36" s="19" t="s">
        <v>286</v>
      </c>
      <c r="F36" s="10">
        <v>42036</v>
      </c>
      <c r="G36" s="10">
        <v>44958</v>
      </c>
      <c r="H36" s="11">
        <v>9</v>
      </c>
      <c r="I36" s="20" t="s">
        <v>259</v>
      </c>
      <c r="J36" s="11" t="s">
        <v>261</v>
      </c>
      <c r="K36" s="11" t="s">
        <v>945</v>
      </c>
      <c r="L36" s="11">
        <v>2</v>
      </c>
    </row>
    <row r="37" spans="1:12">
      <c r="A37" s="11" t="s">
        <v>25</v>
      </c>
      <c r="D37" s="11" t="s">
        <v>260</v>
      </c>
      <c r="E37" s="19" t="s">
        <v>287</v>
      </c>
      <c r="F37" s="10">
        <v>42036</v>
      </c>
      <c r="G37" s="10">
        <v>44958</v>
      </c>
      <c r="H37" s="11">
        <v>9</v>
      </c>
      <c r="I37" s="20" t="s">
        <v>259</v>
      </c>
      <c r="J37" s="11" t="s">
        <v>261</v>
      </c>
      <c r="K37" s="11" t="s">
        <v>945</v>
      </c>
      <c r="L37" s="11">
        <v>2</v>
      </c>
    </row>
    <row r="38" spans="1:12">
      <c r="A38" s="11" t="s">
        <v>26</v>
      </c>
      <c r="D38" s="11" t="s">
        <v>260</v>
      </c>
      <c r="E38" s="19" t="s">
        <v>288</v>
      </c>
      <c r="F38" s="10">
        <v>42036</v>
      </c>
      <c r="G38" s="10">
        <v>44958</v>
      </c>
      <c r="H38" s="11">
        <v>9</v>
      </c>
      <c r="I38" s="20" t="s">
        <v>259</v>
      </c>
      <c r="J38" s="11" t="s">
        <v>261</v>
      </c>
      <c r="K38" s="11" t="s">
        <v>945</v>
      </c>
      <c r="L38" s="11">
        <v>2</v>
      </c>
    </row>
    <row r="39" spans="1:12">
      <c r="A39" s="11" t="s">
        <v>27</v>
      </c>
      <c r="D39" s="11" t="s">
        <v>260</v>
      </c>
      <c r="E39" s="19" t="s">
        <v>289</v>
      </c>
      <c r="F39" s="10">
        <v>42036</v>
      </c>
      <c r="G39" s="10">
        <v>44958</v>
      </c>
      <c r="H39" s="11">
        <v>9</v>
      </c>
      <c r="I39" s="20" t="s">
        <v>259</v>
      </c>
      <c r="J39" s="11" t="s">
        <v>261</v>
      </c>
      <c r="K39" s="11" t="s">
        <v>945</v>
      </c>
      <c r="L39" s="11">
        <v>2</v>
      </c>
    </row>
    <row r="40" spans="1:12">
      <c r="A40" s="11" t="s">
        <v>28</v>
      </c>
      <c r="D40" s="11" t="s">
        <v>260</v>
      </c>
      <c r="E40" s="19" t="s">
        <v>290</v>
      </c>
      <c r="F40" s="10">
        <v>42036</v>
      </c>
      <c r="G40" s="10">
        <v>44958</v>
      </c>
      <c r="H40" s="11">
        <v>9</v>
      </c>
      <c r="I40" s="20" t="s">
        <v>259</v>
      </c>
      <c r="J40" s="11" t="s">
        <v>261</v>
      </c>
      <c r="K40" s="11" t="s">
        <v>945</v>
      </c>
      <c r="L40" s="11">
        <v>2</v>
      </c>
    </row>
    <row r="41" spans="1:12">
      <c r="A41" s="11" t="s">
        <v>29</v>
      </c>
      <c r="D41" s="11" t="s">
        <v>260</v>
      </c>
      <c r="E41" s="19" t="s">
        <v>291</v>
      </c>
      <c r="F41" s="10">
        <v>42036</v>
      </c>
      <c r="G41" s="10">
        <v>44958</v>
      </c>
      <c r="H41" s="11">
        <v>9</v>
      </c>
      <c r="I41" s="20" t="s">
        <v>259</v>
      </c>
      <c r="J41" s="11" t="s">
        <v>261</v>
      </c>
      <c r="K41" s="11" t="s">
        <v>945</v>
      </c>
      <c r="L41" s="11">
        <v>2</v>
      </c>
    </row>
    <row r="42" spans="1:12">
      <c r="A42" s="11" t="s">
        <v>30</v>
      </c>
      <c r="D42" s="11" t="s">
        <v>260</v>
      </c>
      <c r="E42" s="19" t="s">
        <v>292</v>
      </c>
      <c r="F42" s="10">
        <v>42036</v>
      </c>
      <c r="G42" s="10">
        <v>44958</v>
      </c>
      <c r="H42" s="11">
        <v>9</v>
      </c>
      <c r="I42" s="20" t="s">
        <v>259</v>
      </c>
      <c r="J42" s="11" t="s">
        <v>261</v>
      </c>
      <c r="K42" s="11" t="s">
        <v>945</v>
      </c>
      <c r="L42" s="11">
        <v>2</v>
      </c>
    </row>
    <row r="43" spans="1:12">
      <c r="A43" s="11" t="s">
        <v>31</v>
      </c>
      <c r="D43" s="11" t="s">
        <v>260</v>
      </c>
      <c r="E43" s="19" t="s">
        <v>293</v>
      </c>
      <c r="F43" s="10">
        <v>42036</v>
      </c>
      <c r="G43" s="10">
        <v>44958</v>
      </c>
      <c r="H43" s="11">
        <v>9</v>
      </c>
      <c r="I43" s="20" t="s">
        <v>259</v>
      </c>
      <c r="J43" s="11" t="s">
        <v>261</v>
      </c>
      <c r="K43" s="11" t="s">
        <v>945</v>
      </c>
      <c r="L43" s="11">
        <v>2</v>
      </c>
    </row>
    <row r="44" spans="1:12">
      <c r="A44" s="11" t="s">
        <v>32</v>
      </c>
      <c r="D44" s="11" t="s">
        <v>260</v>
      </c>
      <c r="E44" s="19" t="s">
        <v>294</v>
      </c>
      <c r="F44" s="10">
        <v>42036</v>
      </c>
      <c r="G44" s="10">
        <v>44958</v>
      </c>
      <c r="H44" s="11">
        <v>9</v>
      </c>
      <c r="I44" s="20" t="s">
        <v>259</v>
      </c>
      <c r="J44" s="11" t="s">
        <v>261</v>
      </c>
      <c r="K44" s="11" t="s">
        <v>945</v>
      </c>
      <c r="L44" s="11">
        <v>2</v>
      </c>
    </row>
    <row r="45" spans="1:12">
      <c r="A45" s="11" t="s">
        <v>33</v>
      </c>
      <c r="D45" s="11" t="s">
        <v>260</v>
      </c>
      <c r="E45" s="19" t="s">
        <v>295</v>
      </c>
      <c r="F45" s="10">
        <v>42036</v>
      </c>
      <c r="G45" s="10">
        <v>44958</v>
      </c>
      <c r="H45" s="11">
        <v>9</v>
      </c>
      <c r="I45" s="20" t="s">
        <v>259</v>
      </c>
      <c r="J45" s="11" t="s">
        <v>261</v>
      </c>
      <c r="K45" s="11" t="s">
        <v>945</v>
      </c>
      <c r="L45" s="11">
        <v>2</v>
      </c>
    </row>
    <row r="46" spans="1:12">
      <c r="A46" s="11" t="s">
        <v>34</v>
      </c>
      <c r="D46" s="11" t="s">
        <v>260</v>
      </c>
      <c r="E46" s="19" t="s">
        <v>296</v>
      </c>
      <c r="F46" s="10">
        <v>42036</v>
      </c>
      <c r="G46" s="10">
        <v>44958</v>
      </c>
      <c r="H46" s="11">
        <v>9</v>
      </c>
      <c r="I46" s="20" t="s">
        <v>259</v>
      </c>
      <c r="J46" s="11" t="s">
        <v>261</v>
      </c>
      <c r="K46" s="11" t="s">
        <v>945</v>
      </c>
      <c r="L46" s="11">
        <v>2</v>
      </c>
    </row>
    <row r="47" spans="1:12">
      <c r="A47" s="11" t="s">
        <v>35</v>
      </c>
      <c r="D47" s="11" t="s">
        <v>260</v>
      </c>
      <c r="E47" s="19" t="s">
        <v>297</v>
      </c>
      <c r="F47" s="10">
        <v>42036</v>
      </c>
      <c r="G47" s="10">
        <v>44958</v>
      </c>
      <c r="H47" s="11">
        <v>9</v>
      </c>
      <c r="I47" s="20" t="s">
        <v>259</v>
      </c>
      <c r="J47" s="11" t="s">
        <v>261</v>
      </c>
      <c r="K47" s="11" t="s">
        <v>945</v>
      </c>
      <c r="L47" s="11">
        <v>2</v>
      </c>
    </row>
    <row r="48" spans="1:12">
      <c r="A48" s="11" t="s">
        <v>36</v>
      </c>
      <c r="D48" s="11" t="s">
        <v>260</v>
      </c>
      <c r="E48" s="19" t="s">
        <v>298</v>
      </c>
      <c r="F48" s="10">
        <v>42036</v>
      </c>
      <c r="G48" s="10">
        <v>44958</v>
      </c>
      <c r="H48" s="11">
        <v>9</v>
      </c>
      <c r="I48" s="20" t="s">
        <v>259</v>
      </c>
      <c r="J48" s="11" t="s">
        <v>261</v>
      </c>
      <c r="K48" s="11" t="s">
        <v>945</v>
      </c>
      <c r="L48" s="11">
        <v>2</v>
      </c>
    </row>
    <row r="49" spans="1:12">
      <c r="A49" s="11" t="s">
        <v>37</v>
      </c>
      <c r="D49" s="11" t="s">
        <v>260</v>
      </c>
      <c r="E49" s="19" t="s">
        <v>299</v>
      </c>
      <c r="F49" s="10">
        <v>42036</v>
      </c>
      <c r="G49" s="10">
        <v>44958</v>
      </c>
      <c r="H49" s="11">
        <v>9</v>
      </c>
      <c r="I49" s="20" t="s">
        <v>259</v>
      </c>
      <c r="J49" s="11" t="s">
        <v>261</v>
      </c>
      <c r="K49" s="11" t="s">
        <v>945</v>
      </c>
      <c r="L49" s="11">
        <v>2</v>
      </c>
    </row>
    <row r="50" spans="1:12">
      <c r="A50" s="11" t="s">
        <v>38</v>
      </c>
      <c r="D50" s="11" t="s">
        <v>260</v>
      </c>
      <c r="E50" s="19" t="s">
        <v>300</v>
      </c>
      <c r="F50" s="10">
        <v>42036</v>
      </c>
      <c r="G50" s="10">
        <v>44958</v>
      </c>
      <c r="H50" s="11">
        <v>9</v>
      </c>
      <c r="I50" s="20" t="s">
        <v>259</v>
      </c>
      <c r="J50" s="11" t="s">
        <v>261</v>
      </c>
      <c r="K50" s="11" t="s">
        <v>945</v>
      </c>
      <c r="L50" s="11">
        <v>2</v>
      </c>
    </row>
    <row r="51" spans="1:12">
      <c r="A51" s="11" t="s">
        <v>39</v>
      </c>
      <c r="D51" s="11" t="s">
        <v>260</v>
      </c>
      <c r="E51" s="19" t="s">
        <v>301</v>
      </c>
      <c r="F51" s="10">
        <v>42036</v>
      </c>
      <c r="G51" s="10">
        <v>44958</v>
      </c>
      <c r="H51" s="11">
        <v>9</v>
      </c>
      <c r="I51" s="20" t="s">
        <v>259</v>
      </c>
      <c r="J51" s="11" t="s">
        <v>261</v>
      </c>
      <c r="K51" s="11" t="s">
        <v>945</v>
      </c>
      <c r="L51" s="11">
        <v>2</v>
      </c>
    </row>
    <row r="52" spans="1:12">
      <c r="A52" s="11" t="s">
        <v>40</v>
      </c>
      <c r="D52" s="11" t="s">
        <v>260</v>
      </c>
      <c r="E52" s="19" t="s">
        <v>302</v>
      </c>
      <c r="F52" s="10">
        <v>42036</v>
      </c>
      <c r="G52" s="10">
        <v>44958</v>
      </c>
      <c r="H52" s="11">
        <v>9</v>
      </c>
      <c r="I52" s="20" t="s">
        <v>259</v>
      </c>
      <c r="J52" s="11" t="s">
        <v>261</v>
      </c>
      <c r="K52" s="11" t="s">
        <v>945</v>
      </c>
      <c r="L52" s="11">
        <v>2</v>
      </c>
    </row>
    <row r="53" spans="1:12">
      <c r="A53" s="11" t="s">
        <v>41</v>
      </c>
      <c r="D53" s="11" t="s">
        <v>260</v>
      </c>
      <c r="E53" s="19" t="s">
        <v>303</v>
      </c>
      <c r="F53" s="10">
        <v>42036</v>
      </c>
      <c r="G53" s="10">
        <v>44958</v>
      </c>
      <c r="H53" s="11">
        <v>9</v>
      </c>
      <c r="I53" s="20" t="s">
        <v>259</v>
      </c>
      <c r="J53" s="11" t="s">
        <v>261</v>
      </c>
      <c r="K53" s="11" t="s">
        <v>945</v>
      </c>
      <c r="L53" s="11">
        <v>2</v>
      </c>
    </row>
    <row r="54" spans="1:12">
      <c r="A54" s="11" t="s">
        <v>42</v>
      </c>
      <c r="D54" s="11" t="s">
        <v>260</v>
      </c>
      <c r="E54" s="19" t="s">
        <v>304</v>
      </c>
      <c r="F54" s="10">
        <v>42036</v>
      </c>
      <c r="G54" s="10">
        <v>44958</v>
      </c>
      <c r="H54" s="11">
        <v>9</v>
      </c>
      <c r="I54" s="20" t="s">
        <v>259</v>
      </c>
      <c r="J54" s="11" t="s">
        <v>261</v>
      </c>
      <c r="K54" s="11" t="s">
        <v>945</v>
      </c>
      <c r="L54" s="11">
        <v>2</v>
      </c>
    </row>
    <row r="55" spans="1:12">
      <c r="A55" s="11" t="s">
        <v>43</v>
      </c>
      <c r="D55" s="11" t="s">
        <v>260</v>
      </c>
      <c r="E55" s="19" t="s">
        <v>305</v>
      </c>
      <c r="F55" s="10">
        <v>42036</v>
      </c>
      <c r="G55" s="10">
        <v>44958</v>
      </c>
      <c r="H55" s="11">
        <v>9</v>
      </c>
      <c r="I55" s="20" t="s">
        <v>259</v>
      </c>
      <c r="J55" s="11" t="s">
        <v>261</v>
      </c>
      <c r="K55" s="11" t="s">
        <v>945</v>
      </c>
      <c r="L55" s="11">
        <v>2</v>
      </c>
    </row>
    <row r="56" spans="1:12">
      <c r="A56" s="11" t="s">
        <v>44</v>
      </c>
      <c r="D56" s="11" t="s">
        <v>260</v>
      </c>
      <c r="E56" s="19" t="s">
        <v>306</v>
      </c>
      <c r="F56" s="10">
        <v>42036</v>
      </c>
      <c r="G56" s="10">
        <v>44958</v>
      </c>
      <c r="H56" s="11">
        <v>9</v>
      </c>
      <c r="I56" s="20" t="s">
        <v>259</v>
      </c>
      <c r="J56" s="11" t="s">
        <v>261</v>
      </c>
      <c r="K56" s="11" t="s">
        <v>945</v>
      </c>
      <c r="L56" s="11">
        <v>2</v>
      </c>
    </row>
    <row r="57" spans="1:12">
      <c r="A57" s="11" t="s">
        <v>45</v>
      </c>
      <c r="D57" s="11" t="s">
        <v>260</v>
      </c>
      <c r="E57" s="19" t="s">
        <v>307</v>
      </c>
      <c r="F57" s="10">
        <v>42036</v>
      </c>
      <c r="G57" s="10">
        <v>44958</v>
      </c>
      <c r="H57" s="11">
        <v>9</v>
      </c>
      <c r="I57" s="20" t="s">
        <v>259</v>
      </c>
      <c r="J57" s="11" t="s">
        <v>261</v>
      </c>
      <c r="K57" s="11" t="s">
        <v>945</v>
      </c>
      <c r="L57" s="11">
        <v>2</v>
      </c>
    </row>
    <row r="58" spans="1:12">
      <c r="A58" s="11" t="s">
        <v>46</v>
      </c>
      <c r="D58" s="11" t="s">
        <v>260</v>
      </c>
      <c r="E58" s="19" t="s">
        <v>308</v>
      </c>
      <c r="F58" s="10">
        <v>42036</v>
      </c>
      <c r="G58" s="10">
        <v>44958</v>
      </c>
      <c r="H58" s="11">
        <v>9</v>
      </c>
      <c r="I58" s="20" t="s">
        <v>259</v>
      </c>
      <c r="J58" s="11" t="s">
        <v>261</v>
      </c>
      <c r="K58" s="11" t="s">
        <v>945</v>
      </c>
      <c r="L58" s="11">
        <v>2</v>
      </c>
    </row>
    <row r="59" spans="1:12">
      <c r="A59" s="11" t="s">
        <v>47</v>
      </c>
      <c r="D59" s="11" t="s">
        <v>260</v>
      </c>
      <c r="E59" s="19" t="s">
        <v>309</v>
      </c>
      <c r="F59" s="10">
        <v>42036</v>
      </c>
      <c r="G59" s="10">
        <v>44958</v>
      </c>
      <c r="H59" s="11">
        <v>9</v>
      </c>
      <c r="I59" s="20" t="s">
        <v>259</v>
      </c>
      <c r="J59" s="11" t="s">
        <v>261</v>
      </c>
      <c r="K59" s="11" t="s">
        <v>945</v>
      </c>
      <c r="L59" s="11">
        <v>2</v>
      </c>
    </row>
    <row r="60" spans="1:12">
      <c r="A60" s="11" t="s">
        <v>48</v>
      </c>
      <c r="D60" s="11" t="s">
        <v>260</v>
      </c>
      <c r="E60" s="19" t="s">
        <v>310</v>
      </c>
      <c r="F60" s="10">
        <v>42036</v>
      </c>
      <c r="G60" s="10">
        <v>44958</v>
      </c>
      <c r="H60" s="11">
        <v>9</v>
      </c>
      <c r="I60" s="20" t="s">
        <v>259</v>
      </c>
      <c r="J60" s="11" t="s">
        <v>261</v>
      </c>
      <c r="K60" s="11" t="s">
        <v>945</v>
      </c>
      <c r="L60" s="11">
        <v>2</v>
      </c>
    </row>
    <row r="61" spans="1:12">
      <c r="A61" s="11" t="s">
        <v>49</v>
      </c>
      <c r="D61" s="11" t="s">
        <v>260</v>
      </c>
      <c r="E61" s="19" t="s">
        <v>311</v>
      </c>
      <c r="F61" s="10">
        <v>42036</v>
      </c>
      <c r="G61" s="10">
        <v>44958</v>
      </c>
      <c r="H61" s="11">
        <v>9</v>
      </c>
      <c r="I61" s="20" t="s">
        <v>259</v>
      </c>
      <c r="J61" s="11" t="s">
        <v>261</v>
      </c>
      <c r="K61" s="11" t="s">
        <v>945</v>
      </c>
      <c r="L61" s="11">
        <v>2</v>
      </c>
    </row>
    <row r="62" spans="1:12">
      <c r="A62" s="11" t="s">
        <v>50</v>
      </c>
      <c r="D62" s="11" t="s">
        <v>260</v>
      </c>
      <c r="E62" s="19" t="s">
        <v>312</v>
      </c>
      <c r="F62" s="10">
        <v>42036</v>
      </c>
      <c r="G62" s="10">
        <v>44958</v>
      </c>
      <c r="H62" s="11">
        <v>9</v>
      </c>
      <c r="I62" s="20" t="s">
        <v>259</v>
      </c>
      <c r="J62" s="11" t="s">
        <v>261</v>
      </c>
      <c r="K62" s="11" t="s">
        <v>945</v>
      </c>
      <c r="L62" s="11">
        <v>2</v>
      </c>
    </row>
    <row r="63" spans="1:12">
      <c r="A63" s="11" t="s">
        <v>51</v>
      </c>
      <c r="D63" s="11" t="s">
        <v>260</v>
      </c>
      <c r="E63" s="19" t="s">
        <v>313</v>
      </c>
      <c r="F63" s="10">
        <v>42036</v>
      </c>
      <c r="G63" s="10">
        <v>44958</v>
      </c>
      <c r="H63" s="11">
        <v>9</v>
      </c>
      <c r="I63" s="20" t="s">
        <v>259</v>
      </c>
      <c r="J63" s="11" t="s">
        <v>261</v>
      </c>
      <c r="K63" s="11" t="s">
        <v>945</v>
      </c>
      <c r="L63" s="11">
        <v>2</v>
      </c>
    </row>
    <row r="64" spans="1:12">
      <c r="A64" s="11" t="s">
        <v>52</v>
      </c>
      <c r="D64" s="11" t="s">
        <v>260</v>
      </c>
      <c r="E64" s="19" t="s">
        <v>314</v>
      </c>
      <c r="F64" s="10">
        <v>42036</v>
      </c>
      <c r="G64" s="10">
        <v>44958</v>
      </c>
      <c r="H64" s="11">
        <v>9</v>
      </c>
      <c r="I64" s="20" t="s">
        <v>259</v>
      </c>
      <c r="J64" s="11" t="s">
        <v>261</v>
      </c>
      <c r="K64" s="11" t="s">
        <v>945</v>
      </c>
      <c r="L64" s="11">
        <v>2</v>
      </c>
    </row>
    <row r="65" spans="1:12">
      <c r="A65" s="11" t="s">
        <v>53</v>
      </c>
      <c r="D65" s="11" t="s">
        <v>260</v>
      </c>
      <c r="E65" s="19" t="s">
        <v>315</v>
      </c>
      <c r="F65" s="10">
        <v>42036</v>
      </c>
      <c r="G65" s="10">
        <v>44958</v>
      </c>
      <c r="H65" s="11">
        <v>9</v>
      </c>
      <c r="I65" s="20" t="s">
        <v>259</v>
      </c>
      <c r="J65" s="11" t="s">
        <v>261</v>
      </c>
      <c r="K65" s="11" t="s">
        <v>945</v>
      </c>
      <c r="L65" s="11">
        <v>2</v>
      </c>
    </row>
    <row r="66" spans="1:12">
      <c r="A66" s="11" t="s">
        <v>54</v>
      </c>
      <c r="D66" s="11" t="s">
        <v>260</v>
      </c>
      <c r="E66" s="19" t="s">
        <v>316</v>
      </c>
      <c r="F66" s="10">
        <v>42036</v>
      </c>
      <c r="G66" s="10">
        <v>44958</v>
      </c>
      <c r="H66" s="11">
        <v>9</v>
      </c>
      <c r="I66" s="20" t="s">
        <v>259</v>
      </c>
      <c r="J66" s="11" t="s">
        <v>261</v>
      </c>
      <c r="K66" s="11" t="s">
        <v>945</v>
      </c>
      <c r="L66" s="11">
        <v>2</v>
      </c>
    </row>
    <row r="67" spans="1:12">
      <c r="A67" s="11" t="s">
        <v>55</v>
      </c>
      <c r="D67" s="11" t="s">
        <v>260</v>
      </c>
      <c r="E67" s="19" t="s">
        <v>317</v>
      </c>
      <c r="F67" s="10">
        <v>42036</v>
      </c>
      <c r="G67" s="10">
        <v>44958</v>
      </c>
      <c r="H67" s="11">
        <v>9</v>
      </c>
      <c r="I67" s="20" t="s">
        <v>259</v>
      </c>
      <c r="J67" s="11" t="s">
        <v>261</v>
      </c>
      <c r="K67" s="11" t="s">
        <v>945</v>
      </c>
      <c r="L67" s="11">
        <v>2</v>
      </c>
    </row>
    <row r="68" spans="1:12">
      <c r="A68" s="11" t="s">
        <v>56</v>
      </c>
      <c r="D68" s="11" t="s">
        <v>260</v>
      </c>
      <c r="E68" s="19" t="s">
        <v>318</v>
      </c>
      <c r="F68" s="10">
        <v>42036</v>
      </c>
      <c r="G68" s="10">
        <v>44958</v>
      </c>
      <c r="H68" s="11">
        <v>9</v>
      </c>
      <c r="I68" s="20" t="s">
        <v>259</v>
      </c>
      <c r="J68" s="11" t="s">
        <v>261</v>
      </c>
      <c r="K68" s="11" t="s">
        <v>945</v>
      </c>
      <c r="L68" s="11">
        <v>2</v>
      </c>
    </row>
    <row r="69" spans="1:12">
      <c r="A69" s="11" t="s">
        <v>57</v>
      </c>
      <c r="D69" s="11" t="s">
        <v>260</v>
      </c>
      <c r="E69" s="19" t="s">
        <v>319</v>
      </c>
      <c r="F69" s="10">
        <v>42036</v>
      </c>
      <c r="G69" s="10">
        <v>44958</v>
      </c>
      <c r="H69" s="11">
        <v>9</v>
      </c>
      <c r="I69" s="20" t="s">
        <v>259</v>
      </c>
      <c r="J69" s="11" t="s">
        <v>261</v>
      </c>
      <c r="K69" s="11" t="s">
        <v>945</v>
      </c>
      <c r="L69" s="11">
        <v>2</v>
      </c>
    </row>
    <row r="70" spans="1:12">
      <c r="A70" s="11" t="s">
        <v>58</v>
      </c>
      <c r="D70" s="11" t="s">
        <v>260</v>
      </c>
      <c r="E70" s="19" t="s">
        <v>320</v>
      </c>
      <c r="F70" s="10">
        <v>42036</v>
      </c>
      <c r="G70" s="10">
        <v>44958</v>
      </c>
      <c r="H70" s="11">
        <v>9</v>
      </c>
      <c r="I70" s="20" t="s">
        <v>259</v>
      </c>
      <c r="J70" s="11" t="s">
        <v>261</v>
      </c>
      <c r="K70" s="11" t="s">
        <v>945</v>
      </c>
      <c r="L70" s="11">
        <v>2</v>
      </c>
    </row>
    <row r="71" spans="1:12">
      <c r="A71" s="11" t="s">
        <v>59</v>
      </c>
      <c r="D71" s="11" t="s">
        <v>260</v>
      </c>
      <c r="E71" s="19" t="s">
        <v>321</v>
      </c>
      <c r="F71" s="10">
        <v>42036</v>
      </c>
      <c r="G71" s="10">
        <v>44958</v>
      </c>
      <c r="H71" s="11">
        <v>9</v>
      </c>
      <c r="I71" s="20" t="s">
        <v>259</v>
      </c>
      <c r="J71" s="11" t="s">
        <v>261</v>
      </c>
      <c r="K71" s="11" t="s">
        <v>945</v>
      </c>
      <c r="L71" s="11">
        <v>2</v>
      </c>
    </row>
    <row r="72" spans="1:12">
      <c r="A72" s="11" t="s">
        <v>60</v>
      </c>
      <c r="D72" s="11" t="s">
        <v>260</v>
      </c>
      <c r="E72" s="19" t="s">
        <v>322</v>
      </c>
      <c r="F72" s="10">
        <v>42036</v>
      </c>
      <c r="G72" s="10">
        <v>44958</v>
      </c>
      <c r="H72" s="11">
        <v>9</v>
      </c>
      <c r="I72" s="20" t="s">
        <v>259</v>
      </c>
      <c r="J72" s="11" t="s">
        <v>261</v>
      </c>
      <c r="K72" s="11" t="s">
        <v>945</v>
      </c>
      <c r="L72" s="11">
        <v>2</v>
      </c>
    </row>
    <row r="73" spans="1:12">
      <c r="A73" s="11" t="s">
        <v>61</v>
      </c>
      <c r="D73" s="11" t="s">
        <v>260</v>
      </c>
      <c r="E73" s="19" t="s">
        <v>323</v>
      </c>
      <c r="F73" s="10">
        <v>42036</v>
      </c>
      <c r="G73" s="10">
        <v>44958</v>
      </c>
      <c r="H73" s="11">
        <v>9</v>
      </c>
      <c r="I73" s="20" t="s">
        <v>259</v>
      </c>
      <c r="J73" s="11" t="s">
        <v>261</v>
      </c>
      <c r="K73" s="11" t="s">
        <v>945</v>
      </c>
      <c r="L73" s="11">
        <v>2</v>
      </c>
    </row>
    <row r="74" spans="1:12">
      <c r="A74" s="11" t="s">
        <v>62</v>
      </c>
      <c r="D74" s="11" t="s">
        <v>260</v>
      </c>
      <c r="E74" s="19" t="s">
        <v>324</v>
      </c>
      <c r="F74" s="10">
        <v>42036</v>
      </c>
      <c r="G74" s="10">
        <v>44958</v>
      </c>
      <c r="H74" s="11">
        <v>9</v>
      </c>
      <c r="I74" s="20" t="s">
        <v>259</v>
      </c>
      <c r="J74" s="11" t="s">
        <v>261</v>
      </c>
      <c r="K74" s="11" t="s">
        <v>945</v>
      </c>
      <c r="L74" s="11">
        <v>2</v>
      </c>
    </row>
    <row r="75" spans="1:12">
      <c r="A75" s="11" t="s">
        <v>63</v>
      </c>
      <c r="D75" s="11" t="s">
        <v>260</v>
      </c>
      <c r="E75" s="19" t="s">
        <v>325</v>
      </c>
      <c r="F75" s="10">
        <v>42036</v>
      </c>
      <c r="G75" s="10">
        <v>44958</v>
      </c>
      <c r="H75" s="11">
        <v>9</v>
      </c>
      <c r="I75" s="20" t="s">
        <v>259</v>
      </c>
      <c r="J75" s="11" t="s">
        <v>261</v>
      </c>
      <c r="K75" s="11" t="s">
        <v>945</v>
      </c>
      <c r="L75" s="11">
        <v>2</v>
      </c>
    </row>
    <row r="76" spans="1:12">
      <c r="A76" s="11" t="s">
        <v>64</v>
      </c>
      <c r="D76" s="11" t="s">
        <v>260</v>
      </c>
      <c r="E76" s="19" t="s">
        <v>326</v>
      </c>
      <c r="F76" s="10">
        <v>42036</v>
      </c>
      <c r="G76" s="10">
        <v>44958</v>
      </c>
      <c r="H76" s="11">
        <v>9</v>
      </c>
      <c r="I76" s="20" t="s">
        <v>259</v>
      </c>
      <c r="J76" s="11" t="s">
        <v>261</v>
      </c>
      <c r="K76" s="11" t="s">
        <v>945</v>
      </c>
      <c r="L76" s="11">
        <v>2</v>
      </c>
    </row>
    <row r="77" spans="1:12">
      <c r="A77" s="11" t="s">
        <v>65</v>
      </c>
      <c r="D77" s="11" t="s">
        <v>260</v>
      </c>
      <c r="E77" s="19" t="s">
        <v>327</v>
      </c>
      <c r="F77" s="10">
        <v>42036</v>
      </c>
      <c r="G77" s="10">
        <v>44958</v>
      </c>
      <c r="H77" s="11">
        <v>9</v>
      </c>
      <c r="I77" s="20" t="s">
        <v>259</v>
      </c>
      <c r="J77" s="11" t="s">
        <v>261</v>
      </c>
      <c r="K77" s="11" t="s">
        <v>945</v>
      </c>
      <c r="L77" s="11">
        <v>2</v>
      </c>
    </row>
    <row r="78" spans="1:12">
      <c r="A78" s="11" t="s">
        <v>66</v>
      </c>
      <c r="D78" s="11" t="s">
        <v>260</v>
      </c>
      <c r="E78" s="19" t="s">
        <v>328</v>
      </c>
      <c r="F78" s="10">
        <v>42036</v>
      </c>
      <c r="G78" s="10">
        <v>44958</v>
      </c>
      <c r="H78" s="11">
        <v>9</v>
      </c>
      <c r="I78" s="20" t="s">
        <v>259</v>
      </c>
      <c r="J78" s="11" t="s">
        <v>261</v>
      </c>
      <c r="K78" s="11" t="s">
        <v>945</v>
      </c>
      <c r="L78" s="11">
        <v>2</v>
      </c>
    </row>
    <row r="79" spans="1:12">
      <c r="A79" s="11" t="s">
        <v>67</v>
      </c>
      <c r="D79" s="11" t="s">
        <v>260</v>
      </c>
      <c r="E79" s="19" t="s">
        <v>329</v>
      </c>
      <c r="F79" s="10">
        <v>42036</v>
      </c>
      <c r="G79" s="10">
        <v>44958</v>
      </c>
      <c r="H79" s="11">
        <v>9</v>
      </c>
      <c r="I79" s="20" t="s">
        <v>259</v>
      </c>
      <c r="J79" s="11" t="s">
        <v>261</v>
      </c>
      <c r="K79" s="11" t="s">
        <v>945</v>
      </c>
      <c r="L79" s="11">
        <v>2</v>
      </c>
    </row>
    <row r="80" spans="1:12">
      <c r="A80" s="11" t="s">
        <v>68</v>
      </c>
      <c r="D80" s="11" t="s">
        <v>260</v>
      </c>
      <c r="E80" s="19" t="s">
        <v>330</v>
      </c>
      <c r="F80" s="10">
        <v>42036</v>
      </c>
      <c r="G80" s="10">
        <v>44958</v>
      </c>
      <c r="H80" s="11">
        <v>9</v>
      </c>
      <c r="I80" s="20" t="s">
        <v>259</v>
      </c>
      <c r="J80" s="11" t="s">
        <v>261</v>
      </c>
      <c r="K80" s="11" t="s">
        <v>945</v>
      </c>
      <c r="L80" s="11">
        <v>2</v>
      </c>
    </row>
    <row r="81" spans="1:12">
      <c r="A81" s="11" t="s">
        <v>69</v>
      </c>
      <c r="D81" s="11" t="s">
        <v>260</v>
      </c>
      <c r="E81" s="19" t="s">
        <v>331</v>
      </c>
      <c r="F81" s="10">
        <v>42036</v>
      </c>
      <c r="G81" s="10">
        <v>44958</v>
      </c>
      <c r="H81" s="11">
        <v>9</v>
      </c>
      <c r="I81" s="20" t="s">
        <v>259</v>
      </c>
      <c r="J81" s="11" t="s">
        <v>261</v>
      </c>
      <c r="K81" s="11" t="s">
        <v>945</v>
      </c>
      <c r="L81" s="11">
        <v>2</v>
      </c>
    </row>
    <row r="82" spans="1:12">
      <c r="A82" s="11" t="s">
        <v>70</v>
      </c>
      <c r="D82" s="11" t="s">
        <v>260</v>
      </c>
      <c r="E82" s="19" t="s">
        <v>332</v>
      </c>
      <c r="F82" s="10">
        <v>42036</v>
      </c>
      <c r="G82" s="10">
        <v>44958</v>
      </c>
      <c r="H82" s="11">
        <v>9</v>
      </c>
      <c r="I82" s="20" t="s">
        <v>259</v>
      </c>
      <c r="J82" s="11" t="s">
        <v>261</v>
      </c>
      <c r="K82" s="11" t="s">
        <v>945</v>
      </c>
      <c r="L82" s="11">
        <v>2</v>
      </c>
    </row>
    <row r="83" spans="1:12">
      <c r="A83" s="11" t="s">
        <v>71</v>
      </c>
      <c r="D83" s="11" t="s">
        <v>260</v>
      </c>
      <c r="E83" s="19" t="s">
        <v>333</v>
      </c>
      <c r="F83" s="10">
        <v>42036</v>
      </c>
      <c r="G83" s="10">
        <v>44958</v>
      </c>
      <c r="H83" s="11">
        <v>9</v>
      </c>
      <c r="I83" s="20" t="s">
        <v>259</v>
      </c>
      <c r="J83" s="11" t="s">
        <v>261</v>
      </c>
      <c r="K83" s="11" t="s">
        <v>945</v>
      </c>
      <c r="L83" s="11">
        <v>2</v>
      </c>
    </row>
    <row r="84" spans="1:12">
      <c r="A84" s="11" t="s">
        <v>72</v>
      </c>
      <c r="D84" s="11" t="s">
        <v>260</v>
      </c>
      <c r="E84" s="19" t="s">
        <v>334</v>
      </c>
      <c r="F84" s="10">
        <v>42036</v>
      </c>
      <c r="G84" s="10">
        <v>44958</v>
      </c>
      <c r="H84" s="11">
        <v>9</v>
      </c>
      <c r="I84" s="20" t="s">
        <v>259</v>
      </c>
      <c r="J84" s="11" t="s">
        <v>261</v>
      </c>
      <c r="K84" s="11" t="s">
        <v>945</v>
      </c>
      <c r="L84" s="11">
        <v>2</v>
      </c>
    </row>
    <row r="85" spans="1:12">
      <c r="A85" s="11" t="s">
        <v>73</v>
      </c>
      <c r="D85" s="11" t="s">
        <v>260</v>
      </c>
      <c r="E85" s="19" t="s">
        <v>335</v>
      </c>
      <c r="F85" s="10">
        <v>42036</v>
      </c>
      <c r="G85" s="10">
        <v>44958</v>
      </c>
      <c r="H85" s="11">
        <v>9</v>
      </c>
      <c r="I85" s="20" t="s">
        <v>259</v>
      </c>
      <c r="J85" s="11" t="s">
        <v>261</v>
      </c>
      <c r="K85" s="11" t="s">
        <v>945</v>
      </c>
      <c r="L85" s="11">
        <v>2</v>
      </c>
    </row>
    <row r="86" spans="1:12">
      <c r="A86" s="11" t="s">
        <v>74</v>
      </c>
      <c r="D86" s="11" t="s">
        <v>260</v>
      </c>
      <c r="E86" s="19" t="s">
        <v>336</v>
      </c>
      <c r="F86" s="10">
        <v>42036</v>
      </c>
      <c r="G86" s="10">
        <v>44958</v>
      </c>
      <c r="H86" s="11">
        <v>9</v>
      </c>
      <c r="I86" s="20" t="s">
        <v>259</v>
      </c>
      <c r="J86" s="11" t="s">
        <v>261</v>
      </c>
      <c r="K86" s="11" t="s">
        <v>945</v>
      </c>
      <c r="L86" s="11">
        <v>2</v>
      </c>
    </row>
    <row r="87" spans="1:12">
      <c r="A87" s="11" t="s">
        <v>75</v>
      </c>
      <c r="D87" s="11" t="s">
        <v>260</v>
      </c>
      <c r="E87" s="19" t="s">
        <v>337</v>
      </c>
      <c r="F87" s="10">
        <v>42036</v>
      </c>
      <c r="G87" s="10">
        <v>44958</v>
      </c>
      <c r="H87" s="11">
        <v>9</v>
      </c>
      <c r="I87" s="20" t="s">
        <v>259</v>
      </c>
      <c r="J87" s="11" t="s">
        <v>261</v>
      </c>
      <c r="K87" s="11" t="s">
        <v>945</v>
      </c>
      <c r="L87" s="11">
        <v>2</v>
      </c>
    </row>
    <row r="88" spans="1:12">
      <c r="A88" s="11" t="s">
        <v>76</v>
      </c>
      <c r="D88" s="11" t="s">
        <v>260</v>
      </c>
      <c r="E88" s="19" t="s">
        <v>338</v>
      </c>
      <c r="F88" s="10">
        <v>42036</v>
      </c>
      <c r="G88" s="10">
        <v>44958</v>
      </c>
      <c r="H88" s="11">
        <v>9</v>
      </c>
      <c r="I88" s="20" t="s">
        <v>259</v>
      </c>
      <c r="J88" s="11" t="s">
        <v>261</v>
      </c>
      <c r="K88" s="11" t="s">
        <v>945</v>
      </c>
      <c r="L88" s="11">
        <v>2</v>
      </c>
    </row>
    <row r="89" spans="1:12">
      <c r="A89" s="11" t="s">
        <v>77</v>
      </c>
      <c r="D89" s="11" t="s">
        <v>260</v>
      </c>
      <c r="E89" s="19" t="s">
        <v>339</v>
      </c>
      <c r="F89" s="10">
        <v>42036</v>
      </c>
      <c r="G89" s="10">
        <v>44958</v>
      </c>
      <c r="H89" s="11">
        <v>9</v>
      </c>
      <c r="I89" s="20" t="s">
        <v>259</v>
      </c>
      <c r="J89" s="11" t="s">
        <v>261</v>
      </c>
      <c r="K89" s="11" t="s">
        <v>945</v>
      </c>
      <c r="L89" s="11">
        <v>2</v>
      </c>
    </row>
    <row r="90" spans="1:12">
      <c r="A90" s="11" t="s">
        <v>78</v>
      </c>
      <c r="D90" s="11" t="s">
        <v>260</v>
      </c>
      <c r="E90" s="19" t="s">
        <v>340</v>
      </c>
      <c r="F90" s="10">
        <v>42036</v>
      </c>
      <c r="G90" s="10">
        <v>44958</v>
      </c>
      <c r="H90" s="11">
        <v>9</v>
      </c>
      <c r="I90" s="20" t="s">
        <v>259</v>
      </c>
      <c r="J90" s="11" t="s">
        <v>261</v>
      </c>
      <c r="K90" s="11" t="s">
        <v>945</v>
      </c>
      <c r="L90" s="11">
        <v>2</v>
      </c>
    </row>
    <row r="91" spans="1:12">
      <c r="A91" s="11" t="s">
        <v>79</v>
      </c>
      <c r="D91" s="11" t="s">
        <v>260</v>
      </c>
      <c r="E91" s="19" t="s">
        <v>341</v>
      </c>
      <c r="F91" s="10">
        <v>42036</v>
      </c>
      <c r="G91" s="10">
        <v>44958</v>
      </c>
      <c r="H91" s="11">
        <v>9</v>
      </c>
      <c r="I91" s="20" t="s">
        <v>259</v>
      </c>
      <c r="J91" s="11" t="s">
        <v>261</v>
      </c>
      <c r="K91" s="11" t="s">
        <v>945</v>
      </c>
      <c r="L91" s="11">
        <v>2</v>
      </c>
    </row>
    <row r="92" spans="1:12">
      <c r="A92" s="11" t="s">
        <v>80</v>
      </c>
      <c r="D92" s="11" t="s">
        <v>260</v>
      </c>
      <c r="E92" s="19" t="s">
        <v>342</v>
      </c>
      <c r="F92" s="10">
        <v>42036</v>
      </c>
      <c r="G92" s="10">
        <v>44958</v>
      </c>
      <c r="H92" s="11">
        <v>9</v>
      </c>
      <c r="I92" s="20" t="s">
        <v>259</v>
      </c>
      <c r="J92" s="11" t="s">
        <v>261</v>
      </c>
      <c r="K92" s="11" t="s">
        <v>945</v>
      </c>
      <c r="L92" s="11">
        <v>2</v>
      </c>
    </row>
    <row r="93" spans="1:12">
      <c r="A93" s="11" t="s">
        <v>81</v>
      </c>
      <c r="D93" s="11" t="s">
        <v>260</v>
      </c>
      <c r="E93" s="19" t="s">
        <v>343</v>
      </c>
      <c r="F93" s="10">
        <v>42036</v>
      </c>
      <c r="G93" s="10">
        <v>44958</v>
      </c>
      <c r="H93" s="11">
        <v>9</v>
      </c>
      <c r="I93" s="20" t="s">
        <v>259</v>
      </c>
      <c r="J93" s="11" t="s">
        <v>261</v>
      </c>
      <c r="K93" s="11" t="s">
        <v>945</v>
      </c>
      <c r="L93" s="11">
        <v>2</v>
      </c>
    </row>
    <row r="94" spans="1:12">
      <c r="A94" s="11" t="s">
        <v>82</v>
      </c>
      <c r="D94" s="11" t="s">
        <v>260</v>
      </c>
      <c r="E94" s="19" t="s">
        <v>344</v>
      </c>
      <c r="F94" s="10">
        <v>42036</v>
      </c>
      <c r="G94" s="10">
        <v>44958</v>
      </c>
      <c r="H94" s="11">
        <v>9</v>
      </c>
      <c r="I94" s="20" t="s">
        <v>259</v>
      </c>
      <c r="J94" s="11" t="s">
        <v>261</v>
      </c>
      <c r="K94" s="11" t="s">
        <v>945</v>
      </c>
      <c r="L94" s="11">
        <v>2</v>
      </c>
    </row>
    <row r="95" spans="1:12">
      <c r="A95" s="11" t="s">
        <v>83</v>
      </c>
      <c r="D95" s="11" t="s">
        <v>260</v>
      </c>
      <c r="E95" s="19" t="s">
        <v>345</v>
      </c>
      <c r="F95" s="10">
        <v>42036</v>
      </c>
      <c r="G95" s="10">
        <v>44958</v>
      </c>
      <c r="H95" s="11">
        <v>9</v>
      </c>
      <c r="I95" s="20" t="s">
        <v>259</v>
      </c>
      <c r="J95" s="11" t="s">
        <v>261</v>
      </c>
      <c r="K95" s="11" t="s">
        <v>945</v>
      </c>
      <c r="L95" s="11">
        <v>2</v>
      </c>
    </row>
    <row r="96" spans="1:12">
      <c r="A96" s="11" t="s">
        <v>84</v>
      </c>
      <c r="D96" s="11" t="s">
        <v>260</v>
      </c>
      <c r="E96" s="19" t="s">
        <v>346</v>
      </c>
      <c r="F96" s="10">
        <v>42036</v>
      </c>
      <c r="G96" s="10">
        <v>44958</v>
      </c>
      <c r="H96" s="11">
        <v>9</v>
      </c>
      <c r="I96" s="20" t="s">
        <v>259</v>
      </c>
      <c r="J96" s="11" t="s">
        <v>261</v>
      </c>
      <c r="K96" s="11" t="s">
        <v>945</v>
      </c>
      <c r="L96" s="11">
        <v>2</v>
      </c>
    </row>
    <row r="97" spans="1:12">
      <c r="A97" s="11" t="s">
        <v>85</v>
      </c>
      <c r="D97" s="11" t="s">
        <v>260</v>
      </c>
      <c r="E97" s="19" t="s">
        <v>347</v>
      </c>
      <c r="F97" s="10">
        <v>42036</v>
      </c>
      <c r="G97" s="10">
        <v>44958</v>
      </c>
      <c r="H97" s="11">
        <v>9</v>
      </c>
      <c r="I97" s="20" t="s">
        <v>259</v>
      </c>
      <c r="J97" s="11" t="s">
        <v>261</v>
      </c>
      <c r="K97" s="11" t="s">
        <v>945</v>
      </c>
      <c r="L97" s="11">
        <v>2</v>
      </c>
    </row>
    <row r="98" spans="1:12">
      <c r="A98" s="11" t="s">
        <v>86</v>
      </c>
      <c r="D98" s="11" t="s">
        <v>260</v>
      </c>
      <c r="E98" s="19" t="s">
        <v>348</v>
      </c>
      <c r="F98" s="10">
        <v>42036</v>
      </c>
      <c r="G98" s="10">
        <v>44958</v>
      </c>
      <c r="H98" s="11">
        <v>9</v>
      </c>
      <c r="I98" s="20" t="s">
        <v>259</v>
      </c>
      <c r="J98" s="11" t="s">
        <v>261</v>
      </c>
      <c r="K98" s="11" t="s">
        <v>945</v>
      </c>
      <c r="L98" s="11">
        <v>2</v>
      </c>
    </row>
    <row r="99" spans="1:12">
      <c r="A99" s="11" t="s">
        <v>87</v>
      </c>
      <c r="D99" s="11" t="s">
        <v>260</v>
      </c>
      <c r="E99" s="19" t="s">
        <v>349</v>
      </c>
      <c r="F99" s="10">
        <v>42036</v>
      </c>
      <c r="G99" s="10">
        <v>44958</v>
      </c>
      <c r="H99" s="11">
        <v>9</v>
      </c>
      <c r="I99" s="20" t="s">
        <v>259</v>
      </c>
      <c r="J99" s="11" t="s">
        <v>261</v>
      </c>
      <c r="K99" s="11" t="s">
        <v>945</v>
      </c>
      <c r="L99" s="11">
        <v>2</v>
      </c>
    </row>
    <row r="100" spans="1:12">
      <c r="A100" s="11" t="s">
        <v>88</v>
      </c>
      <c r="D100" s="11" t="s">
        <v>260</v>
      </c>
      <c r="E100" s="19" t="s">
        <v>350</v>
      </c>
      <c r="F100" s="10">
        <v>42036</v>
      </c>
      <c r="G100" s="10">
        <v>44958</v>
      </c>
      <c r="H100" s="11">
        <v>9</v>
      </c>
      <c r="I100" s="20" t="s">
        <v>259</v>
      </c>
      <c r="J100" s="11" t="s">
        <v>261</v>
      </c>
      <c r="K100" s="11" t="s">
        <v>945</v>
      </c>
      <c r="L100" s="11">
        <v>2</v>
      </c>
    </row>
    <row r="101" spans="1:12">
      <c r="A101" s="11" t="s">
        <v>89</v>
      </c>
      <c r="D101" s="11" t="s">
        <v>260</v>
      </c>
      <c r="E101" s="19" t="s">
        <v>351</v>
      </c>
      <c r="F101" s="10">
        <v>42036</v>
      </c>
      <c r="G101" s="10">
        <v>44958</v>
      </c>
      <c r="H101" s="11">
        <v>9</v>
      </c>
      <c r="I101" s="20" t="s">
        <v>259</v>
      </c>
      <c r="J101" s="11" t="s">
        <v>261</v>
      </c>
      <c r="K101" s="11" t="s">
        <v>945</v>
      </c>
      <c r="L101" s="11">
        <v>2</v>
      </c>
    </row>
    <row r="102" spans="1:12">
      <c r="A102" s="11" t="s">
        <v>90</v>
      </c>
      <c r="D102" s="11" t="s">
        <v>260</v>
      </c>
      <c r="E102" s="19" t="s">
        <v>352</v>
      </c>
      <c r="F102" s="10">
        <v>42036</v>
      </c>
      <c r="G102" s="10">
        <v>44958</v>
      </c>
      <c r="H102" s="11">
        <v>9</v>
      </c>
      <c r="I102" s="20" t="s">
        <v>259</v>
      </c>
      <c r="J102" s="11" t="s">
        <v>261</v>
      </c>
      <c r="K102" s="11" t="s">
        <v>945</v>
      </c>
      <c r="L102" s="11">
        <v>2</v>
      </c>
    </row>
    <row r="103" spans="1:12">
      <c r="A103" s="11" t="s">
        <v>91</v>
      </c>
      <c r="D103" s="11" t="s">
        <v>260</v>
      </c>
      <c r="E103" s="19" t="s">
        <v>353</v>
      </c>
      <c r="F103" s="10">
        <v>42036</v>
      </c>
      <c r="G103" s="10">
        <v>44958</v>
      </c>
      <c r="H103" s="11">
        <v>9</v>
      </c>
      <c r="I103" s="20" t="s">
        <v>259</v>
      </c>
      <c r="J103" s="11" t="s">
        <v>261</v>
      </c>
      <c r="K103" s="11" t="s">
        <v>945</v>
      </c>
      <c r="L103" s="11">
        <v>2</v>
      </c>
    </row>
    <row r="104" spans="1:12">
      <c r="A104" s="11" t="s">
        <v>92</v>
      </c>
      <c r="D104" s="11" t="s">
        <v>260</v>
      </c>
      <c r="E104" s="19" t="s">
        <v>354</v>
      </c>
      <c r="F104" s="10">
        <v>42036</v>
      </c>
      <c r="G104" s="10">
        <v>44958</v>
      </c>
      <c r="H104" s="11">
        <v>9</v>
      </c>
      <c r="I104" s="20" t="s">
        <v>259</v>
      </c>
      <c r="J104" s="11" t="s">
        <v>261</v>
      </c>
      <c r="K104" s="11" t="s">
        <v>945</v>
      </c>
      <c r="L104" s="11">
        <v>2</v>
      </c>
    </row>
    <row r="105" spans="1:12">
      <c r="A105" s="11" t="s">
        <v>93</v>
      </c>
      <c r="D105" s="11" t="s">
        <v>260</v>
      </c>
      <c r="E105" s="19" t="s">
        <v>355</v>
      </c>
      <c r="F105" s="10">
        <v>42036</v>
      </c>
      <c r="G105" s="10">
        <v>44958</v>
      </c>
      <c r="H105" s="11">
        <v>9</v>
      </c>
      <c r="I105" s="20" t="s">
        <v>259</v>
      </c>
      <c r="J105" s="11" t="s">
        <v>261</v>
      </c>
      <c r="K105" s="11" t="s">
        <v>945</v>
      </c>
      <c r="L105" s="11">
        <v>2</v>
      </c>
    </row>
    <row r="106" spans="1:12">
      <c r="A106" s="11" t="s">
        <v>94</v>
      </c>
      <c r="D106" s="11" t="s">
        <v>260</v>
      </c>
      <c r="E106" s="19" t="s">
        <v>356</v>
      </c>
      <c r="F106" s="10">
        <v>42036</v>
      </c>
      <c r="G106" s="10">
        <v>44958</v>
      </c>
      <c r="H106" s="11">
        <v>9</v>
      </c>
      <c r="I106" s="20" t="s">
        <v>259</v>
      </c>
      <c r="J106" s="11" t="s">
        <v>261</v>
      </c>
      <c r="K106" s="11" t="s">
        <v>945</v>
      </c>
      <c r="L106" s="11">
        <v>2</v>
      </c>
    </row>
    <row r="107" spans="1:12">
      <c r="A107" s="11" t="s">
        <v>95</v>
      </c>
      <c r="D107" s="11" t="s">
        <v>260</v>
      </c>
      <c r="E107" s="19" t="s">
        <v>357</v>
      </c>
      <c r="F107" s="10">
        <v>42036</v>
      </c>
      <c r="G107" s="10">
        <v>44958</v>
      </c>
      <c r="H107" s="11">
        <v>9</v>
      </c>
      <c r="I107" s="20" t="s">
        <v>259</v>
      </c>
      <c r="J107" s="11" t="s">
        <v>261</v>
      </c>
      <c r="K107" s="11" t="s">
        <v>945</v>
      </c>
      <c r="L107" s="11">
        <v>2</v>
      </c>
    </row>
    <row r="108" spans="1:12">
      <c r="A108" s="11" t="s">
        <v>96</v>
      </c>
      <c r="D108" s="11" t="s">
        <v>260</v>
      </c>
      <c r="E108" s="19" t="s">
        <v>358</v>
      </c>
      <c r="F108" s="10">
        <v>42036</v>
      </c>
      <c r="G108" s="10">
        <v>44958</v>
      </c>
      <c r="H108" s="11">
        <v>9</v>
      </c>
      <c r="I108" s="20" t="s">
        <v>259</v>
      </c>
      <c r="J108" s="11" t="s">
        <v>261</v>
      </c>
      <c r="K108" s="11" t="s">
        <v>945</v>
      </c>
      <c r="L108" s="11">
        <v>2</v>
      </c>
    </row>
    <row r="109" spans="1:12">
      <c r="A109" s="11" t="s">
        <v>97</v>
      </c>
      <c r="D109" s="11" t="s">
        <v>260</v>
      </c>
      <c r="E109" s="19" t="s">
        <v>359</v>
      </c>
      <c r="F109" s="10">
        <v>42036</v>
      </c>
      <c r="G109" s="10">
        <v>44958</v>
      </c>
      <c r="H109" s="11">
        <v>9</v>
      </c>
      <c r="I109" s="20" t="s">
        <v>259</v>
      </c>
      <c r="J109" s="11" t="s">
        <v>261</v>
      </c>
      <c r="K109" s="11" t="s">
        <v>945</v>
      </c>
      <c r="L109" s="11">
        <v>2</v>
      </c>
    </row>
    <row r="110" spans="1:12">
      <c r="A110" s="11" t="s">
        <v>98</v>
      </c>
      <c r="D110" s="11" t="s">
        <v>260</v>
      </c>
      <c r="E110" s="19" t="s">
        <v>360</v>
      </c>
      <c r="F110" s="10">
        <v>42036</v>
      </c>
      <c r="G110" s="10">
        <v>44958</v>
      </c>
      <c r="H110" s="11">
        <v>9</v>
      </c>
      <c r="I110" s="20" t="s">
        <v>259</v>
      </c>
      <c r="J110" s="11" t="s">
        <v>261</v>
      </c>
      <c r="K110" s="11" t="s">
        <v>945</v>
      </c>
      <c r="L110" s="11">
        <v>2</v>
      </c>
    </row>
    <row r="111" spans="1:12">
      <c r="A111" s="11" t="s">
        <v>99</v>
      </c>
      <c r="D111" s="11" t="s">
        <v>260</v>
      </c>
      <c r="E111" s="19" t="s">
        <v>361</v>
      </c>
      <c r="F111" s="10">
        <v>42036</v>
      </c>
      <c r="G111" s="10">
        <v>44958</v>
      </c>
      <c r="H111" s="11">
        <v>9</v>
      </c>
      <c r="I111" s="20" t="s">
        <v>259</v>
      </c>
      <c r="J111" s="11" t="s">
        <v>261</v>
      </c>
      <c r="K111" s="11" t="s">
        <v>945</v>
      </c>
      <c r="L111" s="11">
        <v>2</v>
      </c>
    </row>
    <row r="112" spans="1:12">
      <c r="A112" s="11" t="s">
        <v>100</v>
      </c>
      <c r="D112" s="11" t="s">
        <v>260</v>
      </c>
      <c r="E112" s="19" t="s">
        <v>362</v>
      </c>
      <c r="F112" s="10">
        <v>42036</v>
      </c>
      <c r="G112" s="10">
        <v>44958</v>
      </c>
      <c r="H112" s="11">
        <v>9</v>
      </c>
      <c r="I112" s="20" t="s">
        <v>259</v>
      </c>
      <c r="J112" s="11" t="s">
        <v>261</v>
      </c>
      <c r="K112" s="11" t="s">
        <v>945</v>
      </c>
      <c r="L112" s="11">
        <v>2</v>
      </c>
    </row>
    <row r="113" spans="1:12">
      <c r="A113" s="11" t="s">
        <v>101</v>
      </c>
      <c r="D113" s="11" t="s">
        <v>260</v>
      </c>
      <c r="E113" s="19" t="s">
        <v>363</v>
      </c>
      <c r="F113" s="10">
        <v>42036</v>
      </c>
      <c r="G113" s="10">
        <v>44958</v>
      </c>
      <c r="H113" s="11">
        <v>9</v>
      </c>
      <c r="I113" s="20" t="s">
        <v>259</v>
      </c>
      <c r="J113" s="11" t="s">
        <v>261</v>
      </c>
      <c r="K113" s="11" t="s">
        <v>945</v>
      </c>
      <c r="L113" s="11">
        <v>2</v>
      </c>
    </row>
    <row r="114" spans="1:12">
      <c r="A114" s="11" t="s">
        <v>102</v>
      </c>
      <c r="D114" s="11" t="s">
        <v>260</v>
      </c>
      <c r="E114" s="19" t="s">
        <v>364</v>
      </c>
      <c r="F114" s="10">
        <v>42036</v>
      </c>
      <c r="G114" s="10">
        <v>44958</v>
      </c>
      <c r="H114" s="11">
        <v>9</v>
      </c>
      <c r="I114" s="20" t="s">
        <v>259</v>
      </c>
      <c r="J114" s="11" t="s">
        <v>261</v>
      </c>
      <c r="K114" s="11" t="s">
        <v>945</v>
      </c>
      <c r="L114" s="11">
        <v>2</v>
      </c>
    </row>
    <row r="115" spans="1:12">
      <c r="A115" s="11" t="s">
        <v>103</v>
      </c>
      <c r="D115" s="11" t="s">
        <v>260</v>
      </c>
      <c r="E115" s="19" t="s">
        <v>365</v>
      </c>
      <c r="F115" s="10">
        <v>42036</v>
      </c>
      <c r="G115" s="10">
        <v>44958</v>
      </c>
      <c r="H115" s="11">
        <v>9</v>
      </c>
      <c r="I115" s="20" t="s">
        <v>259</v>
      </c>
      <c r="J115" s="11" t="s">
        <v>261</v>
      </c>
      <c r="K115" s="11" t="s">
        <v>945</v>
      </c>
      <c r="L115" s="11">
        <v>2</v>
      </c>
    </row>
    <row r="116" spans="1:12">
      <c r="A116" s="11" t="s">
        <v>104</v>
      </c>
      <c r="D116" s="11" t="s">
        <v>260</v>
      </c>
      <c r="E116" s="19" t="s">
        <v>366</v>
      </c>
      <c r="F116" s="10">
        <v>42036</v>
      </c>
      <c r="G116" s="10">
        <v>44958</v>
      </c>
      <c r="H116" s="11">
        <v>9</v>
      </c>
      <c r="I116" s="20" t="s">
        <v>259</v>
      </c>
      <c r="J116" s="11" t="s">
        <v>261</v>
      </c>
      <c r="K116" s="11" t="s">
        <v>945</v>
      </c>
      <c r="L116" s="11">
        <v>2</v>
      </c>
    </row>
    <row r="117" spans="1:12">
      <c r="A117" s="11" t="s">
        <v>105</v>
      </c>
      <c r="D117" s="11" t="s">
        <v>260</v>
      </c>
      <c r="E117" s="19" t="s">
        <v>367</v>
      </c>
      <c r="F117" s="10">
        <v>42036</v>
      </c>
      <c r="G117" s="10">
        <v>44958</v>
      </c>
      <c r="H117" s="11">
        <v>9</v>
      </c>
      <c r="I117" s="20" t="s">
        <v>259</v>
      </c>
      <c r="J117" s="11" t="s">
        <v>261</v>
      </c>
      <c r="K117" s="11" t="s">
        <v>945</v>
      </c>
      <c r="L117" s="11">
        <v>2</v>
      </c>
    </row>
    <row r="118" spans="1:12">
      <c r="A118" s="11" t="s">
        <v>106</v>
      </c>
      <c r="D118" s="11" t="s">
        <v>260</v>
      </c>
      <c r="E118" s="19" t="s">
        <v>368</v>
      </c>
      <c r="F118" s="10">
        <v>42036</v>
      </c>
      <c r="G118" s="10">
        <v>44958</v>
      </c>
      <c r="H118" s="11">
        <v>9</v>
      </c>
      <c r="I118" s="20" t="s">
        <v>259</v>
      </c>
      <c r="J118" s="11" t="s">
        <v>261</v>
      </c>
      <c r="K118" s="11" t="s">
        <v>945</v>
      </c>
      <c r="L118" s="11">
        <v>2</v>
      </c>
    </row>
    <row r="119" spans="1:12">
      <c r="A119" s="11" t="s">
        <v>107</v>
      </c>
      <c r="D119" s="11" t="s">
        <v>260</v>
      </c>
      <c r="E119" s="19" t="s">
        <v>369</v>
      </c>
      <c r="F119" s="10">
        <v>42036</v>
      </c>
      <c r="G119" s="10">
        <v>44958</v>
      </c>
      <c r="H119" s="11">
        <v>9</v>
      </c>
      <c r="I119" s="20" t="s">
        <v>259</v>
      </c>
      <c r="J119" s="11" t="s">
        <v>261</v>
      </c>
      <c r="K119" s="11" t="s">
        <v>945</v>
      </c>
      <c r="L119" s="11">
        <v>2</v>
      </c>
    </row>
    <row r="120" spans="1:12">
      <c r="A120" s="11" t="s">
        <v>108</v>
      </c>
      <c r="D120" s="11" t="s">
        <v>260</v>
      </c>
      <c r="E120" s="19" t="s">
        <v>370</v>
      </c>
      <c r="F120" s="10">
        <v>42036</v>
      </c>
      <c r="G120" s="10">
        <v>44958</v>
      </c>
      <c r="H120" s="11">
        <v>9</v>
      </c>
      <c r="I120" s="20" t="s">
        <v>259</v>
      </c>
      <c r="J120" s="11" t="s">
        <v>261</v>
      </c>
      <c r="K120" s="11" t="s">
        <v>945</v>
      </c>
      <c r="L120" s="11">
        <v>2</v>
      </c>
    </row>
    <row r="121" spans="1:12">
      <c r="A121" s="11" t="s">
        <v>109</v>
      </c>
      <c r="D121" s="11" t="s">
        <v>260</v>
      </c>
      <c r="E121" s="19" t="s">
        <v>371</v>
      </c>
      <c r="F121" s="10">
        <v>42036</v>
      </c>
      <c r="G121" s="10">
        <v>44958</v>
      </c>
      <c r="H121" s="11">
        <v>9</v>
      </c>
      <c r="I121" s="20" t="s">
        <v>259</v>
      </c>
      <c r="J121" s="11" t="s">
        <v>261</v>
      </c>
      <c r="K121" s="11" t="s">
        <v>945</v>
      </c>
      <c r="L121" s="11">
        <v>2</v>
      </c>
    </row>
    <row r="122" spans="1:12">
      <c r="A122" s="11" t="s">
        <v>110</v>
      </c>
      <c r="D122" s="11" t="s">
        <v>260</v>
      </c>
      <c r="E122" s="19" t="s">
        <v>372</v>
      </c>
      <c r="F122" s="10">
        <v>42036</v>
      </c>
      <c r="G122" s="10">
        <v>44958</v>
      </c>
      <c r="H122" s="11">
        <v>9</v>
      </c>
      <c r="I122" s="20" t="s">
        <v>259</v>
      </c>
      <c r="J122" s="11" t="s">
        <v>261</v>
      </c>
      <c r="K122" s="11" t="s">
        <v>945</v>
      </c>
      <c r="L122" s="11">
        <v>2</v>
      </c>
    </row>
    <row r="123" spans="1:12">
      <c r="A123" s="11" t="s">
        <v>111</v>
      </c>
      <c r="D123" s="11" t="s">
        <v>260</v>
      </c>
      <c r="E123" s="19" t="s">
        <v>373</v>
      </c>
      <c r="F123" s="10">
        <v>42036</v>
      </c>
      <c r="G123" s="10">
        <v>44958</v>
      </c>
      <c r="H123" s="11">
        <v>9</v>
      </c>
      <c r="I123" s="20" t="s">
        <v>259</v>
      </c>
      <c r="J123" s="11" t="s">
        <v>261</v>
      </c>
      <c r="K123" s="11" t="s">
        <v>945</v>
      </c>
      <c r="L123" s="11">
        <v>2</v>
      </c>
    </row>
    <row r="124" spans="1:12">
      <c r="A124" s="11" t="s">
        <v>112</v>
      </c>
      <c r="D124" s="11" t="s">
        <v>260</v>
      </c>
      <c r="E124" s="19" t="s">
        <v>374</v>
      </c>
      <c r="F124" s="10">
        <v>42036</v>
      </c>
      <c r="G124" s="10">
        <v>44958</v>
      </c>
      <c r="H124" s="11">
        <v>9</v>
      </c>
      <c r="I124" s="20" t="s">
        <v>259</v>
      </c>
      <c r="J124" s="11" t="s">
        <v>261</v>
      </c>
      <c r="K124" s="11" t="s">
        <v>945</v>
      </c>
      <c r="L124" s="11">
        <v>2</v>
      </c>
    </row>
    <row r="125" spans="1:12">
      <c r="A125" s="11" t="s">
        <v>113</v>
      </c>
      <c r="D125" s="11" t="s">
        <v>260</v>
      </c>
      <c r="E125" s="19" t="s">
        <v>375</v>
      </c>
      <c r="F125" s="10">
        <v>42036</v>
      </c>
      <c r="G125" s="10">
        <v>44958</v>
      </c>
      <c r="H125" s="11">
        <v>9</v>
      </c>
      <c r="I125" s="20" t="s">
        <v>259</v>
      </c>
      <c r="J125" s="11" t="s">
        <v>261</v>
      </c>
      <c r="K125" s="11" t="s">
        <v>945</v>
      </c>
      <c r="L125" s="11">
        <v>2</v>
      </c>
    </row>
    <row r="126" spans="1:12">
      <c r="A126" s="11" t="s">
        <v>114</v>
      </c>
      <c r="D126" s="11" t="s">
        <v>260</v>
      </c>
      <c r="E126" s="19" t="s">
        <v>376</v>
      </c>
      <c r="F126" s="10">
        <v>42036</v>
      </c>
      <c r="G126" s="10">
        <v>44958</v>
      </c>
      <c r="H126" s="11">
        <v>9</v>
      </c>
      <c r="I126" s="20" t="s">
        <v>259</v>
      </c>
      <c r="J126" s="11" t="s">
        <v>261</v>
      </c>
      <c r="K126" s="11" t="s">
        <v>945</v>
      </c>
      <c r="L126" s="11">
        <v>2</v>
      </c>
    </row>
    <row r="127" spans="1:12">
      <c r="A127" s="11" t="s">
        <v>115</v>
      </c>
      <c r="D127" s="11" t="s">
        <v>260</v>
      </c>
      <c r="E127" s="19" t="s">
        <v>377</v>
      </c>
      <c r="F127" s="10">
        <v>42036</v>
      </c>
      <c r="G127" s="10">
        <v>44958</v>
      </c>
      <c r="H127" s="11">
        <v>9</v>
      </c>
      <c r="I127" s="20" t="s">
        <v>259</v>
      </c>
      <c r="J127" s="11" t="s">
        <v>261</v>
      </c>
      <c r="K127" s="11" t="s">
        <v>945</v>
      </c>
      <c r="L127" s="11">
        <v>2</v>
      </c>
    </row>
    <row r="128" spans="1:12">
      <c r="A128" s="11" t="s">
        <v>116</v>
      </c>
      <c r="D128" s="11" t="s">
        <v>260</v>
      </c>
      <c r="E128" s="19" t="s">
        <v>378</v>
      </c>
      <c r="F128" s="10">
        <v>42036</v>
      </c>
      <c r="G128" s="10">
        <v>44958</v>
      </c>
      <c r="H128" s="11">
        <v>9</v>
      </c>
      <c r="I128" s="20" t="s">
        <v>259</v>
      </c>
      <c r="J128" s="11" t="s">
        <v>261</v>
      </c>
      <c r="K128" s="11" t="s">
        <v>945</v>
      </c>
      <c r="L128" s="11">
        <v>2</v>
      </c>
    </row>
    <row r="129" spans="1:12">
      <c r="A129" s="11" t="s">
        <v>117</v>
      </c>
      <c r="D129" s="11" t="s">
        <v>260</v>
      </c>
      <c r="E129" s="19" t="s">
        <v>379</v>
      </c>
      <c r="F129" s="10">
        <v>42036</v>
      </c>
      <c r="G129" s="10">
        <v>44958</v>
      </c>
      <c r="H129" s="11">
        <v>9</v>
      </c>
      <c r="I129" s="20" t="s">
        <v>259</v>
      </c>
      <c r="J129" s="11" t="s">
        <v>261</v>
      </c>
      <c r="K129" s="11" t="s">
        <v>945</v>
      </c>
      <c r="L129" s="11">
        <v>2</v>
      </c>
    </row>
    <row r="130" spans="1:12">
      <c r="A130" s="11" t="s">
        <v>118</v>
      </c>
      <c r="D130" s="11" t="s">
        <v>260</v>
      </c>
      <c r="E130" s="19" t="s">
        <v>380</v>
      </c>
      <c r="F130" s="10">
        <v>42036</v>
      </c>
      <c r="G130" s="10">
        <v>44958</v>
      </c>
      <c r="H130" s="11">
        <v>9</v>
      </c>
      <c r="I130" s="20" t="s">
        <v>259</v>
      </c>
      <c r="J130" s="11" t="s">
        <v>261</v>
      </c>
      <c r="K130" s="11" t="s">
        <v>945</v>
      </c>
      <c r="L130" s="11">
        <v>2</v>
      </c>
    </row>
    <row r="131" spans="1:12">
      <c r="A131" s="11" t="s">
        <v>119</v>
      </c>
      <c r="D131" s="11" t="s">
        <v>260</v>
      </c>
      <c r="E131" s="19" t="s">
        <v>381</v>
      </c>
      <c r="F131" s="10">
        <v>42036</v>
      </c>
      <c r="G131" s="10">
        <v>44958</v>
      </c>
      <c r="H131" s="11">
        <v>9</v>
      </c>
      <c r="I131" s="20" t="s">
        <v>259</v>
      </c>
      <c r="J131" s="11" t="s">
        <v>261</v>
      </c>
      <c r="K131" s="11" t="s">
        <v>945</v>
      </c>
      <c r="L131" s="11">
        <v>2</v>
      </c>
    </row>
    <row r="132" spans="1:12">
      <c r="A132" s="11" t="s">
        <v>120</v>
      </c>
      <c r="D132" s="11" t="s">
        <v>260</v>
      </c>
      <c r="E132" s="19" t="s">
        <v>382</v>
      </c>
      <c r="F132" s="10">
        <v>42036</v>
      </c>
      <c r="G132" s="10">
        <v>44958</v>
      </c>
      <c r="H132" s="11">
        <v>9</v>
      </c>
      <c r="I132" s="20" t="s">
        <v>259</v>
      </c>
      <c r="J132" s="11" t="s">
        <v>261</v>
      </c>
      <c r="K132" s="11" t="s">
        <v>945</v>
      </c>
      <c r="L132" s="11">
        <v>2</v>
      </c>
    </row>
    <row r="133" spans="1:12">
      <c r="A133" s="11" t="s">
        <v>121</v>
      </c>
      <c r="D133" s="11" t="s">
        <v>260</v>
      </c>
      <c r="E133" s="19" t="s">
        <v>383</v>
      </c>
      <c r="F133" s="10">
        <v>42036</v>
      </c>
      <c r="G133" s="10">
        <v>44958</v>
      </c>
      <c r="H133" s="11">
        <v>9</v>
      </c>
      <c r="I133" s="20" t="s">
        <v>259</v>
      </c>
      <c r="J133" s="11" t="s">
        <v>261</v>
      </c>
      <c r="K133" s="11" t="s">
        <v>945</v>
      </c>
      <c r="L133" s="11">
        <v>2</v>
      </c>
    </row>
    <row r="134" spans="1:12">
      <c r="A134" s="11" t="s">
        <v>122</v>
      </c>
      <c r="D134" s="11" t="s">
        <v>260</v>
      </c>
      <c r="E134" s="19" t="s">
        <v>384</v>
      </c>
      <c r="F134" s="10">
        <v>42036</v>
      </c>
      <c r="G134" s="10">
        <v>44958</v>
      </c>
      <c r="H134" s="11">
        <v>9</v>
      </c>
      <c r="I134" s="20" t="s">
        <v>259</v>
      </c>
      <c r="J134" s="11" t="s">
        <v>261</v>
      </c>
      <c r="K134" s="11" t="s">
        <v>945</v>
      </c>
      <c r="L134" s="11">
        <v>2</v>
      </c>
    </row>
    <row r="135" spans="1:12">
      <c r="A135" s="11" t="s">
        <v>123</v>
      </c>
      <c r="D135" s="11" t="s">
        <v>260</v>
      </c>
      <c r="E135" s="19" t="s">
        <v>385</v>
      </c>
      <c r="F135" s="10">
        <v>42036</v>
      </c>
      <c r="G135" s="10">
        <v>44958</v>
      </c>
      <c r="H135" s="11">
        <v>9</v>
      </c>
      <c r="I135" s="20" t="s">
        <v>259</v>
      </c>
      <c r="J135" s="11" t="s">
        <v>261</v>
      </c>
      <c r="K135" s="11" t="s">
        <v>945</v>
      </c>
      <c r="L135" s="11">
        <v>2</v>
      </c>
    </row>
    <row r="136" spans="1:12">
      <c r="A136" s="11" t="s">
        <v>124</v>
      </c>
      <c r="D136" s="11" t="s">
        <v>260</v>
      </c>
      <c r="E136" s="19" t="s">
        <v>386</v>
      </c>
      <c r="F136" s="10">
        <v>42036</v>
      </c>
      <c r="G136" s="10">
        <v>44958</v>
      </c>
      <c r="H136" s="11">
        <v>9</v>
      </c>
      <c r="I136" s="20" t="s">
        <v>259</v>
      </c>
      <c r="J136" s="11" t="s">
        <v>261</v>
      </c>
      <c r="K136" s="11" t="s">
        <v>945</v>
      </c>
      <c r="L136" s="11">
        <v>2</v>
      </c>
    </row>
    <row r="137" spans="1:12">
      <c r="A137" s="11" t="s">
        <v>125</v>
      </c>
      <c r="D137" s="11" t="s">
        <v>260</v>
      </c>
      <c r="E137" s="19" t="s">
        <v>387</v>
      </c>
      <c r="F137" s="10">
        <v>42036</v>
      </c>
      <c r="G137" s="10">
        <v>44958</v>
      </c>
      <c r="H137" s="11">
        <v>9</v>
      </c>
      <c r="I137" s="20" t="s">
        <v>259</v>
      </c>
      <c r="J137" s="11" t="s">
        <v>261</v>
      </c>
      <c r="K137" s="11" t="s">
        <v>945</v>
      </c>
      <c r="L137" s="11">
        <v>2</v>
      </c>
    </row>
    <row r="138" spans="1:12">
      <c r="A138" s="11" t="s">
        <v>126</v>
      </c>
      <c r="D138" s="11" t="s">
        <v>260</v>
      </c>
      <c r="E138" s="19" t="s">
        <v>388</v>
      </c>
      <c r="F138" s="10">
        <v>42036</v>
      </c>
      <c r="G138" s="10">
        <v>44958</v>
      </c>
      <c r="H138" s="11">
        <v>9</v>
      </c>
      <c r="I138" s="20" t="s">
        <v>259</v>
      </c>
      <c r="J138" s="11" t="s">
        <v>261</v>
      </c>
      <c r="K138" s="11" t="s">
        <v>945</v>
      </c>
      <c r="L138" s="11">
        <v>2</v>
      </c>
    </row>
    <row r="139" spans="1:12">
      <c r="A139" s="11" t="s">
        <v>127</v>
      </c>
      <c r="D139" s="11" t="s">
        <v>260</v>
      </c>
      <c r="E139" s="19" t="s">
        <v>389</v>
      </c>
      <c r="F139" s="10">
        <v>42036</v>
      </c>
      <c r="G139" s="10">
        <v>44958</v>
      </c>
      <c r="H139" s="11">
        <v>9</v>
      </c>
      <c r="I139" s="20" t="s">
        <v>259</v>
      </c>
      <c r="J139" s="11" t="s">
        <v>261</v>
      </c>
      <c r="K139" s="11" t="s">
        <v>945</v>
      </c>
      <c r="L139" s="11">
        <v>2</v>
      </c>
    </row>
    <row r="140" spans="1:12">
      <c r="A140" s="11" t="s">
        <v>128</v>
      </c>
      <c r="D140" s="11" t="s">
        <v>260</v>
      </c>
      <c r="E140" s="19" t="s">
        <v>390</v>
      </c>
      <c r="F140" s="10">
        <v>42036</v>
      </c>
      <c r="G140" s="10">
        <v>44958</v>
      </c>
      <c r="H140" s="11">
        <v>9</v>
      </c>
      <c r="I140" s="20" t="s">
        <v>259</v>
      </c>
      <c r="J140" s="11" t="s">
        <v>261</v>
      </c>
      <c r="K140" s="11" t="s">
        <v>945</v>
      </c>
      <c r="L140" s="11">
        <v>2</v>
      </c>
    </row>
    <row r="141" spans="1:12">
      <c r="A141" s="11" t="s">
        <v>129</v>
      </c>
      <c r="D141" s="11" t="s">
        <v>260</v>
      </c>
      <c r="E141" s="19" t="s">
        <v>391</v>
      </c>
      <c r="F141" s="10">
        <v>42036</v>
      </c>
      <c r="G141" s="10">
        <v>44958</v>
      </c>
      <c r="H141" s="11">
        <v>9</v>
      </c>
      <c r="I141" s="20" t="s">
        <v>259</v>
      </c>
      <c r="J141" s="11" t="s">
        <v>261</v>
      </c>
      <c r="K141" s="11" t="s">
        <v>945</v>
      </c>
      <c r="L141" s="11">
        <v>2</v>
      </c>
    </row>
    <row r="142" spans="1:12">
      <c r="A142" s="11" t="s">
        <v>130</v>
      </c>
      <c r="D142" s="11" t="s">
        <v>260</v>
      </c>
      <c r="E142" s="19" t="s">
        <v>392</v>
      </c>
      <c r="F142" s="10">
        <v>42036</v>
      </c>
      <c r="G142" s="10">
        <v>44958</v>
      </c>
      <c r="H142" s="11">
        <v>9</v>
      </c>
      <c r="I142" s="20" t="s">
        <v>259</v>
      </c>
      <c r="J142" s="11" t="s">
        <v>261</v>
      </c>
      <c r="K142" s="11" t="s">
        <v>945</v>
      </c>
      <c r="L142" s="11">
        <v>2</v>
      </c>
    </row>
    <row r="143" spans="1:12">
      <c r="A143" s="11" t="s">
        <v>131</v>
      </c>
      <c r="D143" s="11" t="s">
        <v>260</v>
      </c>
      <c r="E143" s="19" t="s">
        <v>393</v>
      </c>
      <c r="F143" s="10">
        <v>42036</v>
      </c>
      <c r="G143" s="10">
        <v>44958</v>
      </c>
      <c r="H143" s="11">
        <v>9</v>
      </c>
      <c r="I143" s="20" t="s">
        <v>259</v>
      </c>
      <c r="J143" s="11" t="s">
        <v>261</v>
      </c>
      <c r="K143" s="11" t="s">
        <v>945</v>
      </c>
      <c r="L143" s="11">
        <v>2</v>
      </c>
    </row>
    <row r="144" spans="1:12">
      <c r="A144" s="11" t="s">
        <v>132</v>
      </c>
      <c r="D144" s="11" t="s">
        <v>260</v>
      </c>
      <c r="E144" s="19" t="s">
        <v>394</v>
      </c>
      <c r="F144" s="10">
        <v>42036</v>
      </c>
      <c r="G144" s="10">
        <v>44958</v>
      </c>
      <c r="H144" s="11">
        <v>9</v>
      </c>
      <c r="I144" s="20" t="s">
        <v>259</v>
      </c>
      <c r="J144" s="11" t="s">
        <v>261</v>
      </c>
      <c r="K144" s="11" t="s">
        <v>945</v>
      </c>
      <c r="L144" s="11">
        <v>2</v>
      </c>
    </row>
    <row r="145" spans="1:12">
      <c r="A145" s="11" t="s">
        <v>133</v>
      </c>
      <c r="D145" s="11" t="s">
        <v>260</v>
      </c>
      <c r="E145" s="19" t="s">
        <v>395</v>
      </c>
      <c r="F145" s="10">
        <v>42036</v>
      </c>
      <c r="G145" s="10">
        <v>44958</v>
      </c>
      <c r="H145" s="11">
        <v>9</v>
      </c>
      <c r="I145" s="20" t="s">
        <v>259</v>
      </c>
      <c r="J145" s="11" t="s">
        <v>261</v>
      </c>
      <c r="K145" s="11" t="s">
        <v>945</v>
      </c>
      <c r="L145" s="11">
        <v>2</v>
      </c>
    </row>
    <row r="146" spans="1:12">
      <c r="A146" s="11" t="s">
        <v>134</v>
      </c>
      <c r="D146" s="11" t="s">
        <v>260</v>
      </c>
      <c r="E146" s="19" t="s">
        <v>396</v>
      </c>
      <c r="F146" s="10">
        <v>42036</v>
      </c>
      <c r="G146" s="10">
        <v>44958</v>
      </c>
      <c r="H146" s="11">
        <v>9</v>
      </c>
      <c r="I146" s="20" t="s">
        <v>259</v>
      </c>
      <c r="J146" s="11" t="s">
        <v>261</v>
      </c>
      <c r="K146" s="11" t="s">
        <v>945</v>
      </c>
      <c r="L146" s="11">
        <v>2</v>
      </c>
    </row>
    <row r="147" spans="1:12">
      <c r="A147" s="11" t="s">
        <v>135</v>
      </c>
      <c r="D147" s="11" t="s">
        <v>260</v>
      </c>
      <c r="E147" s="19" t="s">
        <v>397</v>
      </c>
      <c r="F147" s="10">
        <v>42036</v>
      </c>
      <c r="G147" s="10">
        <v>44958</v>
      </c>
      <c r="H147" s="11">
        <v>9</v>
      </c>
      <c r="I147" s="20" t="s">
        <v>259</v>
      </c>
      <c r="J147" s="11" t="s">
        <v>261</v>
      </c>
      <c r="K147" s="11" t="s">
        <v>945</v>
      </c>
      <c r="L147" s="11">
        <v>2</v>
      </c>
    </row>
    <row r="148" spans="1:12">
      <c r="A148" s="11" t="s">
        <v>136</v>
      </c>
      <c r="D148" s="11" t="s">
        <v>260</v>
      </c>
      <c r="E148" s="19" t="s">
        <v>398</v>
      </c>
      <c r="F148" s="10">
        <v>42036</v>
      </c>
      <c r="G148" s="10">
        <v>44958</v>
      </c>
      <c r="H148" s="11">
        <v>9</v>
      </c>
      <c r="I148" s="20" t="s">
        <v>259</v>
      </c>
      <c r="J148" s="11" t="s">
        <v>261</v>
      </c>
      <c r="K148" s="11" t="s">
        <v>945</v>
      </c>
      <c r="L148" s="11">
        <v>2</v>
      </c>
    </row>
    <row r="149" spans="1:12">
      <c r="A149" s="11" t="s">
        <v>137</v>
      </c>
      <c r="D149" s="11" t="s">
        <v>260</v>
      </c>
      <c r="E149" s="19" t="s">
        <v>399</v>
      </c>
      <c r="F149" s="10">
        <v>42036</v>
      </c>
      <c r="G149" s="10">
        <v>44958</v>
      </c>
      <c r="H149" s="11">
        <v>9</v>
      </c>
      <c r="I149" s="20" t="s">
        <v>259</v>
      </c>
      <c r="J149" s="11" t="s">
        <v>261</v>
      </c>
      <c r="K149" s="11" t="s">
        <v>945</v>
      </c>
      <c r="L149" s="11">
        <v>2</v>
      </c>
    </row>
    <row r="150" spans="1:12">
      <c r="A150" s="11" t="s">
        <v>138</v>
      </c>
      <c r="D150" s="11" t="s">
        <v>260</v>
      </c>
      <c r="E150" s="19" t="s">
        <v>400</v>
      </c>
      <c r="F150" s="10">
        <v>42036</v>
      </c>
      <c r="G150" s="10">
        <v>44958</v>
      </c>
      <c r="H150" s="11">
        <v>9</v>
      </c>
      <c r="I150" s="20" t="s">
        <v>259</v>
      </c>
      <c r="J150" s="11" t="s">
        <v>261</v>
      </c>
      <c r="K150" s="11" t="s">
        <v>945</v>
      </c>
      <c r="L150" s="11">
        <v>2</v>
      </c>
    </row>
    <row r="151" spans="1:12">
      <c r="A151" s="11" t="s">
        <v>139</v>
      </c>
      <c r="D151" s="11" t="s">
        <v>260</v>
      </c>
      <c r="E151" s="19" t="s">
        <v>401</v>
      </c>
      <c r="F151" s="10">
        <v>42036</v>
      </c>
      <c r="G151" s="10">
        <v>44958</v>
      </c>
      <c r="H151" s="11">
        <v>9</v>
      </c>
      <c r="I151" s="20" t="s">
        <v>259</v>
      </c>
      <c r="J151" s="11" t="s">
        <v>261</v>
      </c>
      <c r="K151" s="11" t="s">
        <v>945</v>
      </c>
      <c r="L151" s="11">
        <v>2</v>
      </c>
    </row>
    <row r="152" spans="1:12">
      <c r="A152" s="11" t="s">
        <v>140</v>
      </c>
      <c r="D152" s="11" t="s">
        <v>260</v>
      </c>
      <c r="E152" s="19" t="s">
        <v>402</v>
      </c>
      <c r="F152" s="10">
        <v>42036</v>
      </c>
      <c r="G152" s="10">
        <v>44958</v>
      </c>
      <c r="H152" s="11">
        <v>9</v>
      </c>
      <c r="I152" s="20" t="s">
        <v>259</v>
      </c>
      <c r="J152" s="11" t="s">
        <v>261</v>
      </c>
      <c r="K152" s="11" t="s">
        <v>945</v>
      </c>
      <c r="L152" s="11">
        <v>2</v>
      </c>
    </row>
    <row r="153" spans="1:12">
      <c r="A153" s="11" t="s">
        <v>141</v>
      </c>
      <c r="D153" s="11" t="s">
        <v>260</v>
      </c>
      <c r="E153" s="19" t="s">
        <v>403</v>
      </c>
      <c r="F153" s="10">
        <v>42036</v>
      </c>
      <c r="G153" s="10">
        <v>44958</v>
      </c>
      <c r="H153" s="11">
        <v>9</v>
      </c>
      <c r="I153" s="20" t="s">
        <v>259</v>
      </c>
      <c r="J153" s="11" t="s">
        <v>261</v>
      </c>
      <c r="K153" s="11" t="s">
        <v>945</v>
      </c>
      <c r="L153" s="11">
        <v>2</v>
      </c>
    </row>
    <row r="154" spans="1:12">
      <c r="A154" s="11" t="s">
        <v>142</v>
      </c>
      <c r="D154" s="11" t="s">
        <v>260</v>
      </c>
      <c r="E154" s="19" t="s">
        <v>404</v>
      </c>
      <c r="F154" s="10">
        <v>42036</v>
      </c>
      <c r="G154" s="10">
        <v>44958</v>
      </c>
      <c r="H154" s="11">
        <v>9</v>
      </c>
      <c r="I154" s="20" t="s">
        <v>259</v>
      </c>
      <c r="J154" s="11" t="s">
        <v>261</v>
      </c>
      <c r="K154" s="11" t="s">
        <v>945</v>
      </c>
      <c r="L154" s="11">
        <v>2</v>
      </c>
    </row>
    <row r="155" spans="1:12">
      <c r="A155" s="11" t="s">
        <v>143</v>
      </c>
      <c r="D155" s="11" t="s">
        <v>260</v>
      </c>
      <c r="E155" s="19" t="s">
        <v>405</v>
      </c>
      <c r="F155" s="10">
        <v>42036</v>
      </c>
      <c r="G155" s="10">
        <v>44958</v>
      </c>
      <c r="H155" s="11">
        <v>9</v>
      </c>
      <c r="I155" s="20" t="s">
        <v>259</v>
      </c>
      <c r="J155" s="11" t="s">
        <v>261</v>
      </c>
      <c r="K155" s="11" t="s">
        <v>945</v>
      </c>
      <c r="L155" s="11">
        <v>2</v>
      </c>
    </row>
    <row r="156" spans="1:12">
      <c r="A156" s="11" t="s">
        <v>144</v>
      </c>
      <c r="D156" s="11" t="s">
        <v>260</v>
      </c>
      <c r="E156" s="19" t="s">
        <v>406</v>
      </c>
      <c r="F156" s="10">
        <v>42036</v>
      </c>
      <c r="G156" s="10">
        <v>44958</v>
      </c>
      <c r="H156" s="11">
        <v>9</v>
      </c>
      <c r="I156" s="20" t="s">
        <v>259</v>
      </c>
      <c r="J156" s="11" t="s">
        <v>261</v>
      </c>
      <c r="K156" s="11" t="s">
        <v>945</v>
      </c>
      <c r="L156" s="11">
        <v>2</v>
      </c>
    </row>
    <row r="157" spans="1:12">
      <c r="A157" s="11" t="s">
        <v>145</v>
      </c>
      <c r="D157" s="11" t="s">
        <v>260</v>
      </c>
      <c r="E157" s="19" t="s">
        <v>407</v>
      </c>
      <c r="F157" s="10">
        <v>42036</v>
      </c>
      <c r="G157" s="10">
        <v>44958</v>
      </c>
      <c r="H157" s="11">
        <v>9</v>
      </c>
      <c r="I157" s="20" t="s">
        <v>259</v>
      </c>
      <c r="J157" s="11" t="s">
        <v>261</v>
      </c>
      <c r="K157" s="11" t="s">
        <v>945</v>
      </c>
      <c r="L157" s="11">
        <v>2</v>
      </c>
    </row>
    <row r="158" spans="1:12">
      <c r="A158" s="11" t="s">
        <v>146</v>
      </c>
      <c r="D158" s="11" t="s">
        <v>260</v>
      </c>
      <c r="E158" s="19" t="s">
        <v>408</v>
      </c>
      <c r="F158" s="10">
        <v>42036</v>
      </c>
      <c r="G158" s="10">
        <v>44958</v>
      </c>
      <c r="H158" s="11">
        <v>9</v>
      </c>
      <c r="I158" s="20" t="s">
        <v>259</v>
      </c>
      <c r="J158" s="11" t="s">
        <v>261</v>
      </c>
      <c r="K158" s="11" t="s">
        <v>945</v>
      </c>
      <c r="L158" s="11">
        <v>2</v>
      </c>
    </row>
    <row r="159" spans="1:12">
      <c r="A159" s="11" t="s">
        <v>147</v>
      </c>
      <c r="D159" s="11" t="s">
        <v>260</v>
      </c>
      <c r="E159" s="19" t="s">
        <v>409</v>
      </c>
      <c r="F159" s="10">
        <v>42036</v>
      </c>
      <c r="G159" s="10">
        <v>44958</v>
      </c>
      <c r="H159" s="11">
        <v>9</v>
      </c>
      <c r="I159" s="20" t="s">
        <v>259</v>
      </c>
      <c r="J159" s="11" t="s">
        <v>261</v>
      </c>
      <c r="K159" s="11" t="s">
        <v>945</v>
      </c>
      <c r="L159" s="11">
        <v>2</v>
      </c>
    </row>
    <row r="160" spans="1:12">
      <c r="A160" s="11" t="s">
        <v>148</v>
      </c>
      <c r="D160" s="11" t="s">
        <v>260</v>
      </c>
      <c r="E160" s="19" t="s">
        <v>410</v>
      </c>
      <c r="F160" s="10">
        <v>42036</v>
      </c>
      <c r="G160" s="10">
        <v>44958</v>
      </c>
      <c r="H160" s="11">
        <v>9</v>
      </c>
      <c r="I160" s="20" t="s">
        <v>259</v>
      </c>
      <c r="J160" s="11" t="s">
        <v>261</v>
      </c>
      <c r="K160" s="11" t="s">
        <v>945</v>
      </c>
      <c r="L160" s="11">
        <v>2</v>
      </c>
    </row>
    <row r="161" spans="1:12">
      <c r="A161" s="11" t="s">
        <v>149</v>
      </c>
      <c r="D161" s="11" t="s">
        <v>260</v>
      </c>
      <c r="E161" s="19" t="s">
        <v>411</v>
      </c>
      <c r="F161" s="10">
        <v>42036</v>
      </c>
      <c r="G161" s="10">
        <v>44958</v>
      </c>
      <c r="H161" s="11">
        <v>9</v>
      </c>
      <c r="I161" s="20" t="s">
        <v>259</v>
      </c>
      <c r="J161" s="11" t="s">
        <v>261</v>
      </c>
      <c r="K161" s="11" t="s">
        <v>945</v>
      </c>
      <c r="L161" s="11">
        <v>2</v>
      </c>
    </row>
    <row r="162" spans="1:12">
      <c r="A162" s="11" t="s">
        <v>150</v>
      </c>
      <c r="D162" s="11" t="s">
        <v>260</v>
      </c>
      <c r="E162" s="19" t="s">
        <v>412</v>
      </c>
      <c r="F162" s="10">
        <v>42036</v>
      </c>
      <c r="G162" s="10">
        <v>44958</v>
      </c>
      <c r="H162" s="11">
        <v>9</v>
      </c>
      <c r="I162" s="20" t="s">
        <v>259</v>
      </c>
      <c r="J162" s="11" t="s">
        <v>261</v>
      </c>
      <c r="K162" s="11" t="s">
        <v>945</v>
      </c>
      <c r="L162" s="11">
        <v>2</v>
      </c>
    </row>
    <row r="163" spans="1:12">
      <c r="A163" s="11" t="s">
        <v>151</v>
      </c>
      <c r="D163" s="11" t="s">
        <v>260</v>
      </c>
      <c r="E163" s="19" t="s">
        <v>413</v>
      </c>
      <c r="F163" s="10">
        <v>42036</v>
      </c>
      <c r="G163" s="10">
        <v>44958</v>
      </c>
      <c r="H163" s="11">
        <v>9</v>
      </c>
      <c r="I163" s="20" t="s">
        <v>259</v>
      </c>
      <c r="J163" s="11" t="s">
        <v>261</v>
      </c>
      <c r="K163" s="11" t="s">
        <v>945</v>
      </c>
      <c r="L163" s="11">
        <v>2</v>
      </c>
    </row>
    <row r="164" spans="1:12">
      <c r="A164" s="11" t="s">
        <v>152</v>
      </c>
      <c r="D164" s="11" t="s">
        <v>260</v>
      </c>
      <c r="E164" s="19" t="s">
        <v>414</v>
      </c>
      <c r="F164" s="10">
        <v>42036</v>
      </c>
      <c r="G164" s="10">
        <v>44958</v>
      </c>
      <c r="H164" s="11">
        <v>9</v>
      </c>
      <c r="I164" s="20" t="s">
        <v>259</v>
      </c>
      <c r="J164" s="11" t="s">
        <v>261</v>
      </c>
      <c r="K164" s="11" t="s">
        <v>945</v>
      </c>
      <c r="L164" s="11">
        <v>2</v>
      </c>
    </row>
    <row r="165" spans="1:12">
      <c r="A165" s="11" t="s">
        <v>153</v>
      </c>
      <c r="D165" s="11" t="s">
        <v>260</v>
      </c>
      <c r="E165" s="19" t="s">
        <v>415</v>
      </c>
      <c r="F165" s="10">
        <v>42036</v>
      </c>
      <c r="G165" s="10">
        <v>44958</v>
      </c>
      <c r="H165" s="11">
        <v>9</v>
      </c>
      <c r="I165" s="20" t="s">
        <v>259</v>
      </c>
      <c r="J165" s="11" t="s">
        <v>261</v>
      </c>
      <c r="K165" s="11" t="s">
        <v>945</v>
      </c>
      <c r="L165" s="11">
        <v>2</v>
      </c>
    </row>
    <row r="166" spans="1:12">
      <c r="A166" s="11" t="s">
        <v>154</v>
      </c>
      <c r="D166" s="11" t="s">
        <v>260</v>
      </c>
      <c r="E166" s="19" t="s">
        <v>416</v>
      </c>
      <c r="F166" s="10">
        <v>42036</v>
      </c>
      <c r="G166" s="10">
        <v>44958</v>
      </c>
      <c r="H166" s="11">
        <v>9</v>
      </c>
      <c r="I166" s="20" t="s">
        <v>259</v>
      </c>
      <c r="J166" s="11" t="s">
        <v>261</v>
      </c>
      <c r="K166" s="11" t="s">
        <v>945</v>
      </c>
      <c r="L166" s="11">
        <v>2</v>
      </c>
    </row>
    <row r="167" spans="1:12">
      <c r="A167" s="11" t="s">
        <v>155</v>
      </c>
      <c r="D167" s="11" t="s">
        <v>260</v>
      </c>
      <c r="E167" s="19" t="s">
        <v>417</v>
      </c>
      <c r="F167" s="10">
        <v>42036</v>
      </c>
      <c r="G167" s="10">
        <v>44958</v>
      </c>
      <c r="H167" s="11">
        <v>9</v>
      </c>
      <c r="I167" s="20" t="s">
        <v>259</v>
      </c>
      <c r="J167" s="11" t="s">
        <v>261</v>
      </c>
      <c r="K167" s="11" t="s">
        <v>945</v>
      </c>
      <c r="L167" s="11">
        <v>2</v>
      </c>
    </row>
    <row r="168" spans="1:12">
      <c r="A168" s="11" t="s">
        <v>156</v>
      </c>
      <c r="D168" s="11" t="s">
        <v>260</v>
      </c>
      <c r="E168" s="19" t="s">
        <v>418</v>
      </c>
      <c r="F168" s="10">
        <v>42036</v>
      </c>
      <c r="G168" s="10">
        <v>44958</v>
      </c>
      <c r="H168" s="11">
        <v>9</v>
      </c>
      <c r="I168" s="20" t="s">
        <v>259</v>
      </c>
      <c r="J168" s="11" t="s">
        <v>261</v>
      </c>
      <c r="K168" s="11" t="s">
        <v>945</v>
      </c>
      <c r="L168" s="11">
        <v>2</v>
      </c>
    </row>
    <row r="169" spans="1:12">
      <c r="A169" s="11" t="s">
        <v>157</v>
      </c>
      <c r="D169" s="11" t="s">
        <v>260</v>
      </c>
      <c r="E169" s="19" t="s">
        <v>419</v>
      </c>
      <c r="F169" s="10">
        <v>42036</v>
      </c>
      <c r="G169" s="10">
        <v>44958</v>
      </c>
      <c r="H169" s="11">
        <v>9</v>
      </c>
      <c r="I169" s="20" t="s">
        <v>259</v>
      </c>
      <c r="J169" s="11" t="s">
        <v>261</v>
      </c>
      <c r="K169" s="11" t="s">
        <v>945</v>
      </c>
      <c r="L169" s="11">
        <v>2</v>
      </c>
    </row>
    <row r="170" spans="1:12">
      <c r="A170" s="11" t="s">
        <v>158</v>
      </c>
      <c r="D170" s="11" t="s">
        <v>260</v>
      </c>
      <c r="E170" s="19" t="s">
        <v>420</v>
      </c>
      <c r="F170" s="10">
        <v>42036</v>
      </c>
      <c r="G170" s="10">
        <v>44958</v>
      </c>
      <c r="H170" s="11">
        <v>9</v>
      </c>
      <c r="I170" s="20" t="s">
        <v>259</v>
      </c>
      <c r="J170" s="11" t="s">
        <v>261</v>
      </c>
      <c r="K170" s="11" t="s">
        <v>945</v>
      </c>
      <c r="L170" s="11">
        <v>2</v>
      </c>
    </row>
    <row r="171" spans="1:12">
      <c r="A171" s="11" t="s">
        <v>159</v>
      </c>
      <c r="D171" s="11" t="s">
        <v>260</v>
      </c>
      <c r="E171" s="19" t="s">
        <v>421</v>
      </c>
      <c r="F171" s="10">
        <v>42036</v>
      </c>
      <c r="G171" s="10">
        <v>44958</v>
      </c>
      <c r="H171" s="11">
        <v>9</v>
      </c>
      <c r="I171" s="20" t="s">
        <v>259</v>
      </c>
      <c r="J171" s="11" t="s">
        <v>261</v>
      </c>
      <c r="K171" s="11" t="s">
        <v>945</v>
      </c>
      <c r="L171" s="11">
        <v>2</v>
      </c>
    </row>
    <row r="172" spans="1:12">
      <c r="A172" s="11" t="s">
        <v>160</v>
      </c>
      <c r="D172" s="11" t="s">
        <v>260</v>
      </c>
      <c r="E172" s="19" t="s">
        <v>422</v>
      </c>
      <c r="F172" s="10">
        <v>42036</v>
      </c>
      <c r="G172" s="10">
        <v>44958</v>
      </c>
      <c r="H172" s="11">
        <v>9</v>
      </c>
      <c r="I172" s="20" t="s">
        <v>259</v>
      </c>
      <c r="J172" s="11" t="s">
        <v>261</v>
      </c>
      <c r="K172" s="11" t="s">
        <v>945</v>
      </c>
      <c r="L172" s="11">
        <v>2</v>
      </c>
    </row>
    <row r="173" spans="1:12">
      <c r="A173" s="11" t="s">
        <v>161</v>
      </c>
      <c r="D173" s="11" t="s">
        <v>260</v>
      </c>
      <c r="E173" s="19" t="s">
        <v>423</v>
      </c>
      <c r="F173" s="10">
        <v>42036</v>
      </c>
      <c r="G173" s="10">
        <v>44958</v>
      </c>
      <c r="H173" s="11">
        <v>9</v>
      </c>
      <c r="I173" s="20" t="s">
        <v>259</v>
      </c>
      <c r="J173" s="11" t="s">
        <v>261</v>
      </c>
      <c r="K173" s="11" t="s">
        <v>945</v>
      </c>
      <c r="L173" s="11">
        <v>2</v>
      </c>
    </row>
    <row r="174" spans="1:12">
      <c r="A174" s="11" t="s">
        <v>162</v>
      </c>
      <c r="D174" s="11" t="s">
        <v>260</v>
      </c>
      <c r="E174" s="19" t="s">
        <v>424</v>
      </c>
      <c r="F174" s="10">
        <v>42036</v>
      </c>
      <c r="G174" s="10">
        <v>44958</v>
      </c>
      <c r="H174" s="11">
        <v>9</v>
      </c>
      <c r="I174" s="20" t="s">
        <v>259</v>
      </c>
      <c r="J174" s="11" t="s">
        <v>261</v>
      </c>
      <c r="K174" s="11" t="s">
        <v>945</v>
      </c>
      <c r="L174" s="11">
        <v>2</v>
      </c>
    </row>
    <row r="175" spans="1:12">
      <c r="A175" s="11" t="s">
        <v>163</v>
      </c>
      <c r="D175" s="11" t="s">
        <v>260</v>
      </c>
      <c r="E175" s="19" t="s">
        <v>425</v>
      </c>
      <c r="F175" s="10">
        <v>42036</v>
      </c>
      <c r="G175" s="10">
        <v>44958</v>
      </c>
      <c r="H175" s="11">
        <v>9</v>
      </c>
      <c r="I175" s="20" t="s">
        <v>259</v>
      </c>
      <c r="J175" s="11" t="s">
        <v>261</v>
      </c>
      <c r="K175" s="11" t="s">
        <v>945</v>
      </c>
      <c r="L175" s="11">
        <v>2</v>
      </c>
    </row>
    <row r="176" spans="1:12">
      <c r="A176" s="11" t="s">
        <v>164</v>
      </c>
      <c r="D176" s="11" t="s">
        <v>260</v>
      </c>
      <c r="E176" s="19" t="s">
        <v>426</v>
      </c>
      <c r="F176" s="10">
        <v>42036</v>
      </c>
      <c r="G176" s="10">
        <v>44958</v>
      </c>
      <c r="H176" s="11">
        <v>9</v>
      </c>
      <c r="I176" s="20" t="s">
        <v>259</v>
      </c>
      <c r="J176" s="11" t="s">
        <v>261</v>
      </c>
      <c r="K176" s="11" t="s">
        <v>945</v>
      </c>
      <c r="L176" s="11">
        <v>2</v>
      </c>
    </row>
    <row r="177" spans="1:12">
      <c r="A177" s="11" t="s">
        <v>165</v>
      </c>
      <c r="D177" s="11" t="s">
        <v>260</v>
      </c>
      <c r="E177" s="19" t="s">
        <v>427</v>
      </c>
      <c r="F177" s="10">
        <v>42036</v>
      </c>
      <c r="G177" s="10">
        <v>44958</v>
      </c>
      <c r="H177" s="11">
        <v>9</v>
      </c>
      <c r="I177" s="20" t="s">
        <v>259</v>
      </c>
      <c r="J177" s="11" t="s">
        <v>261</v>
      </c>
      <c r="K177" s="11" t="s">
        <v>945</v>
      </c>
      <c r="L177" s="11">
        <v>2</v>
      </c>
    </row>
    <row r="178" spans="1:12">
      <c r="A178" s="11" t="s">
        <v>166</v>
      </c>
      <c r="D178" s="11" t="s">
        <v>260</v>
      </c>
      <c r="E178" s="19" t="s">
        <v>428</v>
      </c>
      <c r="F178" s="10">
        <v>42036</v>
      </c>
      <c r="G178" s="10">
        <v>44958</v>
      </c>
      <c r="H178" s="11">
        <v>9</v>
      </c>
      <c r="I178" s="20" t="s">
        <v>259</v>
      </c>
      <c r="J178" s="11" t="s">
        <v>261</v>
      </c>
      <c r="K178" s="11" t="s">
        <v>945</v>
      </c>
      <c r="L178" s="11">
        <v>2</v>
      </c>
    </row>
    <row r="179" spans="1:12">
      <c r="A179" s="11" t="s">
        <v>167</v>
      </c>
      <c r="D179" s="11" t="s">
        <v>260</v>
      </c>
      <c r="E179" s="19" t="s">
        <v>429</v>
      </c>
      <c r="F179" s="10">
        <v>42036</v>
      </c>
      <c r="G179" s="10">
        <v>44958</v>
      </c>
      <c r="H179" s="11">
        <v>9</v>
      </c>
      <c r="I179" s="20" t="s">
        <v>259</v>
      </c>
      <c r="J179" s="11" t="s">
        <v>261</v>
      </c>
      <c r="K179" s="11" t="s">
        <v>945</v>
      </c>
      <c r="L179" s="11">
        <v>2</v>
      </c>
    </row>
    <row r="180" spans="1:12">
      <c r="A180" s="11" t="s">
        <v>168</v>
      </c>
      <c r="D180" s="11" t="s">
        <v>260</v>
      </c>
      <c r="E180" s="19" t="s">
        <v>430</v>
      </c>
      <c r="F180" s="10">
        <v>42036</v>
      </c>
      <c r="G180" s="10">
        <v>44958</v>
      </c>
      <c r="H180" s="11">
        <v>9</v>
      </c>
      <c r="I180" s="20" t="s">
        <v>259</v>
      </c>
      <c r="J180" s="11" t="s">
        <v>261</v>
      </c>
      <c r="K180" s="11" t="s">
        <v>945</v>
      </c>
      <c r="L180" s="11">
        <v>2</v>
      </c>
    </row>
    <row r="181" spans="1:12">
      <c r="A181" s="11" t="s">
        <v>169</v>
      </c>
      <c r="D181" s="11" t="s">
        <v>260</v>
      </c>
      <c r="E181" s="19" t="s">
        <v>431</v>
      </c>
      <c r="F181" s="10">
        <v>42036</v>
      </c>
      <c r="G181" s="10">
        <v>44958</v>
      </c>
      <c r="H181" s="11">
        <v>9</v>
      </c>
      <c r="I181" s="20" t="s">
        <v>259</v>
      </c>
      <c r="J181" s="11" t="s">
        <v>261</v>
      </c>
      <c r="K181" s="11" t="s">
        <v>945</v>
      </c>
      <c r="L181" s="11">
        <v>2</v>
      </c>
    </row>
    <row r="182" spans="1:12">
      <c r="A182" s="11" t="s">
        <v>170</v>
      </c>
      <c r="D182" s="11" t="s">
        <v>260</v>
      </c>
      <c r="E182" s="19" t="s">
        <v>432</v>
      </c>
      <c r="F182" s="10">
        <v>42036</v>
      </c>
      <c r="G182" s="10">
        <v>44958</v>
      </c>
      <c r="H182" s="11">
        <v>9</v>
      </c>
      <c r="I182" s="20" t="s">
        <v>259</v>
      </c>
      <c r="J182" s="11" t="s">
        <v>261</v>
      </c>
      <c r="K182" s="11" t="s">
        <v>945</v>
      </c>
      <c r="L182" s="11">
        <v>2</v>
      </c>
    </row>
    <row r="183" spans="1:12">
      <c r="A183" s="11" t="s">
        <v>171</v>
      </c>
      <c r="D183" s="11" t="s">
        <v>260</v>
      </c>
      <c r="E183" s="19" t="s">
        <v>433</v>
      </c>
      <c r="F183" s="10">
        <v>42036</v>
      </c>
      <c r="G183" s="10">
        <v>44958</v>
      </c>
      <c r="H183" s="11">
        <v>9</v>
      </c>
      <c r="I183" s="20" t="s">
        <v>259</v>
      </c>
      <c r="J183" s="11" t="s">
        <v>261</v>
      </c>
      <c r="K183" s="11" t="s">
        <v>945</v>
      </c>
      <c r="L183" s="11">
        <v>2</v>
      </c>
    </row>
    <row r="184" spans="1:12">
      <c r="A184" s="11" t="s">
        <v>172</v>
      </c>
      <c r="D184" s="11" t="s">
        <v>260</v>
      </c>
      <c r="E184" s="19" t="s">
        <v>434</v>
      </c>
      <c r="F184" s="10">
        <v>42036</v>
      </c>
      <c r="G184" s="10">
        <v>44958</v>
      </c>
      <c r="H184" s="11">
        <v>9</v>
      </c>
      <c r="I184" s="20" t="s">
        <v>259</v>
      </c>
      <c r="J184" s="11" t="s">
        <v>261</v>
      </c>
      <c r="K184" s="11" t="s">
        <v>945</v>
      </c>
      <c r="L184" s="11">
        <v>2</v>
      </c>
    </row>
    <row r="185" spans="1:12">
      <c r="A185" s="11" t="s">
        <v>173</v>
      </c>
      <c r="D185" s="11" t="s">
        <v>260</v>
      </c>
      <c r="E185" s="19" t="s">
        <v>435</v>
      </c>
      <c r="F185" s="10">
        <v>42036</v>
      </c>
      <c r="G185" s="10">
        <v>44958</v>
      </c>
      <c r="H185" s="11">
        <v>9</v>
      </c>
      <c r="I185" s="20" t="s">
        <v>259</v>
      </c>
      <c r="J185" s="11" t="s">
        <v>261</v>
      </c>
      <c r="K185" s="11" t="s">
        <v>945</v>
      </c>
      <c r="L185" s="11">
        <v>2</v>
      </c>
    </row>
    <row r="186" spans="1:12">
      <c r="A186" s="11" t="s">
        <v>174</v>
      </c>
      <c r="D186" s="11" t="s">
        <v>260</v>
      </c>
      <c r="E186" s="19" t="s">
        <v>436</v>
      </c>
      <c r="F186" s="10">
        <v>42036</v>
      </c>
      <c r="G186" s="10">
        <v>44958</v>
      </c>
      <c r="H186" s="11">
        <v>9</v>
      </c>
      <c r="I186" s="20" t="s">
        <v>259</v>
      </c>
      <c r="J186" s="11" t="s">
        <v>261</v>
      </c>
      <c r="K186" s="11" t="s">
        <v>945</v>
      </c>
      <c r="L186" s="11">
        <v>2</v>
      </c>
    </row>
    <row r="187" spans="1:12">
      <c r="A187" s="11" t="s">
        <v>175</v>
      </c>
      <c r="D187" s="11" t="s">
        <v>260</v>
      </c>
      <c r="E187" s="19" t="s">
        <v>437</v>
      </c>
      <c r="F187" s="10">
        <v>42036</v>
      </c>
      <c r="G187" s="10">
        <v>44958</v>
      </c>
      <c r="H187" s="11">
        <v>9</v>
      </c>
      <c r="I187" s="20" t="s">
        <v>259</v>
      </c>
      <c r="J187" s="11" t="s">
        <v>261</v>
      </c>
      <c r="K187" s="11" t="s">
        <v>945</v>
      </c>
      <c r="L187" s="11">
        <v>2</v>
      </c>
    </row>
    <row r="188" spans="1:12">
      <c r="A188" s="11" t="s">
        <v>176</v>
      </c>
      <c r="D188" s="11" t="s">
        <v>260</v>
      </c>
      <c r="E188" s="19" t="s">
        <v>438</v>
      </c>
      <c r="F188" s="10">
        <v>42036</v>
      </c>
      <c r="G188" s="10">
        <v>44958</v>
      </c>
      <c r="H188" s="11">
        <v>9</v>
      </c>
      <c r="I188" s="20" t="s">
        <v>259</v>
      </c>
      <c r="J188" s="11" t="s">
        <v>261</v>
      </c>
      <c r="K188" s="11" t="s">
        <v>945</v>
      </c>
      <c r="L188" s="11">
        <v>2</v>
      </c>
    </row>
    <row r="189" spans="1:12">
      <c r="A189" s="11" t="s">
        <v>177</v>
      </c>
      <c r="D189" s="11" t="s">
        <v>260</v>
      </c>
      <c r="E189" s="19" t="s">
        <v>439</v>
      </c>
      <c r="F189" s="10">
        <v>42036</v>
      </c>
      <c r="G189" s="10">
        <v>44958</v>
      </c>
      <c r="H189" s="11">
        <v>9</v>
      </c>
      <c r="I189" s="20" t="s">
        <v>259</v>
      </c>
      <c r="J189" s="11" t="s">
        <v>261</v>
      </c>
      <c r="K189" s="11" t="s">
        <v>945</v>
      </c>
      <c r="L189" s="11">
        <v>2</v>
      </c>
    </row>
    <row r="190" spans="1:12">
      <c r="A190" s="11" t="s">
        <v>178</v>
      </c>
      <c r="D190" s="11" t="s">
        <v>260</v>
      </c>
      <c r="E190" s="19" t="s">
        <v>440</v>
      </c>
      <c r="F190" s="10">
        <v>42036</v>
      </c>
      <c r="G190" s="10">
        <v>44958</v>
      </c>
      <c r="H190" s="11">
        <v>9</v>
      </c>
      <c r="I190" s="20" t="s">
        <v>259</v>
      </c>
      <c r="J190" s="11" t="s">
        <v>261</v>
      </c>
      <c r="K190" s="11" t="s">
        <v>945</v>
      </c>
      <c r="L190" s="11">
        <v>2</v>
      </c>
    </row>
    <row r="191" spans="1:12">
      <c r="A191" s="11" t="s">
        <v>179</v>
      </c>
      <c r="D191" s="11" t="s">
        <v>260</v>
      </c>
      <c r="E191" s="19" t="s">
        <v>441</v>
      </c>
      <c r="F191" s="10">
        <v>42036</v>
      </c>
      <c r="G191" s="10">
        <v>44958</v>
      </c>
      <c r="H191" s="11">
        <v>9</v>
      </c>
      <c r="I191" s="20" t="s">
        <v>259</v>
      </c>
      <c r="J191" s="11" t="s">
        <v>261</v>
      </c>
      <c r="K191" s="11" t="s">
        <v>945</v>
      </c>
      <c r="L191" s="11">
        <v>2</v>
      </c>
    </row>
    <row r="192" spans="1:12">
      <c r="A192" s="11" t="s">
        <v>180</v>
      </c>
      <c r="D192" s="11" t="s">
        <v>260</v>
      </c>
      <c r="E192" s="19" t="s">
        <v>442</v>
      </c>
      <c r="F192" s="10">
        <v>42036</v>
      </c>
      <c r="G192" s="10">
        <v>44958</v>
      </c>
      <c r="H192" s="11">
        <v>9</v>
      </c>
      <c r="I192" s="20" t="s">
        <v>259</v>
      </c>
      <c r="J192" s="11" t="s">
        <v>261</v>
      </c>
      <c r="K192" s="11" t="s">
        <v>945</v>
      </c>
      <c r="L192" s="11">
        <v>2</v>
      </c>
    </row>
    <row r="193" spans="1:12">
      <c r="A193" s="11" t="s">
        <v>181</v>
      </c>
      <c r="D193" s="11" t="s">
        <v>260</v>
      </c>
      <c r="E193" s="19" t="s">
        <v>443</v>
      </c>
      <c r="F193" s="10">
        <v>42036</v>
      </c>
      <c r="G193" s="10">
        <v>44958</v>
      </c>
      <c r="H193" s="11">
        <v>9</v>
      </c>
      <c r="I193" s="20" t="s">
        <v>259</v>
      </c>
      <c r="J193" s="11" t="s">
        <v>261</v>
      </c>
      <c r="K193" s="11" t="s">
        <v>945</v>
      </c>
      <c r="L193" s="11">
        <v>2</v>
      </c>
    </row>
    <row r="194" spans="1:12">
      <c r="A194" s="11" t="s">
        <v>182</v>
      </c>
      <c r="D194" s="11" t="s">
        <v>260</v>
      </c>
      <c r="E194" s="19" t="s">
        <v>444</v>
      </c>
      <c r="F194" s="10">
        <v>42036</v>
      </c>
      <c r="G194" s="10">
        <v>44958</v>
      </c>
      <c r="H194" s="11">
        <v>9</v>
      </c>
      <c r="I194" s="20" t="s">
        <v>259</v>
      </c>
      <c r="J194" s="11" t="s">
        <v>261</v>
      </c>
      <c r="K194" s="11" t="s">
        <v>945</v>
      </c>
      <c r="L194" s="11">
        <v>2</v>
      </c>
    </row>
    <row r="195" spans="1:12">
      <c r="A195" s="11" t="s">
        <v>183</v>
      </c>
      <c r="D195" s="11" t="s">
        <v>260</v>
      </c>
      <c r="E195" s="19" t="s">
        <v>445</v>
      </c>
      <c r="F195" s="10">
        <v>42036</v>
      </c>
      <c r="G195" s="10">
        <v>44958</v>
      </c>
      <c r="H195" s="11">
        <v>9</v>
      </c>
      <c r="I195" s="20" t="s">
        <v>259</v>
      </c>
      <c r="J195" s="11" t="s">
        <v>261</v>
      </c>
      <c r="K195" s="11" t="s">
        <v>945</v>
      </c>
      <c r="L195" s="11">
        <v>2</v>
      </c>
    </row>
    <row r="196" spans="1:12">
      <c r="A196" s="11" t="s">
        <v>184</v>
      </c>
      <c r="D196" s="11" t="s">
        <v>260</v>
      </c>
      <c r="E196" s="19" t="s">
        <v>446</v>
      </c>
      <c r="F196" s="10">
        <v>42036</v>
      </c>
      <c r="G196" s="10">
        <v>44958</v>
      </c>
      <c r="H196" s="11">
        <v>9</v>
      </c>
      <c r="I196" s="20" t="s">
        <v>259</v>
      </c>
      <c r="J196" s="11" t="s">
        <v>261</v>
      </c>
      <c r="K196" s="11" t="s">
        <v>945</v>
      </c>
      <c r="L196" s="11">
        <v>2</v>
      </c>
    </row>
    <row r="197" spans="1:12">
      <c r="A197" s="11" t="s">
        <v>185</v>
      </c>
      <c r="D197" s="11" t="s">
        <v>260</v>
      </c>
      <c r="E197" s="19" t="s">
        <v>447</v>
      </c>
      <c r="F197" s="10">
        <v>42036</v>
      </c>
      <c r="G197" s="10">
        <v>44958</v>
      </c>
      <c r="H197" s="11">
        <v>9</v>
      </c>
      <c r="I197" s="20" t="s">
        <v>259</v>
      </c>
      <c r="J197" s="11" t="s">
        <v>261</v>
      </c>
      <c r="K197" s="11" t="s">
        <v>945</v>
      </c>
      <c r="L197" s="11">
        <v>2</v>
      </c>
    </row>
    <row r="198" spans="1:12">
      <c r="A198" s="11" t="s">
        <v>186</v>
      </c>
      <c r="D198" s="11" t="s">
        <v>260</v>
      </c>
      <c r="E198" s="19" t="s">
        <v>448</v>
      </c>
      <c r="F198" s="10">
        <v>42036</v>
      </c>
      <c r="G198" s="10">
        <v>44958</v>
      </c>
      <c r="H198" s="11">
        <v>9</v>
      </c>
      <c r="I198" s="20" t="s">
        <v>259</v>
      </c>
      <c r="J198" s="11" t="s">
        <v>261</v>
      </c>
      <c r="K198" s="11" t="s">
        <v>945</v>
      </c>
      <c r="L198" s="11">
        <v>2</v>
      </c>
    </row>
    <row r="199" spans="1:12">
      <c r="A199" s="11" t="s">
        <v>187</v>
      </c>
      <c r="D199" s="11" t="s">
        <v>260</v>
      </c>
      <c r="E199" s="19" t="s">
        <v>449</v>
      </c>
      <c r="F199" s="10">
        <v>42036</v>
      </c>
      <c r="G199" s="10">
        <v>44958</v>
      </c>
      <c r="H199" s="11">
        <v>9</v>
      </c>
      <c r="I199" s="20" t="s">
        <v>259</v>
      </c>
      <c r="J199" s="11" t="s">
        <v>261</v>
      </c>
      <c r="K199" s="11" t="s">
        <v>945</v>
      </c>
      <c r="L199" s="11">
        <v>2</v>
      </c>
    </row>
    <row r="200" spans="1:12">
      <c r="A200" s="11" t="s">
        <v>188</v>
      </c>
      <c r="D200" s="11" t="s">
        <v>260</v>
      </c>
      <c r="E200" s="19" t="s">
        <v>450</v>
      </c>
      <c r="F200" s="10">
        <v>42036</v>
      </c>
      <c r="G200" s="10">
        <v>44958</v>
      </c>
      <c r="H200" s="11">
        <v>9</v>
      </c>
      <c r="I200" s="20" t="s">
        <v>259</v>
      </c>
      <c r="J200" s="11" t="s">
        <v>261</v>
      </c>
      <c r="K200" s="11" t="s">
        <v>945</v>
      </c>
      <c r="L200" s="11">
        <v>2</v>
      </c>
    </row>
    <row r="201" spans="1:12">
      <c r="A201" s="11" t="s">
        <v>189</v>
      </c>
      <c r="D201" s="11" t="s">
        <v>260</v>
      </c>
      <c r="E201" s="19" t="s">
        <v>451</v>
      </c>
      <c r="F201" s="10">
        <v>42036</v>
      </c>
      <c r="G201" s="10">
        <v>44958</v>
      </c>
      <c r="H201" s="11">
        <v>9</v>
      </c>
      <c r="I201" s="20" t="s">
        <v>259</v>
      </c>
      <c r="J201" s="11" t="s">
        <v>261</v>
      </c>
      <c r="K201" s="11" t="s">
        <v>945</v>
      </c>
      <c r="L201" s="11">
        <v>2</v>
      </c>
    </row>
    <row r="202" spans="1:12">
      <c r="A202" s="11" t="s">
        <v>190</v>
      </c>
      <c r="D202" s="11" t="s">
        <v>260</v>
      </c>
      <c r="E202" s="19" t="s">
        <v>452</v>
      </c>
      <c r="F202" s="10">
        <v>42036</v>
      </c>
      <c r="G202" s="10">
        <v>44958</v>
      </c>
      <c r="H202" s="11">
        <v>9</v>
      </c>
      <c r="I202" s="20" t="s">
        <v>259</v>
      </c>
      <c r="J202" s="11" t="s">
        <v>261</v>
      </c>
      <c r="K202" s="11" t="s">
        <v>945</v>
      </c>
      <c r="L202" s="11">
        <v>2</v>
      </c>
    </row>
    <row r="203" spans="1:12">
      <c r="A203" s="11" t="s">
        <v>191</v>
      </c>
      <c r="D203" s="11" t="s">
        <v>260</v>
      </c>
      <c r="E203" s="19" t="s">
        <v>453</v>
      </c>
      <c r="F203" s="10">
        <v>42036</v>
      </c>
      <c r="G203" s="10">
        <v>44958</v>
      </c>
      <c r="H203" s="11">
        <v>9</v>
      </c>
      <c r="I203" s="20" t="s">
        <v>259</v>
      </c>
      <c r="J203" s="11" t="s">
        <v>261</v>
      </c>
      <c r="K203" s="11" t="s">
        <v>945</v>
      </c>
      <c r="L203" s="11">
        <v>2</v>
      </c>
    </row>
    <row r="204" spans="1:12">
      <c r="A204" s="11" t="s">
        <v>192</v>
      </c>
      <c r="D204" s="11" t="s">
        <v>260</v>
      </c>
      <c r="E204" s="19" t="s">
        <v>454</v>
      </c>
      <c r="F204" s="10">
        <v>42036</v>
      </c>
      <c r="G204" s="10">
        <v>44958</v>
      </c>
      <c r="H204" s="11">
        <v>9</v>
      </c>
      <c r="I204" s="20" t="s">
        <v>259</v>
      </c>
      <c r="J204" s="11" t="s">
        <v>261</v>
      </c>
      <c r="K204" s="11" t="s">
        <v>945</v>
      </c>
      <c r="L204" s="11">
        <v>2</v>
      </c>
    </row>
    <row r="205" spans="1:12">
      <c r="A205" s="11" t="s">
        <v>193</v>
      </c>
      <c r="D205" s="11" t="s">
        <v>260</v>
      </c>
      <c r="E205" s="19" t="s">
        <v>455</v>
      </c>
      <c r="F205" s="10">
        <v>42036</v>
      </c>
      <c r="G205" s="10">
        <v>44958</v>
      </c>
      <c r="H205" s="11">
        <v>9</v>
      </c>
      <c r="I205" s="20" t="s">
        <v>259</v>
      </c>
      <c r="J205" s="11" t="s">
        <v>261</v>
      </c>
      <c r="K205" s="11" t="s">
        <v>945</v>
      </c>
      <c r="L205" s="11">
        <v>2</v>
      </c>
    </row>
    <row r="206" spans="1:12">
      <c r="A206" s="11" t="s">
        <v>194</v>
      </c>
      <c r="D206" s="11" t="s">
        <v>260</v>
      </c>
      <c r="E206" s="19" t="s">
        <v>456</v>
      </c>
      <c r="F206" s="10">
        <v>42036</v>
      </c>
      <c r="G206" s="10">
        <v>44958</v>
      </c>
      <c r="H206" s="11">
        <v>9</v>
      </c>
      <c r="I206" s="20" t="s">
        <v>259</v>
      </c>
      <c r="J206" s="11" t="s">
        <v>261</v>
      </c>
      <c r="K206" s="11" t="s">
        <v>945</v>
      </c>
      <c r="L206" s="11">
        <v>2</v>
      </c>
    </row>
    <row r="207" spans="1:12">
      <c r="A207" s="11" t="s">
        <v>195</v>
      </c>
      <c r="D207" s="11" t="s">
        <v>260</v>
      </c>
      <c r="E207" s="19" t="s">
        <v>457</v>
      </c>
      <c r="F207" s="10">
        <v>42036</v>
      </c>
      <c r="G207" s="10">
        <v>44958</v>
      </c>
      <c r="H207" s="11">
        <v>9</v>
      </c>
      <c r="I207" s="20" t="s">
        <v>259</v>
      </c>
      <c r="J207" s="11" t="s">
        <v>261</v>
      </c>
      <c r="K207" s="11" t="s">
        <v>945</v>
      </c>
      <c r="L207" s="11">
        <v>2</v>
      </c>
    </row>
    <row r="208" spans="1:12">
      <c r="A208" s="11" t="s">
        <v>196</v>
      </c>
      <c r="D208" s="11" t="s">
        <v>260</v>
      </c>
      <c r="E208" s="19" t="s">
        <v>458</v>
      </c>
      <c r="F208" s="10">
        <v>42036</v>
      </c>
      <c r="G208" s="10">
        <v>44958</v>
      </c>
      <c r="H208" s="11">
        <v>9</v>
      </c>
      <c r="I208" s="20" t="s">
        <v>259</v>
      </c>
      <c r="J208" s="11" t="s">
        <v>261</v>
      </c>
      <c r="K208" s="11" t="s">
        <v>945</v>
      </c>
      <c r="L208" s="11">
        <v>2</v>
      </c>
    </row>
    <row r="209" spans="1:12">
      <c r="A209" s="11" t="s">
        <v>197</v>
      </c>
      <c r="D209" s="11" t="s">
        <v>260</v>
      </c>
      <c r="E209" s="19" t="s">
        <v>459</v>
      </c>
      <c r="F209" s="10">
        <v>42036</v>
      </c>
      <c r="G209" s="10">
        <v>44958</v>
      </c>
      <c r="H209" s="11">
        <v>9</v>
      </c>
      <c r="I209" s="20" t="s">
        <v>259</v>
      </c>
      <c r="J209" s="11" t="s">
        <v>261</v>
      </c>
      <c r="K209" s="11" t="s">
        <v>945</v>
      </c>
      <c r="L209" s="11">
        <v>2</v>
      </c>
    </row>
    <row r="210" spans="1:12">
      <c r="A210" s="11" t="s">
        <v>198</v>
      </c>
      <c r="D210" s="11" t="s">
        <v>260</v>
      </c>
      <c r="E210" s="19" t="s">
        <v>460</v>
      </c>
      <c r="F210" s="10">
        <v>42036</v>
      </c>
      <c r="G210" s="10">
        <v>44958</v>
      </c>
      <c r="H210" s="11">
        <v>9</v>
      </c>
      <c r="I210" s="20" t="s">
        <v>259</v>
      </c>
      <c r="J210" s="11" t="s">
        <v>261</v>
      </c>
      <c r="K210" s="11" t="s">
        <v>945</v>
      </c>
      <c r="L210" s="11">
        <v>2</v>
      </c>
    </row>
    <row r="211" spans="1:12">
      <c r="A211" s="11" t="s">
        <v>199</v>
      </c>
      <c r="D211" s="11" t="s">
        <v>260</v>
      </c>
      <c r="E211" s="19" t="s">
        <v>461</v>
      </c>
      <c r="F211" s="10">
        <v>42036</v>
      </c>
      <c r="G211" s="10">
        <v>44958</v>
      </c>
      <c r="H211" s="11">
        <v>9</v>
      </c>
      <c r="I211" s="20" t="s">
        <v>259</v>
      </c>
      <c r="J211" s="11" t="s">
        <v>261</v>
      </c>
      <c r="K211" s="11" t="s">
        <v>945</v>
      </c>
      <c r="L211" s="11">
        <v>2</v>
      </c>
    </row>
    <row r="212" spans="1:12">
      <c r="A212" s="11" t="s">
        <v>200</v>
      </c>
      <c r="D212" s="11" t="s">
        <v>260</v>
      </c>
      <c r="E212" s="19" t="s">
        <v>462</v>
      </c>
      <c r="F212" s="10">
        <v>42036</v>
      </c>
      <c r="G212" s="10">
        <v>44958</v>
      </c>
      <c r="H212" s="11">
        <v>9</v>
      </c>
      <c r="I212" s="20" t="s">
        <v>259</v>
      </c>
      <c r="J212" s="11" t="s">
        <v>261</v>
      </c>
      <c r="K212" s="11" t="s">
        <v>945</v>
      </c>
      <c r="L212" s="11">
        <v>2</v>
      </c>
    </row>
    <row r="213" spans="1:12">
      <c r="A213" s="11" t="s">
        <v>201</v>
      </c>
      <c r="D213" s="11" t="s">
        <v>260</v>
      </c>
      <c r="E213" s="19" t="s">
        <v>463</v>
      </c>
      <c r="F213" s="10">
        <v>42036</v>
      </c>
      <c r="G213" s="10">
        <v>44958</v>
      </c>
      <c r="H213" s="11">
        <v>9</v>
      </c>
      <c r="I213" s="20" t="s">
        <v>259</v>
      </c>
      <c r="J213" s="11" t="s">
        <v>261</v>
      </c>
      <c r="K213" s="11" t="s">
        <v>945</v>
      </c>
      <c r="L213" s="11">
        <v>2</v>
      </c>
    </row>
    <row r="214" spans="1:12">
      <c r="A214" s="11" t="s">
        <v>202</v>
      </c>
      <c r="D214" s="11" t="s">
        <v>260</v>
      </c>
      <c r="E214" s="19" t="s">
        <v>464</v>
      </c>
      <c r="F214" s="10">
        <v>42036</v>
      </c>
      <c r="G214" s="10">
        <v>44958</v>
      </c>
      <c r="H214" s="11">
        <v>9</v>
      </c>
      <c r="I214" s="20" t="s">
        <v>259</v>
      </c>
      <c r="J214" s="11" t="s">
        <v>261</v>
      </c>
      <c r="K214" s="11" t="s">
        <v>945</v>
      </c>
      <c r="L214" s="11">
        <v>2</v>
      </c>
    </row>
    <row r="215" spans="1:12">
      <c r="A215" s="11" t="s">
        <v>203</v>
      </c>
      <c r="D215" s="11" t="s">
        <v>260</v>
      </c>
      <c r="E215" s="19" t="s">
        <v>465</v>
      </c>
      <c r="F215" s="10">
        <v>42036</v>
      </c>
      <c r="G215" s="10">
        <v>44958</v>
      </c>
      <c r="H215" s="11">
        <v>9</v>
      </c>
      <c r="I215" s="20" t="s">
        <v>259</v>
      </c>
      <c r="J215" s="11" t="s">
        <v>261</v>
      </c>
      <c r="K215" s="11" t="s">
        <v>945</v>
      </c>
      <c r="L215" s="11">
        <v>2</v>
      </c>
    </row>
    <row r="216" spans="1:12">
      <c r="A216" s="11" t="s">
        <v>204</v>
      </c>
      <c r="D216" s="11" t="s">
        <v>260</v>
      </c>
      <c r="E216" s="19" t="s">
        <v>466</v>
      </c>
      <c r="F216" s="10">
        <v>42036</v>
      </c>
      <c r="G216" s="10">
        <v>44958</v>
      </c>
      <c r="H216" s="11">
        <v>9</v>
      </c>
      <c r="I216" s="20" t="s">
        <v>259</v>
      </c>
      <c r="J216" s="11" t="s">
        <v>261</v>
      </c>
      <c r="K216" s="11" t="s">
        <v>945</v>
      </c>
      <c r="L216" s="11">
        <v>2</v>
      </c>
    </row>
    <row r="217" spans="1:12">
      <c r="A217" s="11" t="s">
        <v>205</v>
      </c>
      <c r="D217" s="11" t="s">
        <v>260</v>
      </c>
      <c r="E217" s="19" t="s">
        <v>467</v>
      </c>
      <c r="F217" s="10">
        <v>42036</v>
      </c>
      <c r="G217" s="10">
        <v>44958</v>
      </c>
      <c r="H217" s="11">
        <v>9</v>
      </c>
      <c r="I217" s="20" t="s">
        <v>259</v>
      </c>
      <c r="J217" s="11" t="s">
        <v>261</v>
      </c>
      <c r="K217" s="11" t="s">
        <v>945</v>
      </c>
      <c r="L217" s="11">
        <v>2</v>
      </c>
    </row>
    <row r="218" spans="1:12">
      <c r="A218" s="11" t="s">
        <v>206</v>
      </c>
      <c r="D218" s="11" t="s">
        <v>260</v>
      </c>
      <c r="E218" s="19" t="s">
        <v>468</v>
      </c>
      <c r="F218" s="10">
        <v>42036</v>
      </c>
      <c r="G218" s="10">
        <v>44958</v>
      </c>
      <c r="H218" s="11">
        <v>9</v>
      </c>
      <c r="I218" s="20" t="s">
        <v>259</v>
      </c>
      <c r="J218" s="11" t="s">
        <v>261</v>
      </c>
      <c r="K218" s="11" t="s">
        <v>945</v>
      </c>
      <c r="L218" s="11">
        <v>2</v>
      </c>
    </row>
    <row r="219" spans="1:12">
      <c r="A219" s="11" t="s">
        <v>207</v>
      </c>
      <c r="D219" s="11" t="s">
        <v>260</v>
      </c>
      <c r="E219" s="19" t="s">
        <v>469</v>
      </c>
      <c r="F219" s="10">
        <v>42036</v>
      </c>
      <c r="G219" s="10">
        <v>44958</v>
      </c>
      <c r="H219" s="11">
        <v>9</v>
      </c>
      <c r="I219" s="20" t="s">
        <v>259</v>
      </c>
      <c r="J219" s="11" t="s">
        <v>261</v>
      </c>
      <c r="K219" s="11" t="s">
        <v>945</v>
      </c>
      <c r="L219" s="11">
        <v>2</v>
      </c>
    </row>
    <row r="220" spans="1:12">
      <c r="A220" s="11" t="s">
        <v>208</v>
      </c>
      <c r="D220" s="11" t="s">
        <v>260</v>
      </c>
      <c r="E220" s="19" t="s">
        <v>470</v>
      </c>
      <c r="F220" s="10">
        <v>42036</v>
      </c>
      <c r="G220" s="10">
        <v>44958</v>
      </c>
      <c r="H220" s="11">
        <v>9</v>
      </c>
      <c r="I220" s="20" t="s">
        <v>259</v>
      </c>
      <c r="J220" s="11" t="s">
        <v>261</v>
      </c>
      <c r="K220" s="11" t="s">
        <v>945</v>
      </c>
      <c r="L220" s="11">
        <v>2</v>
      </c>
    </row>
    <row r="221" spans="1:12">
      <c r="A221" s="11" t="s">
        <v>209</v>
      </c>
      <c r="D221" s="11" t="s">
        <v>260</v>
      </c>
      <c r="E221" s="19" t="s">
        <v>471</v>
      </c>
      <c r="F221" s="10">
        <v>42036</v>
      </c>
      <c r="G221" s="10">
        <v>44958</v>
      </c>
      <c r="H221" s="11">
        <v>9</v>
      </c>
      <c r="I221" s="20" t="s">
        <v>259</v>
      </c>
      <c r="J221" s="11" t="s">
        <v>261</v>
      </c>
      <c r="K221" s="11" t="s">
        <v>945</v>
      </c>
      <c r="L221" s="11">
        <v>2</v>
      </c>
    </row>
    <row r="222" spans="1:12">
      <c r="A222" s="11" t="s">
        <v>210</v>
      </c>
      <c r="D222" s="11" t="s">
        <v>260</v>
      </c>
      <c r="E222" s="19" t="s">
        <v>472</v>
      </c>
      <c r="F222" s="10">
        <v>42036</v>
      </c>
      <c r="G222" s="10">
        <v>44958</v>
      </c>
      <c r="H222" s="11">
        <v>9</v>
      </c>
      <c r="I222" s="20" t="s">
        <v>259</v>
      </c>
      <c r="J222" s="11" t="s">
        <v>261</v>
      </c>
      <c r="K222" s="11" t="s">
        <v>945</v>
      </c>
      <c r="L222" s="11">
        <v>2</v>
      </c>
    </row>
    <row r="223" spans="1:12">
      <c r="A223" s="11" t="s">
        <v>211</v>
      </c>
      <c r="D223" s="11" t="s">
        <v>260</v>
      </c>
      <c r="E223" s="19" t="s">
        <v>473</v>
      </c>
      <c r="F223" s="10">
        <v>42036</v>
      </c>
      <c r="G223" s="10">
        <v>44958</v>
      </c>
      <c r="H223" s="11">
        <v>9</v>
      </c>
      <c r="I223" s="20" t="s">
        <v>259</v>
      </c>
      <c r="J223" s="11" t="s">
        <v>261</v>
      </c>
      <c r="K223" s="11" t="s">
        <v>945</v>
      </c>
      <c r="L223" s="11">
        <v>2</v>
      </c>
    </row>
    <row r="224" spans="1:12">
      <c r="A224" s="11" t="s">
        <v>212</v>
      </c>
      <c r="D224" s="11" t="s">
        <v>260</v>
      </c>
      <c r="E224" s="19" t="s">
        <v>474</v>
      </c>
      <c r="F224" s="10">
        <v>42036</v>
      </c>
      <c r="G224" s="10">
        <v>44958</v>
      </c>
      <c r="H224" s="11">
        <v>9</v>
      </c>
      <c r="I224" s="20" t="s">
        <v>259</v>
      </c>
      <c r="J224" s="11" t="s">
        <v>261</v>
      </c>
      <c r="K224" s="11" t="s">
        <v>945</v>
      </c>
      <c r="L224" s="11">
        <v>2</v>
      </c>
    </row>
    <row r="225" spans="1:12">
      <c r="A225" s="11" t="s">
        <v>213</v>
      </c>
      <c r="D225" s="11" t="s">
        <v>260</v>
      </c>
      <c r="E225" s="19" t="s">
        <v>475</v>
      </c>
      <c r="F225" s="10">
        <v>42036</v>
      </c>
      <c r="G225" s="10">
        <v>44958</v>
      </c>
      <c r="H225" s="11">
        <v>9</v>
      </c>
      <c r="I225" s="20" t="s">
        <v>259</v>
      </c>
      <c r="J225" s="11" t="s">
        <v>261</v>
      </c>
      <c r="K225" s="11" t="s">
        <v>945</v>
      </c>
      <c r="L225" s="11">
        <v>2</v>
      </c>
    </row>
    <row r="226" spans="1:12">
      <c r="A226" s="11" t="s">
        <v>214</v>
      </c>
      <c r="D226" s="11" t="s">
        <v>260</v>
      </c>
      <c r="E226" s="19" t="s">
        <v>476</v>
      </c>
      <c r="F226" s="10">
        <v>42036</v>
      </c>
      <c r="G226" s="10">
        <v>44958</v>
      </c>
      <c r="H226" s="11">
        <v>9</v>
      </c>
      <c r="I226" s="20" t="s">
        <v>259</v>
      </c>
      <c r="J226" s="11" t="s">
        <v>261</v>
      </c>
      <c r="K226" s="11" t="s">
        <v>945</v>
      </c>
      <c r="L226" s="11">
        <v>2</v>
      </c>
    </row>
    <row r="227" spans="1:12">
      <c r="A227" s="11" t="s">
        <v>215</v>
      </c>
      <c r="D227" s="11" t="s">
        <v>260</v>
      </c>
      <c r="E227" s="19" t="s">
        <v>477</v>
      </c>
      <c r="F227" s="10">
        <v>42036</v>
      </c>
      <c r="G227" s="10">
        <v>44958</v>
      </c>
      <c r="H227" s="11">
        <v>9</v>
      </c>
      <c r="I227" s="20" t="s">
        <v>259</v>
      </c>
      <c r="J227" s="11" t="s">
        <v>261</v>
      </c>
      <c r="K227" s="11" t="s">
        <v>945</v>
      </c>
      <c r="L227" s="11">
        <v>2</v>
      </c>
    </row>
    <row r="228" spans="1:12">
      <c r="A228" s="11" t="s">
        <v>216</v>
      </c>
      <c r="D228" s="11" t="s">
        <v>260</v>
      </c>
      <c r="E228" s="19" t="s">
        <v>478</v>
      </c>
      <c r="F228" s="10">
        <v>42036</v>
      </c>
      <c r="G228" s="10">
        <v>44958</v>
      </c>
      <c r="H228" s="11">
        <v>9</v>
      </c>
      <c r="I228" s="20" t="s">
        <v>259</v>
      </c>
      <c r="J228" s="11" t="s">
        <v>261</v>
      </c>
      <c r="K228" s="11" t="s">
        <v>945</v>
      </c>
      <c r="L228" s="11">
        <v>2</v>
      </c>
    </row>
    <row r="229" spans="1:12">
      <c r="A229" s="11" t="s">
        <v>217</v>
      </c>
      <c r="D229" s="11" t="s">
        <v>260</v>
      </c>
      <c r="E229" s="19" t="s">
        <v>479</v>
      </c>
      <c r="F229" s="10">
        <v>42036</v>
      </c>
      <c r="G229" s="10">
        <v>44958</v>
      </c>
      <c r="H229" s="11">
        <v>9</v>
      </c>
      <c r="I229" s="20" t="s">
        <v>259</v>
      </c>
      <c r="J229" s="11" t="s">
        <v>261</v>
      </c>
      <c r="K229" s="11" t="s">
        <v>945</v>
      </c>
      <c r="L229" s="11">
        <v>2</v>
      </c>
    </row>
    <row r="230" spans="1:12">
      <c r="A230" s="11" t="s">
        <v>218</v>
      </c>
      <c r="D230" s="11" t="s">
        <v>260</v>
      </c>
      <c r="E230" s="19" t="s">
        <v>480</v>
      </c>
      <c r="F230" s="10">
        <v>42036</v>
      </c>
      <c r="G230" s="10">
        <v>44958</v>
      </c>
      <c r="H230" s="11">
        <v>9</v>
      </c>
      <c r="I230" s="20" t="s">
        <v>259</v>
      </c>
      <c r="J230" s="11" t="s">
        <v>261</v>
      </c>
      <c r="K230" s="11" t="s">
        <v>945</v>
      </c>
      <c r="L230" s="11">
        <v>2</v>
      </c>
    </row>
    <row r="231" spans="1:12">
      <c r="A231" s="11" t="s">
        <v>219</v>
      </c>
      <c r="D231" s="11" t="s">
        <v>260</v>
      </c>
      <c r="E231" s="19" t="s">
        <v>481</v>
      </c>
      <c r="F231" s="10">
        <v>42036</v>
      </c>
      <c r="G231" s="10">
        <v>44958</v>
      </c>
      <c r="H231" s="11">
        <v>9</v>
      </c>
      <c r="I231" s="20" t="s">
        <v>259</v>
      </c>
      <c r="J231" s="11" t="s">
        <v>261</v>
      </c>
      <c r="K231" s="11" t="s">
        <v>945</v>
      </c>
      <c r="L231" s="11">
        <v>2</v>
      </c>
    </row>
    <row r="232" spans="1:12">
      <c r="A232" s="11" t="s">
        <v>220</v>
      </c>
      <c r="D232" s="11" t="s">
        <v>260</v>
      </c>
      <c r="E232" s="19" t="s">
        <v>482</v>
      </c>
      <c r="F232" s="10">
        <v>42036</v>
      </c>
      <c r="G232" s="10">
        <v>44958</v>
      </c>
      <c r="H232" s="11">
        <v>9</v>
      </c>
      <c r="I232" s="20" t="s">
        <v>259</v>
      </c>
      <c r="J232" s="11" t="s">
        <v>261</v>
      </c>
      <c r="K232" s="11" t="s">
        <v>945</v>
      </c>
      <c r="L232" s="11">
        <v>2</v>
      </c>
    </row>
    <row r="233" spans="1:12">
      <c r="A233" s="11" t="s">
        <v>221</v>
      </c>
      <c r="D233" s="11" t="s">
        <v>260</v>
      </c>
      <c r="E233" s="19" t="s">
        <v>483</v>
      </c>
      <c r="F233" s="10">
        <v>42036</v>
      </c>
      <c r="G233" s="10">
        <v>44958</v>
      </c>
      <c r="H233" s="11">
        <v>9</v>
      </c>
      <c r="I233" s="20" t="s">
        <v>259</v>
      </c>
      <c r="J233" s="11" t="s">
        <v>261</v>
      </c>
      <c r="K233" s="11" t="s">
        <v>945</v>
      </c>
      <c r="L233" s="11">
        <v>2</v>
      </c>
    </row>
    <row r="234" spans="1:12">
      <c r="A234" s="11" t="s">
        <v>222</v>
      </c>
      <c r="D234" s="11" t="s">
        <v>260</v>
      </c>
      <c r="E234" s="19" t="s">
        <v>484</v>
      </c>
      <c r="F234" s="10">
        <v>42036</v>
      </c>
      <c r="G234" s="10">
        <v>44958</v>
      </c>
      <c r="H234" s="11">
        <v>9</v>
      </c>
      <c r="I234" s="20" t="s">
        <v>259</v>
      </c>
      <c r="J234" s="11" t="s">
        <v>261</v>
      </c>
      <c r="K234" s="11" t="s">
        <v>945</v>
      </c>
      <c r="L234" s="11">
        <v>2</v>
      </c>
    </row>
    <row r="235" spans="1:12">
      <c r="A235" s="11" t="s">
        <v>223</v>
      </c>
      <c r="D235" s="11" t="s">
        <v>260</v>
      </c>
      <c r="E235" s="19" t="s">
        <v>485</v>
      </c>
      <c r="F235" s="10">
        <v>42036</v>
      </c>
      <c r="G235" s="10">
        <v>44958</v>
      </c>
      <c r="H235" s="11">
        <v>9</v>
      </c>
      <c r="I235" s="20" t="s">
        <v>259</v>
      </c>
      <c r="J235" s="11" t="s">
        <v>261</v>
      </c>
      <c r="K235" s="11" t="s">
        <v>945</v>
      </c>
      <c r="L235" s="11">
        <v>2</v>
      </c>
    </row>
    <row r="236" spans="1:12">
      <c r="A236" s="11" t="s">
        <v>224</v>
      </c>
      <c r="D236" s="11" t="s">
        <v>260</v>
      </c>
      <c r="E236" s="19" t="s">
        <v>486</v>
      </c>
      <c r="F236" s="10">
        <v>42036</v>
      </c>
      <c r="G236" s="10">
        <v>44958</v>
      </c>
      <c r="H236" s="11">
        <v>9</v>
      </c>
      <c r="I236" s="20" t="s">
        <v>259</v>
      </c>
      <c r="J236" s="11" t="s">
        <v>261</v>
      </c>
      <c r="K236" s="11" t="s">
        <v>945</v>
      </c>
      <c r="L236" s="11">
        <v>2</v>
      </c>
    </row>
    <row r="237" spans="1:12">
      <c r="A237" s="11" t="s">
        <v>225</v>
      </c>
      <c r="D237" s="11" t="s">
        <v>260</v>
      </c>
      <c r="E237" s="19" t="s">
        <v>487</v>
      </c>
      <c r="F237" s="10">
        <v>42036</v>
      </c>
      <c r="G237" s="10">
        <v>44958</v>
      </c>
      <c r="H237" s="11">
        <v>9</v>
      </c>
      <c r="I237" s="20" t="s">
        <v>259</v>
      </c>
      <c r="J237" s="11" t="s">
        <v>261</v>
      </c>
      <c r="K237" s="11" t="s">
        <v>945</v>
      </c>
      <c r="L237" s="11">
        <v>2</v>
      </c>
    </row>
    <row r="238" spans="1:12">
      <c r="A238" s="11" t="s">
        <v>226</v>
      </c>
      <c r="D238" s="11" t="s">
        <v>260</v>
      </c>
      <c r="E238" s="19" t="s">
        <v>488</v>
      </c>
      <c r="F238" s="10">
        <v>42036</v>
      </c>
      <c r="G238" s="10">
        <v>44958</v>
      </c>
      <c r="H238" s="11">
        <v>9</v>
      </c>
      <c r="I238" s="20" t="s">
        <v>259</v>
      </c>
      <c r="J238" s="11" t="s">
        <v>261</v>
      </c>
      <c r="K238" s="11" t="s">
        <v>945</v>
      </c>
      <c r="L238" s="11">
        <v>2</v>
      </c>
    </row>
    <row r="239" spans="1:12">
      <c r="A239" s="11" t="s">
        <v>227</v>
      </c>
      <c r="D239" s="11" t="s">
        <v>260</v>
      </c>
      <c r="E239" s="19" t="s">
        <v>489</v>
      </c>
      <c r="F239" s="10">
        <v>42036</v>
      </c>
      <c r="G239" s="10">
        <v>44958</v>
      </c>
      <c r="H239" s="11">
        <v>9</v>
      </c>
      <c r="I239" s="20" t="s">
        <v>259</v>
      </c>
      <c r="J239" s="11" t="s">
        <v>261</v>
      </c>
      <c r="K239" s="11" t="s">
        <v>945</v>
      </c>
      <c r="L239" s="11">
        <v>2</v>
      </c>
    </row>
    <row r="240" spans="1:12">
      <c r="A240" s="11" t="s">
        <v>228</v>
      </c>
      <c r="D240" s="11" t="s">
        <v>260</v>
      </c>
      <c r="E240" s="19" t="s">
        <v>490</v>
      </c>
      <c r="F240" s="10">
        <v>42036</v>
      </c>
      <c r="G240" s="10">
        <v>44958</v>
      </c>
      <c r="H240" s="11">
        <v>9</v>
      </c>
      <c r="I240" s="20" t="s">
        <v>259</v>
      </c>
      <c r="J240" s="11" t="s">
        <v>261</v>
      </c>
      <c r="K240" s="11" t="s">
        <v>945</v>
      </c>
      <c r="L240" s="11">
        <v>2</v>
      </c>
    </row>
    <row r="241" spans="1:12">
      <c r="A241" s="11" t="s">
        <v>229</v>
      </c>
      <c r="D241" s="11" t="s">
        <v>260</v>
      </c>
      <c r="E241" s="19" t="s">
        <v>491</v>
      </c>
      <c r="F241" s="10">
        <v>42036</v>
      </c>
      <c r="G241" s="10">
        <v>44958</v>
      </c>
      <c r="H241" s="11">
        <v>9</v>
      </c>
      <c r="I241" s="20" t="s">
        <v>259</v>
      </c>
      <c r="J241" s="11" t="s">
        <v>261</v>
      </c>
      <c r="K241" s="11" t="s">
        <v>945</v>
      </c>
      <c r="L241" s="11">
        <v>2</v>
      </c>
    </row>
    <row r="242" spans="1:12">
      <c r="A242" s="11" t="s">
        <v>230</v>
      </c>
      <c r="D242" s="11" t="s">
        <v>260</v>
      </c>
      <c r="E242" s="19" t="s">
        <v>492</v>
      </c>
      <c r="F242" s="10">
        <v>42036</v>
      </c>
      <c r="G242" s="10">
        <v>44958</v>
      </c>
      <c r="H242" s="11">
        <v>9</v>
      </c>
      <c r="I242" s="20" t="s">
        <v>259</v>
      </c>
      <c r="J242" s="11" t="s">
        <v>261</v>
      </c>
      <c r="K242" s="11" t="s">
        <v>945</v>
      </c>
      <c r="L242" s="11">
        <v>2</v>
      </c>
    </row>
    <row r="243" spans="1:12">
      <c r="A243" s="11" t="s">
        <v>231</v>
      </c>
      <c r="D243" s="11" t="s">
        <v>260</v>
      </c>
      <c r="E243" s="19" t="s">
        <v>493</v>
      </c>
      <c r="F243" s="10">
        <v>42036</v>
      </c>
      <c r="G243" s="10">
        <v>44958</v>
      </c>
      <c r="H243" s="11">
        <v>9</v>
      </c>
      <c r="I243" s="20" t="s">
        <v>259</v>
      </c>
      <c r="J243" s="11" t="s">
        <v>261</v>
      </c>
      <c r="K243" s="11" t="s">
        <v>945</v>
      </c>
      <c r="L243" s="11">
        <v>2</v>
      </c>
    </row>
    <row r="244" spans="1:12">
      <c r="A244" s="11" t="s">
        <v>232</v>
      </c>
      <c r="D244" s="11" t="s">
        <v>260</v>
      </c>
      <c r="E244" s="19" t="s">
        <v>494</v>
      </c>
      <c r="F244" s="10">
        <v>42036</v>
      </c>
      <c r="G244" s="10">
        <v>44958</v>
      </c>
      <c r="H244" s="11">
        <v>9</v>
      </c>
      <c r="I244" s="20" t="s">
        <v>259</v>
      </c>
      <c r="J244" s="11" t="s">
        <v>261</v>
      </c>
      <c r="K244" s="11" t="s">
        <v>945</v>
      </c>
      <c r="L244" s="11">
        <v>2</v>
      </c>
    </row>
    <row r="245" spans="1:12">
      <c r="A245" s="11" t="s">
        <v>233</v>
      </c>
      <c r="D245" s="11" t="s">
        <v>260</v>
      </c>
      <c r="E245" s="19" t="s">
        <v>495</v>
      </c>
      <c r="F245" s="10">
        <v>42036</v>
      </c>
      <c r="G245" s="10">
        <v>44958</v>
      </c>
      <c r="H245" s="11">
        <v>9</v>
      </c>
      <c r="I245" s="20" t="s">
        <v>259</v>
      </c>
      <c r="J245" s="11" t="s">
        <v>261</v>
      </c>
      <c r="K245" s="11" t="s">
        <v>945</v>
      </c>
      <c r="L245" s="11">
        <v>2</v>
      </c>
    </row>
    <row r="246" spans="1:12">
      <c r="A246" s="11" t="s">
        <v>234</v>
      </c>
      <c r="D246" s="11" t="s">
        <v>260</v>
      </c>
      <c r="E246" s="19" t="s">
        <v>496</v>
      </c>
      <c r="F246" s="10">
        <v>42036</v>
      </c>
      <c r="G246" s="10">
        <v>44958</v>
      </c>
      <c r="H246" s="11">
        <v>9</v>
      </c>
      <c r="I246" s="20" t="s">
        <v>259</v>
      </c>
      <c r="J246" s="11" t="s">
        <v>261</v>
      </c>
      <c r="K246" s="11" t="s">
        <v>945</v>
      </c>
      <c r="L246" s="11">
        <v>2</v>
      </c>
    </row>
    <row r="247" spans="1:12">
      <c r="A247" s="11" t="s">
        <v>235</v>
      </c>
      <c r="D247" s="11" t="s">
        <v>260</v>
      </c>
      <c r="E247" s="19" t="s">
        <v>497</v>
      </c>
      <c r="F247" s="10">
        <v>42036</v>
      </c>
      <c r="G247" s="10">
        <v>44958</v>
      </c>
      <c r="H247" s="11">
        <v>9</v>
      </c>
      <c r="I247" s="20" t="s">
        <v>259</v>
      </c>
      <c r="J247" s="11" t="s">
        <v>261</v>
      </c>
      <c r="K247" s="11" t="s">
        <v>945</v>
      </c>
      <c r="L247" s="11">
        <v>2</v>
      </c>
    </row>
    <row r="248" spans="1:12">
      <c r="A248" s="11" t="s">
        <v>236</v>
      </c>
      <c r="D248" s="11" t="s">
        <v>260</v>
      </c>
      <c r="E248" s="19" t="s">
        <v>498</v>
      </c>
      <c r="F248" s="10">
        <v>42036</v>
      </c>
      <c r="G248" s="10">
        <v>44958</v>
      </c>
      <c r="H248" s="11">
        <v>9</v>
      </c>
      <c r="I248" s="20" t="s">
        <v>259</v>
      </c>
      <c r="J248" s="11" t="s">
        <v>261</v>
      </c>
      <c r="K248" s="11" t="s">
        <v>945</v>
      </c>
      <c r="L248" s="11">
        <v>2</v>
      </c>
    </row>
    <row r="249" spans="1:12">
      <c r="A249" s="11" t="s">
        <v>237</v>
      </c>
      <c r="D249" s="11" t="s">
        <v>260</v>
      </c>
      <c r="E249" s="19" t="s">
        <v>499</v>
      </c>
      <c r="F249" s="10">
        <v>42036</v>
      </c>
      <c r="G249" s="10">
        <v>44958</v>
      </c>
      <c r="H249" s="11">
        <v>9</v>
      </c>
      <c r="I249" s="20" t="s">
        <v>259</v>
      </c>
      <c r="J249" s="11" t="s">
        <v>261</v>
      </c>
      <c r="K249" s="11" t="s">
        <v>945</v>
      </c>
      <c r="L249" s="11">
        <v>2</v>
      </c>
    </row>
    <row r="250" spans="1:12">
      <c r="A250" s="11" t="s">
        <v>238</v>
      </c>
      <c r="D250" s="11" t="s">
        <v>260</v>
      </c>
      <c r="E250" s="19" t="s">
        <v>500</v>
      </c>
      <c r="F250" s="10">
        <v>42036</v>
      </c>
      <c r="G250" s="10">
        <v>44958</v>
      </c>
      <c r="H250" s="11">
        <v>9</v>
      </c>
      <c r="I250" s="20" t="s">
        <v>259</v>
      </c>
      <c r="J250" s="11" t="s">
        <v>261</v>
      </c>
      <c r="K250" s="11" t="s">
        <v>945</v>
      </c>
      <c r="L250" s="11">
        <v>2</v>
      </c>
    </row>
    <row r="251" spans="1:12">
      <c r="A251" s="11" t="s">
        <v>239</v>
      </c>
      <c r="D251" s="11" t="s">
        <v>260</v>
      </c>
      <c r="E251" s="19" t="s">
        <v>501</v>
      </c>
      <c r="F251" s="10">
        <v>42036</v>
      </c>
      <c r="G251" s="10">
        <v>44958</v>
      </c>
      <c r="H251" s="11">
        <v>9</v>
      </c>
      <c r="I251" s="20" t="s">
        <v>259</v>
      </c>
      <c r="J251" s="11" t="s">
        <v>261</v>
      </c>
      <c r="K251" s="11" t="s">
        <v>945</v>
      </c>
      <c r="L251" s="11">
        <v>2</v>
      </c>
    </row>
    <row r="252" spans="1:12">
      <c r="A252" s="11" t="s">
        <v>240</v>
      </c>
      <c r="D252" s="11" t="s">
        <v>260</v>
      </c>
      <c r="E252" s="19" t="s">
        <v>502</v>
      </c>
      <c r="F252" s="10">
        <v>42036</v>
      </c>
      <c r="G252" s="10">
        <v>44958</v>
      </c>
      <c r="H252" s="11">
        <v>9</v>
      </c>
      <c r="I252" s="20" t="s">
        <v>259</v>
      </c>
      <c r="J252" s="11" t="s">
        <v>261</v>
      </c>
      <c r="K252" s="11" t="s">
        <v>945</v>
      </c>
      <c r="L252" s="11">
        <v>2</v>
      </c>
    </row>
    <row r="253" spans="1:12">
      <c r="A253" s="11" t="s">
        <v>241</v>
      </c>
      <c r="D253" s="11" t="s">
        <v>260</v>
      </c>
      <c r="E253" s="19" t="s">
        <v>503</v>
      </c>
      <c r="F253" s="10">
        <v>42036</v>
      </c>
      <c r="G253" s="10">
        <v>44958</v>
      </c>
      <c r="H253" s="11">
        <v>9</v>
      </c>
      <c r="I253" s="20" t="s">
        <v>259</v>
      </c>
      <c r="J253" s="11" t="s">
        <v>261</v>
      </c>
      <c r="K253" s="11" t="s">
        <v>945</v>
      </c>
      <c r="L253" s="11">
        <v>2</v>
      </c>
    </row>
    <row r="254" spans="1:12">
      <c r="A254" s="11" t="s">
        <v>242</v>
      </c>
      <c r="D254" s="11" t="s">
        <v>260</v>
      </c>
      <c r="E254" s="19" t="s">
        <v>504</v>
      </c>
      <c r="F254" s="10">
        <v>42036</v>
      </c>
      <c r="G254" s="10">
        <v>44958</v>
      </c>
      <c r="H254" s="11">
        <v>9</v>
      </c>
      <c r="I254" s="20" t="s">
        <v>259</v>
      </c>
      <c r="J254" s="11" t="s">
        <v>261</v>
      </c>
      <c r="K254" s="11" t="s">
        <v>945</v>
      </c>
      <c r="L254" s="11">
        <v>2</v>
      </c>
    </row>
    <row r="255" spans="1:12">
      <c r="A255" s="11" t="s">
        <v>243</v>
      </c>
      <c r="D255" s="11" t="s">
        <v>260</v>
      </c>
      <c r="E255" s="19" t="s">
        <v>505</v>
      </c>
      <c r="F255" s="10">
        <v>42036</v>
      </c>
      <c r="G255" s="10">
        <v>44958</v>
      </c>
      <c r="H255" s="11">
        <v>9</v>
      </c>
      <c r="I255" s="20" t="s">
        <v>259</v>
      </c>
      <c r="J255" s="11" t="s">
        <v>261</v>
      </c>
      <c r="K255" s="11" t="s">
        <v>945</v>
      </c>
      <c r="L255" s="11">
        <v>2</v>
      </c>
    </row>
    <row r="256" spans="1:12">
      <c r="A256" s="11" t="s">
        <v>244</v>
      </c>
      <c r="D256" s="11" t="s">
        <v>260</v>
      </c>
      <c r="E256" s="19" t="s">
        <v>506</v>
      </c>
      <c r="F256" s="10">
        <v>42036</v>
      </c>
      <c r="G256" s="10">
        <v>44958</v>
      </c>
      <c r="H256" s="11">
        <v>9</v>
      </c>
      <c r="I256" s="20" t="s">
        <v>259</v>
      </c>
      <c r="J256" s="11" t="s">
        <v>261</v>
      </c>
      <c r="K256" s="11" t="s">
        <v>945</v>
      </c>
      <c r="L256" s="11">
        <v>2</v>
      </c>
    </row>
    <row r="257" spans="1:12">
      <c r="A257" s="11" t="s">
        <v>245</v>
      </c>
      <c r="D257" s="11" t="s">
        <v>260</v>
      </c>
      <c r="E257" s="19" t="s">
        <v>507</v>
      </c>
      <c r="F257" s="10">
        <v>42036</v>
      </c>
      <c r="G257" s="10">
        <v>44958</v>
      </c>
      <c r="H257" s="11">
        <v>9</v>
      </c>
      <c r="I257" s="20" t="s">
        <v>259</v>
      </c>
      <c r="J257" s="11" t="s">
        <v>261</v>
      </c>
      <c r="K257" s="11" t="s">
        <v>945</v>
      </c>
      <c r="L257" s="11">
        <v>2</v>
      </c>
    </row>
    <row r="258" spans="1:12">
      <c r="A258" s="11" t="s">
        <v>246</v>
      </c>
      <c r="D258" s="11" t="s">
        <v>260</v>
      </c>
      <c r="E258" s="19" t="s">
        <v>508</v>
      </c>
      <c r="F258" s="10">
        <v>42036</v>
      </c>
      <c r="G258" s="10">
        <v>44958</v>
      </c>
      <c r="H258" s="11">
        <v>9</v>
      </c>
      <c r="I258" s="20" t="s">
        <v>259</v>
      </c>
      <c r="J258" s="11" t="s">
        <v>261</v>
      </c>
      <c r="K258" s="11" t="s">
        <v>945</v>
      </c>
      <c r="L258" s="11">
        <v>2</v>
      </c>
    </row>
    <row r="259" spans="1:12">
      <c r="A259" s="11" t="s">
        <v>247</v>
      </c>
      <c r="D259" s="11" t="s">
        <v>260</v>
      </c>
      <c r="E259" s="19" t="s">
        <v>509</v>
      </c>
      <c r="F259" s="10">
        <v>42036</v>
      </c>
      <c r="G259" s="10">
        <v>44958</v>
      </c>
      <c r="H259" s="11">
        <v>9</v>
      </c>
      <c r="I259" s="20" t="s">
        <v>259</v>
      </c>
      <c r="J259" s="11" t="s">
        <v>261</v>
      </c>
      <c r="K259" s="11" t="s">
        <v>945</v>
      </c>
      <c r="L259" s="11">
        <v>2</v>
      </c>
    </row>
    <row r="260" spans="1:12">
      <c r="A260" s="11" t="s">
        <v>248</v>
      </c>
      <c r="D260" s="11" t="s">
        <v>260</v>
      </c>
      <c r="E260" s="19" t="s">
        <v>510</v>
      </c>
      <c r="F260" s="10">
        <v>42036</v>
      </c>
      <c r="G260" s="10">
        <v>44958</v>
      </c>
      <c r="H260" s="11">
        <v>9</v>
      </c>
      <c r="I260" s="20" t="s">
        <v>259</v>
      </c>
      <c r="J260" s="11" t="s">
        <v>261</v>
      </c>
      <c r="K260" s="11" t="s">
        <v>945</v>
      </c>
      <c r="L260" s="11">
        <v>2</v>
      </c>
    </row>
    <row r="261" spans="1:12">
      <c r="A261" s="11" t="s">
        <v>249</v>
      </c>
      <c r="D261" s="11" t="s">
        <v>260</v>
      </c>
      <c r="E261" s="19" t="s">
        <v>511</v>
      </c>
      <c r="F261" s="10">
        <v>42036</v>
      </c>
      <c r="G261" s="10">
        <v>44958</v>
      </c>
      <c r="H261" s="11">
        <v>9</v>
      </c>
      <c r="I261" s="20" t="s">
        <v>259</v>
      </c>
      <c r="J261" s="11" t="s">
        <v>261</v>
      </c>
      <c r="K261" s="11" t="s">
        <v>945</v>
      </c>
      <c r="L261" s="11">
        <v>2</v>
      </c>
    </row>
    <row r="262" spans="1:12">
      <c r="A262" s="11" t="s">
        <v>512</v>
      </c>
      <c r="D262" s="11" t="s">
        <v>260</v>
      </c>
      <c r="E262" s="19" t="s">
        <v>724</v>
      </c>
      <c r="F262" s="10">
        <v>42036</v>
      </c>
      <c r="G262" s="10">
        <v>44958</v>
      </c>
      <c r="H262" s="11">
        <v>9</v>
      </c>
      <c r="I262" s="20" t="s">
        <v>259</v>
      </c>
      <c r="J262" s="11" t="s">
        <v>261</v>
      </c>
      <c r="K262" s="11" t="s">
        <v>945</v>
      </c>
      <c r="L262" s="11">
        <v>2</v>
      </c>
    </row>
    <row r="263" spans="1:12">
      <c r="A263" s="11" t="s">
        <v>513</v>
      </c>
      <c r="D263" s="11" t="s">
        <v>260</v>
      </c>
      <c r="E263" s="19" t="s">
        <v>725</v>
      </c>
      <c r="F263" s="10">
        <v>42036</v>
      </c>
      <c r="G263" s="10">
        <v>44958</v>
      </c>
      <c r="H263" s="11">
        <v>9</v>
      </c>
      <c r="I263" s="20" t="s">
        <v>259</v>
      </c>
      <c r="J263" s="11" t="s">
        <v>261</v>
      </c>
      <c r="K263" s="11" t="s">
        <v>945</v>
      </c>
      <c r="L263" s="11">
        <v>2</v>
      </c>
    </row>
    <row r="264" spans="1:12">
      <c r="A264" s="11" t="s">
        <v>514</v>
      </c>
      <c r="D264" s="11" t="s">
        <v>260</v>
      </c>
      <c r="E264" s="19" t="s">
        <v>726</v>
      </c>
      <c r="F264" s="10">
        <v>42036</v>
      </c>
      <c r="G264" s="10">
        <v>44958</v>
      </c>
      <c r="H264" s="11">
        <v>9</v>
      </c>
      <c r="I264" s="20" t="s">
        <v>259</v>
      </c>
      <c r="J264" s="11" t="s">
        <v>261</v>
      </c>
      <c r="K264" s="11" t="s">
        <v>945</v>
      </c>
      <c r="L264" s="11">
        <v>2</v>
      </c>
    </row>
    <row r="265" spans="1:12">
      <c r="A265" s="11" t="s">
        <v>515</v>
      </c>
      <c r="D265" s="11" t="s">
        <v>260</v>
      </c>
      <c r="E265" s="19" t="s">
        <v>727</v>
      </c>
      <c r="F265" s="10">
        <v>42036</v>
      </c>
      <c r="G265" s="10">
        <v>44958</v>
      </c>
      <c r="H265" s="11">
        <v>9</v>
      </c>
      <c r="I265" s="20" t="s">
        <v>259</v>
      </c>
      <c r="J265" s="11" t="s">
        <v>261</v>
      </c>
      <c r="K265" s="11" t="s">
        <v>945</v>
      </c>
      <c r="L265" s="11">
        <v>2</v>
      </c>
    </row>
    <row r="266" spans="1:12">
      <c r="A266" s="11" t="s">
        <v>516</v>
      </c>
      <c r="D266" s="11" t="s">
        <v>260</v>
      </c>
      <c r="E266" s="19" t="s">
        <v>728</v>
      </c>
      <c r="F266" s="10">
        <v>42036</v>
      </c>
      <c r="G266" s="10">
        <v>44958</v>
      </c>
      <c r="H266" s="11">
        <v>9</v>
      </c>
      <c r="I266" s="20" t="s">
        <v>259</v>
      </c>
      <c r="J266" s="11" t="s">
        <v>261</v>
      </c>
      <c r="K266" s="11" t="s">
        <v>945</v>
      </c>
      <c r="L266" s="11">
        <v>2</v>
      </c>
    </row>
    <row r="267" spans="1:12">
      <c r="A267" s="11" t="s">
        <v>517</v>
      </c>
      <c r="D267" s="11" t="s">
        <v>260</v>
      </c>
      <c r="E267" s="19" t="s">
        <v>729</v>
      </c>
      <c r="F267" s="10">
        <v>42036</v>
      </c>
      <c r="G267" s="10">
        <v>44958</v>
      </c>
      <c r="H267" s="11">
        <v>9</v>
      </c>
      <c r="I267" s="20" t="s">
        <v>259</v>
      </c>
      <c r="J267" s="11" t="s">
        <v>261</v>
      </c>
      <c r="K267" s="11" t="s">
        <v>945</v>
      </c>
      <c r="L267" s="11">
        <v>2</v>
      </c>
    </row>
    <row r="268" spans="1:12">
      <c r="A268" s="11" t="s">
        <v>518</v>
      </c>
      <c r="D268" s="11" t="s">
        <v>260</v>
      </c>
      <c r="E268" s="19" t="s">
        <v>730</v>
      </c>
      <c r="F268" s="10">
        <v>42036</v>
      </c>
      <c r="G268" s="10">
        <v>44958</v>
      </c>
      <c r="H268" s="11">
        <v>9</v>
      </c>
      <c r="I268" s="20" t="s">
        <v>259</v>
      </c>
      <c r="J268" s="11" t="s">
        <v>261</v>
      </c>
      <c r="K268" s="11" t="s">
        <v>945</v>
      </c>
      <c r="L268" s="11">
        <v>2</v>
      </c>
    </row>
    <row r="269" spans="1:12">
      <c r="A269" s="11" t="s">
        <v>519</v>
      </c>
      <c r="D269" s="11" t="s">
        <v>260</v>
      </c>
      <c r="E269" s="19" t="s">
        <v>731</v>
      </c>
      <c r="F269" s="10">
        <v>42036</v>
      </c>
      <c r="G269" s="10">
        <v>44958</v>
      </c>
      <c r="H269" s="11">
        <v>9</v>
      </c>
      <c r="I269" s="20" t="s">
        <v>259</v>
      </c>
      <c r="J269" s="11" t="s">
        <v>261</v>
      </c>
      <c r="K269" s="11" t="s">
        <v>945</v>
      </c>
      <c r="L269" s="11">
        <v>2</v>
      </c>
    </row>
    <row r="270" spans="1:12">
      <c r="A270" s="11" t="s">
        <v>520</v>
      </c>
      <c r="D270" s="11" t="s">
        <v>260</v>
      </c>
      <c r="E270" s="19" t="s">
        <v>732</v>
      </c>
      <c r="F270" s="10">
        <v>42036</v>
      </c>
      <c r="G270" s="10">
        <v>44958</v>
      </c>
      <c r="H270" s="11">
        <v>9</v>
      </c>
      <c r="I270" s="20" t="s">
        <v>259</v>
      </c>
      <c r="J270" s="11" t="s">
        <v>261</v>
      </c>
      <c r="K270" s="11" t="s">
        <v>945</v>
      </c>
      <c r="L270" s="11">
        <v>2</v>
      </c>
    </row>
    <row r="271" spans="1:12">
      <c r="A271" s="11" t="s">
        <v>521</v>
      </c>
      <c r="D271" s="11" t="s">
        <v>260</v>
      </c>
      <c r="E271" s="19" t="s">
        <v>733</v>
      </c>
      <c r="F271" s="10">
        <v>42036</v>
      </c>
      <c r="G271" s="10">
        <v>44958</v>
      </c>
      <c r="H271" s="11">
        <v>9</v>
      </c>
      <c r="I271" s="20" t="s">
        <v>259</v>
      </c>
      <c r="J271" s="11" t="s">
        <v>261</v>
      </c>
      <c r="K271" s="11" t="s">
        <v>945</v>
      </c>
      <c r="L271" s="11">
        <v>2</v>
      </c>
    </row>
    <row r="272" spans="1:12">
      <c r="A272" s="11" t="s">
        <v>522</v>
      </c>
      <c r="D272" s="11" t="s">
        <v>260</v>
      </c>
      <c r="E272" s="19" t="s">
        <v>734</v>
      </c>
      <c r="F272" s="10">
        <v>42036</v>
      </c>
      <c r="G272" s="10">
        <v>44958</v>
      </c>
      <c r="H272" s="11">
        <v>9</v>
      </c>
      <c r="I272" s="20" t="s">
        <v>259</v>
      </c>
      <c r="J272" s="11" t="s">
        <v>261</v>
      </c>
      <c r="K272" s="11" t="s">
        <v>945</v>
      </c>
      <c r="L272" s="11">
        <v>2</v>
      </c>
    </row>
    <row r="273" spans="1:12">
      <c r="A273" s="11" t="s">
        <v>523</v>
      </c>
      <c r="D273" s="11" t="s">
        <v>260</v>
      </c>
      <c r="E273" s="19" t="s">
        <v>735</v>
      </c>
      <c r="F273" s="10">
        <v>42036</v>
      </c>
      <c r="G273" s="10">
        <v>44958</v>
      </c>
      <c r="H273" s="11">
        <v>9</v>
      </c>
      <c r="I273" s="20" t="s">
        <v>259</v>
      </c>
      <c r="J273" s="11" t="s">
        <v>261</v>
      </c>
      <c r="K273" s="11" t="s">
        <v>945</v>
      </c>
      <c r="L273" s="11">
        <v>2</v>
      </c>
    </row>
    <row r="274" spans="1:12">
      <c r="A274" s="11" t="s">
        <v>524</v>
      </c>
      <c r="D274" s="11" t="s">
        <v>260</v>
      </c>
      <c r="E274" s="19" t="s">
        <v>736</v>
      </c>
      <c r="F274" s="10">
        <v>42036</v>
      </c>
      <c r="G274" s="10">
        <v>44958</v>
      </c>
      <c r="H274" s="11">
        <v>9</v>
      </c>
      <c r="I274" s="20" t="s">
        <v>259</v>
      </c>
      <c r="J274" s="11" t="s">
        <v>261</v>
      </c>
      <c r="K274" s="11" t="s">
        <v>945</v>
      </c>
      <c r="L274" s="11">
        <v>2</v>
      </c>
    </row>
    <row r="275" spans="1:12">
      <c r="A275" s="11" t="s">
        <v>525</v>
      </c>
      <c r="D275" s="11" t="s">
        <v>260</v>
      </c>
      <c r="E275" s="19" t="s">
        <v>737</v>
      </c>
      <c r="F275" s="10">
        <v>42036</v>
      </c>
      <c r="G275" s="10">
        <v>44958</v>
      </c>
      <c r="H275" s="11">
        <v>9</v>
      </c>
      <c r="I275" s="20" t="s">
        <v>259</v>
      </c>
      <c r="J275" s="11" t="s">
        <v>261</v>
      </c>
      <c r="K275" s="11" t="s">
        <v>945</v>
      </c>
      <c r="L275" s="11">
        <v>2</v>
      </c>
    </row>
    <row r="276" spans="1:12">
      <c r="A276" s="11" t="s">
        <v>526</v>
      </c>
      <c r="D276" s="11" t="s">
        <v>260</v>
      </c>
      <c r="E276" s="19" t="s">
        <v>738</v>
      </c>
      <c r="F276" s="10">
        <v>42036</v>
      </c>
      <c r="G276" s="10">
        <v>44958</v>
      </c>
      <c r="H276" s="11">
        <v>9</v>
      </c>
      <c r="I276" s="20" t="s">
        <v>259</v>
      </c>
      <c r="J276" s="11" t="s">
        <v>261</v>
      </c>
      <c r="K276" s="11" t="s">
        <v>945</v>
      </c>
      <c r="L276" s="11">
        <v>2</v>
      </c>
    </row>
    <row r="277" spans="1:12">
      <c r="A277" s="11" t="s">
        <v>527</v>
      </c>
      <c r="D277" s="11" t="s">
        <v>260</v>
      </c>
      <c r="E277" s="19" t="s">
        <v>739</v>
      </c>
      <c r="F277" s="10">
        <v>42036</v>
      </c>
      <c r="G277" s="10">
        <v>44958</v>
      </c>
      <c r="H277" s="11">
        <v>9</v>
      </c>
      <c r="I277" s="20" t="s">
        <v>259</v>
      </c>
      <c r="J277" s="11" t="s">
        <v>261</v>
      </c>
      <c r="K277" s="11" t="s">
        <v>945</v>
      </c>
      <c r="L277" s="11">
        <v>2</v>
      </c>
    </row>
    <row r="278" spans="1:12">
      <c r="A278" s="11" t="s">
        <v>528</v>
      </c>
      <c r="D278" s="11" t="s">
        <v>260</v>
      </c>
      <c r="E278" s="19" t="s">
        <v>740</v>
      </c>
      <c r="F278" s="10">
        <v>42036</v>
      </c>
      <c r="G278" s="10">
        <v>44958</v>
      </c>
      <c r="H278" s="11">
        <v>9</v>
      </c>
      <c r="I278" s="20" t="s">
        <v>259</v>
      </c>
      <c r="J278" s="11" t="s">
        <v>261</v>
      </c>
      <c r="K278" s="11" t="s">
        <v>945</v>
      </c>
      <c r="L278" s="11">
        <v>2</v>
      </c>
    </row>
    <row r="279" spans="1:12">
      <c r="A279" s="11" t="s">
        <v>529</v>
      </c>
      <c r="D279" s="11" t="s">
        <v>260</v>
      </c>
      <c r="E279" s="19" t="s">
        <v>741</v>
      </c>
      <c r="F279" s="10">
        <v>42036</v>
      </c>
      <c r="G279" s="10">
        <v>44958</v>
      </c>
      <c r="H279" s="11">
        <v>9</v>
      </c>
      <c r="I279" s="20" t="s">
        <v>259</v>
      </c>
      <c r="J279" s="11" t="s">
        <v>261</v>
      </c>
      <c r="K279" s="11" t="s">
        <v>945</v>
      </c>
      <c r="L279" s="11">
        <v>2</v>
      </c>
    </row>
    <row r="280" spans="1:12">
      <c r="A280" s="11" t="s">
        <v>530</v>
      </c>
      <c r="D280" s="11" t="s">
        <v>260</v>
      </c>
      <c r="E280" s="19" t="s">
        <v>742</v>
      </c>
      <c r="F280" s="10">
        <v>42036</v>
      </c>
      <c r="G280" s="10">
        <v>44958</v>
      </c>
      <c r="H280" s="11">
        <v>9</v>
      </c>
      <c r="I280" s="20" t="s">
        <v>259</v>
      </c>
      <c r="J280" s="11" t="s">
        <v>261</v>
      </c>
      <c r="K280" s="11" t="s">
        <v>945</v>
      </c>
      <c r="L280" s="11">
        <v>2</v>
      </c>
    </row>
    <row r="281" spans="1:12">
      <c r="A281" s="11" t="s">
        <v>531</v>
      </c>
      <c r="D281" s="11" t="s">
        <v>260</v>
      </c>
      <c r="E281" s="19" t="s">
        <v>743</v>
      </c>
      <c r="F281" s="10">
        <v>42036</v>
      </c>
      <c r="G281" s="10">
        <v>44958</v>
      </c>
      <c r="H281" s="11">
        <v>9</v>
      </c>
      <c r="I281" s="20" t="s">
        <v>259</v>
      </c>
      <c r="J281" s="11" t="s">
        <v>261</v>
      </c>
      <c r="K281" s="11" t="s">
        <v>945</v>
      </c>
      <c r="L281" s="11">
        <v>2</v>
      </c>
    </row>
    <row r="282" spans="1:12">
      <c r="A282" s="11" t="s">
        <v>532</v>
      </c>
      <c r="D282" s="11" t="s">
        <v>260</v>
      </c>
      <c r="E282" s="19" t="s">
        <v>744</v>
      </c>
      <c r="F282" s="10">
        <v>42036</v>
      </c>
      <c r="G282" s="10">
        <v>44958</v>
      </c>
      <c r="H282" s="11">
        <v>9</v>
      </c>
      <c r="I282" s="20" t="s">
        <v>259</v>
      </c>
      <c r="J282" s="11" t="s">
        <v>261</v>
      </c>
      <c r="K282" s="11" t="s">
        <v>945</v>
      </c>
      <c r="L282" s="11">
        <v>2</v>
      </c>
    </row>
    <row r="283" spans="1:12">
      <c r="A283" s="11" t="s">
        <v>533</v>
      </c>
      <c r="D283" s="11" t="s">
        <v>260</v>
      </c>
      <c r="E283" s="19" t="s">
        <v>745</v>
      </c>
      <c r="F283" s="10">
        <v>42036</v>
      </c>
      <c r="G283" s="10">
        <v>44958</v>
      </c>
      <c r="H283" s="11">
        <v>9</v>
      </c>
      <c r="I283" s="20" t="s">
        <v>259</v>
      </c>
      <c r="J283" s="11" t="s">
        <v>261</v>
      </c>
      <c r="K283" s="11" t="s">
        <v>945</v>
      </c>
      <c r="L283" s="11">
        <v>2</v>
      </c>
    </row>
    <row r="284" spans="1:12">
      <c r="A284" s="11" t="s">
        <v>534</v>
      </c>
      <c r="D284" s="11" t="s">
        <v>260</v>
      </c>
      <c r="E284" s="19" t="s">
        <v>746</v>
      </c>
      <c r="F284" s="10">
        <v>42036</v>
      </c>
      <c r="G284" s="10">
        <v>44958</v>
      </c>
      <c r="H284" s="11">
        <v>9</v>
      </c>
      <c r="I284" s="20" t="s">
        <v>259</v>
      </c>
      <c r="J284" s="11" t="s">
        <v>261</v>
      </c>
      <c r="K284" s="11" t="s">
        <v>945</v>
      </c>
      <c r="L284" s="11">
        <v>2</v>
      </c>
    </row>
    <row r="285" spans="1:12">
      <c r="A285" s="11" t="s">
        <v>535</v>
      </c>
      <c r="D285" s="11" t="s">
        <v>260</v>
      </c>
      <c r="E285" s="19" t="s">
        <v>747</v>
      </c>
      <c r="F285" s="10">
        <v>42036</v>
      </c>
      <c r="G285" s="10">
        <v>44958</v>
      </c>
      <c r="H285" s="11">
        <v>9</v>
      </c>
      <c r="I285" s="20" t="s">
        <v>259</v>
      </c>
      <c r="J285" s="11" t="s">
        <v>261</v>
      </c>
      <c r="K285" s="11" t="s">
        <v>945</v>
      </c>
      <c r="L285" s="11">
        <v>2</v>
      </c>
    </row>
    <row r="286" spans="1:12">
      <c r="A286" s="11" t="s">
        <v>536</v>
      </c>
      <c r="D286" s="11" t="s">
        <v>260</v>
      </c>
      <c r="E286" s="19" t="s">
        <v>748</v>
      </c>
      <c r="F286" s="10">
        <v>42036</v>
      </c>
      <c r="G286" s="10">
        <v>44958</v>
      </c>
      <c r="H286" s="11">
        <v>9</v>
      </c>
      <c r="I286" s="20" t="s">
        <v>259</v>
      </c>
      <c r="J286" s="11" t="s">
        <v>261</v>
      </c>
      <c r="K286" s="11" t="s">
        <v>945</v>
      </c>
      <c r="L286" s="11">
        <v>2</v>
      </c>
    </row>
    <row r="287" spans="1:12">
      <c r="A287" s="11" t="s">
        <v>537</v>
      </c>
      <c r="D287" s="11" t="s">
        <v>260</v>
      </c>
      <c r="E287" s="19" t="s">
        <v>749</v>
      </c>
      <c r="F287" s="10">
        <v>42036</v>
      </c>
      <c r="G287" s="10">
        <v>44958</v>
      </c>
      <c r="H287" s="11">
        <v>9</v>
      </c>
      <c r="I287" s="20" t="s">
        <v>259</v>
      </c>
      <c r="J287" s="11" t="s">
        <v>261</v>
      </c>
      <c r="K287" s="11" t="s">
        <v>945</v>
      </c>
      <c r="L287" s="11">
        <v>2</v>
      </c>
    </row>
    <row r="288" spans="1:12">
      <c r="A288" s="11" t="s">
        <v>538</v>
      </c>
      <c r="D288" s="11" t="s">
        <v>260</v>
      </c>
      <c r="E288" s="19" t="s">
        <v>750</v>
      </c>
      <c r="F288" s="10">
        <v>42036</v>
      </c>
      <c r="G288" s="10">
        <v>44958</v>
      </c>
      <c r="H288" s="11">
        <v>9</v>
      </c>
      <c r="I288" s="20" t="s">
        <v>259</v>
      </c>
      <c r="J288" s="11" t="s">
        <v>261</v>
      </c>
      <c r="K288" s="11" t="s">
        <v>945</v>
      </c>
      <c r="L288" s="11">
        <v>2</v>
      </c>
    </row>
    <row r="289" spans="1:12">
      <c r="A289" s="11" t="s">
        <v>539</v>
      </c>
      <c r="D289" s="11" t="s">
        <v>260</v>
      </c>
      <c r="E289" s="19" t="s">
        <v>751</v>
      </c>
      <c r="F289" s="10">
        <v>42036</v>
      </c>
      <c r="G289" s="10">
        <v>44958</v>
      </c>
      <c r="H289" s="11">
        <v>9</v>
      </c>
      <c r="I289" s="20" t="s">
        <v>259</v>
      </c>
      <c r="J289" s="11" t="s">
        <v>261</v>
      </c>
      <c r="K289" s="11" t="s">
        <v>945</v>
      </c>
      <c r="L289" s="11">
        <v>2</v>
      </c>
    </row>
    <row r="290" spans="1:12">
      <c r="A290" s="11" t="s">
        <v>540</v>
      </c>
      <c r="D290" s="11" t="s">
        <v>260</v>
      </c>
      <c r="E290" s="19" t="s">
        <v>752</v>
      </c>
      <c r="F290" s="10">
        <v>42036</v>
      </c>
      <c r="G290" s="10">
        <v>44958</v>
      </c>
      <c r="H290" s="11">
        <v>9</v>
      </c>
      <c r="I290" s="20" t="s">
        <v>259</v>
      </c>
      <c r="J290" s="11" t="s">
        <v>261</v>
      </c>
      <c r="K290" s="11" t="s">
        <v>945</v>
      </c>
      <c r="L290" s="11">
        <v>2</v>
      </c>
    </row>
    <row r="291" spans="1:12">
      <c r="A291" s="11" t="s">
        <v>541</v>
      </c>
      <c r="D291" s="11" t="s">
        <v>260</v>
      </c>
      <c r="E291" s="19" t="s">
        <v>753</v>
      </c>
      <c r="F291" s="10">
        <v>42036</v>
      </c>
      <c r="G291" s="10">
        <v>44958</v>
      </c>
      <c r="H291" s="11">
        <v>9</v>
      </c>
      <c r="I291" s="20" t="s">
        <v>259</v>
      </c>
      <c r="J291" s="11" t="s">
        <v>261</v>
      </c>
      <c r="K291" s="11" t="s">
        <v>945</v>
      </c>
      <c r="L291" s="11">
        <v>2</v>
      </c>
    </row>
    <row r="292" spans="1:12">
      <c r="A292" s="11" t="s">
        <v>542</v>
      </c>
      <c r="D292" s="11" t="s">
        <v>260</v>
      </c>
      <c r="E292" s="19" t="s">
        <v>754</v>
      </c>
      <c r="F292" s="10">
        <v>42036</v>
      </c>
      <c r="G292" s="10">
        <v>44958</v>
      </c>
      <c r="H292" s="11">
        <v>9</v>
      </c>
      <c r="I292" s="20" t="s">
        <v>259</v>
      </c>
      <c r="J292" s="11" t="s">
        <v>261</v>
      </c>
      <c r="K292" s="11" t="s">
        <v>945</v>
      </c>
      <c r="L292" s="11">
        <v>2</v>
      </c>
    </row>
    <row r="293" spans="1:12">
      <c r="A293" s="11" t="s">
        <v>543</v>
      </c>
      <c r="D293" s="11" t="s">
        <v>260</v>
      </c>
      <c r="E293" s="19" t="s">
        <v>755</v>
      </c>
      <c r="F293" s="10">
        <v>42036</v>
      </c>
      <c r="G293" s="10">
        <v>44958</v>
      </c>
      <c r="H293" s="11">
        <v>9</v>
      </c>
      <c r="I293" s="20" t="s">
        <v>259</v>
      </c>
      <c r="J293" s="11" t="s">
        <v>261</v>
      </c>
      <c r="K293" s="11" t="s">
        <v>945</v>
      </c>
      <c r="L293" s="11">
        <v>2</v>
      </c>
    </row>
    <row r="294" spans="1:12">
      <c r="A294" s="11" t="s">
        <v>544</v>
      </c>
      <c r="D294" s="11" t="s">
        <v>260</v>
      </c>
      <c r="E294" s="19" t="s">
        <v>756</v>
      </c>
      <c r="F294" s="10">
        <v>42036</v>
      </c>
      <c r="G294" s="10">
        <v>44958</v>
      </c>
      <c r="H294" s="11">
        <v>9</v>
      </c>
      <c r="I294" s="20" t="s">
        <v>259</v>
      </c>
      <c r="J294" s="11" t="s">
        <v>261</v>
      </c>
      <c r="K294" s="11" t="s">
        <v>945</v>
      </c>
      <c r="L294" s="11">
        <v>2</v>
      </c>
    </row>
    <row r="295" spans="1:12">
      <c r="A295" s="11" t="s">
        <v>545</v>
      </c>
      <c r="D295" s="11" t="s">
        <v>260</v>
      </c>
      <c r="E295" s="19" t="s">
        <v>757</v>
      </c>
      <c r="F295" s="10">
        <v>42036</v>
      </c>
      <c r="G295" s="10">
        <v>44958</v>
      </c>
      <c r="H295" s="11">
        <v>9</v>
      </c>
      <c r="I295" s="20" t="s">
        <v>259</v>
      </c>
      <c r="J295" s="11" t="s">
        <v>261</v>
      </c>
      <c r="K295" s="11" t="s">
        <v>945</v>
      </c>
      <c r="L295" s="11">
        <v>2</v>
      </c>
    </row>
    <row r="296" spans="1:12">
      <c r="A296" s="11" t="s">
        <v>546</v>
      </c>
      <c r="D296" s="11" t="s">
        <v>260</v>
      </c>
      <c r="E296" s="19" t="s">
        <v>758</v>
      </c>
      <c r="F296" s="10">
        <v>42036</v>
      </c>
      <c r="G296" s="10">
        <v>44958</v>
      </c>
      <c r="H296" s="11">
        <v>9</v>
      </c>
      <c r="I296" s="20" t="s">
        <v>259</v>
      </c>
      <c r="J296" s="11" t="s">
        <v>261</v>
      </c>
      <c r="K296" s="11" t="s">
        <v>945</v>
      </c>
      <c r="L296" s="11">
        <v>2</v>
      </c>
    </row>
    <row r="297" spans="1:12">
      <c r="A297" s="11" t="s">
        <v>547</v>
      </c>
      <c r="D297" s="11" t="s">
        <v>260</v>
      </c>
      <c r="E297" s="19" t="s">
        <v>759</v>
      </c>
      <c r="F297" s="10">
        <v>42036</v>
      </c>
      <c r="G297" s="10">
        <v>44958</v>
      </c>
      <c r="H297" s="11">
        <v>9</v>
      </c>
      <c r="I297" s="20" t="s">
        <v>259</v>
      </c>
      <c r="J297" s="11" t="s">
        <v>261</v>
      </c>
      <c r="K297" s="11" t="s">
        <v>945</v>
      </c>
      <c r="L297" s="11">
        <v>2</v>
      </c>
    </row>
    <row r="298" spans="1:12">
      <c r="A298" s="11" t="s">
        <v>548</v>
      </c>
      <c r="D298" s="11" t="s">
        <v>260</v>
      </c>
      <c r="E298" s="19" t="s">
        <v>760</v>
      </c>
      <c r="F298" s="10">
        <v>42036</v>
      </c>
      <c r="G298" s="10">
        <v>44958</v>
      </c>
      <c r="H298" s="11">
        <v>9</v>
      </c>
      <c r="I298" s="20" t="s">
        <v>259</v>
      </c>
      <c r="J298" s="11" t="s">
        <v>261</v>
      </c>
      <c r="K298" s="11" t="s">
        <v>945</v>
      </c>
      <c r="L298" s="11">
        <v>2</v>
      </c>
    </row>
    <row r="299" spans="1:12">
      <c r="A299" s="11" t="s">
        <v>549</v>
      </c>
      <c r="D299" s="11" t="s">
        <v>260</v>
      </c>
      <c r="E299" s="19" t="s">
        <v>761</v>
      </c>
      <c r="F299" s="10">
        <v>42036</v>
      </c>
      <c r="G299" s="10">
        <v>44958</v>
      </c>
      <c r="H299" s="11">
        <v>9</v>
      </c>
      <c r="I299" s="20" t="s">
        <v>259</v>
      </c>
      <c r="J299" s="11" t="s">
        <v>261</v>
      </c>
      <c r="K299" s="11" t="s">
        <v>945</v>
      </c>
      <c r="L299" s="11">
        <v>2</v>
      </c>
    </row>
    <row r="300" spans="1:12">
      <c r="A300" s="11" t="s">
        <v>550</v>
      </c>
      <c r="D300" s="11" t="s">
        <v>260</v>
      </c>
      <c r="E300" s="19" t="s">
        <v>762</v>
      </c>
      <c r="F300" s="10">
        <v>42036</v>
      </c>
      <c r="G300" s="10">
        <v>44958</v>
      </c>
      <c r="H300" s="11">
        <v>9</v>
      </c>
      <c r="I300" s="20" t="s">
        <v>259</v>
      </c>
      <c r="J300" s="11" t="s">
        <v>261</v>
      </c>
      <c r="K300" s="11" t="s">
        <v>945</v>
      </c>
      <c r="L300" s="11">
        <v>2</v>
      </c>
    </row>
    <row r="301" spans="1:12">
      <c r="A301" s="11" t="s">
        <v>551</v>
      </c>
      <c r="D301" s="11" t="s">
        <v>260</v>
      </c>
      <c r="E301" s="19" t="s">
        <v>763</v>
      </c>
      <c r="F301" s="10">
        <v>42036</v>
      </c>
      <c r="G301" s="10">
        <v>44958</v>
      </c>
      <c r="H301" s="11">
        <v>9</v>
      </c>
      <c r="I301" s="20" t="s">
        <v>259</v>
      </c>
      <c r="J301" s="11" t="s">
        <v>261</v>
      </c>
      <c r="K301" s="11" t="s">
        <v>945</v>
      </c>
      <c r="L301" s="11">
        <v>2</v>
      </c>
    </row>
    <row r="302" spans="1:12">
      <c r="A302" s="11" t="s">
        <v>552</v>
      </c>
      <c r="D302" s="11" t="s">
        <v>260</v>
      </c>
      <c r="E302" s="19" t="s">
        <v>764</v>
      </c>
      <c r="F302" s="10">
        <v>42036</v>
      </c>
      <c r="G302" s="10">
        <v>44958</v>
      </c>
      <c r="H302" s="11">
        <v>9</v>
      </c>
      <c r="I302" s="20" t="s">
        <v>259</v>
      </c>
      <c r="J302" s="11" t="s">
        <v>261</v>
      </c>
      <c r="K302" s="11" t="s">
        <v>945</v>
      </c>
      <c r="L302" s="11">
        <v>2</v>
      </c>
    </row>
    <row r="303" spans="1:12">
      <c r="A303" s="11" t="s">
        <v>553</v>
      </c>
      <c r="D303" s="11" t="s">
        <v>260</v>
      </c>
      <c r="E303" s="19" t="s">
        <v>765</v>
      </c>
      <c r="F303" s="10">
        <v>42036</v>
      </c>
      <c r="G303" s="10">
        <v>44958</v>
      </c>
      <c r="H303" s="11">
        <v>9</v>
      </c>
      <c r="I303" s="20" t="s">
        <v>259</v>
      </c>
      <c r="J303" s="11" t="s">
        <v>261</v>
      </c>
      <c r="K303" s="11" t="s">
        <v>945</v>
      </c>
      <c r="L303" s="11">
        <v>2</v>
      </c>
    </row>
    <row r="304" spans="1:12">
      <c r="A304" s="11" t="s">
        <v>554</v>
      </c>
      <c r="D304" s="11" t="s">
        <v>260</v>
      </c>
      <c r="E304" s="19" t="s">
        <v>766</v>
      </c>
      <c r="F304" s="10">
        <v>42036</v>
      </c>
      <c r="G304" s="10">
        <v>44958</v>
      </c>
      <c r="H304" s="11">
        <v>9</v>
      </c>
      <c r="I304" s="20" t="s">
        <v>259</v>
      </c>
      <c r="J304" s="11" t="s">
        <v>261</v>
      </c>
      <c r="K304" s="11" t="s">
        <v>945</v>
      </c>
      <c r="L304" s="11">
        <v>2</v>
      </c>
    </row>
    <row r="305" spans="1:12">
      <c r="A305" s="11" t="s">
        <v>555</v>
      </c>
      <c r="D305" s="11" t="s">
        <v>260</v>
      </c>
      <c r="E305" s="19" t="s">
        <v>767</v>
      </c>
      <c r="F305" s="10">
        <v>42036</v>
      </c>
      <c r="G305" s="10">
        <v>44958</v>
      </c>
      <c r="H305" s="11">
        <v>9</v>
      </c>
      <c r="I305" s="20" t="s">
        <v>259</v>
      </c>
      <c r="J305" s="11" t="s">
        <v>261</v>
      </c>
      <c r="K305" s="11" t="s">
        <v>945</v>
      </c>
      <c r="L305" s="11">
        <v>2</v>
      </c>
    </row>
    <row r="306" spans="1:12">
      <c r="A306" s="11" t="s">
        <v>556</v>
      </c>
      <c r="D306" s="11" t="s">
        <v>260</v>
      </c>
      <c r="E306" s="19" t="s">
        <v>768</v>
      </c>
      <c r="F306" s="10">
        <v>42036</v>
      </c>
      <c r="G306" s="10">
        <v>44958</v>
      </c>
      <c r="H306" s="11">
        <v>9</v>
      </c>
      <c r="I306" s="20" t="s">
        <v>259</v>
      </c>
      <c r="J306" s="11" t="s">
        <v>261</v>
      </c>
      <c r="K306" s="11" t="s">
        <v>945</v>
      </c>
      <c r="L306" s="11">
        <v>2</v>
      </c>
    </row>
    <row r="307" spans="1:12">
      <c r="A307" s="11" t="s">
        <v>557</v>
      </c>
      <c r="D307" s="11" t="s">
        <v>260</v>
      </c>
      <c r="E307" s="19" t="s">
        <v>769</v>
      </c>
      <c r="F307" s="10">
        <v>42036</v>
      </c>
      <c r="G307" s="10">
        <v>44958</v>
      </c>
      <c r="H307" s="11">
        <v>9</v>
      </c>
      <c r="I307" s="20" t="s">
        <v>259</v>
      </c>
      <c r="J307" s="11" t="s">
        <v>261</v>
      </c>
      <c r="K307" s="11" t="s">
        <v>945</v>
      </c>
      <c r="L307" s="11">
        <v>2</v>
      </c>
    </row>
    <row r="308" spans="1:12">
      <c r="A308" s="11" t="s">
        <v>558</v>
      </c>
      <c r="D308" s="11" t="s">
        <v>260</v>
      </c>
      <c r="E308" s="19" t="s">
        <v>770</v>
      </c>
      <c r="F308" s="10">
        <v>42036</v>
      </c>
      <c r="G308" s="10">
        <v>44958</v>
      </c>
      <c r="H308" s="11">
        <v>9</v>
      </c>
      <c r="I308" s="20" t="s">
        <v>259</v>
      </c>
      <c r="J308" s="11" t="s">
        <v>261</v>
      </c>
      <c r="K308" s="11" t="s">
        <v>945</v>
      </c>
      <c r="L308" s="11">
        <v>2</v>
      </c>
    </row>
    <row r="309" spans="1:12">
      <c r="A309" s="11" t="s">
        <v>559</v>
      </c>
      <c r="D309" s="11" t="s">
        <v>260</v>
      </c>
      <c r="E309" s="19" t="s">
        <v>771</v>
      </c>
      <c r="F309" s="10">
        <v>42036</v>
      </c>
      <c r="G309" s="10">
        <v>44958</v>
      </c>
      <c r="H309" s="11">
        <v>9</v>
      </c>
      <c r="I309" s="20" t="s">
        <v>259</v>
      </c>
      <c r="J309" s="11" t="s">
        <v>261</v>
      </c>
      <c r="K309" s="11" t="s">
        <v>945</v>
      </c>
      <c r="L309" s="11">
        <v>2</v>
      </c>
    </row>
    <row r="310" spans="1:12">
      <c r="A310" s="11" t="s">
        <v>560</v>
      </c>
      <c r="D310" s="11" t="s">
        <v>260</v>
      </c>
      <c r="E310" s="19" t="s">
        <v>772</v>
      </c>
      <c r="F310" s="10">
        <v>42036</v>
      </c>
      <c r="G310" s="10">
        <v>44958</v>
      </c>
      <c r="H310" s="11">
        <v>9</v>
      </c>
      <c r="I310" s="20" t="s">
        <v>259</v>
      </c>
      <c r="J310" s="11" t="s">
        <v>261</v>
      </c>
      <c r="K310" s="11" t="s">
        <v>945</v>
      </c>
      <c r="L310" s="11">
        <v>2</v>
      </c>
    </row>
    <row r="311" spans="1:12">
      <c r="A311" s="11" t="s">
        <v>561</v>
      </c>
      <c r="D311" s="11" t="s">
        <v>260</v>
      </c>
      <c r="E311" s="19" t="s">
        <v>773</v>
      </c>
      <c r="F311" s="10">
        <v>42036</v>
      </c>
      <c r="G311" s="10">
        <v>44958</v>
      </c>
      <c r="H311" s="11">
        <v>9</v>
      </c>
      <c r="I311" s="20" t="s">
        <v>259</v>
      </c>
      <c r="J311" s="11" t="s">
        <v>261</v>
      </c>
      <c r="K311" s="11" t="s">
        <v>945</v>
      </c>
      <c r="L311" s="11">
        <v>2</v>
      </c>
    </row>
    <row r="312" spans="1:12">
      <c r="A312" s="11" t="s">
        <v>562</v>
      </c>
      <c r="D312" s="11" t="s">
        <v>260</v>
      </c>
      <c r="E312" s="19" t="s">
        <v>774</v>
      </c>
      <c r="F312" s="10">
        <v>42036</v>
      </c>
      <c r="G312" s="10">
        <v>44958</v>
      </c>
      <c r="H312" s="11">
        <v>9</v>
      </c>
      <c r="I312" s="20" t="s">
        <v>259</v>
      </c>
      <c r="J312" s="11" t="s">
        <v>261</v>
      </c>
      <c r="K312" s="11" t="s">
        <v>945</v>
      </c>
      <c r="L312" s="11">
        <v>2</v>
      </c>
    </row>
    <row r="313" spans="1:12">
      <c r="A313" s="11" t="s">
        <v>563</v>
      </c>
      <c r="D313" s="11" t="s">
        <v>260</v>
      </c>
      <c r="E313" s="19" t="s">
        <v>775</v>
      </c>
      <c r="F313" s="10">
        <v>42036</v>
      </c>
      <c r="G313" s="10">
        <v>44958</v>
      </c>
      <c r="H313" s="11">
        <v>9</v>
      </c>
      <c r="I313" s="20" t="s">
        <v>259</v>
      </c>
      <c r="J313" s="11" t="s">
        <v>261</v>
      </c>
      <c r="K313" s="11" t="s">
        <v>945</v>
      </c>
      <c r="L313" s="11">
        <v>2</v>
      </c>
    </row>
    <row r="314" spans="1:12">
      <c r="A314" s="11" t="s">
        <v>564</v>
      </c>
      <c r="D314" s="11" t="s">
        <v>260</v>
      </c>
      <c r="E314" s="19" t="s">
        <v>776</v>
      </c>
      <c r="F314" s="10">
        <v>42036</v>
      </c>
      <c r="G314" s="10">
        <v>44958</v>
      </c>
      <c r="H314" s="11">
        <v>9</v>
      </c>
      <c r="I314" s="20" t="s">
        <v>259</v>
      </c>
      <c r="J314" s="11" t="s">
        <v>261</v>
      </c>
      <c r="K314" s="11" t="s">
        <v>945</v>
      </c>
      <c r="L314" s="11">
        <v>2</v>
      </c>
    </row>
    <row r="315" spans="1:12">
      <c r="A315" s="11" t="s">
        <v>565</v>
      </c>
      <c r="D315" s="11" t="s">
        <v>260</v>
      </c>
      <c r="E315" s="19" t="s">
        <v>777</v>
      </c>
      <c r="F315" s="10">
        <v>42036</v>
      </c>
      <c r="G315" s="10">
        <v>44958</v>
      </c>
      <c r="H315" s="11">
        <v>9</v>
      </c>
      <c r="I315" s="20" t="s">
        <v>259</v>
      </c>
      <c r="J315" s="11" t="s">
        <v>261</v>
      </c>
      <c r="K315" s="11" t="s">
        <v>945</v>
      </c>
      <c r="L315" s="11">
        <v>2</v>
      </c>
    </row>
    <row r="316" spans="1:12">
      <c r="A316" s="11" t="s">
        <v>566</v>
      </c>
      <c r="D316" s="11" t="s">
        <v>260</v>
      </c>
      <c r="E316" s="19" t="s">
        <v>778</v>
      </c>
      <c r="F316" s="10">
        <v>42036</v>
      </c>
      <c r="G316" s="10">
        <v>44958</v>
      </c>
      <c r="H316" s="11">
        <v>9</v>
      </c>
      <c r="I316" s="20" t="s">
        <v>259</v>
      </c>
      <c r="J316" s="11" t="s">
        <v>261</v>
      </c>
      <c r="K316" s="11" t="s">
        <v>945</v>
      </c>
      <c r="L316" s="11">
        <v>2</v>
      </c>
    </row>
    <row r="317" spans="1:12">
      <c r="A317" s="11" t="s">
        <v>567</v>
      </c>
      <c r="D317" s="11" t="s">
        <v>260</v>
      </c>
      <c r="E317" s="19" t="s">
        <v>779</v>
      </c>
      <c r="F317" s="10">
        <v>42036</v>
      </c>
      <c r="G317" s="10">
        <v>44958</v>
      </c>
      <c r="H317" s="11">
        <v>9</v>
      </c>
      <c r="I317" s="20" t="s">
        <v>259</v>
      </c>
      <c r="J317" s="11" t="s">
        <v>261</v>
      </c>
      <c r="K317" s="11" t="s">
        <v>945</v>
      </c>
      <c r="L317" s="11">
        <v>2</v>
      </c>
    </row>
    <row r="318" spans="1:12">
      <c r="A318" s="11" t="s">
        <v>568</v>
      </c>
      <c r="D318" s="11" t="s">
        <v>260</v>
      </c>
      <c r="E318" s="19" t="s">
        <v>780</v>
      </c>
      <c r="F318" s="10">
        <v>42036</v>
      </c>
      <c r="G318" s="10">
        <v>44958</v>
      </c>
      <c r="H318" s="11">
        <v>9</v>
      </c>
      <c r="I318" s="20" t="s">
        <v>259</v>
      </c>
      <c r="J318" s="11" t="s">
        <v>261</v>
      </c>
      <c r="K318" s="11" t="s">
        <v>945</v>
      </c>
      <c r="L318" s="11">
        <v>2</v>
      </c>
    </row>
    <row r="319" spans="1:12">
      <c r="A319" s="11" t="s">
        <v>569</v>
      </c>
      <c r="D319" s="11" t="s">
        <v>260</v>
      </c>
      <c r="E319" s="19" t="s">
        <v>781</v>
      </c>
      <c r="F319" s="10">
        <v>42036</v>
      </c>
      <c r="G319" s="10">
        <v>44958</v>
      </c>
      <c r="H319" s="11">
        <v>9</v>
      </c>
      <c r="I319" s="20" t="s">
        <v>259</v>
      </c>
      <c r="J319" s="11" t="s">
        <v>261</v>
      </c>
      <c r="K319" s="11" t="s">
        <v>945</v>
      </c>
      <c r="L319" s="11">
        <v>2</v>
      </c>
    </row>
    <row r="320" spans="1:12">
      <c r="A320" s="11" t="s">
        <v>570</v>
      </c>
      <c r="D320" s="11" t="s">
        <v>260</v>
      </c>
      <c r="E320" s="19" t="s">
        <v>782</v>
      </c>
      <c r="F320" s="10">
        <v>42036</v>
      </c>
      <c r="G320" s="10">
        <v>44958</v>
      </c>
      <c r="H320" s="11">
        <v>9</v>
      </c>
      <c r="I320" s="20" t="s">
        <v>259</v>
      </c>
      <c r="J320" s="11" t="s">
        <v>261</v>
      </c>
      <c r="K320" s="11" t="s">
        <v>945</v>
      </c>
      <c r="L320" s="11">
        <v>2</v>
      </c>
    </row>
    <row r="321" spans="1:12">
      <c r="A321" s="11" t="s">
        <v>571</v>
      </c>
      <c r="D321" s="11" t="s">
        <v>260</v>
      </c>
      <c r="E321" s="19" t="s">
        <v>783</v>
      </c>
      <c r="F321" s="10">
        <v>42036</v>
      </c>
      <c r="G321" s="10">
        <v>44958</v>
      </c>
      <c r="H321" s="11">
        <v>9</v>
      </c>
      <c r="I321" s="20" t="s">
        <v>259</v>
      </c>
      <c r="J321" s="11" t="s">
        <v>261</v>
      </c>
      <c r="K321" s="11" t="s">
        <v>945</v>
      </c>
      <c r="L321" s="11">
        <v>2</v>
      </c>
    </row>
    <row r="322" spans="1:12">
      <c r="A322" s="11" t="s">
        <v>572</v>
      </c>
      <c r="D322" s="11" t="s">
        <v>260</v>
      </c>
      <c r="E322" s="19" t="s">
        <v>784</v>
      </c>
      <c r="F322" s="10">
        <v>42036</v>
      </c>
      <c r="G322" s="10">
        <v>44958</v>
      </c>
      <c r="H322" s="11">
        <v>9</v>
      </c>
      <c r="I322" s="20" t="s">
        <v>259</v>
      </c>
      <c r="J322" s="11" t="s">
        <v>261</v>
      </c>
      <c r="K322" s="11" t="s">
        <v>945</v>
      </c>
      <c r="L322" s="11">
        <v>2</v>
      </c>
    </row>
    <row r="323" spans="1:12">
      <c r="A323" s="11" t="s">
        <v>573</v>
      </c>
      <c r="D323" s="11" t="s">
        <v>260</v>
      </c>
      <c r="E323" s="19" t="s">
        <v>785</v>
      </c>
      <c r="F323" s="10">
        <v>42036</v>
      </c>
      <c r="G323" s="10">
        <v>44958</v>
      </c>
      <c r="H323" s="11">
        <v>9</v>
      </c>
      <c r="I323" s="20" t="s">
        <v>259</v>
      </c>
      <c r="J323" s="11" t="s">
        <v>261</v>
      </c>
      <c r="K323" s="11" t="s">
        <v>945</v>
      </c>
      <c r="L323" s="11">
        <v>2</v>
      </c>
    </row>
    <row r="324" spans="1:12">
      <c r="A324" s="11" t="s">
        <v>574</v>
      </c>
      <c r="D324" s="11" t="s">
        <v>260</v>
      </c>
      <c r="E324" s="19" t="s">
        <v>786</v>
      </c>
      <c r="F324" s="10">
        <v>42036</v>
      </c>
      <c r="G324" s="10">
        <v>44958</v>
      </c>
      <c r="H324" s="11">
        <v>9</v>
      </c>
      <c r="I324" s="20" t="s">
        <v>259</v>
      </c>
      <c r="J324" s="11" t="s">
        <v>261</v>
      </c>
      <c r="K324" s="11" t="s">
        <v>945</v>
      </c>
      <c r="L324" s="11">
        <v>2</v>
      </c>
    </row>
    <row r="325" spans="1:12">
      <c r="A325" s="11" t="s">
        <v>575</v>
      </c>
      <c r="D325" s="11" t="s">
        <v>260</v>
      </c>
      <c r="E325" s="19" t="s">
        <v>787</v>
      </c>
      <c r="F325" s="10">
        <v>42036</v>
      </c>
      <c r="G325" s="10">
        <v>44958</v>
      </c>
      <c r="H325" s="11">
        <v>9</v>
      </c>
      <c r="I325" s="20" t="s">
        <v>259</v>
      </c>
      <c r="J325" s="11" t="s">
        <v>261</v>
      </c>
      <c r="K325" s="11" t="s">
        <v>945</v>
      </c>
      <c r="L325" s="11">
        <v>2</v>
      </c>
    </row>
    <row r="326" spans="1:12">
      <c r="A326" s="11" t="s">
        <v>576</v>
      </c>
      <c r="D326" s="11" t="s">
        <v>260</v>
      </c>
      <c r="E326" s="19" t="s">
        <v>788</v>
      </c>
      <c r="F326" s="10">
        <v>42036</v>
      </c>
      <c r="G326" s="10">
        <v>44958</v>
      </c>
      <c r="H326" s="11">
        <v>9</v>
      </c>
      <c r="I326" s="20" t="s">
        <v>259</v>
      </c>
      <c r="J326" s="11" t="s">
        <v>261</v>
      </c>
      <c r="K326" s="11" t="s">
        <v>945</v>
      </c>
      <c r="L326" s="11">
        <v>2</v>
      </c>
    </row>
    <row r="327" spans="1:12">
      <c r="A327" s="11" t="s">
        <v>577</v>
      </c>
      <c r="D327" s="11" t="s">
        <v>260</v>
      </c>
      <c r="E327" s="19" t="s">
        <v>789</v>
      </c>
      <c r="F327" s="10">
        <v>42036</v>
      </c>
      <c r="G327" s="10">
        <v>44958</v>
      </c>
      <c r="H327" s="11">
        <v>9</v>
      </c>
      <c r="I327" s="20" t="s">
        <v>259</v>
      </c>
      <c r="J327" s="11" t="s">
        <v>261</v>
      </c>
      <c r="K327" s="11" t="s">
        <v>945</v>
      </c>
      <c r="L327" s="11">
        <v>2</v>
      </c>
    </row>
    <row r="328" spans="1:12">
      <c r="A328" s="11" t="s">
        <v>578</v>
      </c>
      <c r="D328" s="11" t="s">
        <v>260</v>
      </c>
      <c r="E328" s="19" t="s">
        <v>790</v>
      </c>
      <c r="F328" s="10">
        <v>42036</v>
      </c>
      <c r="G328" s="10">
        <v>44958</v>
      </c>
      <c r="H328" s="11">
        <v>9</v>
      </c>
      <c r="I328" s="20" t="s">
        <v>259</v>
      </c>
      <c r="J328" s="11" t="s">
        <v>261</v>
      </c>
      <c r="K328" s="11" t="s">
        <v>945</v>
      </c>
      <c r="L328" s="11">
        <v>2</v>
      </c>
    </row>
    <row r="329" spans="1:12">
      <c r="A329" s="11" t="s">
        <v>579</v>
      </c>
      <c r="D329" s="11" t="s">
        <v>260</v>
      </c>
      <c r="E329" s="19" t="s">
        <v>791</v>
      </c>
      <c r="F329" s="10">
        <v>42036</v>
      </c>
      <c r="G329" s="10">
        <v>44958</v>
      </c>
      <c r="H329" s="11">
        <v>9</v>
      </c>
      <c r="I329" s="20" t="s">
        <v>259</v>
      </c>
      <c r="J329" s="11" t="s">
        <v>261</v>
      </c>
      <c r="K329" s="11" t="s">
        <v>945</v>
      </c>
      <c r="L329" s="11">
        <v>2</v>
      </c>
    </row>
    <row r="330" spans="1:12">
      <c r="A330" s="11" t="s">
        <v>580</v>
      </c>
      <c r="D330" s="11" t="s">
        <v>260</v>
      </c>
      <c r="E330" s="19" t="s">
        <v>792</v>
      </c>
      <c r="F330" s="10">
        <v>42036</v>
      </c>
      <c r="G330" s="10">
        <v>44958</v>
      </c>
      <c r="H330" s="11">
        <v>9</v>
      </c>
      <c r="I330" s="20" t="s">
        <v>259</v>
      </c>
      <c r="J330" s="11" t="s">
        <v>261</v>
      </c>
      <c r="K330" s="11" t="s">
        <v>945</v>
      </c>
      <c r="L330" s="11">
        <v>2</v>
      </c>
    </row>
    <row r="331" spans="1:12">
      <c r="A331" s="11" t="s">
        <v>581</v>
      </c>
      <c r="D331" s="11" t="s">
        <v>260</v>
      </c>
      <c r="E331" s="19" t="s">
        <v>793</v>
      </c>
      <c r="F331" s="10">
        <v>42036</v>
      </c>
      <c r="G331" s="10">
        <v>44958</v>
      </c>
      <c r="H331" s="11">
        <v>9</v>
      </c>
      <c r="I331" s="20" t="s">
        <v>259</v>
      </c>
      <c r="J331" s="11" t="s">
        <v>261</v>
      </c>
      <c r="K331" s="11" t="s">
        <v>945</v>
      </c>
      <c r="L331" s="11">
        <v>2</v>
      </c>
    </row>
    <row r="332" spans="1:12">
      <c r="A332" s="11" t="s">
        <v>582</v>
      </c>
      <c r="D332" s="11" t="s">
        <v>260</v>
      </c>
      <c r="E332" s="19" t="s">
        <v>794</v>
      </c>
      <c r="F332" s="10">
        <v>42036</v>
      </c>
      <c r="G332" s="10">
        <v>44958</v>
      </c>
      <c r="H332" s="11">
        <v>9</v>
      </c>
      <c r="I332" s="20" t="s">
        <v>259</v>
      </c>
      <c r="J332" s="11" t="s">
        <v>261</v>
      </c>
      <c r="K332" s="11" t="s">
        <v>945</v>
      </c>
      <c r="L332" s="11">
        <v>2</v>
      </c>
    </row>
    <row r="333" spans="1:12">
      <c r="A333" s="11" t="s">
        <v>583</v>
      </c>
      <c r="D333" s="11" t="s">
        <v>260</v>
      </c>
      <c r="E333" s="19" t="s">
        <v>795</v>
      </c>
      <c r="F333" s="10">
        <v>42036</v>
      </c>
      <c r="G333" s="10">
        <v>44958</v>
      </c>
      <c r="H333" s="11">
        <v>9</v>
      </c>
      <c r="I333" s="20" t="s">
        <v>259</v>
      </c>
      <c r="J333" s="11" t="s">
        <v>261</v>
      </c>
      <c r="K333" s="11" t="s">
        <v>945</v>
      </c>
      <c r="L333" s="11">
        <v>2</v>
      </c>
    </row>
    <row r="334" spans="1:12">
      <c r="A334" s="11" t="s">
        <v>584</v>
      </c>
      <c r="D334" s="11" t="s">
        <v>260</v>
      </c>
      <c r="E334" s="19" t="s">
        <v>796</v>
      </c>
      <c r="F334" s="10">
        <v>42036</v>
      </c>
      <c r="G334" s="10">
        <v>44958</v>
      </c>
      <c r="H334" s="11">
        <v>9</v>
      </c>
      <c r="I334" s="20" t="s">
        <v>259</v>
      </c>
      <c r="J334" s="11" t="s">
        <v>261</v>
      </c>
      <c r="K334" s="11" t="s">
        <v>945</v>
      </c>
      <c r="L334" s="11">
        <v>2</v>
      </c>
    </row>
    <row r="335" spans="1:12">
      <c r="A335" s="11" t="s">
        <v>585</v>
      </c>
      <c r="D335" s="11" t="s">
        <v>260</v>
      </c>
      <c r="E335" s="19" t="s">
        <v>797</v>
      </c>
      <c r="F335" s="10">
        <v>42036</v>
      </c>
      <c r="G335" s="10">
        <v>44958</v>
      </c>
      <c r="H335" s="11">
        <v>9</v>
      </c>
      <c r="I335" s="20" t="s">
        <v>259</v>
      </c>
      <c r="J335" s="11" t="s">
        <v>261</v>
      </c>
      <c r="K335" s="11" t="s">
        <v>945</v>
      </c>
      <c r="L335" s="11">
        <v>2</v>
      </c>
    </row>
    <row r="336" spans="1:12">
      <c r="A336" s="11" t="s">
        <v>586</v>
      </c>
      <c r="D336" s="11" t="s">
        <v>260</v>
      </c>
      <c r="E336" s="19" t="s">
        <v>798</v>
      </c>
      <c r="F336" s="10">
        <v>42036</v>
      </c>
      <c r="G336" s="10">
        <v>44958</v>
      </c>
      <c r="H336" s="11">
        <v>9</v>
      </c>
      <c r="I336" s="20" t="s">
        <v>259</v>
      </c>
      <c r="J336" s="11" t="s">
        <v>261</v>
      </c>
      <c r="K336" s="11" t="s">
        <v>945</v>
      </c>
      <c r="L336" s="11">
        <v>2</v>
      </c>
    </row>
    <row r="337" spans="1:12">
      <c r="A337" s="11" t="s">
        <v>587</v>
      </c>
      <c r="D337" s="11" t="s">
        <v>260</v>
      </c>
      <c r="E337" s="19" t="s">
        <v>799</v>
      </c>
      <c r="F337" s="10">
        <v>42036</v>
      </c>
      <c r="G337" s="10">
        <v>44958</v>
      </c>
      <c r="H337" s="11">
        <v>9</v>
      </c>
      <c r="I337" s="20" t="s">
        <v>259</v>
      </c>
      <c r="J337" s="11" t="s">
        <v>261</v>
      </c>
      <c r="K337" s="11" t="s">
        <v>945</v>
      </c>
      <c r="L337" s="11">
        <v>2</v>
      </c>
    </row>
    <row r="338" spans="1:12">
      <c r="A338" s="11" t="s">
        <v>588</v>
      </c>
      <c r="D338" s="11" t="s">
        <v>260</v>
      </c>
      <c r="E338" s="19" t="s">
        <v>800</v>
      </c>
      <c r="F338" s="10">
        <v>42036</v>
      </c>
      <c r="G338" s="10">
        <v>44958</v>
      </c>
      <c r="H338" s="11">
        <v>9</v>
      </c>
      <c r="I338" s="20" t="s">
        <v>259</v>
      </c>
      <c r="J338" s="11" t="s">
        <v>261</v>
      </c>
      <c r="K338" s="11" t="s">
        <v>945</v>
      </c>
      <c r="L338" s="11">
        <v>2</v>
      </c>
    </row>
    <row r="339" spans="1:12">
      <c r="A339" s="11" t="s">
        <v>589</v>
      </c>
      <c r="D339" s="11" t="s">
        <v>260</v>
      </c>
      <c r="E339" s="19" t="s">
        <v>801</v>
      </c>
      <c r="F339" s="10">
        <v>42036</v>
      </c>
      <c r="G339" s="10">
        <v>44958</v>
      </c>
      <c r="H339" s="11">
        <v>9</v>
      </c>
      <c r="I339" s="20" t="s">
        <v>259</v>
      </c>
      <c r="J339" s="11" t="s">
        <v>261</v>
      </c>
      <c r="K339" s="11" t="s">
        <v>945</v>
      </c>
      <c r="L339" s="11">
        <v>2</v>
      </c>
    </row>
    <row r="340" spans="1:12">
      <c r="A340" s="11" t="s">
        <v>590</v>
      </c>
      <c r="D340" s="11" t="s">
        <v>260</v>
      </c>
      <c r="E340" s="19" t="s">
        <v>802</v>
      </c>
      <c r="F340" s="10">
        <v>42036</v>
      </c>
      <c r="G340" s="10">
        <v>44958</v>
      </c>
      <c r="H340" s="11">
        <v>9</v>
      </c>
      <c r="I340" s="20" t="s">
        <v>259</v>
      </c>
      <c r="J340" s="11" t="s">
        <v>261</v>
      </c>
      <c r="K340" s="11" t="s">
        <v>945</v>
      </c>
      <c r="L340" s="11">
        <v>2</v>
      </c>
    </row>
    <row r="341" spans="1:12">
      <c r="A341" s="11" t="s">
        <v>591</v>
      </c>
      <c r="D341" s="11" t="s">
        <v>260</v>
      </c>
      <c r="E341" s="19" t="s">
        <v>803</v>
      </c>
      <c r="F341" s="10">
        <v>42036</v>
      </c>
      <c r="G341" s="10">
        <v>44958</v>
      </c>
      <c r="H341" s="11">
        <v>9</v>
      </c>
      <c r="I341" s="20" t="s">
        <v>259</v>
      </c>
      <c r="J341" s="11" t="s">
        <v>261</v>
      </c>
      <c r="K341" s="11" t="s">
        <v>945</v>
      </c>
      <c r="L341" s="11">
        <v>2</v>
      </c>
    </row>
    <row r="342" spans="1:12">
      <c r="A342" s="11" t="s">
        <v>592</v>
      </c>
      <c r="D342" s="11" t="s">
        <v>260</v>
      </c>
      <c r="E342" s="19" t="s">
        <v>804</v>
      </c>
      <c r="F342" s="10">
        <v>42036</v>
      </c>
      <c r="G342" s="10">
        <v>44958</v>
      </c>
      <c r="H342" s="11">
        <v>9</v>
      </c>
      <c r="I342" s="20" t="s">
        <v>259</v>
      </c>
      <c r="J342" s="11" t="s">
        <v>261</v>
      </c>
      <c r="K342" s="11" t="s">
        <v>945</v>
      </c>
      <c r="L342" s="11">
        <v>2</v>
      </c>
    </row>
    <row r="343" spans="1:12">
      <c r="A343" s="11" t="s">
        <v>593</v>
      </c>
      <c r="D343" s="11" t="s">
        <v>260</v>
      </c>
      <c r="E343" s="19" t="s">
        <v>805</v>
      </c>
      <c r="F343" s="10">
        <v>42036</v>
      </c>
      <c r="G343" s="10">
        <v>44958</v>
      </c>
      <c r="H343" s="11">
        <v>9</v>
      </c>
      <c r="I343" s="20" t="s">
        <v>259</v>
      </c>
      <c r="J343" s="11" t="s">
        <v>261</v>
      </c>
      <c r="K343" s="11" t="s">
        <v>945</v>
      </c>
      <c r="L343" s="11">
        <v>2</v>
      </c>
    </row>
    <row r="344" spans="1:12">
      <c r="A344" s="11" t="s">
        <v>594</v>
      </c>
      <c r="D344" s="11" t="s">
        <v>260</v>
      </c>
      <c r="E344" s="19" t="s">
        <v>806</v>
      </c>
      <c r="F344" s="10">
        <v>42036</v>
      </c>
      <c r="G344" s="10">
        <v>44958</v>
      </c>
      <c r="H344" s="11">
        <v>9</v>
      </c>
      <c r="I344" s="20" t="s">
        <v>259</v>
      </c>
      <c r="J344" s="11" t="s">
        <v>261</v>
      </c>
      <c r="K344" s="11" t="s">
        <v>945</v>
      </c>
      <c r="L344" s="11">
        <v>2</v>
      </c>
    </row>
    <row r="345" spans="1:12">
      <c r="A345" s="11" t="s">
        <v>595</v>
      </c>
      <c r="D345" s="11" t="s">
        <v>260</v>
      </c>
      <c r="E345" s="19" t="s">
        <v>807</v>
      </c>
      <c r="F345" s="10">
        <v>42036</v>
      </c>
      <c r="G345" s="10">
        <v>44958</v>
      </c>
      <c r="H345" s="11">
        <v>9</v>
      </c>
      <c r="I345" s="20" t="s">
        <v>259</v>
      </c>
      <c r="J345" s="11" t="s">
        <v>261</v>
      </c>
      <c r="K345" s="11" t="s">
        <v>945</v>
      </c>
      <c r="L345" s="11">
        <v>2</v>
      </c>
    </row>
    <row r="346" spans="1:12">
      <c r="A346" s="11" t="s">
        <v>596</v>
      </c>
      <c r="D346" s="11" t="s">
        <v>260</v>
      </c>
      <c r="E346" s="19" t="s">
        <v>808</v>
      </c>
      <c r="F346" s="10">
        <v>42036</v>
      </c>
      <c r="G346" s="10">
        <v>44958</v>
      </c>
      <c r="H346" s="11">
        <v>9</v>
      </c>
      <c r="I346" s="20" t="s">
        <v>259</v>
      </c>
      <c r="J346" s="11" t="s">
        <v>261</v>
      </c>
      <c r="K346" s="11" t="s">
        <v>945</v>
      </c>
      <c r="L346" s="11">
        <v>2</v>
      </c>
    </row>
    <row r="347" spans="1:12">
      <c r="A347" s="11" t="s">
        <v>597</v>
      </c>
      <c r="D347" s="11" t="s">
        <v>260</v>
      </c>
      <c r="E347" s="19" t="s">
        <v>809</v>
      </c>
      <c r="F347" s="10">
        <v>42036</v>
      </c>
      <c r="G347" s="10">
        <v>44958</v>
      </c>
      <c r="H347" s="11">
        <v>9</v>
      </c>
      <c r="I347" s="20" t="s">
        <v>259</v>
      </c>
      <c r="J347" s="11" t="s">
        <v>261</v>
      </c>
      <c r="K347" s="11" t="s">
        <v>945</v>
      </c>
      <c r="L347" s="11">
        <v>2</v>
      </c>
    </row>
    <row r="348" spans="1:12">
      <c r="A348" s="11" t="s">
        <v>598</v>
      </c>
      <c r="D348" s="11" t="s">
        <v>260</v>
      </c>
      <c r="E348" s="19" t="s">
        <v>810</v>
      </c>
      <c r="F348" s="10">
        <v>42036</v>
      </c>
      <c r="G348" s="10">
        <v>44958</v>
      </c>
      <c r="H348" s="11">
        <v>9</v>
      </c>
      <c r="I348" s="20" t="s">
        <v>259</v>
      </c>
      <c r="J348" s="11" t="s">
        <v>261</v>
      </c>
      <c r="K348" s="11" t="s">
        <v>945</v>
      </c>
      <c r="L348" s="11">
        <v>2</v>
      </c>
    </row>
    <row r="349" spans="1:12">
      <c r="A349" s="11" t="s">
        <v>599</v>
      </c>
      <c r="D349" s="11" t="s">
        <v>260</v>
      </c>
      <c r="E349" s="19" t="s">
        <v>811</v>
      </c>
      <c r="F349" s="10">
        <v>42036</v>
      </c>
      <c r="G349" s="10">
        <v>44958</v>
      </c>
      <c r="H349" s="11">
        <v>9</v>
      </c>
      <c r="I349" s="20" t="s">
        <v>259</v>
      </c>
      <c r="J349" s="11" t="s">
        <v>261</v>
      </c>
      <c r="K349" s="11" t="s">
        <v>945</v>
      </c>
      <c r="L349" s="11">
        <v>2</v>
      </c>
    </row>
    <row r="350" spans="1:12">
      <c r="A350" s="11" t="s">
        <v>600</v>
      </c>
      <c r="D350" s="11" t="s">
        <v>260</v>
      </c>
      <c r="E350" s="19" t="s">
        <v>812</v>
      </c>
      <c r="F350" s="10">
        <v>42036</v>
      </c>
      <c r="G350" s="10">
        <v>44958</v>
      </c>
      <c r="H350" s="11">
        <v>9</v>
      </c>
      <c r="I350" s="20" t="s">
        <v>259</v>
      </c>
      <c r="J350" s="11" t="s">
        <v>261</v>
      </c>
      <c r="K350" s="11" t="s">
        <v>945</v>
      </c>
      <c r="L350" s="11">
        <v>2</v>
      </c>
    </row>
    <row r="351" spans="1:12">
      <c r="A351" s="11" t="s">
        <v>601</v>
      </c>
      <c r="D351" s="11" t="s">
        <v>260</v>
      </c>
      <c r="E351" s="19" t="s">
        <v>813</v>
      </c>
      <c r="F351" s="10">
        <v>42036</v>
      </c>
      <c r="G351" s="10">
        <v>44958</v>
      </c>
      <c r="H351" s="11">
        <v>9</v>
      </c>
      <c r="I351" s="20" t="s">
        <v>259</v>
      </c>
      <c r="J351" s="11" t="s">
        <v>261</v>
      </c>
      <c r="K351" s="11" t="s">
        <v>945</v>
      </c>
      <c r="L351" s="11">
        <v>2</v>
      </c>
    </row>
    <row r="352" spans="1:12">
      <c r="A352" s="11" t="s">
        <v>602</v>
      </c>
      <c r="D352" s="11" t="s">
        <v>260</v>
      </c>
      <c r="E352" s="19" t="s">
        <v>814</v>
      </c>
      <c r="F352" s="10">
        <v>42036</v>
      </c>
      <c r="G352" s="10">
        <v>44958</v>
      </c>
      <c r="H352" s="11">
        <v>9</v>
      </c>
      <c r="I352" s="20" t="s">
        <v>259</v>
      </c>
      <c r="J352" s="11" t="s">
        <v>261</v>
      </c>
      <c r="K352" s="11" t="s">
        <v>945</v>
      </c>
      <c r="L352" s="11">
        <v>2</v>
      </c>
    </row>
    <row r="353" spans="1:12">
      <c r="A353" s="11" t="s">
        <v>603</v>
      </c>
      <c r="D353" s="11" t="s">
        <v>260</v>
      </c>
      <c r="E353" s="19" t="s">
        <v>815</v>
      </c>
      <c r="F353" s="10">
        <v>42036</v>
      </c>
      <c r="G353" s="10">
        <v>44958</v>
      </c>
      <c r="H353" s="11">
        <v>9</v>
      </c>
      <c r="I353" s="20" t="s">
        <v>259</v>
      </c>
      <c r="J353" s="11" t="s">
        <v>261</v>
      </c>
      <c r="K353" s="11" t="s">
        <v>945</v>
      </c>
      <c r="L353" s="11">
        <v>2</v>
      </c>
    </row>
    <row r="354" spans="1:12">
      <c r="A354" s="11" t="s">
        <v>604</v>
      </c>
      <c r="D354" s="11" t="s">
        <v>260</v>
      </c>
      <c r="E354" s="19" t="s">
        <v>816</v>
      </c>
      <c r="F354" s="10">
        <v>42036</v>
      </c>
      <c r="G354" s="10">
        <v>44958</v>
      </c>
      <c r="H354" s="11">
        <v>9</v>
      </c>
      <c r="I354" s="20" t="s">
        <v>259</v>
      </c>
      <c r="J354" s="11" t="s">
        <v>261</v>
      </c>
      <c r="K354" s="11" t="s">
        <v>945</v>
      </c>
      <c r="L354" s="11">
        <v>2</v>
      </c>
    </row>
    <row r="355" spans="1:12">
      <c r="A355" s="11" t="s">
        <v>605</v>
      </c>
      <c r="D355" s="11" t="s">
        <v>260</v>
      </c>
      <c r="E355" s="19" t="s">
        <v>817</v>
      </c>
      <c r="F355" s="10">
        <v>42036</v>
      </c>
      <c r="G355" s="10">
        <v>44958</v>
      </c>
      <c r="H355" s="11">
        <v>9</v>
      </c>
      <c r="I355" s="20" t="s">
        <v>259</v>
      </c>
      <c r="J355" s="11" t="s">
        <v>261</v>
      </c>
      <c r="K355" s="11" t="s">
        <v>945</v>
      </c>
      <c r="L355" s="11">
        <v>2</v>
      </c>
    </row>
    <row r="356" spans="1:12">
      <c r="A356" s="11" t="s">
        <v>606</v>
      </c>
      <c r="D356" s="11" t="s">
        <v>260</v>
      </c>
      <c r="E356" s="19" t="s">
        <v>818</v>
      </c>
      <c r="F356" s="10">
        <v>42036</v>
      </c>
      <c r="G356" s="10">
        <v>44958</v>
      </c>
      <c r="H356" s="11">
        <v>9</v>
      </c>
      <c r="I356" s="20" t="s">
        <v>259</v>
      </c>
      <c r="J356" s="11" t="s">
        <v>261</v>
      </c>
      <c r="K356" s="11" t="s">
        <v>945</v>
      </c>
      <c r="L356" s="11">
        <v>2</v>
      </c>
    </row>
    <row r="357" spans="1:12">
      <c r="A357" s="11" t="s">
        <v>607</v>
      </c>
      <c r="D357" s="11" t="s">
        <v>260</v>
      </c>
      <c r="E357" s="19" t="s">
        <v>819</v>
      </c>
      <c r="F357" s="10">
        <v>42036</v>
      </c>
      <c r="G357" s="10">
        <v>44958</v>
      </c>
      <c r="H357" s="11">
        <v>9</v>
      </c>
      <c r="I357" s="20" t="s">
        <v>259</v>
      </c>
      <c r="J357" s="11" t="s">
        <v>261</v>
      </c>
      <c r="K357" s="11" t="s">
        <v>945</v>
      </c>
      <c r="L357" s="11">
        <v>2</v>
      </c>
    </row>
    <row r="358" spans="1:12">
      <c r="A358" s="11" t="s">
        <v>608</v>
      </c>
      <c r="D358" s="11" t="s">
        <v>260</v>
      </c>
      <c r="E358" s="19" t="s">
        <v>820</v>
      </c>
      <c r="F358" s="10">
        <v>42036</v>
      </c>
      <c r="G358" s="10">
        <v>44958</v>
      </c>
      <c r="H358" s="11">
        <v>9</v>
      </c>
      <c r="I358" s="20" t="s">
        <v>259</v>
      </c>
      <c r="J358" s="11" t="s">
        <v>261</v>
      </c>
      <c r="K358" s="11" t="s">
        <v>945</v>
      </c>
      <c r="L358" s="11">
        <v>2</v>
      </c>
    </row>
    <row r="359" spans="1:12">
      <c r="A359" s="11" t="s">
        <v>609</v>
      </c>
      <c r="D359" s="11" t="s">
        <v>260</v>
      </c>
      <c r="E359" s="19" t="s">
        <v>821</v>
      </c>
      <c r="F359" s="10">
        <v>42036</v>
      </c>
      <c r="G359" s="10">
        <v>44958</v>
      </c>
      <c r="H359" s="11">
        <v>9</v>
      </c>
      <c r="I359" s="20" t="s">
        <v>259</v>
      </c>
      <c r="J359" s="11" t="s">
        <v>261</v>
      </c>
      <c r="K359" s="11" t="s">
        <v>945</v>
      </c>
      <c r="L359" s="11">
        <v>2</v>
      </c>
    </row>
    <row r="360" spans="1:12">
      <c r="A360" s="11" t="s">
        <v>610</v>
      </c>
      <c r="D360" s="11" t="s">
        <v>260</v>
      </c>
      <c r="E360" s="19" t="s">
        <v>822</v>
      </c>
      <c r="F360" s="10">
        <v>42036</v>
      </c>
      <c r="G360" s="10">
        <v>44958</v>
      </c>
      <c r="H360" s="11">
        <v>9</v>
      </c>
      <c r="I360" s="20" t="s">
        <v>259</v>
      </c>
      <c r="J360" s="11" t="s">
        <v>261</v>
      </c>
      <c r="K360" s="11" t="s">
        <v>945</v>
      </c>
      <c r="L360" s="11">
        <v>2</v>
      </c>
    </row>
    <row r="361" spans="1:12">
      <c r="A361" s="11" t="s">
        <v>611</v>
      </c>
      <c r="D361" s="11" t="s">
        <v>260</v>
      </c>
      <c r="E361" s="19" t="s">
        <v>823</v>
      </c>
      <c r="F361" s="10">
        <v>42036</v>
      </c>
      <c r="G361" s="10">
        <v>44958</v>
      </c>
      <c r="H361" s="11">
        <v>9</v>
      </c>
      <c r="I361" s="20" t="s">
        <v>259</v>
      </c>
      <c r="J361" s="11" t="s">
        <v>261</v>
      </c>
      <c r="K361" s="11" t="s">
        <v>945</v>
      </c>
      <c r="L361" s="11">
        <v>2</v>
      </c>
    </row>
    <row r="362" spans="1:12">
      <c r="A362" s="11" t="s">
        <v>612</v>
      </c>
      <c r="D362" s="11" t="s">
        <v>260</v>
      </c>
      <c r="E362" s="19" t="s">
        <v>824</v>
      </c>
      <c r="F362" s="10">
        <v>42036</v>
      </c>
      <c r="G362" s="10">
        <v>44958</v>
      </c>
      <c r="H362" s="11">
        <v>9</v>
      </c>
      <c r="I362" s="20" t="s">
        <v>259</v>
      </c>
      <c r="J362" s="11" t="s">
        <v>261</v>
      </c>
      <c r="K362" s="11" t="s">
        <v>945</v>
      </c>
      <c r="L362" s="11">
        <v>2</v>
      </c>
    </row>
    <row r="363" spans="1:12">
      <c r="A363" s="11" t="s">
        <v>613</v>
      </c>
      <c r="D363" s="11" t="s">
        <v>260</v>
      </c>
      <c r="E363" s="19" t="s">
        <v>825</v>
      </c>
      <c r="F363" s="10">
        <v>42036</v>
      </c>
      <c r="G363" s="10">
        <v>44958</v>
      </c>
      <c r="H363" s="11">
        <v>9</v>
      </c>
      <c r="I363" s="20" t="s">
        <v>259</v>
      </c>
      <c r="J363" s="11" t="s">
        <v>261</v>
      </c>
      <c r="K363" s="11" t="s">
        <v>945</v>
      </c>
      <c r="L363" s="11">
        <v>2</v>
      </c>
    </row>
    <row r="364" spans="1:12">
      <c r="A364" s="11" t="s">
        <v>614</v>
      </c>
      <c r="D364" s="11" t="s">
        <v>260</v>
      </c>
      <c r="E364" s="19" t="s">
        <v>826</v>
      </c>
      <c r="F364" s="10">
        <v>42036</v>
      </c>
      <c r="G364" s="10">
        <v>44958</v>
      </c>
      <c r="H364" s="11">
        <v>9</v>
      </c>
      <c r="I364" s="20" t="s">
        <v>259</v>
      </c>
      <c r="J364" s="11" t="s">
        <v>261</v>
      </c>
      <c r="K364" s="11" t="s">
        <v>945</v>
      </c>
      <c r="L364" s="11">
        <v>2</v>
      </c>
    </row>
    <row r="365" spans="1:12">
      <c r="A365" s="11" t="s">
        <v>615</v>
      </c>
      <c r="D365" s="11" t="s">
        <v>260</v>
      </c>
      <c r="E365" s="19" t="s">
        <v>827</v>
      </c>
      <c r="F365" s="10">
        <v>42036</v>
      </c>
      <c r="G365" s="10">
        <v>44958</v>
      </c>
      <c r="H365" s="11">
        <v>9</v>
      </c>
      <c r="I365" s="20" t="s">
        <v>259</v>
      </c>
      <c r="J365" s="11" t="s">
        <v>261</v>
      </c>
      <c r="K365" s="11" t="s">
        <v>945</v>
      </c>
      <c r="L365" s="11">
        <v>2</v>
      </c>
    </row>
    <row r="366" spans="1:12">
      <c r="A366" s="11" t="s">
        <v>616</v>
      </c>
      <c r="D366" s="11" t="s">
        <v>260</v>
      </c>
      <c r="E366" s="19" t="s">
        <v>828</v>
      </c>
      <c r="F366" s="10">
        <v>42036</v>
      </c>
      <c r="G366" s="10">
        <v>44958</v>
      </c>
      <c r="H366" s="11">
        <v>9</v>
      </c>
      <c r="I366" s="20" t="s">
        <v>259</v>
      </c>
      <c r="J366" s="11" t="s">
        <v>261</v>
      </c>
      <c r="K366" s="11" t="s">
        <v>945</v>
      </c>
      <c r="L366" s="11">
        <v>2</v>
      </c>
    </row>
    <row r="367" spans="1:12">
      <c r="A367" s="11" t="s">
        <v>617</v>
      </c>
      <c r="D367" s="11" t="s">
        <v>260</v>
      </c>
      <c r="E367" s="19" t="s">
        <v>829</v>
      </c>
      <c r="F367" s="10">
        <v>42036</v>
      </c>
      <c r="G367" s="10">
        <v>44958</v>
      </c>
      <c r="H367" s="11">
        <v>9</v>
      </c>
      <c r="I367" s="20" t="s">
        <v>259</v>
      </c>
      <c r="J367" s="11" t="s">
        <v>261</v>
      </c>
      <c r="K367" s="11" t="s">
        <v>945</v>
      </c>
      <c r="L367" s="11">
        <v>2</v>
      </c>
    </row>
    <row r="368" spans="1:12">
      <c r="A368" s="11" t="s">
        <v>618</v>
      </c>
      <c r="D368" s="11" t="s">
        <v>260</v>
      </c>
      <c r="E368" s="19" t="s">
        <v>830</v>
      </c>
      <c r="F368" s="10">
        <v>42036</v>
      </c>
      <c r="G368" s="10">
        <v>44958</v>
      </c>
      <c r="H368" s="11">
        <v>9</v>
      </c>
      <c r="I368" s="20" t="s">
        <v>259</v>
      </c>
      <c r="J368" s="11" t="s">
        <v>261</v>
      </c>
      <c r="K368" s="11" t="s">
        <v>945</v>
      </c>
      <c r="L368" s="11">
        <v>2</v>
      </c>
    </row>
    <row r="369" spans="1:12">
      <c r="A369" s="11" t="s">
        <v>619</v>
      </c>
      <c r="D369" s="11" t="s">
        <v>260</v>
      </c>
      <c r="E369" s="19" t="s">
        <v>831</v>
      </c>
      <c r="F369" s="10">
        <v>42036</v>
      </c>
      <c r="G369" s="10">
        <v>44958</v>
      </c>
      <c r="H369" s="11">
        <v>9</v>
      </c>
      <c r="I369" s="20" t="s">
        <v>259</v>
      </c>
      <c r="J369" s="11" t="s">
        <v>261</v>
      </c>
      <c r="K369" s="11" t="s">
        <v>945</v>
      </c>
      <c r="L369" s="11">
        <v>2</v>
      </c>
    </row>
    <row r="370" spans="1:12">
      <c r="A370" s="11" t="s">
        <v>620</v>
      </c>
      <c r="D370" s="11" t="s">
        <v>260</v>
      </c>
      <c r="E370" s="19" t="s">
        <v>832</v>
      </c>
      <c r="F370" s="10">
        <v>42036</v>
      </c>
      <c r="G370" s="10">
        <v>44958</v>
      </c>
      <c r="H370" s="11">
        <v>9</v>
      </c>
      <c r="I370" s="20" t="s">
        <v>259</v>
      </c>
      <c r="J370" s="11" t="s">
        <v>261</v>
      </c>
      <c r="K370" s="11" t="s">
        <v>945</v>
      </c>
      <c r="L370" s="11">
        <v>2</v>
      </c>
    </row>
    <row r="371" spans="1:12">
      <c r="A371" s="11" t="s">
        <v>621</v>
      </c>
      <c r="D371" s="11" t="s">
        <v>260</v>
      </c>
      <c r="E371" s="19" t="s">
        <v>833</v>
      </c>
      <c r="F371" s="10">
        <v>42036</v>
      </c>
      <c r="G371" s="10">
        <v>44958</v>
      </c>
      <c r="H371" s="11">
        <v>9</v>
      </c>
      <c r="I371" s="20" t="s">
        <v>259</v>
      </c>
      <c r="J371" s="11" t="s">
        <v>261</v>
      </c>
      <c r="K371" s="11" t="s">
        <v>945</v>
      </c>
      <c r="L371" s="11">
        <v>2</v>
      </c>
    </row>
    <row r="372" spans="1:12">
      <c r="A372" s="11" t="s">
        <v>622</v>
      </c>
      <c r="D372" s="11" t="s">
        <v>260</v>
      </c>
      <c r="E372" s="19" t="s">
        <v>834</v>
      </c>
      <c r="F372" s="10">
        <v>42036</v>
      </c>
      <c r="G372" s="10">
        <v>44958</v>
      </c>
      <c r="H372" s="11">
        <v>9</v>
      </c>
      <c r="I372" s="20" t="s">
        <v>259</v>
      </c>
      <c r="J372" s="11" t="s">
        <v>261</v>
      </c>
      <c r="K372" s="11" t="s">
        <v>945</v>
      </c>
      <c r="L372" s="11">
        <v>2</v>
      </c>
    </row>
    <row r="373" spans="1:12">
      <c r="A373" s="11" t="s">
        <v>623</v>
      </c>
      <c r="D373" s="11" t="s">
        <v>260</v>
      </c>
      <c r="E373" s="19" t="s">
        <v>835</v>
      </c>
      <c r="F373" s="10">
        <v>42036</v>
      </c>
      <c r="G373" s="10">
        <v>44958</v>
      </c>
      <c r="H373" s="11">
        <v>9</v>
      </c>
      <c r="I373" s="20" t="s">
        <v>259</v>
      </c>
      <c r="J373" s="11" t="s">
        <v>261</v>
      </c>
      <c r="K373" s="11" t="s">
        <v>945</v>
      </c>
      <c r="L373" s="11">
        <v>2</v>
      </c>
    </row>
    <row r="374" spans="1:12">
      <c r="A374" s="11" t="s">
        <v>624</v>
      </c>
      <c r="D374" s="11" t="s">
        <v>260</v>
      </c>
      <c r="E374" s="19" t="s">
        <v>836</v>
      </c>
      <c r="F374" s="10">
        <v>42036</v>
      </c>
      <c r="G374" s="10">
        <v>44958</v>
      </c>
      <c r="H374" s="11">
        <v>9</v>
      </c>
      <c r="I374" s="20" t="s">
        <v>259</v>
      </c>
      <c r="J374" s="11" t="s">
        <v>261</v>
      </c>
      <c r="K374" s="11" t="s">
        <v>945</v>
      </c>
      <c r="L374" s="11">
        <v>2</v>
      </c>
    </row>
    <row r="375" spans="1:12">
      <c r="A375" s="11" t="s">
        <v>625</v>
      </c>
      <c r="D375" s="11" t="s">
        <v>260</v>
      </c>
      <c r="E375" s="19" t="s">
        <v>837</v>
      </c>
      <c r="F375" s="10">
        <v>42036</v>
      </c>
      <c r="G375" s="10">
        <v>44958</v>
      </c>
      <c r="H375" s="11">
        <v>9</v>
      </c>
      <c r="I375" s="20" t="s">
        <v>259</v>
      </c>
      <c r="J375" s="11" t="s">
        <v>261</v>
      </c>
      <c r="K375" s="11" t="s">
        <v>945</v>
      </c>
      <c r="L375" s="11">
        <v>2</v>
      </c>
    </row>
    <row r="376" spans="1:12">
      <c r="A376" s="11" t="s">
        <v>626</v>
      </c>
      <c r="D376" s="11" t="s">
        <v>260</v>
      </c>
      <c r="E376" s="19" t="s">
        <v>838</v>
      </c>
      <c r="F376" s="10">
        <v>42036</v>
      </c>
      <c r="G376" s="10">
        <v>44958</v>
      </c>
      <c r="H376" s="11">
        <v>9</v>
      </c>
      <c r="I376" s="20" t="s">
        <v>259</v>
      </c>
      <c r="J376" s="11" t="s">
        <v>261</v>
      </c>
      <c r="K376" s="11" t="s">
        <v>945</v>
      </c>
      <c r="L376" s="11">
        <v>2</v>
      </c>
    </row>
    <row r="377" spans="1:12">
      <c r="A377" s="11" t="s">
        <v>627</v>
      </c>
      <c r="D377" s="11" t="s">
        <v>260</v>
      </c>
      <c r="E377" s="19" t="s">
        <v>839</v>
      </c>
      <c r="F377" s="10">
        <v>42036</v>
      </c>
      <c r="G377" s="10">
        <v>44958</v>
      </c>
      <c r="H377" s="11">
        <v>9</v>
      </c>
      <c r="I377" s="20" t="s">
        <v>259</v>
      </c>
      <c r="J377" s="11" t="s">
        <v>261</v>
      </c>
      <c r="K377" s="11" t="s">
        <v>945</v>
      </c>
      <c r="L377" s="11">
        <v>2</v>
      </c>
    </row>
    <row r="378" spans="1:12">
      <c r="A378" s="11" t="s">
        <v>628</v>
      </c>
      <c r="D378" s="11" t="s">
        <v>260</v>
      </c>
      <c r="E378" s="19" t="s">
        <v>840</v>
      </c>
      <c r="F378" s="10">
        <v>42036</v>
      </c>
      <c r="G378" s="10">
        <v>44958</v>
      </c>
      <c r="H378" s="11">
        <v>9</v>
      </c>
      <c r="I378" s="20" t="s">
        <v>259</v>
      </c>
      <c r="J378" s="11" t="s">
        <v>261</v>
      </c>
      <c r="K378" s="11" t="s">
        <v>945</v>
      </c>
      <c r="L378" s="11">
        <v>2</v>
      </c>
    </row>
    <row r="379" spans="1:12">
      <c r="A379" s="11" t="s">
        <v>629</v>
      </c>
      <c r="D379" s="11" t="s">
        <v>260</v>
      </c>
      <c r="E379" s="19" t="s">
        <v>841</v>
      </c>
      <c r="F379" s="10">
        <v>42036</v>
      </c>
      <c r="G379" s="10">
        <v>44958</v>
      </c>
      <c r="H379" s="11">
        <v>9</v>
      </c>
      <c r="I379" s="20" t="s">
        <v>259</v>
      </c>
      <c r="J379" s="11" t="s">
        <v>261</v>
      </c>
      <c r="K379" s="11" t="s">
        <v>945</v>
      </c>
      <c r="L379" s="11">
        <v>2</v>
      </c>
    </row>
    <row r="380" spans="1:12">
      <c r="A380" s="11" t="s">
        <v>630</v>
      </c>
      <c r="D380" s="11" t="s">
        <v>260</v>
      </c>
      <c r="E380" s="19" t="s">
        <v>842</v>
      </c>
      <c r="F380" s="10">
        <v>42036</v>
      </c>
      <c r="G380" s="10">
        <v>44958</v>
      </c>
      <c r="H380" s="11">
        <v>9</v>
      </c>
      <c r="I380" s="20" t="s">
        <v>259</v>
      </c>
      <c r="J380" s="11" t="s">
        <v>261</v>
      </c>
      <c r="K380" s="11" t="s">
        <v>945</v>
      </c>
      <c r="L380" s="11">
        <v>2</v>
      </c>
    </row>
    <row r="381" spans="1:12">
      <c r="A381" s="11" t="s">
        <v>631</v>
      </c>
      <c r="D381" s="11" t="s">
        <v>260</v>
      </c>
      <c r="E381" s="19" t="s">
        <v>843</v>
      </c>
      <c r="F381" s="10">
        <v>42036</v>
      </c>
      <c r="G381" s="10">
        <v>44958</v>
      </c>
      <c r="H381" s="11">
        <v>9</v>
      </c>
      <c r="I381" s="20" t="s">
        <v>259</v>
      </c>
      <c r="J381" s="11" t="s">
        <v>261</v>
      </c>
      <c r="K381" s="11" t="s">
        <v>945</v>
      </c>
      <c r="L381" s="11">
        <v>2</v>
      </c>
    </row>
    <row r="382" spans="1:12">
      <c r="A382" s="11" t="s">
        <v>632</v>
      </c>
      <c r="D382" s="11" t="s">
        <v>260</v>
      </c>
      <c r="E382" s="19" t="s">
        <v>844</v>
      </c>
      <c r="F382" s="10">
        <v>42036</v>
      </c>
      <c r="G382" s="10">
        <v>44958</v>
      </c>
      <c r="H382" s="11">
        <v>9</v>
      </c>
      <c r="I382" s="20" t="s">
        <v>259</v>
      </c>
      <c r="J382" s="11" t="s">
        <v>261</v>
      </c>
      <c r="K382" s="11" t="s">
        <v>945</v>
      </c>
      <c r="L382" s="11">
        <v>2</v>
      </c>
    </row>
    <row r="383" spans="1:12">
      <c r="A383" s="11" t="s">
        <v>633</v>
      </c>
      <c r="D383" s="11" t="s">
        <v>260</v>
      </c>
      <c r="E383" s="19" t="s">
        <v>845</v>
      </c>
      <c r="F383" s="10">
        <v>42036</v>
      </c>
      <c r="G383" s="10">
        <v>44958</v>
      </c>
      <c r="H383" s="11">
        <v>9</v>
      </c>
      <c r="I383" s="20" t="s">
        <v>259</v>
      </c>
      <c r="J383" s="11" t="s">
        <v>261</v>
      </c>
      <c r="K383" s="11" t="s">
        <v>945</v>
      </c>
      <c r="L383" s="11">
        <v>2</v>
      </c>
    </row>
    <row r="384" spans="1:12">
      <c r="A384" s="11" t="s">
        <v>634</v>
      </c>
      <c r="D384" s="11" t="s">
        <v>260</v>
      </c>
      <c r="E384" s="19" t="s">
        <v>846</v>
      </c>
      <c r="F384" s="10">
        <v>42036</v>
      </c>
      <c r="G384" s="10">
        <v>44958</v>
      </c>
      <c r="H384" s="11">
        <v>9</v>
      </c>
      <c r="I384" s="20" t="s">
        <v>259</v>
      </c>
      <c r="J384" s="11" t="s">
        <v>261</v>
      </c>
      <c r="K384" s="11" t="s">
        <v>945</v>
      </c>
      <c r="L384" s="11">
        <v>2</v>
      </c>
    </row>
    <row r="385" spans="1:12">
      <c r="A385" s="11" t="s">
        <v>635</v>
      </c>
      <c r="D385" s="11" t="s">
        <v>260</v>
      </c>
      <c r="E385" s="19" t="s">
        <v>847</v>
      </c>
      <c r="F385" s="10">
        <v>42036</v>
      </c>
      <c r="G385" s="10">
        <v>44958</v>
      </c>
      <c r="H385" s="11">
        <v>9</v>
      </c>
      <c r="I385" s="20" t="s">
        <v>259</v>
      </c>
      <c r="J385" s="11" t="s">
        <v>261</v>
      </c>
      <c r="K385" s="11" t="s">
        <v>945</v>
      </c>
      <c r="L385" s="11">
        <v>2</v>
      </c>
    </row>
    <row r="386" spans="1:12">
      <c r="A386" s="11" t="s">
        <v>636</v>
      </c>
      <c r="D386" s="11" t="s">
        <v>260</v>
      </c>
      <c r="E386" s="19" t="s">
        <v>848</v>
      </c>
      <c r="F386" s="10">
        <v>42036</v>
      </c>
      <c r="G386" s="10">
        <v>44958</v>
      </c>
      <c r="H386" s="11">
        <v>9</v>
      </c>
      <c r="I386" s="20" t="s">
        <v>259</v>
      </c>
      <c r="J386" s="11" t="s">
        <v>261</v>
      </c>
      <c r="K386" s="11" t="s">
        <v>945</v>
      </c>
      <c r="L386" s="11">
        <v>2</v>
      </c>
    </row>
    <row r="387" spans="1:12">
      <c r="A387" s="11" t="s">
        <v>637</v>
      </c>
      <c r="D387" s="11" t="s">
        <v>260</v>
      </c>
      <c r="E387" s="19" t="s">
        <v>849</v>
      </c>
      <c r="F387" s="10">
        <v>42036</v>
      </c>
      <c r="G387" s="10">
        <v>44958</v>
      </c>
      <c r="H387" s="11">
        <v>9</v>
      </c>
      <c r="I387" s="20" t="s">
        <v>259</v>
      </c>
      <c r="J387" s="11" t="s">
        <v>261</v>
      </c>
      <c r="K387" s="11" t="s">
        <v>945</v>
      </c>
      <c r="L387" s="11">
        <v>2</v>
      </c>
    </row>
    <row r="388" spans="1:12">
      <c r="A388" s="11" t="s">
        <v>638</v>
      </c>
      <c r="D388" s="11" t="s">
        <v>260</v>
      </c>
      <c r="E388" s="19" t="s">
        <v>850</v>
      </c>
      <c r="F388" s="10">
        <v>42036</v>
      </c>
      <c r="G388" s="10">
        <v>44958</v>
      </c>
      <c r="H388" s="11">
        <v>9</v>
      </c>
      <c r="I388" s="20" t="s">
        <v>259</v>
      </c>
      <c r="J388" s="11" t="s">
        <v>261</v>
      </c>
      <c r="K388" s="11" t="s">
        <v>945</v>
      </c>
      <c r="L388" s="11">
        <v>2</v>
      </c>
    </row>
    <row r="389" spans="1:12">
      <c r="A389" s="11" t="s">
        <v>639</v>
      </c>
      <c r="D389" s="11" t="s">
        <v>260</v>
      </c>
      <c r="E389" s="19" t="s">
        <v>851</v>
      </c>
      <c r="F389" s="10">
        <v>42036</v>
      </c>
      <c r="G389" s="10">
        <v>44958</v>
      </c>
      <c r="H389" s="11">
        <v>9</v>
      </c>
      <c r="I389" s="20" t="s">
        <v>259</v>
      </c>
      <c r="J389" s="11" t="s">
        <v>261</v>
      </c>
      <c r="K389" s="11" t="s">
        <v>945</v>
      </c>
      <c r="L389" s="11">
        <v>2</v>
      </c>
    </row>
    <row r="390" spans="1:12">
      <c r="A390" s="11" t="s">
        <v>640</v>
      </c>
      <c r="D390" s="11" t="s">
        <v>260</v>
      </c>
      <c r="E390" s="19" t="s">
        <v>852</v>
      </c>
      <c r="F390" s="10">
        <v>42036</v>
      </c>
      <c r="G390" s="10">
        <v>44958</v>
      </c>
      <c r="H390" s="11">
        <v>9</v>
      </c>
      <c r="I390" s="20" t="s">
        <v>259</v>
      </c>
      <c r="J390" s="11" t="s">
        <v>261</v>
      </c>
      <c r="K390" s="11" t="s">
        <v>945</v>
      </c>
      <c r="L390" s="11">
        <v>2</v>
      </c>
    </row>
    <row r="391" spans="1:12">
      <c r="A391" s="11" t="s">
        <v>641</v>
      </c>
      <c r="D391" s="11" t="s">
        <v>260</v>
      </c>
      <c r="E391" s="19" t="s">
        <v>853</v>
      </c>
      <c r="F391" s="10">
        <v>42036</v>
      </c>
      <c r="G391" s="10">
        <v>44958</v>
      </c>
      <c r="H391" s="11">
        <v>9</v>
      </c>
      <c r="I391" s="20" t="s">
        <v>259</v>
      </c>
      <c r="J391" s="11" t="s">
        <v>261</v>
      </c>
      <c r="K391" s="11" t="s">
        <v>945</v>
      </c>
      <c r="L391" s="11">
        <v>2</v>
      </c>
    </row>
    <row r="392" spans="1:12">
      <c r="A392" s="11" t="s">
        <v>642</v>
      </c>
      <c r="D392" s="11" t="s">
        <v>260</v>
      </c>
      <c r="E392" s="19" t="s">
        <v>854</v>
      </c>
      <c r="F392" s="10">
        <v>42036</v>
      </c>
      <c r="G392" s="10">
        <v>44958</v>
      </c>
      <c r="H392" s="11">
        <v>9</v>
      </c>
      <c r="I392" s="20" t="s">
        <v>259</v>
      </c>
      <c r="J392" s="11" t="s">
        <v>261</v>
      </c>
      <c r="K392" s="11" t="s">
        <v>945</v>
      </c>
      <c r="L392" s="11">
        <v>2</v>
      </c>
    </row>
    <row r="393" spans="1:12">
      <c r="A393" s="11" t="s">
        <v>643</v>
      </c>
      <c r="D393" s="11" t="s">
        <v>260</v>
      </c>
      <c r="E393" s="19" t="s">
        <v>855</v>
      </c>
      <c r="F393" s="10">
        <v>42036</v>
      </c>
      <c r="G393" s="10">
        <v>44958</v>
      </c>
      <c r="H393" s="11">
        <v>9</v>
      </c>
      <c r="I393" s="20" t="s">
        <v>259</v>
      </c>
      <c r="J393" s="11" t="s">
        <v>261</v>
      </c>
      <c r="K393" s="11" t="s">
        <v>945</v>
      </c>
      <c r="L393" s="11">
        <v>2</v>
      </c>
    </row>
    <row r="394" spans="1:12">
      <c r="A394" s="11" t="s">
        <v>644</v>
      </c>
      <c r="D394" s="11" t="s">
        <v>260</v>
      </c>
      <c r="E394" s="19" t="s">
        <v>856</v>
      </c>
      <c r="F394" s="10">
        <v>42036</v>
      </c>
      <c r="G394" s="10">
        <v>44958</v>
      </c>
      <c r="H394" s="11">
        <v>9</v>
      </c>
      <c r="I394" s="20" t="s">
        <v>259</v>
      </c>
      <c r="J394" s="11" t="s">
        <v>261</v>
      </c>
      <c r="K394" s="11" t="s">
        <v>945</v>
      </c>
      <c r="L394" s="11">
        <v>2</v>
      </c>
    </row>
    <row r="395" spans="1:12">
      <c r="A395" s="11" t="s">
        <v>645</v>
      </c>
      <c r="D395" s="11" t="s">
        <v>260</v>
      </c>
      <c r="E395" s="19" t="s">
        <v>857</v>
      </c>
      <c r="F395" s="10">
        <v>42036</v>
      </c>
      <c r="G395" s="10">
        <v>44958</v>
      </c>
      <c r="H395" s="11">
        <v>9</v>
      </c>
      <c r="I395" s="20" t="s">
        <v>259</v>
      </c>
      <c r="J395" s="11" t="s">
        <v>261</v>
      </c>
      <c r="K395" s="11" t="s">
        <v>945</v>
      </c>
      <c r="L395" s="11">
        <v>2</v>
      </c>
    </row>
    <row r="396" spans="1:12">
      <c r="A396" s="11" t="s">
        <v>646</v>
      </c>
      <c r="D396" s="11" t="s">
        <v>260</v>
      </c>
      <c r="E396" s="19" t="s">
        <v>858</v>
      </c>
      <c r="F396" s="10">
        <v>42036</v>
      </c>
      <c r="G396" s="10">
        <v>44958</v>
      </c>
      <c r="H396" s="11">
        <v>9</v>
      </c>
      <c r="I396" s="20" t="s">
        <v>259</v>
      </c>
      <c r="J396" s="11" t="s">
        <v>261</v>
      </c>
      <c r="K396" s="11" t="s">
        <v>945</v>
      </c>
      <c r="L396" s="11">
        <v>2</v>
      </c>
    </row>
    <row r="397" spans="1:12">
      <c r="A397" s="11" t="s">
        <v>647</v>
      </c>
      <c r="D397" s="11" t="s">
        <v>260</v>
      </c>
      <c r="E397" s="19" t="s">
        <v>859</v>
      </c>
      <c r="F397" s="10">
        <v>42036</v>
      </c>
      <c r="G397" s="10">
        <v>44958</v>
      </c>
      <c r="H397" s="11">
        <v>9</v>
      </c>
      <c r="I397" s="20" t="s">
        <v>259</v>
      </c>
      <c r="J397" s="11" t="s">
        <v>261</v>
      </c>
      <c r="K397" s="11" t="s">
        <v>945</v>
      </c>
      <c r="L397" s="11">
        <v>2</v>
      </c>
    </row>
    <row r="398" spans="1:12">
      <c r="A398" s="11" t="s">
        <v>648</v>
      </c>
      <c r="D398" s="11" t="s">
        <v>260</v>
      </c>
      <c r="E398" s="19" t="s">
        <v>860</v>
      </c>
      <c r="F398" s="10">
        <v>42036</v>
      </c>
      <c r="G398" s="10">
        <v>44958</v>
      </c>
      <c r="H398" s="11">
        <v>9</v>
      </c>
      <c r="I398" s="20" t="s">
        <v>259</v>
      </c>
      <c r="J398" s="11" t="s">
        <v>261</v>
      </c>
      <c r="K398" s="11" t="s">
        <v>945</v>
      </c>
      <c r="L398" s="11">
        <v>2</v>
      </c>
    </row>
    <row r="399" spans="1:12">
      <c r="A399" s="11" t="s">
        <v>649</v>
      </c>
      <c r="D399" s="11" t="s">
        <v>260</v>
      </c>
      <c r="E399" s="19" t="s">
        <v>861</v>
      </c>
      <c r="F399" s="10">
        <v>42036</v>
      </c>
      <c r="G399" s="10">
        <v>44958</v>
      </c>
      <c r="H399" s="11">
        <v>9</v>
      </c>
      <c r="I399" s="20" t="s">
        <v>259</v>
      </c>
      <c r="J399" s="11" t="s">
        <v>261</v>
      </c>
      <c r="K399" s="11" t="s">
        <v>945</v>
      </c>
      <c r="L399" s="11">
        <v>2</v>
      </c>
    </row>
    <row r="400" spans="1:12">
      <c r="A400" s="11" t="s">
        <v>650</v>
      </c>
      <c r="D400" s="11" t="s">
        <v>260</v>
      </c>
      <c r="E400" s="19" t="s">
        <v>862</v>
      </c>
      <c r="F400" s="10">
        <v>42036</v>
      </c>
      <c r="G400" s="10">
        <v>44958</v>
      </c>
      <c r="H400" s="11">
        <v>9</v>
      </c>
      <c r="I400" s="20" t="s">
        <v>259</v>
      </c>
      <c r="J400" s="11" t="s">
        <v>261</v>
      </c>
      <c r="K400" s="11" t="s">
        <v>945</v>
      </c>
      <c r="L400" s="11">
        <v>2</v>
      </c>
    </row>
    <row r="401" spans="1:12">
      <c r="A401" s="11" t="s">
        <v>651</v>
      </c>
      <c r="D401" s="11" t="s">
        <v>260</v>
      </c>
      <c r="E401" s="19" t="s">
        <v>863</v>
      </c>
      <c r="F401" s="10">
        <v>42036</v>
      </c>
      <c r="G401" s="10">
        <v>44958</v>
      </c>
      <c r="H401" s="11">
        <v>9</v>
      </c>
      <c r="I401" s="20" t="s">
        <v>259</v>
      </c>
      <c r="J401" s="11" t="s">
        <v>261</v>
      </c>
      <c r="K401" s="11" t="s">
        <v>945</v>
      </c>
      <c r="L401" s="11">
        <v>2</v>
      </c>
    </row>
    <row r="402" spans="1:12">
      <c r="A402" s="11" t="s">
        <v>652</v>
      </c>
      <c r="D402" s="11" t="s">
        <v>260</v>
      </c>
      <c r="E402" s="19" t="s">
        <v>864</v>
      </c>
      <c r="F402" s="10">
        <v>42036</v>
      </c>
      <c r="G402" s="10">
        <v>44958</v>
      </c>
      <c r="H402" s="11">
        <v>9</v>
      </c>
      <c r="I402" s="20" t="s">
        <v>259</v>
      </c>
      <c r="J402" s="11" t="s">
        <v>261</v>
      </c>
      <c r="K402" s="11" t="s">
        <v>945</v>
      </c>
      <c r="L402" s="11">
        <v>2</v>
      </c>
    </row>
    <row r="403" spans="1:12">
      <c r="A403" s="11" t="s">
        <v>653</v>
      </c>
      <c r="D403" s="11" t="s">
        <v>260</v>
      </c>
      <c r="E403" s="19" t="s">
        <v>865</v>
      </c>
      <c r="F403" s="10">
        <v>42036</v>
      </c>
      <c r="G403" s="10">
        <v>44958</v>
      </c>
      <c r="H403" s="11">
        <v>9</v>
      </c>
      <c r="I403" s="20" t="s">
        <v>259</v>
      </c>
      <c r="J403" s="11" t="s">
        <v>261</v>
      </c>
      <c r="K403" s="11" t="s">
        <v>945</v>
      </c>
      <c r="L403" s="11">
        <v>2</v>
      </c>
    </row>
    <row r="404" spans="1:12">
      <c r="A404" s="11" t="s">
        <v>654</v>
      </c>
      <c r="D404" s="11" t="s">
        <v>260</v>
      </c>
      <c r="E404" s="19" t="s">
        <v>866</v>
      </c>
      <c r="F404" s="10">
        <v>42036</v>
      </c>
      <c r="G404" s="10">
        <v>44958</v>
      </c>
      <c r="H404" s="11">
        <v>9</v>
      </c>
      <c r="I404" s="20" t="s">
        <v>259</v>
      </c>
      <c r="J404" s="11" t="s">
        <v>261</v>
      </c>
      <c r="K404" s="11" t="s">
        <v>945</v>
      </c>
      <c r="L404" s="11">
        <v>2</v>
      </c>
    </row>
    <row r="405" spans="1:12">
      <c r="A405" s="11" t="s">
        <v>655</v>
      </c>
      <c r="D405" s="11" t="s">
        <v>260</v>
      </c>
      <c r="E405" s="19" t="s">
        <v>867</v>
      </c>
      <c r="F405" s="10">
        <v>42036</v>
      </c>
      <c r="G405" s="10">
        <v>44958</v>
      </c>
      <c r="H405" s="11">
        <v>9</v>
      </c>
      <c r="I405" s="20" t="s">
        <v>259</v>
      </c>
      <c r="J405" s="11" t="s">
        <v>261</v>
      </c>
      <c r="K405" s="11" t="s">
        <v>945</v>
      </c>
      <c r="L405" s="11">
        <v>2</v>
      </c>
    </row>
    <row r="406" spans="1:12">
      <c r="A406" s="11" t="s">
        <v>656</v>
      </c>
      <c r="D406" s="11" t="s">
        <v>260</v>
      </c>
      <c r="E406" s="19" t="s">
        <v>868</v>
      </c>
      <c r="F406" s="10">
        <v>42036</v>
      </c>
      <c r="G406" s="10">
        <v>44958</v>
      </c>
      <c r="H406" s="11">
        <v>9</v>
      </c>
      <c r="I406" s="20" t="s">
        <v>259</v>
      </c>
      <c r="J406" s="11" t="s">
        <v>261</v>
      </c>
      <c r="K406" s="11" t="s">
        <v>945</v>
      </c>
      <c r="L406" s="11">
        <v>2</v>
      </c>
    </row>
    <row r="407" spans="1:12">
      <c r="A407" s="11" t="s">
        <v>657</v>
      </c>
      <c r="D407" s="11" t="s">
        <v>260</v>
      </c>
      <c r="E407" s="19" t="s">
        <v>869</v>
      </c>
      <c r="F407" s="10">
        <v>42036</v>
      </c>
      <c r="G407" s="10">
        <v>44958</v>
      </c>
      <c r="H407" s="11">
        <v>9</v>
      </c>
      <c r="I407" s="20" t="s">
        <v>259</v>
      </c>
      <c r="J407" s="11" t="s">
        <v>261</v>
      </c>
      <c r="K407" s="11" t="s">
        <v>945</v>
      </c>
      <c r="L407" s="11">
        <v>2</v>
      </c>
    </row>
    <row r="408" spans="1:12">
      <c r="A408" s="11" t="s">
        <v>658</v>
      </c>
      <c r="D408" s="11" t="s">
        <v>260</v>
      </c>
      <c r="E408" s="19" t="s">
        <v>870</v>
      </c>
      <c r="F408" s="10">
        <v>42036</v>
      </c>
      <c r="G408" s="10">
        <v>44958</v>
      </c>
      <c r="H408" s="11">
        <v>9</v>
      </c>
      <c r="I408" s="20" t="s">
        <v>259</v>
      </c>
      <c r="J408" s="11" t="s">
        <v>261</v>
      </c>
      <c r="K408" s="11" t="s">
        <v>945</v>
      </c>
      <c r="L408" s="11">
        <v>2</v>
      </c>
    </row>
    <row r="409" spans="1:12">
      <c r="A409" s="11" t="s">
        <v>659</v>
      </c>
      <c r="D409" s="11" t="s">
        <v>260</v>
      </c>
      <c r="E409" s="19" t="s">
        <v>871</v>
      </c>
      <c r="F409" s="10">
        <v>42036</v>
      </c>
      <c r="G409" s="10">
        <v>44958</v>
      </c>
      <c r="H409" s="11">
        <v>9</v>
      </c>
      <c r="I409" s="20" t="s">
        <v>259</v>
      </c>
      <c r="J409" s="11" t="s">
        <v>261</v>
      </c>
      <c r="K409" s="11" t="s">
        <v>945</v>
      </c>
      <c r="L409" s="11">
        <v>2</v>
      </c>
    </row>
    <row r="410" spans="1:12">
      <c r="A410" s="11" t="s">
        <v>660</v>
      </c>
      <c r="D410" s="11" t="s">
        <v>260</v>
      </c>
      <c r="E410" s="19" t="s">
        <v>872</v>
      </c>
      <c r="F410" s="10">
        <v>42036</v>
      </c>
      <c r="G410" s="10">
        <v>44958</v>
      </c>
      <c r="H410" s="11">
        <v>9</v>
      </c>
      <c r="I410" s="20" t="s">
        <v>259</v>
      </c>
      <c r="J410" s="11" t="s">
        <v>261</v>
      </c>
      <c r="K410" s="11" t="s">
        <v>945</v>
      </c>
      <c r="L410" s="11">
        <v>2</v>
      </c>
    </row>
    <row r="411" spans="1:12">
      <c r="A411" s="11" t="s">
        <v>661</v>
      </c>
      <c r="D411" s="11" t="s">
        <v>260</v>
      </c>
      <c r="E411" s="19" t="s">
        <v>873</v>
      </c>
      <c r="F411" s="10">
        <v>42036</v>
      </c>
      <c r="G411" s="10">
        <v>44958</v>
      </c>
      <c r="H411" s="11">
        <v>9</v>
      </c>
      <c r="I411" s="20" t="s">
        <v>259</v>
      </c>
      <c r="J411" s="11" t="s">
        <v>261</v>
      </c>
      <c r="K411" s="11" t="s">
        <v>945</v>
      </c>
      <c r="L411" s="11">
        <v>2</v>
      </c>
    </row>
    <row r="412" spans="1:12">
      <c r="A412" s="11" t="s">
        <v>662</v>
      </c>
      <c r="D412" s="11" t="s">
        <v>260</v>
      </c>
      <c r="E412" s="19" t="s">
        <v>874</v>
      </c>
      <c r="F412" s="10">
        <v>42036</v>
      </c>
      <c r="G412" s="10">
        <v>44958</v>
      </c>
      <c r="H412" s="11">
        <v>9</v>
      </c>
      <c r="I412" s="20" t="s">
        <v>259</v>
      </c>
      <c r="J412" s="11" t="s">
        <v>261</v>
      </c>
      <c r="K412" s="11" t="s">
        <v>945</v>
      </c>
      <c r="L412" s="11">
        <v>2</v>
      </c>
    </row>
    <row r="413" spans="1:12">
      <c r="A413" s="11" t="s">
        <v>663</v>
      </c>
      <c r="D413" s="11" t="s">
        <v>260</v>
      </c>
      <c r="E413" s="19" t="s">
        <v>875</v>
      </c>
      <c r="F413" s="10">
        <v>42036</v>
      </c>
      <c r="G413" s="10">
        <v>44958</v>
      </c>
      <c r="H413" s="11">
        <v>9</v>
      </c>
      <c r="I413" s="20" t="s">
        <v>259</v>
      </c>
      <c r="J413" s="11" t="s">
        <v>261</v>
      </c>
      <c r="K413" s="11" t="s">
        <v>945</v>
      </c>
      <c r="L413" s="11">
        <v>2</v>
      </c>
    </row>
    <row r="414" spans="1:12">
      <c r="A414" s="11" t="s">
        <v>664</v>
      </c>
      <c r="D414" s="11" t="s">
        <v>260</v>
      </c>
      <c r="E414" s="19" t="s">
        <v>876</v>
      </c>
      <c r="F414" s="10">
        <v>42036</v>
      </c>
      <c r="G414" s="10">
        <v>44958</v>
      </c>
      <c r="H414" s="11">
        <v>9</v>
      </c>
      <c r="I414" s="20" t="s">
        <v>259</v>
      </c>
      <c r="J414" s="11" t="s">
        <v>261</v>
      </c>
      <c r="K414" s="11" t="s">
        <v>945</v>
      </c>
      <c r="L414" s="11">
        <v>2</v>
      </c>
    </row>
    <row r="415" spans="1:12">
      <c r="A415" s="11" t="s">
        <v>665</v>
      </c>
      <c r="D415" s="11" t="s">
        <v>260</v>
      </c>
      <c r="E415" s="19" t="s">
        <v>877</v>
      </c>
      <c r="F415" s="10">
        <v>42036</v>
      </c>
      <c r="G415" s="10">
        <v>44958</v>
      </c>
      <c r="H415" s="11">
        <v>9</v>
      </c>
      <c r="I415" s="20" t="s">
        <v>259</v>
      </c>
      <c r="J415" s="11" t="s">
        <v>261</v>
      </c>
      <c r="K415" s="11" t="s">
        <v>945</v>
      </c>
      <c r="L415" s="11">
        <v>2</v>
      </c>
    </row>
    <row r="416" spans="1:12">
      <c r="A416" s="11" t="s">
        <v>666</v>
      </c>
      <c r="D416" s="11" t="s">
        <v>260</v>
      </c>
      <c r="E416" s="19" t="s">
        <v>878</v>
      </c>
      <c r="F416" s="10">
        <v>42036</v>
      </c>
      <c r="G416" s="10">
        <v>44958</v>
      </c>
      <c r="H416" s="11">
        <v>9</v>
      </c>
      <c r="I416" s="20" t="s">
        <v>259</v>
      </c>
      <c r="J416" s="11" t="s">
        <v>261</v>
      </c>
      <c r="K416" s="11" t="s">
        <v>945</v>
      </c>
      <c r="L416" s="11">
        <v>2</v>
      </c>
    </row>
    <row r="417" spans="1:12">
      <c r="A417" s="11" t="s">
        <v>667</v>
      </c>
      <c r="D417" s="11" t="s">
        <v>260</v>
      </c>
      <c r="E417" s="19" t="s">
        <v>879</v>
      </c>
      <c r="F417" s="10">
        <v>42036</v>
      </c>
      <c r="G417" s="10">
        <v>44958</v>
      </c>
      <c r="H417" s="11">
        <v>9</v>
      </c>
      <c r="I417" s="20" t="s">
        <v>259</v>
      </c>
      <c r="J417" s="11" t="s">
        <v>261</v>
      </c>
      <c r="K417" s="11" t="s">
        <v>945</v>
      </c>
      <c r="L417" s="11">
        <v>2</v>
      </c>
    </row>
    <row r="418" spans="1:12">
      <c r="A418" s="11" t="s">
        <v>668</v>
      </c>
      <c r="D418" s="11" t="s">
        <v>260</v>
      </c>
      <c r="E418" s="19" t="s">
        <v>880</v>
      </c>
      <c r="F418" s="10">
        <v>42036</v>
      </c>
      <c r="G418" s="10">
        <v>44958</v>
      </c>
      <c r="H418" s="11">
        <v>9</v>
      </c>
      <c r="I418" s="20" t="s">
        <v>259</v>
      </c>
      <c r="J418" s="11" t="s">
        <v>261</v>
      </c>
      <c r="K418" s="11" t="s">
        <v>945</v>
      </c>
      <c r="L418" s="11">
        <v>2</v>
      </c>
    </row>
    <row r="419" spans="1:12">
      <c r="A419" s="11" t="s">
        <v>669</v>
      </c>
      <c r="D419" s="11" t="s">
        <v>260</v>
      </c>
      <c r="E419" s="19" t="s">
        <v>881</v>
      </c>
      <c r="F419" s="10">
        <v>42036</v>
      </c>
      <c r="G419" s="10">
        <v>44958</v>
      </c>
      <c r="H419" s="11">
        <v>9</v>
      </c>
      <c r="I419" s="20" t="s">
        <v>259</v>
      </c>
      <c r="J419" s="11" t="s">
        <v>261</v>
      </c>
      <c r="K419" s="11" t="s">
        <v>945</v>
      </c>
      <c r="L419" s="11">
        <v>2</v>
      </c>
    </row>
    <row r="420" spans="1:12">
      <c r="A420" s="11" t="s">
        <v>670</v>
      </c>
      <c r="D420" s="11" t="s">
        <v>260</v>
      </c>
      <c r="E420" s="19" t="s">
        <v>882</v>
      </c>
      <c r="F420" s="10">
        <v>42036</v>
      </c>
      <c r="G420" s="10">
        <v>44958</v>
      </c>
      <c r="H420" s="11">
        <v>9</v>
      </c>
      <c r="I420" s="20" t="s">
        <v>259</v>
      </c>
      <c r="J420" s="11" t="s">
        <v>261</v>
      </c>
      <c r="K420" s="11" t="s">
        <v>945</v>
      </c>
      <c r="L420" s="11">
        <v>2</v>
      </c>
    </row>
    <row r="421" spans="1:12">
      <c r="A421" s="11" t="s">
        <v>671</v>
      </c>
      <c r="D421" s="11" t="s">
        <v>260</v>
      </c>
      <c r="E421" s="19" t="s">
        <v>883</v>
      </c>
      <c r="F421" s="10">
        <v>42036</v>
      </c>
      <c r="G421" s="10">
        <v>44958</v>
      </c>
      <c r="H421" s="11">
        <v>9</v>
      </c>
      <c r="I421" s="20" t="s">
        <v>259</v>
      </c>
      <c r="J421" s="11" t="s">
        <v>261</v>
      </c>
      <c r="K421" s="11" t="s">
        <v>945</v>
      </c>
      <c r="L421" s="11">
        <v>2</v>
      </c>
    </row>
    <row r="422" spans="1:12">
      <c r="A422" s="11" t="s">
        <v>672</v>
      </c>
      <c r="D422" s="11" t="s">
        <v>260</v>
      </c>
      <c r="E422" s="19" t="s">
        <v>884</v>
      </c>
      <c r="F422" s="10">
        <v>42036</v>
      </c>
      <c r="G422" s="10">
        <v>44958</v>
      </c>
      <c r="H422" s="11">
        <v>9</v>
      </c>
      <c r="I422" s="20" t="s">
        <v>259</v>
      </c>
      <c r="J422" s="11" t="s">
        <v>261</v>
      </c>
      <c r="K422" s="11" t="s">
        <v>945</v>
      </c>
      <c r="L422" s="11">
        <v>2</v>
      </c>
    </row>
    <row r="423" spans="1:12">
      <c r="A423" s="11" t="s">
        <v>673</v>
      </c>
      <c r="D423" s="11" t="s">
        <v>260</v>
      </c>
      <c r="E423" s="19" t="s">
        <v>885</v>
      </c>
      <c r="F423" s="10">
        <v>42036</v>
      </c>
      <c r="G423" s="10">
        <v>44958</v>
      </c>
      <c r="H423" s="11">
        <v>9</v>
      </c>
      <c r="I423" s="20" t="s">
        <v>259</v>
      </c>
      <c r="J423" s="11" t="s">
        <v>261</v>
      </c>
      <c r="K423" s="11" t="s">
        <v>945</v>
      </c>
      <c r="L423" s="11">
        <v>2</v>
      </c>
    </row>
    <row r="424" spans="1:12">
      <c r="A424" s="11" t="s">
        <v>674</v>
      </c>
      <c r="D424" s="11" t="s">
        <v>260</v>
      </c>
      <c r="E424" s="19" t="s">
        <v>886</v>
      </c>
      <c r="F424" s="10">
        <v>42036</v>
      </c>
      <c r="G424" s="10">
        <v>44958</v>
      </c>
      <c r="H424" s="11">
        <v>9</v>
      </c>
      <c r="I424" s="20" t="s">
        <v>259</v>
      </c>
      <c r="J424" s="11" t="s">
        <v>261</v>
      </c>
      <c r="K424" s="11" t="s">
        <v>945</v>
      </c>
      <c r="L424" s="11">
        <v>2</v>
      </c>
    </row>
    <row r="425" spans="1:12">
      <c r="A425" s="11" t="s">
        <v>675</v>
      </c>
      <c r="D425" s="11" t="s">
        <v>260</v>
      </c>
      <c r="E425" s="19" t="s">
        <v>887</v>
      </c>
      <c r="F425" s="10">
        <v>42036</v>
      </c>
      <c r="G425" s="10">
        <v>44958</v>
      </c>
      <c r="H425" s="11">
        <v>9</v>
      </c>
      <c r="I425" s="20" t="s">
        <v>259</v>
      </c>
      <c r="J425" s="11" t="s">
        <v>261</v>
      </c>
      <c r="K425" s="11" t="s">
        <v>945</v>
      </c>
      <c r="L425" s="11">
        <v>2</v>
      </c>
    </row>
    <row r="426" spans="1:12">
      <c r="A426" s="11" t="s">
        <v>676</v>
      </c>
      <c r="D426" s="11" t="s">
        <v>260</v>
      </c>
      <c r="E426" s="19" t="s">
        <v>888</v>
      </c>
      <c r="F426" s="10">
        <v>42036</v>
      </c>
      <c r="G426" s="10">
        <v>44958</v>
      </c>
      <c r="H426" s="11">
        <v>9</v>
      </c>
      <c r="I426" s="20" t="s">
        <v>259</v>
      </c>
      <c r="J426" s="11" t="s">
        <v>261</v>
      </c>
      <c r="K426" s="11" t="s">
        <v>945</v>
      </c>
      <c r="L426" s="11">
        <v>2</v>
      </c>
    </row>
    <row r="427" spans="1:12">
      <c r="A427" s="11" t="s">
        <v>677</v>
      </c>
      <c r="D427" s="11" t="s">
        <v>260</v>
      </c>
      <c r="E427" s="19" t="s">
        <v>889</v>
      </c>
      <c r="F427" s="10">
        <v>42036</v>
      </c>
      <c r="G427" s="10">
        <v>44958</v>
      </c>
      <c r="H427" s="11">
        <v>9</v>
      </c>
      <c r="I427" s="20" t="s">
        <v>259</v>
      </c>
      <c r="J427" s="11" t="s">
        <v>261</v>
      </c>
      <c r="K427" s="11" t="s">
        <v>945</v>
      </c>
      <c r="L427" s="11">
        <v>2</v>
      </c>
    </row>
    <row r="428" spans="1:12">
      <c r="A428" s="11" t="s">
        <v>678</v>
      </c>
      <c r="D428" s="11" t="s">
        <v>260</v>
      </c>
      <c r="E428" s="19" t="s">
        <v>890</v>
      </c>
      <c r="F428" s="10">
        <v>42036</v>
      </c>
      <c r="G428" s="10">
        <v>44958</v>
      </c>
      <c r="H428" s="11">
        <v>9</v>
      </c>
      <c r="I428" s="20" t="s">
        <v>259</v>
      </c>
      <c r="J428" s="11" t="s">
        <v>261</v>
      </c>
      <c r="K428" s="11" t="s">
        <v>945</v>
      </c>
      <c r="L428" s="11">
        <v>2</v>
      </c>
    </row>
    <row r="429" spans="1:12">
      <c r="A429" s="11" t="s">
        <v>679</v>
      </c>
      <c r="D429" s="11" t="s">
        <v>260</v>
      </c>
      <c r="E429" s="19" t="s">
        <v>891</v>
      </c>
      <c r="F429" s="10">
        <v>42036</v>
      </c>
      <c r="G429" s="10">
        <v>44958</v>
      </c>
      <c r="H429" s="11">
        <v>9</v>
      </c>
      <c r="I429" s="20" t="s">
        <v>259</v>
      </c>
      <c r="J429" s="11" t="s">
        <v>261</v>
      </c>
      <c r="K429" s="11" t="s">
        <v>945</v>
      </c>
      <c r="L429" s="11">
        <v>2</v>
      </c>
    </row>
    <row r="430" spans="1:12">
      <c r="A430" s="11" t="s">
        <v>680</v>
      </c>
      <c r="D430" s="11" t="s">
        <v>260</v>
      </c>
      <c r="E430" s="19" t="s">
        <v>892</v>
      </c>
      <c r="F430" s="10">
        <v>42036</v>
      </c>
      <c r="G430" s="10">
        <v>44958</v>
      </c>
      <c r="H430" s="11">
        <v>9</v>
      </c>
      <c r="I430" s="20" t="s">
        <v>259</v>
      </c>
      <c r="J430" s="11" t="s">
        <v>261</v>
      </c>
      <c r="K430" s="11" t="s">
        <v>945</v>
      </c>
      <c r="L430" s="11">
        <v>2</v>
      </c>
    </row>
    <row r="431" spans="1:12">
      <c r="A431" s="11" t="s">
        <v>681</v>
      </c>
      <c r="D431" s="11" t="s">
        <v>260</v>
      </c>
      <c r="E431" s="19" t="s">
        <v>893</v>
      </c>
      <c r="F431" s="10">
        <v>42036</v>
      </c>
      <c r="G431" s="10">
        <v>44958</v>
      </c>
      <c r="H431" s="11">
        <v>9</v>
      </c>
      <c r="I431" s="20" t="s">
        <v>259</v>
      </c>
      <c r="J431" s="11" t="s">
        <v>261</v>
      </c>
      <c r="K431" s="11" t="s">
        <v>945</v>
      </c>
      <c r="L431" s="11">
        <v>2</v>
      </c>
    </row>
    <row r="432" spans="1:12">
      <c r="A432" s="11" t="s">
        <v>682</v>
      </c>
      <c r="D432" s="11" t="s">
        <v>260</v>
      </c>
      <c r="E432" s="19" t="s">
        <v>894</v>
      </c>
      <c r="F432" s="10">
        <v>42036</v>
      </c>
      <c r="G432" s="10">
        <v>44958</v>
      </c>
      <c r="H432" s="11">
        <v>9</v>
      </c>
      <c r="I432" s="20" t="s">
        <v>259</v>
      </c>
      <c r="J432" s="11" t="s">
        <v>261</v>
      </c>
      <c r="K432" s="11" t="s">
        <v>945</v>
      </c>
      <c r="L432" s="11">
        <v>2</v>
      </c>
    </row>
    <row r="433" spans="1:12">
      <c r="A433" s="11" t="s">
        <v>683</v>
      </c>
      <c r="D433" s="11" t="s">
        <v>260</v>
      </c>
      <c r="E433" s="19" t="s">
        <v>895</v>
      </c>
      <c r="F433" s="10">
        <v>42036</v>
      </c>
      <c r="G433" s="10">
        <v>44958</v>
      </c>
      <c r="H433" s="11">
        <v>9</v>
      </c>
      <c r="I433" s="20" t="s">
        <v>259</v>
      </c>
      <c r="J433" s="11" t="s">
        <v>261</v>
      </c>
      <c r="K433" s="11" t="s">
        <v>945</v>
      </c>
      <c r="L433" s="11">
        <v>2</v>
      </c>
    </row>
    <row r="434" spans="1:12">
      <c r="A434" s="11" t="s">
        <v>684</v>
      </c>
      <c r="D434" s="11" t="s">
        <v>260</v>
      </c>
      <c r="E434" s="19" t="s">
        <v>896</v>
      </c>
      <c r="F434" s="10">
        <v>42036</v>
      </c>
      <c r="G434" s="10">
        <v>44958</v>
      </c>
      <c r="H434" s="11">
        <v>9</v>
      </c>
      <c r="I434" s="20" t="s">
        <v>259</v>
      </c>
      <c r="J434" s="11" t="s">
        <v>261</v>
      </c>
      <c r="K434" s="11" t="s">
        <v>945</v>
      </c>
      <c r="L434" s="11">
        <v>2</v>
      </c>
    </row>
    <row r="435" spans="1:12">
      <c r="A435" s="11" t="s">
        <v>685</v>
      </c>
      <c r="D435" s="11" t="s">
        <v>260</v>
      </c>
      <c r="E435" s="19" t="s">
        <v>897</v>
      </c>
      <c r="F435" s="10">
        <v>42036</v>
      </c>
      <c r="G435" s="10">
        <v>44958</v>
      </c>
      <c r="H435" s="11">
        <v>9</v>
      </c>
      <c r="I435" s="20" t="s">
        <v>259</v>
      </c>
      <c r="J435" s="11" t="s">
        <v>261</v>
      </c>
      <c r="K435" s="11" t="s">
        <v>945</v>
      </c>
      <c r="L435" s="11">
        <v>2</v>
      </c>
    </row>
    <row r="436" spans="1:12">
      <c r="A436" s="11" t="s">
        <v>686</v>
      </c>
      <c r="D436" s="11" t="s">
        <v>260</v>
      </c>
      <c r="E436" s="19" t="s">
        <v>898</v>
      </c>
      <c r="F436" s="10">
        <v>42036</v>
      </c>
      <c r="G436" s="10">
        <v>44958</v>
      </c>
      <c r="H436" s="11">
        <v>9</v>
      </c>
      <c r="I436" s="20" t="s">
        <v>259</v>
      </c>
      <c r="J436" s="11" t="s">
        <v>261</v>
      </c>
      <c r="K436" s="11" t="s">
        <v>945</v>
      </c>
      <c r="L436" s="11">
        <v>2</v>
      </c>
    </row>
    <row r="437" spans="1:12">
      <c r="A437" s="11" t="s">
        <v>687</v>
      </c>
      <c r="D437" s="11" t="s">
        <v>260</v>
      </c>
      <c r="E437" s="19" t="s">
        <v>899</v>
      </c>
      <c r="F437" s="10">
        <v>42036</v>
      </c>
      <c r="G437" s="10">
        <v>44958</v>
      </c>
      <c r="H437" s="11">
        <v>9</v>
      </c>
      <c r="I437" s="20" t="s">
        <v>259</v>
      </c>
      <c r="J437" s="11" t="s">
        <v>261</v>
      </c>
      <c r="K437" s="11" t="s">
        <v>945</v>
      </c>
      <c r="L437" s="11">
        <v>2</v>
      </c>
    </row>
    <row r="438" spans="1:12">
      <c r="A438" s="11" t="s">
        <v>688</v>
      </c>
      <c r="D438" s="11" t="s">
        <v>260</v>
      </c>
      <c r="E438" s="19" t="s">
        <v>900</v>
      </c>
      <c r="F438" s="10">
        <v>42036</v>
      </c>
      <c r="G438" s="10">
        <v>44958</v>
      </c>
      <c r="H438" s="11">
        <v>9</v>
      </c>
      <c r="I438" s="20" t="s">
        <v>259</v>
      </c>
      <c r="J438" s="11" t="s">
        <v>261</v>
      </c>
      <c r="K438" s="11" t="s">
        <v>945</v>
      </c>
      <c r="L438" s="11">
        <v>2</v>
      </c>
    </row>
    <row r="439" spans="1:12">
      <c r="A439" s="11" t="s">
        <v>689</v>
      </c>
      <c r="D439" s="11" t="s">
        <v>260</v>
      </c>
      <c r="E439" s="19" t="s">
        <v>901</v>
      </c>
      <c r="F439" s="10">
        <v>42036</v>
      </c>
      <c r="G439" s="10">
        <v>44958</v>
      </c>
      <c r="H439" s="11">
        <v>9</v>
      </c>
      <c r="I439" s="20" t="s">
        <v>259</v>
      </c>
      <c r="J439" s="11" t="s">
        <v>261</v>
      </c>
      <c r="K439" s="11" t="s">
        <v>945</v>
      </c>
      <c r="L439" s="11">
        <v>2</v>
      </c>
    </row>
    <row r="440" spans="1:12">
      <c r="A440" s="11" t="s">
        <v>690</v>
      </c>
      <c r="D440" s="11" t="s">
        <v>260</v>
      </c>
      <c r="E440" s="19" t="s">
        <v>902</v>
      </c>
      <c r="F440" s="10">
        <v>42036</v>
      </c>
      <c r="G440" s="10">
        <v>44958</v>
      </c>
      <c r="H440" s="11">
        <v>9</v>
      </c>
      <c r="I440" s="20" t="s">
        <v>259</v>
      </c>
      <c r="J440" s="11" t="s">
        <v>261</v>
      </c>
      <c r="K440" s="11" t="s">
        <v>945</v>
      </c>
      <c r="L440" s="11">
        <v>2</v>
      </c>
    </row>
    <row r="441" spans="1:12">
      <c r="A441" s="11" t="s">
        <v>691</v>
      </c>
      <c r="D441" s="11" t="s">
        <v>260</v>
      </c>
      <c r="E441" s="19" t="s">
        <v>903</v>
      </c>
      <c r="F441" s="10">
        <v>42036</v>
      </c>
      <c r="G441" s="10">
        <v>44958</v>
      </c>
      <c r="H441" s="11">
        <v>9</v>
      </c>
      <c r="I441" s="20" t="s">
        <v>259</v>
      </c>
      <c r="J441" s="11" t="s">
        <v>261</v>
      </c>
      <c r="K441" s="11" t="s">
        <v>945</v>
      </c>
      <c r="L441" s="11">
        <v>2</v>
      </c>
    </row>
    <row r="442" spans="1:12">
      <c r="A442" s="11" t="s">
        <v>692</v>
      </c>
      <c r="D442" s="11" t="s">
        <v>260</v>
      </c>
      <c r="E442" s="19" t="s">
        <v>904</v>
      </c>
      <c r="F442" s="10">
        <v>42036</v>
      </c>
      <c r="G442" s="10">
        <v>44958</v>
      </c>
      <c r="H442" s="11">
        <v>9</v>
      </c>
      <c r="I442" s="20" t="s">
        <v>259</v>
      </c>
      <c r="J442" s="11" t="s">
        <v>261</v>
      </c>
      <c r="K442" s="11" t="s">
        <v>945</v>
      </c>
      <c r="L442" s="11">
        <v>2</v>
      </c>
    </row>
    <row r="443" spans="1:12">
      <c r="A443" s="11" t="s">
        <v>693</v>
      </c>
      <c r="D443" s="11" t="s">
        <v>260</v>
      </c>
      <c r="E443" s="19" t="s">
        <v>905</v>
      </c>
      <c r="F443" s="10">
        <v>42036</v>
      </c>
      <c r="G443" s="10">
        <v>44958</v>
      </c>
      <c r="H443" s="11">
        <v>9</v>
      </c>
      <c r="I443" s="20" t="s">
        <v>259</v>
      </c>
      <c r="J443" s="11" t="s">
        <v>261</v>
      </c>
      <c r="K443" s="11" t="s">
        <v>945</v>
      </c>
      <c r="L443" s="11">
        <v>2</v>
      </c>
    </row>
    <row r="444" spans="1:12">
      <c r="A444" s="11" t="s">
        <v>694</v>
      </c>
      <c r="D444" s="11" t="s">
        <v>260</v>
      </c>
      <c r="E444" s="19" t="s">
        <v>906</v>
      </c>
      <c r="F444" s="10">
        <v>42036</v>
      </c>
      <c r="G444" s="10">
        <v>44958</v>
      </c>
      <c r="H444" s="11">
        <v>9</v>
      </c>
      <c r="I444" s="20" t="s">
        <v>259</v>
      </c>
      <c r="J444" s="11" t="s">
        <v>261</v>
      </c>
      <c r="K444" s="11" t="s">
        <v>945</v>
      </c>
      <c r="L444" s="11">
        <v>2</v>
      </c>
    </row>
    <row r="445" spans="1:12">
      <c r="A445" s="11" t="s">
        <v>695</v>
      </c>
      <c r="D445" s="11" t="s">
        <v>260</v>
      </c>
      <c r="E445" s="19" t="s">
        <v>907</v>
      </c>
      <c r="F445" s="10">
        <v>42036</v>
      </c>
      <c r="G445" s="10">
        <v>44958</v>
      </c>
      <c r="H445" s="11">
        <v>9</v>
      </c>
      <c r="I445" s="20" t="s">
        <v>259</v>
      </c>
      <c r="J445" s="11" t="s">
        <v>261</v>
      </c>
      <c r="K445" s="11" t="s">
        <v>945</v>
      </c>
      <c r="L445" s="11">
        <v>2</v>
      </c>
    </row>
    <row r="446" spans="1:12">
      <c r="A446" s="11" t="s">
        <v>696</v>
      </c>
      <c r="D446" s="11" t="s">
        <v>260</v>
      </c>
      <c r="E446" s="19" t="s">
        <v>908</v>
      </c>
      <c r="F446" s="10">
        <v>42036</v>
      </c>
      <c r="G446" s="10">
        <v>44958</v>
      </c>
      <c r="H446" s="11">
        <v>9</v>
      </c>
      <c r="I446" s="20" t="s">
        <v>259</v>
      </c>
      <c r="J446" s="11" t="s">
        <v>261</v>
      </c>
      <c r="K446" s="11" t="s">
        <v>945</v>
      </c>
      <c r="L446" s="11">
        <v>2</v>
      </c>
    </row>
    <row r="447" spans="1:12">
      <c r="A447" s="11" t="s">
        <v>697</v>
      </c>
      <c r="D447" s="11" t="s">
        <v>260</v>
      </c>
      <c r="E447" s="19" t="s">
        <v>909</v>
      </c>
      <c r="F447" s="10">
        <v>42036</v>
      </c>
      <c r="G447" s="10">
        <v>44958</v>
      </c>
      <c r="H447" s="11">
        <v>9</v>
      </c>
      <c r="I447" s="20" t="s">
        <v>259</v>
      </c>
      <c r="J447" s="11" t="s">
        <v>261</v>
      </c>
      <c r="K447" s="11" t="s">
        <v>945</v>
      </c>
      <c r="L447" s="11">
        <v>2</v>
      </c>
    </row>
    <row r="448" spans="1:12">
      <c r="A448" s="11" t="s">
        <v>698</v>
      </c>
      <c r="D448" s="11" t="s">
        <v>260</v>
      </c>
      <c r="E448" s="19" t="s">
        <v>910</v>
      </c>
      <c r="F448" s="10">
        <v>42036</v>
      </c>
      <c r="G448" s="10">
        <v>44958</v>
      </c>
      <c r="H448" s="11">
        <v>9</v>
      </c>
      <c r="I448" s="20" t="s">
        <v>259</v>
      </c>
      <c r="J448" s="11" t="s">
        <v>261</v>
      </c>
      <c r="K448" s="11" t="s">
        <v>945</v>
      </c>
      <c r="L448" s="11">
        <v>2</v>
      </c>
    </row>
    <row r="449" spans="1:12">
      <c r="A449" s="11" t="s">
        <v>699</v>
      </c>
      <c r="D449" s="11" t="s">
        <v>260</v>
      </c>
      <c r="E449" s="19" t="s">
        <v>911</v>
      </c>
      <c r="F449" s="10">
        <v>42036</v>
      </c>
      <c r="G449" s="10">
        <v>44958</v>
      </c>
      <c r="H449" s="11">
        <v>9</v>
      </c>
      <c r="I449" s="20" t="s">
        <v>259</v>
      </c>
      <c r="J449" s="11" t="s">
        <v>261</v>
      </c>
      <c r="K449" s="11" t="s">
        <v>945</v>
      </c>
      <c r="L449" s="11">
        <v>2</v>
      </c>
    </row>
    <row r="450" spans="1:12">
      <c r="A450" s="11" t="s">
        <v>700</v>
      </c>
      <c r="D450" s="11" t="s">
        <v>260</v>
      </c>
      <c r="E450" s="19" t="s">
        <v>912</v>
      </c>
      <c r="F450" s="10">
        <v>42036</v>
      </c>
      <c r="G450" s="10">
        <v>44958</v>
      </c>
      <c r="H450" s="11">
        <v>9</v>
      </c>
      <c r="I450" s="20" t="s">
        <v>259</v>
      </c>
      <c r="J450" s="11" t="s">
        <v>261</v>
      </c>
      <c r="K450" s="11" t="s">
        <v>945</v>
      </c>
      <c r="L450" s="11">
        <v>2</v>
      </c>
    </row>
    <row r="451" spans="1:12">
      <c r="A451" s="11" t="s">
        <v>701</v>
      </c>
      <c r="D451" s="11" t="s">
        <v>260</v>
      </c>
      <c r="E451" s="19" t="s">
        <v>913</v>
      </c>
      <c r="F451" s="10">
        <v>42036</v>
      </c>
      <c r="G451" s="10">
        <v>44958</v>
      </c>
      <c r="H451" s="11">
        <v>9</v>
      </c>
      <c r="I451" s="20" t="s">
        <v>259</v>
      </c>
      <c r="J451" s="11" t="s">
        <v>261</v>
      </c>
      <c r="K451" s="11" t="s">
        <v>945</v>
      </c>
      <c r="L451" s="11">
        <v>2</v>
      </c>
    </row>
    <row r="452" spans="1:12">
      <c r="A452" s="11" t="s">
        <v>702</v>
      </c>
      <c r="D452" s="11" t="s">
        <v>260</v>
      </c>
      <c r="E452" s="19" t="s">
        <v>914</v>
      </c>
      <c r="F452" s="10">
        <v>42036</v>
      </c>
      <c r="G452" s="10">
        <v>44958</v>
      </c>
      <c r="H452" s="11">
        <v>9</v>
      </c>
      <c r="I452" s="20" t="s">
        <v>259</v>
      </c>
      <c r="J452" s="11" t="s">
        <v>261</v>
      </c>
      <c r="K452" s="11" t="s">
        <v>945</v>
      </c>
      <c r="L452" s="11">
        <v>2</v>
      </c>
    </row>
    <row r="453" spans="1:12">
      <c r="A453" s="11" t="s">
        <v>703</v>
      </c>
      <c r="D453" s="11" t="s">
        <v>260</v>
      </c>
      <c r="E453" s="19" t="s">
        <v>915</v>
      </c>
      <c r="F453" s="10">
        <v>42036</v>
      </c>
      <c r="G453" s="10">
        <v>44958</v>
      </c>
      <c r="H453" s="11">
        <v>9</v>
      </c>
      <c r="I453" s="20" t="s">
        <v>259</v>
      </c>
      <c r="J453" s="11" t="s">
        <v>261</v>
      </c>
      <c r="K453" s="11" t="s">
        <v>945</v>
      </c>
      <c r="L453" s="11">
        <v>2</v>
      </c>
    </row>
    <row r="454" spans="1:12">
      <c r="A454" s="11" t="s">
        <v>704</v>
      </c>
      <c r="D454" s="11" t="s">
        <v>260</v>
      </c>
      <c r="E454" s="19" t="s">
        <v>916</v>
      </c>
      <c r="F454" s="10">
        <v>42036</v>
      </c>
      <c r="G454" s="10">
        <v>44958</v>
      </c>
      <c r="H454" s="11">
        <v>9</v>
      </c>
      <c r="I454" s="20" t="s">
        <v>259</v>
      </c>
      <c r="J454" s="11" t="s">
        <v>261</v>
      </c>
      <c r="K454" s="11" t="s">
        <v>945</v>
      </c>
      <c r="L454" s="11">
        <v>2</v>
      </c>
    </row>
    <row r="455" spans="1:12">
      <c r="A455" s="11" t="s">
        <v>705</v>
      </c>
      <c r="D455" s="11" t="s">
        <v>260</v>
      </c>
      <c r="E455" s="19" t="s">
        <v>917</v>
      </c>
      <c r="F455" s="10">
        <v>42036</v>
      </c>
      <c r="G455" s="10">
        <v>44958</v>
      </c>
      <c r="H455" s="11">
        <v>9</v>
      </c>
      <c r="I455" s="20" t="s">
        <v>259</v>
      </c>
      <c r="J455" s="11" t="s">
        <v>261</v>
      </c>
      <c r="K455" s="11" t="s">
        <v>945</v>
      </c>
      <c r="L455" s="11">
        <v>2</v>
      </c>
    </row>
    <row r="456" spans="1:12">
      <c r="A456" s="11" t="s">
        <v>706</v>
      </c>
      <c r="D456" s="11" t="s">
        <v>260</v>
      </c>
      <c r="E456" s="19" t="s">
        <v>918</v>
      </c>
      <c r="F456" s="10">
        <v>42036</v>
      </c>
      <c r="G456" s="10">
        <v>44958</v>
      </c>
      <c r="H456" s="11">
        <v>9</v>
      </c>
      <c r="I456" s="20" t="s">
        <v>259</v>
      </c>
      <c r="J456" s="11" t="s">
        <v>261</v>
      </c>
      <c r="K456" s="11" t="s">
        <v>945</v>
      </c>
      <c r="L456" s="11">
        <v>2</v>
      </c>
    </row>
    <row r="457" spans="1:12">
      <c r="A457" s="11" t="s">
        <v>707</v>
      </c>
      <c r="D457" s="11" t="s">
        <v>260</v>
      </c>
      <c r="E457" s="19" t="s">
        <v>919</v>
      </c>
      <c r="F457" s="10">
        <v>42036</v>
      </c>
      <c r="G457" s="10">
        <v>44958</v>
      </c>
      <c r="H457" s="11">
        <v>9</v>
      </c>
      <c r="I457" s="20" t="s">
        <v>259</v>
      </c>
      <c r="J457" s="11" t="s">
        <v>261</v>
      </c>
      <c r="K457" s="11" t="s">
        <v>945</v>
      </c>
      <c r="L457" s="11">
        <v>2</v>
      </c>
    </row>
    <row r="458" spans="1:12">
      <c r="A458" s="11" t="s">
        <v>708</v>
      </c>
      <c r="D458" s="11" t="s">
        <v>260</v>
      </c>
      <c r="E458" s="19" t="s">
        <v>920</v>
      </c>
      <c r="F458" s="10">
        <v>42036</v>
      </c>
      <c r="G458" s="10">
        <v>44958</v>
      </c>
      <c r="H458" s="11">
        <v>9</v>
      </c>
      <c r="I458" s="20" t="s">
        <v>259</v>
      </c>
      <c r="J458" s="11" t="s">
        <v>261</v>
      </c>
      <c r="K458" s="11" t="s">
        <v>945</v>
      </c>
      <c r="L458" s="11">
        <v>2</v>
      </c>
    </row>
    <row r="459" spans="1:12">
      <c r="A459" s="11" t="s">
        <v>709</v>
      </c>
      <c r="D459" s="11" t="s">
        <v>260</v>
      </c>
      <c r="E459" s="19" t="s">
        <v>921</v>
      </c>
      <c r="F459" s="10">
        <v>42036</v>
      </c>
      <c r="G459" s="10">
        <v>44958</v>
      </c>
      <c r="H459" s="11">
        <v>9</v>
      </c>
      <c r="I459" s="20" t="s">
        <v>259</v>
      </c>
      <c r="J459" s="11" t="s">
        <v>261</v>
      </c>
      <c r="K459" s="11" t="s">
        <v>945</v>
      </c>
      <c r="L459" s="11">
        <v>2</v>
      </c>
    </row>
    <row r="460" spans="1:12">
      <c r="A460" s="11" t="s">
        <v>710</v>
      </c>
      <c r="D460" s="11" t="s">
        <v>260</v>
      </c>
      <c r="E460" s="19" t="s">
        <v>922</v>
      </c>
      <c r="F460" s="10">
        <v>42036</v>
      </c>
      <c r="G460" s="10">
        <v>44958</v>
      </c>
      <c r="H460" s="11">
        <v>9</v>
      </c>
      <c r="I460" s="20" t="s">
        <v>259</v>
      </c>
      <c r="J460" s="11" t="s">
        <v>261</v>
      </c>
      <c r="K460" s="11" t="s">
        <v>945</v>
      </c>
      <c r="L460" s="11">
        <v>2</v>
      </c>
    </row>
    <row r="461" spans="1:12">
      <c r="A461" s="11" t="s">
        <v>711</v>
      </c>
      <c r="D461" s="11" t="s">
        <v>260</v>
      </c>
      <c r="E461" s="19" t="s">
        <v>923</v>
      </c>
      <c r="F461" s="10">
        <v>42036</v>
      </c>
      <c r="G461" s="10">
        <v>44958</v>
      </c>
      <c r="H461" s="11">
        <v>9</v>
      </c>
      <c r="I461" s="20" t="s">
        <v>259</v>
      </c>
      <c r="J461" s="11" t="s">
        <v>261</v>
      </c>
      <c r="K461" s="11" t="s">
        <v>945</v>
      </c>
      <c r="L461" s="11">
        <v>2</v>
      </c>
    </row>
    <row r="462" spans="1:12">
      <c r="A462" s="11" t="s">
        <v>712</v>
      </c>
      <c r="D462" s="11" t="s">
        <v>260</v>
      </c>
      <c r="E462" s="19" t="s">
        <v>924</v>
      </c>
      <c r="F462" s="10">
        <v>42036</v>
      </c>
      <c r="G462" s="10">
        <v>44958</v>
      </c>
      <c r="H462" s="11">
        <v>9</v>
      </c>
      <c r="I462" s="20" t="s">
        <v>259</v>
      </c>
      <c r="J462" s="11" t="s">
        <v>261</v>
      </c>
      <c r="K462" s="11" t="s">
        <v>945</v>
      </c>
      <c r="L462" s="11">
        <v>2</v>
      </c>
    </row>
    <row r="463" spans="1:12">
      <c r="A463" s="11" t="s">
        <v>713</v>
      </c>
      <c r="D463" s="11" t="s">
        <v>260</v>
      </c>
      <c r="E463" s="19" t="s">
        <v>925</v>
      </c>
      <c r="F463" s="10">
        <v>42036</v>
      </c>
      <c r="G463" s="10">
        <v>44958</v>
      </c>
      <c r="H463" s="11">
        <v>9</v>
      </c>
      <c r="I463" s="20" t="s">
        <v>259</v>
      </c>
      <c r="J463" s="11" t="s">
        <v>261</v>
      </c>
      <c r="K463" s="11" t="s">
        <v>945</v>
      </c>
      <c r="L463" s="11">
        <v>2</v>
      </c>
    </row>
    <row r="464" spans="1:12">
      <c r="A464" s="11" t="s">
        <v>714</v>
      </c>
      <c r="D464" s="11" t="s">
        <v>260</v>
      </c>
      <c r="E464" s="19" t="s">
        <v>926</v>
      </c>
      <c r="F464" s="10">
        <v>42036</v>
      </c>
      <c r="G464" s="10">
        <v>44958</v>
      </c>
      <c r="H464" s="11">
        <v>9</v>
      </c>
      <c r="I464" s="20" t="s">
        <v>259</v>
      </c>
      <c r="J464" s="11" t="s">
        <v>261</v>
      </c>
      <c r="K464" s="11" t="s">
        <v>945</v>
      </c>
      <c r="L464" s="11">
        <v>2</v>
      </c>
    </row>
    <row r="465" spans="1:12">
      <c r="A465" s="11" t="s">
        <v>715</v>
      </c>
      <c r="D465" s="11" t="s">
        <v>260</v>
      </c>
      <c r="E465" s="19" t="s">
        <v>927</v>
      </c>
      <c r="F465" s="10">
        <v>42036</v>
      </c>
      <c r="G465" s="10">
        <v>44958</v>
      </c>
      <c r="H465" s="11">
        <v>9</v>
      </c>
      <c r="I465" s="20" t="s">
        <v>259</v>
      </c>
      <c r="J465" s="11" t="s">
        <v>261</v>
      </c>
      <c r="K465" s="11" t="s">
        <v>945</v>
      </c>
      <c r="L465" s="11">
        <v>2</v>
      </c>
    </row>
    <row r="466" spans="1:12">
      <c r="A466" s="11" t="s">
        <v>716</v>
      </c>
      <c r="D466" s="11" t="s">
        <v>260</v>
      </c>
      <c r="E466" s="19" t="s">
        <v>928</v>
      </c>
      <c r="F466" s="10">
        <v>42036</v>
      </c>
      <c r="G466" s="10">
        <v>44958</v>
      </c>
      <c r="H466" s="11">
        <v>9</v>
      </c>
      <c r="I466" s="20" t="s">
        <v>259</v>
      </c>
      <c r="J466" s="11" t="s">
        <v>261</v>
      </c>
      <c r="K466" s="11" t="s">
        <v>945</v>
      </c>
      <c r="L466" s="11">
        <v>2</v>
      </c>
    </row>
    <row r="467" spans="1:12">
      <c r="A467" s="11" t="s">
        <v>717</v>
      </c>
      <c r="D467" s="11" t="s">
        <v>260</v>
      </c>
      <c r="E467" s="19" t="s">
        <v>929</v>
      </c>
      <c r="F467" s="10">
        <v>42036</v>
      </c>
      <c r="G467" s="10">
        <v>44958</v>
      </c>
      <c r="H467" s="11">
        <v>9</v>
      </c>
      <c r="I467" s="20" t="s">
        <v>259</v>
      </c>
      <c r="J467" s="11" t="s">
        <v>261</v>
      </c>
      <c r="K467" s="11" t="s">
        <v>945</v>
      </c>
      <c r="L467" s="11">
        <v>2</v>
      </c>
    </row>
    <row r="468" spans="1:12">
      <c r="A468" s="11" t="s">
        <v>718</v>
      </c>
      <c r="D468" s="11" t="s">
        <v>260</v>
      </c>
      <c r="E468" s="19" t="s">
        <v>930</v>
      </c>
      <c r="F468" s="10">
        <v>42036</v>
      </c>
      <c r="G468" s="10">
        <v>44958</v>
      </c>
      <c r="H468" s="11">
        <v>9</v>
      </c>
      <c r="I468" s="20" t="s">
        <v>259</v>
      </c>
      <c r="J468" s="11" t="s">
        <v>261</v>
      </c>
      <c r="K468" s="11" t="s">
        <v>945</v>
      </c>
      <c r="L468" s="11">
        <v>2</v>
      </c>
    </row>
    <row r="469" spans="1:12">
      <c r="A469" s="11" t="s">
        <v>719</v>
      </c>
      <c r="D469" s="11" t="s">
        <v>260</v>
      </c>
      <c r="E469" s="19" t="s">
        <v>931</v>
      </c>
      <c r="F469" s="10">
        <v>42036</v>
      </c>
      <c r="G469" s="10">
        <v>44958</v>
      </c>
      <c r="H469" s="11">
        <v>9</v>
      </c>
      <c r="I469" s="20" t="s">
        <v>259</v>
      </c>
      <c r="J469" s="11" t="s">
        <v>261</v>
      </c>
      <c r="K469" s="11" t="s">
        <v>945</v>
      </c>
      <c r="L469" s="11">
        <v>2</v>
      </c>
    </row>
    <row r="470" spans="1:12">
      <c r="A470" s="11" t="s">
        <v>720</v>
      </c>
      <c r="D470" s="11" t="s">
        <v>260</v>
      </c>
      <c r="E470" s="19" t="s">
        <v>932</v>
      </c>
      <c r="F470" s="10">
        <v>42036</v>
      </c>
      <c r="G470" s="10">
        <v>44958</v>
      </c>
      <c r="H470" s="11">
        <v>9</v>
      </c>
      <c r="I470" s="20" t="s">
        <v>259</v>
      </c>
      <c r="J470" s="11" t="s">
        <v>261</v>
      </c>
      <c r="K470" s="11" t="s">
        <v>945</v>
      </c>
      <c r="L470" s="11">
        <v>2</v>
      </c>
    </row>
    <row r="471" spans="1:12">
      <c r="A471" s="11" t="s">
        <v>721</v>
      </c>
      <c r="D471" s="11" t="s">
        <v>260</v>
      </c>
      <c r="E471" s="19" t="s">
        <v>933</v>
      </c>
      <c r="F471" s="10">
        <v>42036</v>
      </c>
      <c r="G471" s="10">
        <v>44958</v>
      </c>
      <c r="H471" s="11">
        <v>9</v>
      </c>
      <c r="I471" s="20" t="s">
        <v>259</v>
      </c>
      <c r="J471" s="11" t="s">
        <v>261</v>
      </c>
      <c r="K471" s="11" t="s">
        <v>945</v>
      </c>
      <c r="L471" s="11">
        <v>2</v>
      </c>
    </row>
    <row r="472" spans="1:12">
      <c r="A472" s="11" t="s">
        <v>722</v>
      </c>
      <c r="D472" s="11" t="s">
        <v>260</v>
      </c>
      <c r="E472" s="19" t="s">
        <v>934</v>
      </c>
      <c r="F472" s="10">
        <v>42036</v>
      </c>
      <c r="G472" s="10">
        <v>44958</v>
      </c>
      <c r="H472" s="11">
        <v>9</v>
      </c>
      <c r="I472" s="20" t="s">
        <v>259</v>
      </c>
      <c r="J472" s="11" t="s">
        <v>261</v>
      </c>
      <c r="K472" s="11" t="s">
        <v>945</v>
      </c>
      <c r="L472" s="11">
        <v>2</v>
      </c>
    </row>
    <row r="473" spans="1:12">
      <c r="A473" s="11" t="s">
        <v>723</v>
      </c>
      <c r="D473" s="11" t="s">
        <v>260</v>
      </c>
      <c r="E473" s="19" t="s">
        <v>935</v>
      </c>
      <c r="F473" s="10">
        <v>42036</v>
      </c>
      <c r="G473" s="10">
        <v>44958</v>
      </c>
      <c r="H473" s="11">
        <v>9</v>
      </c>
      <c r="I473" s="20" t="s">
        <v>259</v>
      </c>
      <c r="J473" s="11" t="s">
        <v>261</v>
      </c>
      <c r="K473" s="11" t="s">
        <v>945</v>
      </c>
      <c r="L473" s="11">
        <v>2</v>
      </c>
    </row>
    <row r="475" spans="1:12">
      <c r="A475" s="11" t="s">
        <v>944</v>
      </c>
    </row>
  </sheetData>
  <mergeCells count="1">
    <mergeCell ref="B6:L6"/>
  </mergeCells>
  <hyperlinks>
    <hyperlink ref="D8" location="Contents!B22" display="Enquiries" xr:uid="{00000000-0004-0000-0000-000000000000}"/>
    <hyperlink ref="E12" location="A125190042R" display="A125190042R" xr:uid="{00000000-0004-0000-0000-000001000000}"/>
    <hyperlink ref="E13" location="A125194794C" display="A125194794C" xr:uid="{00000000-0004-0000-0000-000002000000}"/>
    <hyperlink ref="E14" location="A125192418L" display="A125192418L" xr:uid="{00000000-0004-0000-0000-000003000000}"/>
    <hyperlink ref="E15" location="A125190022F" display="A125190022F" xr:uid="{00000000-0004-0000-0000-000004000000}"/>
    <hyperlink ref="E16" location="A125194774V" display="A125194774V" xr:uid="{00000000-0004-0000-0000-000005000000}"/>
    <hyperlink ref="E17" location="A125192398R" display="A125192398R" xr:uid="{00000000-0004-0000-0000-000006000000}"/>
    <hyperlink ref="E18" location="A125190046X" display="A125190046X" xr:uid="{00000000-0004-0000-0000-000007000000}"/>
    <hyperlink ref="E19" location="A125194798L" display="A125194798L" xr:uid="{00000000-0004-0000-0000-000008000000}"/>
    <hyperlink ref="E20" location="A125192422C" display="A125192422C" xr:uid="{00000000-0004-0000-0000-000009000000}"/>
    <hyperlink ref="E21" location="A125190050R" display="A125190050R" xr:uid="{00000000-0004-0000-0000-00000A000000}"/>
    <hyperlink ref="E22" location="A125194802T" display="A125194802T" xr:uid="{00000000-0004-0000-0000-00000B000000}"/>
    <hyperlink ref="E23" location="A125192426L" display="A125192426L" xr:uid="{00000000-0004-0000-0000-00000C000000}"/>
    <hyperlink ref="E24" location="A125190026R" display="A125190026R" xr:uid="{00000000-0004-0000-0000-00000D000000}"/>
    <hyperlink ref="E25" location="A125194778C" display="A125194778C" xr:uid="{00000000-0004-0000-0000-00000E000000}"/>
    <hyperlink ref="E26" location="A125192402V" display="A125192402V" xr:uid="{00000000-0004-0000-0000-00000F000000}"/>
    <hyperlink ref="E27" location="A125190030F" display="A125190030F" xr:uid="{00000000-0004-0000-0000-000010000000}"/>
    <hyperlink ref="E28" location="A125194782V" display="A125194782V" xr:uid="{00000000-0004-0000-0000-000011000000}"/>
    <hyperlink ref="E29" location="A125192406C" display="A125192406C" xr:uid="{00000000-0004-0000-0000-000012000000}"/>
    <hyperlink ref="E30" location="A125190034R" display="A125190034R" xr:uid="{00000000-0004-0000-0000-000013000000}"/>
    <hyperlink ref="E31" location="A125194786C" display="A125194786C" xr:uid="{00000000-0004-0000-0000-000014000000}"/>
    <hyperlink ref="E32" location="A125192410V" display="A125192410V" xr:uid="{00000000-0004-0000-0000-000015000000}"/>
    <hyperlink ref="E33" location="A125190018R" display="A125190018R" xr:uid="{00000000-0004-0000-0000-000016000000}"/>
    <hyperlink ref="E34" location="A125194770K" display="A125194770K" xr:uid="{00000000-0004-0000-0000-000017000000}"/>
    <hyperlink ref="E35" location="A125192394F" display="A125192394F" xr:uid="{00000000-0004-0000-0000-000018000000}"/>
    <hyperlink ref="E36" location="A125190054X" display="A125190054X" xr:uid="{00000000-0004-0000-0000-000019000000}"/>
    <hyperlink ref="E37" location="A125194806A" display="A125194806A" xr:uid="{00000000-0004-0000-0000-00001A000000}"/>
    <hyperlink ref="E38" location="A125192430C" display="A125192430C" xr:uid="{00000000-0004-0000-0000-00001B000000}"/>
    <hyperlink ref="E39" location="A125190038X" display="A125190038X" xr:uid="{00000000-0004-0000-0000-00001C000000}"/>
    <hyperlink ref="E40" location="A125194790V" display="A125194790V" xr:uid="{00000000-0004-0000-0000-00001D000000}"/>
    <hyperlink ref="E41" location="A125192414C" display="A125192414C" xr:uid="{00000000-0004-0000-0000-00001E000000}"/>
    <hyperlink ref="E42" location="A125190058J" display="A125190058J" xr:uid="{00000000-0004-0000-0000-00001F000000}"/>
    <hyperlink ref="E43" location="A125194810T" display="A125194810T" xr:uid="{00000000-0004-0000-0000-000020000000}"/>
    <hyperlink ref="E44" location="A125192434L" display="A125192434L" xr:uid="{00000000-0004-0000-0000-000021000000}"/>
    <hyperlink ref="E45" location="A125191230T" display="A125191230T" xr:uid="{00000000-0004-0000-0000-000022000000}"/>
    <hyperlink ref="E46" location="A125195982F" display="A125195982F" xr:uid="{00000000-0004-0000-0000-000023000000}"/>
    <hyperlink ref="E47" location="A125193606R" display="A125193606R" xr:uid="{00000000-0004-0000-0000-000024000000}"/>
    <hyperlink ref="E48" location="A125191210J" display="A125191210J" xr:uid="{00000000-0004-0000-0000-000025000000}"/>
    <hyperlink ref="E49" location="A125195962W" display="A125195962W" xr:uid="{00000000-0004-0000-0000-000026000000}"/>
    <hyperlink ref="E50" location="A125193586T" display="A125193586T" xr:uid="{00000000-0004-0000-0000-000027000000}"/>
    <hyperlink ref="E51" location="A125191234A" display="A125191234A" xr:uid="{00000000-0004-0000-0000-000028000000}"/>
    <hyperlink ref="E52" location="A125195986R" display="A125195986R" xr:uid="{00000000-0004-0000-0000-000029000000}"/>
    <hyperlink ref="E53" location="A125193610F" display="A125193610F" xr:uid="{00000000-0004-0000-0000-00002A000000}"/>
    <hyperlink ref="E54" location="A125191238K" display="A125191238K" xr:uid="{00000000-0004-0000-0000-00002B000000}"/>
    <hyperlink ref="E55" location="A125195990F" display="A125195990F" xr:uid="{00000000-0004-0000-0000-00002C000000}"/>
    <hyperlink ref="E56" location="A125193614R" display="A125193614R" xr:uid="{00000000-0004-0000-0000-00002D000000}"/>
    <hyperlink ref="E57" location="A125191214T" display="A125191214T" xr:uid="{00000000-0004-0000-0000-00002E000000}"/>
    <hyperlink ref="E58" location="A125195966F" display="A125195966F" xr:uid="{00000000-0004-0000-0000-00002F000000}"/>
    <hyperlink ref="E59" location="A125193590J" display="A125193590J" xr:uid="{00000000-0004-0000-0000-000030000000}"/>
    <hyperlink ref="E60" location="A125191218A" display="A125191218A" xr:uid="{00000000-0004-0000-0000-000031000000}"/>
    <hyperlink ref="E61" location="A125195970W" display="A125195970W" xr:uid="{00000000-0004-0000-0000-000032000000}"/>
    <hyperlink ref="E62" location="A125193594T" display="A125193594T" xr:uid="{00000000-0004-0000-0000-000033000000}"/>
    <hyperlink ref="E63" location="A125191222T" display="A125191222T" xr:uid="{00000000-0004-0000-0000-000034000000}"/>
    <hyperlink ref="E64" location="A125195974F" display="A125195974F" xr:uid="{00000000-0004-0000-0000-000035000000}"/>
    <hyperlink ref="E65" location="A125193598A" display="A125193598A" xr:uid="{00000000-0004-0000-0000-000036000000}"/>
    <hyperlink ref="E66" location="A125191206T" display="A125191206T" xr:uid="{00000000-0004-0000-0000-000037000000}"/>
    <hyperlink ref="E67" location="A125195958F" display="A125195958F" xr:uid="{00000000-0004-0000-0000-000038000000}"/>
    <hyperlink ref="E68" location="A125193582J" display="A125193582J" xr:uid="{00000000-0004-0000-0000-000039000000}"/>
    <hyperlink ref="E69" location="A125191242A" display="A125191242A" xr:uid="{00000000-0004-0000-0000-00003A000000}"/>
    <hyperlink ref="E70" location="A125195994R" display="A125195994R" xr:uid="{00000000-0004-0000-0000-00003B000000}"/>
    <hyperlink ref="E71" location="A125193618X" display="A125193618X" xr:uid="{00000000-0004-0000-0000-00003C000000}"/>
    <hyperlink ref="E72" location="A125191226A" display="A125191226A" xr:uid="{00000000-0004-0000-0000-00003D000000}"/>
    <hyperlink ref="E73" location="A125195978R" display="A125195978R" xr:uid="{00000000-0004-0000-0000-00003E000000}"/>
    <hyperlink ref="E74" location="A125193602F" display="A125193602F" xr:uid="{00000000-0004-0000-0000-00003F000000}"/>
    <hyperlink ref="E75" location="A125191246K" display="A125191246K" xr:uid="{00000000-0004-0000-0000-000040000000}"/>
    <hyperlink ref="E76" location="A125195998X" display="A125195998X" xr:uid="{00000000-0004-0000-0000-000041000000}"/>
    <hyperlink ref="E77" location="A125193622R" display="A125193622R" xr:uid="{00000000-0004-0000-0000-000042000000}"/>
    <hyperlink ref="E78" location="A125190438K" display="A125190438K" xr:uid="{00000000-0004-0000-0000-000043000000}"/>
    <hyperlink ref="E79" location="A125195190J" display="A125195190J" xr:uid="{00000000-0004-0000-0000-000044000000}"/>
    <hyperlink ref="E80" location="A125192814R" display="A125192814R" xr:uid="{00000000-0004-0000-0000-000045000000}"/>
    <hyperlink ref="E81" location="A125190418A" display="A125190418A" xr:uid="{00000000-0004-0000-0000-000046000000}"/>
    <hyperlink ref="E82" location="A125195170X" display="A125195170X" xr:uid="{00000000-0004-0000-0000-000047000000}"/>
    <hyperlink ref="E83" location="A125192794T" display="A125192794T" xr:uid="{00000000-0004-0000-0000-000048000000}"/>
    <hyperlink ref="E84" location="A125190442A" display="A125190442A" xr:uid="{00000000-0004-0000-0000-000049000000}"/>
    <hyperlink ref="E85" location="A125195194T" display="A125195194T" xr:uid="{00000000-0004-0000-0000-00004A000000}"/>
    <hyperlink ref="E86" location="A125192818X" display="A125192818X" xr:uid="{00000000-0004-0000-0000-00004B000000}"/>
    <hyperlink ref="E87" location="A125190446K" display="A125190446K" xr:uid="{00000000-0004-0000-0000-00004C000000}"/>
    <hyperlink ref="E88" location="A125195198A" display="A125195198A" xr:uid="{00000000-0004-0000-0000-00004D000000}"/>
    <hyperlink ref="E89" location="A125192822R" display="A125192822R" xr:uid="{00000000-0004-0000-0000-00004E000000}"/>
    <hyperlink ref="E90" location="A125190422T" display="A125190422T" xr:uid="{00000000-0004-0000-0000-00004F000000}"/>
    <hyperlink ref="E91" location="A125195174J" display="A125195174J" xr:uid="{00000000-0004-0000-0000-000050000000}"/>
    <hyperlink ref="E92" location="A125192798A" display="A125192798A" xr:uid="{00000000-0004-0000-0000-000051000000}"/>
    <hyperlink ref="E93" location="A125190426A" display="A125190426A" xr:uid="{00000000-0004-0000-0000-000052000000}"/>
    <hyperlink ref="E94" location="A125195178T" display="A125195178T" xr:uid="{00000000-0004-0000-0000-000053000000}"/>
    <hyperlink ref="E95" location="A125192802F" display="A125192802F" xr:uid="{00000000-0004-0000-0000-000054000000}"/>
    <hyperlink ref="E96" location="A125190430T" display="A125190430T" xr:uid="{00000000-0004-0000-0000-000055000000}"/>
    <hyperlink ref="E97" location="A125195182J" display="A125195182J" xr:uid="{00000000-0004-0000-0000-000056000000}"/>
    <hyperlink ref="E98" location="A125192806R" display="A125192806R" xr:uid="{00000000-0004-0000-0000-000057000000}"/>
    <hyperlink ref="E99" location="A125190414T" display="A125190414T" xr:uid="{00000000-0004-0000-0000-000058000000}"/>
    <hyperlink ref="E100" location="A125195166J" display="A125195166J" xr:uid="{00000000-0004-0000-0000-000059000000}"/>
    <hyperlink ref="E101" location="A125192790J" display="A125192790J" xr:uid="{00000000-0004-0000-0000-00005A000000}"/>
    <hyperlink ref="E102" location="A125190450A" display="A125190450A" xr:uid="{00000000-0004-0000-0000-00005B000000}"/>
    <hyperlink ref="E103" location="A125195202F" display="A125195202F" xr:uid="{00000000-0004-0000-0000-00005C000000}"/>
    <hyperlink ref="E104" location="A125192826X" display="A125192826X" xr:uid="{00000000-0004-0000-0000-00005D000000}"/>
    <hyperlink ref="E105" location="A125190434A" display="A125190434A" xr:uid="{00000000-0004-0000-0000-00005E000000}"/>
    <hyperlink ref="E106" location="A125195186T" display="A125195186T" xr:uid="{00000000-0004-0000-0000-00005F000000}"/>
    <hyperlink ref="E107" location="A125192810F" display="A125192810F" xr:uid="{00000000-0004-0000-0000-000060000000}"/>
    <hyperlink ref="E108" location="A125190454K" display="A125190454K" xr:uid="{00000000-0004-0000-0000-000061000000}"/>
    <hyperlink ref="E109" location="A125195206R" display="A125195206R" xr:uid="{00000000-0004-0000-0000-000062000000}"/>
    <hyperlink ref="E110" location="A125192830R" display="A125192830R" xr:uid="{00000000-0004-0000-0000-000063000000}"/>
    <hyperlink ref="E111" location="A125191626L" display="A125191626L" xr:uid="{00000000-0004-0000-0000-000064000000}"/>
    <hyperlink ref="E112" location="A125196378C" display="A125196378C" xr:uid="{00000000-0004-0000-0000-000065000000}"/>
    <hyperlink ref="E113" location="A125194002V" display="A125194002V" xr:uid="{00000000-0004-0000-0000-000066000000}"/>
    <hyperlink ref="E114" location="A125191606C" display="A125191606C" xr:uid="{00000000-0004-0000-0000-000067000000}"/>
    <hyperlink ref="E115" location="A125196358V" display="A125196358V" xr:uid="{00000000-0004-0000-0000-000068000000}"/>
    <hyperlink ref="E116" location="A125193982V" display="A125193982V" xr:uid="{00000000-0004-0000-0000-000069000000}"/>
    <hyperlink ref="E117" location="A125191630C" display="A125191630C" xr:uid="{00000000-0004-0000-0000-00006A000000}"/>
    <hyperlink ref="E118" location="A125196382V" display="A125196382V" xr:uid="{00000000-0004-0000-0000-00006B000000}"/>
    <hyperlink ref="E119" location="A125194006C" display="A125194006C" xr:uid="{00000000-0004-0000-0000-00006C000000}"/>
    <hyperlink ref="E120" location="A125191634L" display="A125191634L" xr:uid="{00000000-0004-0000-0000-00006D000000}"/>
    <hyperlink ref="E121" location="A125196386C" display="A125196386C" xr:uid="{00000000-0004-0000-0000-00006E000000}"/>
    <hyperlink ref="E122" location="A125194010V" display="A125194010V" xr:uid="{00000000-0004-0000-0000-00006F000000}"/>
    <hyperlink ref="E123" location="A125191610V" display="A125191610V" xr:uid="{00000000-0004-0000-0000-000070000000}"/>
    <hyperlink ref="E124" location="A125196362K" display="A125196362K" xr:uid="{00000000-0004-0000-0000-000071000000}"/>
    <hyperlink ref="E125" location="A125193986C" display="A125193986C" xr:uid="{00000000-0004-0000-0000-000072000000}"/>
    <hyperlink ref="E126" location="A125191614C" display="A125191614C" xr:uid="{00000000-0004-0000-0000-000073000000}"/>
    <hyperlink ref="E127" location="A125196366V" display="A125196366V" xr:uid="{00000000-0004-0000-0000-000074000000}"/>
    <hyperlink ref="E128" location="A125193990V" display="A125193990V" xr:uid="{00000000-0004-0000-0000-000075000000}"/>
    <hyperlink ref="E129" location="A125191618L" display="A125191618L" xr:uid="{00000000-0004-0000-0000-000076000000}"/>
    <hyperlink ref="E130" location="A125196370K" display="A125196370K" xr:uid="{00000000-0004-0000-0000-000077000000}"/>
    <hyperlink ref="E131" location="A125193994C" display="A125193994C" xr:uid="{00000000-0004-0000-0000-000078000000}"/>
    <hyperlink ref="E132" location="A125191602V" display="A125191602V" xr:uid="{00000000-0004-0000-0000-000079000000}"/>
    <hyperlink ref="E133" location="A125196354K" display="A125196354K" xr:uid="{00000000-0004-0000-0000-00007A000000}"/>
    <hyperlink ref="E134" location="A125193978C" display="A125193978C" xr:uid="{00000000-0004-0000-0000-00007B000000}"/>
    <hyperlink ref="E135" location="A125191638W" display="A125191638W" xr:uid="{00000000-0004-0000-0000-00007C000000}"/>
    <hyperlink ref="E136" location="A125196390V" display="A125196390V" xr:uid="{00000000-0004-0000-0000-00007D000000}"/>
    <hyperlink ref="E137" location="A125194014C" display="A125194014C" xr:uid="{00000000-0004-0000-0000-00007E000000}"/>
    <hyperlink ref="E138" location="A125191622C" display="A125191622C" xr:uid="{00000000-0004-0000-0000-00007F000000}"/>
    <hyperlink ref="E139" location="A125196374V" display="A125196374V" xr:uid="{00000000-0004-0000-0000-000080000000}"/>
    <hyperlink ref="E140" location="A125193998L" display="A125193998L" xr:uid="{00000000-0004-0000-0000-000081000000}"/>
    <hyperlink ref="E141" location="A125191642L" display="A125191642L" xr:uid="{00000000-0004-0000-0000-000082000000}"/>
    <hyperlink ref="E142" location="A125196394C" display="A125196394C" xr:uid="{00000000-0004-0000-0000-000083000000}"/>
    <hyperlink ref="E143" location="A125194018L" display="A125194018L" xr:uid="{00000000-0004-0000-0000-000084000000}"/>
    <hyperlink ref="E144" location="A125192022T" display="A125192022T" xr:uid="{00000000-0004-0000-0000-000085000000}"/>
    <hyperlink ref="E145" location="A125196774F" display="A125196774F" xr:uid="{00000000-0004-0000-0000-000086000000}"/>
    <hyperlink ref="E146" location="A125194398A" display="A125194398A" xr:uid="{00000000-0004-0000-0000-000087000000}"/>
    <hyperlink ref="E147" location="A125192002J" display="A125192002J" xr:uid="{00000000-0004-0000-0000-000088000000}"/>
    <hyperlink ref="E148" location="A125196754W" display="A125196754W" xr:uid="{00000000-0004-0000-0000-000089000000}"/>
    <hyperlink ref="E149" location="A125194378T" display="A125194378T" xr:uid="{00000000-0004-0000-0000-00008A000000}"/>
    <hyperlink ref="E150" location="A125192026A" display="A125192026A" xr:uid="{00000000-0004-0000-0000-00008B000000}"/>
    <hyperlink ref="E151" location="A125196778R" display="A125196778R" xr:uid="{00000000-0004-0000-0000-00008C000000}"/>
    <hyperlink ref="E152" location="A125194402F" display="A125194402F" xr:uid="{00000000-0004-0000-0000-00008D000000}"/>
    <hyperlink ref="E153" location="A125192030T" display="A125192030T" xr:uid="{00000000-0004-0000-0000-00008E000000}"/>
    <hyperlink ref="E154" location="A125196782F" display="A125196782F" xr:uid="{00000000-0004-0000-0000-00008F000000}"/>
    <hyperlink ref="E155" location="A125194406R" display="A125194406R" xr:uid="{00000000-0004-0000-0000-000090000000}"/>
    <hyperlink ref="E156" location="A125192006T" display="A125192006T" xr:uid="{00000000-0004-0000-0000-000091000000}"/>
    <hyperlink ref="E157" location="A125196758F" display="A125196758F" xr:uid="{00000000-0004-0000-0000-000092000000}"/>
    <hyperlink ref="E158" location="A125194382J" display="A125194382J" xr:uid="{00000000-0004-0000-0000-000093000000}"/>
    <hyperlink ref="E159" location="A125192010J" display="A125192010J" xr:uid="{00000000-0004-0000-0000-000094000000}"/>
    <hyperlink ref="E160" location="A125196762W" display="A125196762W" xr:uid="{00000000-0004-0000-0000-000095000000}"/>
    <hyperlink ref="E161" location="A125194386T" display="A125194386T" xr:uid="{00000000-0004-0000-0000-000096000000}"/>
    <hyperlink ref="E162" location="A125192014T" display="A125192014T" xr:uid="{00000000-0004-0000-0000-000097000000}"/>
    <hyperlink ref="E163" location="A125196766F" display="A125196766F" xr:uid="{00000000-0004-0000-0000-000098000000}"/>
    <hyperlink ref="E164" location="A125194390J" display="A125194390J" xr:uid="{00000000-0004-0000-0000-000099000000}"/>
    <hyperlink ref="E165" location="A125191998A" display="A125191998A" xr:uid="{00000000-0004-0000-0000-00009A000000}"/>
    <hyperlink ref="E166" location="A125196750L" display="A125196750L" xr:uid="{00000000-0004-0000-0000-00009B000000}"/>
    <hyperlink ref="E167" location="A125194374J" display="A125194374J" xr:uid="{00000000-0004-0000-0000-00009C000000}"/>
    <hyperlink ref="E168" location="A125192034A" display="A125192034A" xr:uid="{00000000-0004-0000-0000-00009D000000}"/>
    <hyperlink ref="E169" location="A125196786R" display="A125196786R" xr:uid="{00000000-0004-0000-0000-00009E000000}"/>
    <hyperlink ref="E170" location="A125194410F" display="A125194410F" xr:uid="{00000000-0004-0000-0000-00009F000000}"/>
    <hyperlink ref="E171" location="A125192018A" display="A125192018A" xr:uid="{00000000-0004-0000-0000-0000A0000000}"/>
    <hyperlink ref="E172" location="A125196770W" display="A125196770W" xr:uid="{00000000-0004-0000-0000-0000A1000000}"/>
    <hyperlink ref="E173" location="A125194394T" display="A125194394T" xr:uid="{00000000-0004-0000-0000-0000A2000000}"/>
    <hyperlink ref="E174" location="A125192038K" display="A125192038K" xr:uid="{00000000-0004-0000-0000-0000A3000000}"/>
    <hyperlink ref="E175" location="A125196790F" display="A125196790F" xr:uid="{00000000-0004-0000-0000-0000A4000000}"/>
    <hyperlink ref="E176" location="A125194414R" display="A125194414R" xr:uid="{00000000-0004-0000-0000-0000A5000000}"/>
    <hyperlink ref="E177" location="A125190834L" display="A125190834L" xr:uid="{00000000-0004-0000-0000-0000A6000000}"/>
    <hyperlink ref="E178" location="A125195586C" display="A125195586C" xr:uid="{00000000-0004-0000-0000-0000A7000000}"/>
    <hyperlink ref="E179" location="A125193210V" display="A125193210V" xr:uid="{00000000-0004-0000-0000-0000A8000000}"/>
    <hyperlink ref="E180" location="A125190814C" display="A125190814C" xr:uid="{00000000-0004-0000-0000-0000A9000000}"/>
    <hyperlink ref="E181" location="A125195566V" display="A125195566V" xr:uid="{00000000-0004-0000-0000-0000AA000000}"/>
    <hyperlink ref="E182" location="A125193190W" display="A125193190W" xr:uid="{00000000-0004-0000-0000-0000AB000000}"/>
    <hyperlink ref="E183" location="A125190838W" display="A125190838W" xr:uid="{00000000-0004-0000-0000-0000AC000000}"/>
    <hyperlink ref="E184" location="A125195590V" display="A125195590V" xr:uid="{00000000-0004-0000-0000-0000AD000000}"/>
    <hyperlink ref="E185" location="A125193214C" display="A125193214C" xr:uid="{00000000-0004-0000-0000-0000AE000000}"/>
    <hyperlink ref="E186" location="A125190842L" display="A125190842L" xr:uid="{00000000-0004-0000-0000-0000AF000000}"/>
    <hyperlink ref="E187" location="A125195594C" display="A125195594C" xr:uid="{00000000-0004-0000-0000-0000B0000000}"/>
    <hyperlink ref="E188" location="A125193218L" display="A125193218L" xr:uid="{00000000-0004-0000-0000-0000B1000000}"/>
    <hyperlink ref="E189" location="A125190818L" display="A125190818L" xr:uid="{00000000-0004-0000-0000-0000B2000000}"/>
    <hyperlink ref="E190" location="A125195570K" display="A125195570K" xr:uid="{00000000-0004-0000-0000-0000B3000000}"/>
    <hyperlink ref="E191" location="A125193194F" display="A125193194F" xr:uid="{00000000-0004-0000-0000-0000B4000000}"/>
    <hyperlink ref="E192" location="A125190822C" display="A125190822C" xr:uid="{00000000-0004-0000-0000-0000B5000000}"/>
    <hyperlink ref="E193" location="A125195574V" display="A125195574V" xr:uid="{00000000-0004-0000-0000-0000B6000000}"/>
    <hyperlink ref="E194" location="A125193198R" display="A125193198R" xr:uid="{00000000-0004-0000-0000-0000B7000000}"/>
    <hyperlink ref="E195" location="A125190826L" display="A125190826L" xr:uid="{00000000-0004-0000-0000-0000B8000000}"/>
    <hyperlink ref="E196" location="A125195578C" display="A125195578C" xr:uid="{00000000-0004-0000-0000-0000B9000000}"/>
    <hyperlink ref="E197" location="A125193202V" display="A125193202V" xr:uid="{00000000-0004-0000-0000-0000BA000000}"/>
    <hyperlink ref="E198" location="A125190810V" display="A125190810V" xr:uid="{00000000-0004-0000-0000-0000BB000000}"/>
    <hyperlink ref="E199" location="A125195562K" display="A125195562K" xr:uid="{00000000-0004-0000-0000-0000BC000000}"/>
    <hyperlink ref="E200" location="A125193186F" display="A125193186F" xr:uid="{00000000-0004-0000-0000-0000BD000000}"/>
    <hyperlink ref="E201" location="A125190846W" display="A125190846W" xr:uid="{00000000-0004-0000-0000-0000BE000000}"/>
    <hyperlink ref="E202" location="A125195598L" display="A125195598L" xr:uid="{00000000-0004-0000-0000-0000BF000000}"/>
    <hyperlink ref="E203" location="A125193222C" display="A125193222C" xr:uid="{00000000-0004-0000-0000-0000C0000000}"/>
    <hyperlink ref="E204" location="A125190830C" display="A125190830C" xr:uid="{00000000-0004-0000-0000-0000C1000000}"/>
    <hyperlink ref="E205" location="A125195582V" display="A125195582V" xr:uid="{00000000-0004-0000-0000-0000C2000000}"/>
    <hyperlink ref="E206" location="A125193206C" display="A125193206C" xr:uid="{00000000-0004-0000-0000-0000C3000000}"/>
    <hyperlink ref="E207" location="A125190850L" display="A125190850L" xr:uid="{00000000-0004-0000-0000-0000C4000000}"/>
    <hyperlink ref="E208" location="A125195602T" display="A125195602T" xr:uid="{00000000-0004-0000-0000-0000C5000000}"/>
    <hyperlink ref="E209" location="A125193226L" display="A125193226L" xr:uid="{00000000-0004-0000-0000-0000C6000000}"/>
    <hyperlink ref="E210" location="A125190306J" display="A125190306J" xr:uid="{00000000-0004-0000-0000-0000C7000000}"/>
    <hyperlink ref="E211" location="A125195058X" display="A125195058X" xr:uid="{00000000-0004-0000-0000-0000C8000000}"/>
    <hyperlink ref="E212" location="A125192682X" display="A125192682X" xr:uid="{00000000-0004-0000-0000-0000C9000000}"/>
    <hyperlink ref="E213" location="A125190286K" display="A125190286K" xr:uid="{00000000-0004-0000-0000-0000CA000000}"/>
    <hyperlink ref="E214" location="A125195038R" display="A125195038R" xr:uid="{00000000-0004-0000-0000-0000CB000000}"/>
    <hyperlink ref="E215" location="A125192662R" display="A125192662R" xr:uid="{00000000-0004-0000-0000-0000CC000000}"/>
    <hyperlink ref="E216" location="A125190310X" display="A125190310X" xr:uid="{00000000-0004-0000-0000-0000CD000000}"/>
    <hyperlink ref="E217" location="A125195062R" display="A125195062R" xr:uid="{00000000-0004-0000-0000-0000CE000000}"/>
    <hyperlink ref="E218" location="A125192686J" display="A125192686J" xr:uid="{00000000-0004-0000-0000-0000CF000000}"/>
    <hyperlink ref="E219" location="A125190314J" display="A125190314J" xr:uid="{00000000-0004-0000-0000-0000D0000000}"/>
    <hyperlink ref="E220" location="A125195066X" display="A125195066X" xr:uid="{00000000-0004-0000-0000-0000D1000000}"/>
    <hyperlink ref="E221" location="A125192690X" display="A125192690X" xr:uid="{00000000-0004-0000-0000-0000D2000000}"/>
    <hyperlink ref="E222" location="A125190290A" display="A125190290A" xr:uid="{00000000-0004-0000-0000-0000D3000000}"/>
    <hyperlink ref="E223" location="A125195042F" display="A125195042F" xr:uid="{00000000-0004-0000-0000-0000D4000000}"/>
    <hyperlink ref="E224" location="A125192666X" display="A125192666X" xr:uid="{00000000-0004-0000-0000-0000D5000000}"/>
    <hyperlink ref="E225" location="A125190294K" display="A125190294K" xr:uid="{00000000-0004-0000-0000-0000D6000000}"/>
    <hyperlink ref="E226" location="A125195046R" display="A125195046R" xr:uid="{00000000-0004-0000-0000-0000D7000000}"/>
    <hyperlink ref="E227" location="A125192670R" display="A125192670R" xr:uid="{00000000-0004-0000-0000-0000D8000000}"/>
    <hyperlink ref="E228" location="A125190298V" display="A125190298V" xr:uid="{00000000-0004-0000-0000-0000D9000000}"/>
    <hyperlink ref="E229" location="A125195050F" display="A125195050F" xr:uid="{00000000-0004-0000-0000-0000DA000000}"/>
    <hyperlink ref="E230" location="A125192674X" display="A125192674X" xr:uid="{00000000-0004-0000-0000-0000DB000000}"/>
    <hyperlink ref="E231" location="A125190282A" display="A125190282A" xr:uid="{00000000-0004-0000-0000-0000DC000000}"/>
    <hyperlink ref="E232" location="A125195034F" display="A125195034F" xr:uid="{00000000-0004-0000-0000-0000DD000000}"/>
    <hyperlink ref="E233" location="A125192658X" display="A125192658X" xr:uid="{00000000-0004-0000-0000-0000DE000000}"/>
    <hyperlink ref="E234" location="A125190318T" display="A125190318T" xr:uid="{00000000-0004-0000-0000-0000DF000000}"/>
    <hyperlink ref="E235" location="A125195070R" display="A125195070R" xr:uid="{00000000-0004-0000-0000-0000E0000000}"/>
    <hyperlink ref="E236" location="A125192694J" display="A125192694J" xr:uid="{00000000-0004-0000-0000-0000E1000000}"/>
    <hyperlink ref="E237" location="A125190302X" display="A125190302X" xr:uid="{00000000-0004-0000-0000-0000E2000000}"/>
    <hyperlink ref="E238" location="A125195054R" display="A125195054R" xr:uid="{00000000-0004-0000-0000-0000E3000000}"/>
    <hyperlink ref="E239" location="A125192678J" display="A125192678J" xr:uid="{00000000-0004-0000-0000-0000E4000000}"/>
    <hyperlink ref="E240" location="A125190322J" display="A125190322J" xr:uid="{00000000-0004-0000-0000-0000E5000000}"/>
    <hyperlink ref="E241" location="A125195074X" display="A125195074X" xr:uid="{00000000-0004-0000-0000-0000E6000000}"/>
    <hyperlink ref="E242" location="A125192698T" display="A125192698T" xr:uid="{00000000-0004-0000-0000-0000E7000000}"/>
    <hyperlink ref="E243" location="A125190130R" display="A125190130R" xr:uid="{00000000-0004-0000-0000-0000E8000000}"/>
    <hyperlink ref="E244" location="A125194882C" display="A125194882C" xr:uid="{00000000-0004-0000-0000-0000E9000000}"/>
    <hyperlink ref="E245" location="A125192506L" display="A125192506L" xr:uid="{00000000-0004-0000-0000-0000EA000000}"/>
    <hyperlink ref="E246" location="A125190110F" display="A125190110F" xr:uid="{00000000-0004-0000-0000-0000EB000000}"/>
    <hyperlink ref="E247" location="A125194862V" display="A125194862V" xr:uid="{00000000-0004-0000-0000-0000EC000000}"/>
    <hyperlink ref="E248" location="A125192486R" display="A125192486R" xr:uid="{00000000-0004-0000-0000-0000ED000000}"/>
    <hyperlink ref="E249" location="A125190134X" display="A125190134X" xr:uid="{00000000-0004-0000-0000-0000EE000000}"/>
    <hyperlink ref="E250" location="A125194886L" display="A125194886L" xr:uid="{00000000-0004-0000-0000-0000EF000000}"/>
    <hyperlink ref="E251" location="A125192510C" display="A125192510C" xr:uid="{00000000-0004-0000-0000-0000F0000000}"/>
    <hyperlink ref="E252" location="A125190138J" display="A125190138J" xr:uid="{00000000-0004-0000-0000-0000F1000000}"/>
    <hyperlink ref="E253" location="A125194890C" display="A125194890C" xr:uid="{00000000-0004-0000-0000-0000F2000000}"/>
    <hyperlink ref="E254" location="A125192514L" display="A125192514L" xr:uid="{00000000-0004-0000-0000-0000F3000000}"/>
    <hyperlink ref="E255" location="A125190114R" display="A125190114R" xr:uid="{00000000-0004-0000-0000-0000F4000000}"/>
    <hyperlink ref="E256" location="A125194866C" display="A125194866C" xr:uid="{00000000-0004-0000-0000-0000F5000000}"/>
    <hyperlink ref="E257" location="A125192490F" display="A125192490F" xr:uid="{00000000-0004-0000-0000-0000F6000000}"/>
    <hyperlink ref="E258" location="A125190118X" display="A125190118X" xr:uid="{00000000-0004-0000-0000-0000F7000000}"/>
    <hyperlink ref="E259" location="A125194870V" display="A125194870V" xr:uid="{00000000-0004-0000-0000-0000F8000000}"/>
    <hyperlink ref="E260" location="A125192494R" display="A125192494R" xr:uid="{00000000-0004-0000-0000-0000F9000000}"/>
    <hyperlink ref="E261" location="A125190122R" display="A125190122R" xr:uid="{00000000-0004-0000-0000-0000FA000000}"/>
    <hyperlink ref="E262" location="A125194874C" display="A125194874C" xr:uid="{00000000-0004-0000-0000-0000FB000000}"/>
    <hyperlink ref="E263" location="A125192498X" display="A125192498X" xr:uid="{00000000-0004-0000-0000-0000FC000000}"/>
    <hyperlink ref="E264" location="A125190106R" display="A125190106R" xr:uid="{00000000-0004-0000-0000-0000FD000000}"/>
    <hyperlink ref="E265" location="A125194858C" display="A125194858C" xr:uid="{00000000-0004-0000-0000-0000FE000000}"/>
    <hyperlink ref="E266" location="A125192482F" display="A125192482F" xr:uid="{00000000-0004-0000-0000-0000FF000000}"/>
    <hyperlink ref="E267" location="A125190142X" display="A125190142X" xr:uid="{00000000-0004-0000-0000-000000010000}"/>
    <hyperlink ref="E268" location="A125194894L" display="A125194894L" xr:uid="{00000000-0004-0000-0000-000001010000}"/>
    <hyperlink ref="E269" location="A125192518W" display="A125192518W" xr:uid="{00000000-0004-0000-0000-000002010000}"/>
    <hyperlink ref="E270" location="A125190126X" display="A125190126X" xr:uid="{00000000-0004-0000-0000-000003010000}"/>
    <hyperlink ref="E271" location="A125194878L" display="A125194878L" xr:uid="{00000000-0004-0000-0000-000004010000}"/>
    <hyperlink ref="E272" location="A125192502C" display="A125192502C" xr:uid="{00000000-0004-0000-0000-000005010000}"/>
    <hyperlink ref="E273" location="A125190146J" display="A125190146J" xr:uid="{00000000-0004-0000-0000-000006010000}"/>
    <hyperlink ref="E274" location="A125194898W" display="A125194898W" xr:uid="{00000000-0004-0000-0000-000007010000}"/>
    <hyperlink ref="E275" location="A125192522L" display="A125192522L" xr:uid="{00000000-0004-0000-0000-000008010000}"/>
    <hyperlink ref="E276" location="A125190350T" display="A125190350T" xr:uid="{00000000-0004-0000-0000-000009010000}"/>
    <hyperlink ref="E277" location="A125195102W" display="A125195102W" xr:uid="{00000000-0004-0000-0000-00000A010000}"/>
    <hyperlink ref="E278" location="A125192726R" display="A125192726R" xr:uid="{00000000-0004-0000-0000-00000B010000}"/>
    <hyperlink ref="E279" location="A125190330J" display="A125190330J" xr:uid="{00000000-0004-0000-0000-00000C010000}"/>
    <hyperlink ref="E280" location="A125195082X" display="A125195082X" xr:uid="{00000000-0004-0000-0000-00000D010000}"/>
    <hyperlink ref="E281" location="A125192706F" display="A125192706F" xr:uid="{00000000-0004-0000-0000-00000E010000}"/>
    <hyperlink ref="E282" location="A125190354A" display="A125190354A" xr:uid="{00000000-0004-0000-0000-00000F010000}"/>
    <hyperlink ref="E283" location="A125195106F" display="A125195106F" xr:uid="{00000000-0004-0000-0000-000010010000}"/>
    <hyperlink ref="E284" location="A125192730F" display="A125192730F" xr:uid="{00000000-0004-0000-0000-000011010000}"/>
    <hyperlink ref="E285" location="A125190358K" display="A125190358K" xr:uid="{00000000-0004-0000-0000-000012010000}"/>
    <hyperlink ref="E286" location="A125195110W" display="A125195110W" xr:uid="{00000000-0004-0000-0000-000013010000}"/>
    <hyperlink ref="E287" location="A125192734R" display="A125192734R" xr:uid="{00000000-0004-0000-0000-000014010000}"/>
    <hyperlink ref="E288" location="A125190334T" display="A125190334T" xr:uid="{00000000-0004-0000-0000-000015010000}"/>
    <hyperlink ref="E289" location="A125195086J" display="A125195086J" xr:uid="{00000000-0004-0000-0000-000016010000}"/>
    <hyperlink ref="E290" location="A125192710W" display="A125192710W" xr:uid="{00000000-0004-0000-0000-000017010000}"/>
    <hyperlink ref="E291" location="A125190338A" display="A125190338A" xr:uid="{00000000-0004-0000-0000-000018010000}"/>
    <hyperlink ref="E292" location="A125195090X" display="A125195090X" xr:uid="{00000000-0004-0000-0000-000019010000}"/>
    <hyperlink ref="E293" location="A125192714F" display="A125192714F" xr:uid="{00000000-0004-0000-0000-00001A010000}"/>
    <hyperlink ref="E294" location="A125190342T" display="A125190342T" xr:uid="{00000000-0004-0000-0000-00001B010000}"/>
    <hyperlink ref="E295" location="A125195094J" display="A125195094J" xr:uid="{00000000-0004-0000-0000-00001C010000}"/>
    <hyperlink ref="E296" location="A125192718R" display="A125192718R" xr:uid="{00000000-0004-0000-0000-00001D010000}"/>
    <hyperlink ref="E297" location="A125190326T" display="A125190326T" xr:uid="{00000000-0004-0000-0000-00001E010000}"/>
    <hyperlink ref="E298" location="A125195078J" display="A125195078J" xr:uid="{00000000-0004-0000-0000-00001F010000}"/>
    <hyperlink ref="E299" location="A125192702W" display="A125192702W" xr:uid="{00000000-0004-0000-0000-000020010000}"/>
    <hyperlink ref="E300" location="A125190362A" display="A125190362A" xr:uid="{00000000-0004-0000-0000-000021010000}"/>
    <hyperlink ref="E301" location="A125195114F" display="A125195114F" xr:uid="{00000000-0004-0000-0000-000022010000}"/>
    <hyperlink ref="E302" location="A125192738X" display="A125192738X" xr:uid="{00000000-0004-0000-0000-000023010000}"/>
    <hyperlink ref="E303" location="A125190346A" display="A125190346A" xr:uid="{00000000-0004-0000-0000-000024010000}"/>
    <hyperlink ref="E304" location="A125195098T" display="A125195098T" xr:uid="{00000000-0004-0000-0000-000025010000}"/>
    <hyperlink ref="E305" location="A125192722F" display="A125192722F" xr:uid="{00000000-0004-0000-0000-000026010000}"/>
    <hyperlink ref="E306" location="A125190366K" display="A125190366K" xr:uid="{00000000-0004-0000-0000-000027010000}"/>
    <hyperlink ref="E307" location="A125195118R" display="A125195118R" xr:uid="{00000000-0004-0000-0000-000028010000}"/>
    <hyperlink ref="E308" location="A125192742R" display="A125192742R" xr:uid="{00000000-0004-0000-0000-000029010000}"/>
    <hyperlink ref="E309" location="A125190394V" display="A125190394V" xr:uid="{00000000-0004-0000-0000-00002A010000}"/>
    <hyperlink ref="E310" location="A125195146X" display="A125195146X" xr:uid="{00000000-0004-0000-0000-00002B010000}"/>
    <hyperlink ref="E311" location="A125192770X" display="A125192770X" xr:uid="{00000000-0004-0000-0000-00002C010000}"/>
    <hyperlink ref="E312" location="A125190374K" display="A125190374K" xr:uid="{00000000-0004-0000-0000-00002D010000}"/>
    <hyperlink ref="E313" location="A125195126R" display="A125195126R" xr:uid="{00000000-0004-0000-0000-00002E010000}"/>
    <hyperlink ref="E314" location="A125192750R" display="A125192750R" xr:uid="{00000000-0004-0000-0000-00002F010000}"/>
    <hyperlink ref="E315" location="A125190398C" display="A125190398C" xr:uid="{00000000-0004-0000-0000-000030010000}"/>
    <hyperlink ref="E316" location="A125195150R" display="A125195150R" xr:uid="{00000000-0004-0000-0000-000031010000}"/>
    <hyperlink ref="E317" location="A125192774J" display="A125192774J" xr:uid="{00000000-0004-0000-0000-000032010000}"/>
    <hyperlink ref="E318" location="A125190402J" display="A125190402J" xr:uid="{00000000-0004-0000-0000-000033010000}"/>
    <hyperlink ref="E319" location="A125195154X" display="A125195154X" xr:uid="{00000000-0004-0000-0000-000034010000}"/>
    <hyperlink ref="E320" location="A125192778T" display="A125192778T" xr:uid="{00000000-0004-0000-0000-000035010000}"/>
    <hyperlink ref="E321" location="A125190378V" display="A125190378V" xr:uid="{00000000-0004-0000-0000-000036010000}"/>
    <hyperlink ref="E322" location="A125195130F" display="A125195130F" xr:uid="{00000000-0004-0000-0000-000037010000}"/>
    <hyperlink ref="E323" location="A125192754X" display="A125192754X" xr:uid="{00000000-0004-0000-0000-000038010000}"/>
    <hyperlink ref="E324" location="A125190382K" display="A125190382K" xr:uid="{00000000-0004-0000-0000-000039010000}"/>
    <hyperlink ref="E325" location="A125195134R" display="A125195134R" xr:uid="{00000000-0004-0000-0000-00003A010000}"/>
    <hyperlink ref="E326" location="A125192758J" display="A125192758J" xr:uid="{00000000-0004-0000-0000-00003B010000}"/>
    <hyperlink ref="E327" location="A125190386V" display="A125190386V" xr:uid="{00000000-0004-0000-0000-00003C010000}"/>
    <hyperlink ref="E328" location="A125195138X" display="A125195138X" xr:uid="{00000000-0004-0000-0000-00003D010000}"/>
    <hyperlink ref="E329" location="A125192762X" display="A125192762X" xr:uid="{00000000-0004-0000-0000-00003E010000}"/>
    <hyperlink ref="E330" location="A125190370A" display="A125190370A" xr:uid="{00000000-0004-0000-0000-00003F010000}"/>
    <hyperlink ref="E331" location="A125195122F" display="A125195122F" xr:uid="{00000000-0004-0000-0000-000040010000}"/>
    <hyperlink ref="E332" location="A125192746X" display="A125192746X" xr:uid="{00000000-0004-0000-0000-000041010000}"/>
    <hyperlink ref="E333" location="A125190406T" display="A125190406T" xr:uid="{00000000-0004-0000-0000-000042010000}"/>
    <hyperlink ref="E334" location="A125195158J" display="A125195158J" xr:uid="{00000000-0004-0000-0000-000043010000}"/>
    <hyperlink ref="E335" location="A125192782J" display="A125192782J" xr:uid="{00000000-0004-0000-0000-000044010000}"/>
    <hyperlink ref="E336" location="A125190390K" display="A125190390K" xr:uid="{00000000-0004-0000-0000-000045010000}"/>
    <hyperlink ref="E337" location="A125195142R" display="A125195142R" xr:uid="{00000000-0004-0000-0000-000046010000}"/>
    <hyperlink ref="E338" location="A125192766J" display="A125192766J" xr:uid="{00000000-0004-0000-0000-000047010000}"/>
    <hyperlink ref="E339" location="A125190410J" display="A125190410J" xr:uid="{00000000-0004-0000-0000-000048010000}"/>
    <hyperlink ref="E340" location="A125195162X" display="A125195162X" xr:uid="{00000000-0004-0000-0000-000049010000}"/>
    <hyperlink ref="E341" location="A125192786T" display="A125192786T" xr:uid="{00000000-0004-0000-0000-00004A010000}"/>
    <hyperlink ref="E342" location="A125190174T" display="A125190174T" xr:uid="{00000000-0004-0000-0000-00004B010000}"/>
    <hyperlink ref="E343" location="A125194926V" display="A125194926V" xr:uid="{00000000-0004-0000-0000-00004C010000}"/>
    <hyperlink ref="E344" location="A125192550W" display="A125192550W" xr:uid="{00000000-0004-0000-0000-00004D010000}"/>
    <hyperlink ref="E345" location="A125190154J" display="A125190154J" xr:uid="{00000000-0004-0000-0000-00004E010000}"/>
    <hyperlink ref="E346" location="A125194906K" display="A125194906K" xr:uid="{00000000-0004-0000-0000-00004F010000}"/>
    <hyperlink ref="E347" location="A125192530L" display="A125192530L" xr:uid="{00000000-0004-0000-0000-000050010000}"/>
    <hyperlink ref="E348" location="A125190178A" display="A125190178A" xr:uid="{00000000-0004-0000-0000-000051010000}"/>
    <hyperlink ref="E349" location="A125194930K" display="A125194930K" xr:uid="{00000000-0004-0000-0000-000052010000}"/>
    <hyperlink ref="E350" location="A125192554F" display="A125192554F" xr:uid="{00000000-0004-0000-0000-000053010000}"/>
    <hyperlink ref="E351" location="A125190182T" display="A125190182T" xr:uid="{00000000-0004-0000-0000-000054010000}"/>
    <hyperlink ref="E352" location="A125194934V" display="A125194934V" xr:uid="{00000000-0004-0000-0000-000055010000}"/>
    <hyperlink ref="E353" location="A125192558R" display="A125192558R" xr:uid="{00000000-0004-0000-0000-000056010000}"/>
    <hyperlink ref="E354" location="A125190158T" display="A125190158T" xr:uid="{00000000-0004-0000-0000-000057010000}"/>
    <hyperlink ref="E355" location="A125194910A" display="A125194910A" xr:uid="{00000000-0004-0000-0000-000058010000}"/>
    <hyperlink ref="E356" location="A125192534W" display="A125192534W" xr:uid="{00000000-0004-0000-0000-000059010000}"/>
    <hyperlink ref="E357" location="A125190162J" display="A125190162J" xr:uid="{00000000-0004-0000-0000-00005A010000}"/>
    <hyperlink ref="E358" location="A125194914K" display="A125194914K" xr:uid="{00000000-0004-0000-0000-00005B010000}"/>
    <hyperlink ref="E359" location="A125192538F" display="A125192538F" xr:uid="{00000000-0004-0000-0000-00005C010000}"/>
    <hyperlink ref="E360" location="A125190166T" display="A125190166T" xr:uid="{00000000-0004-0000-0000-00005D010000}"/>
    <hyperlink ref="E361" location="A125194918V" display="A125194918V" xr:uid="{00000000-0004-0000-0000-00005E010000}"/>
    <hyperlink ref="E362" location="A125192542W" display="A125192542W" xr:uid="{00000000-0004-0000-0000-00005F010000}"/>
    <hyperlink ref="E363" location="A125190150X" display="A125190150X" xr:uid="{00000000-0004-0000-0000-000060010000}"/>
    <hyperlink ref="E364" location="A125194902A" display="A125194902A" xr:uid="{00000000-0004-0000-0000-000061010000}"/>
    <hyperlink ref="E365" location="A125192526W" display="A125192526W" xr:uid="{00000000-0004-0000-0000-000062010000}"/>
    <hyperlink ref="E366" location="A125190186A" display="A125190186A" xr:uid="{00000000-0004-0000-0000-000063010000}"/>
    <hyperlink ref="E367" location="A125194938C" display="A125194938C" xr:uid="{00000000-0004-0000-0000-000064010000}"/>
    <hyperlink ref="E368" location="A125192562F" display="A125192562F" xr:uid="{00000000-0004-0000-0000-000065010000}"/>
    <hyperlink ref="E369" location="A125190170J" display="A125190170J" xr:uid="{00000000-0004-0000-0000-000066010000}"/>
    <hyperlink ref="E370" location="A125194922K" display="A125194922K" xr:uid="{00000000-0004-0000-0000-000067010000}"/>
    <hyperlink ref="E371" location="A125192546F" display="A125192546F" xr:uid="{00000000-0004-0000-0000-000068010000}"/>
    <hyperlink ref="E372" location="A125190190T" display="A125190190T" xr:uid="{00000000-0004-0000-0000-000069010000}"/>
    <hyperlink ref="E373" location="A125194942V" display="A125194942V" xr:uid="{00000000-0004-0000-0000-00006A010000}"/>
    <hyperlink ref="E374" location="A125192566R" display="A125192566R" xr:uid="{00000000-0004-0000-0000-00006B010000}"/>
    <hyperlink ref="E375" location="A125190218J" display="A125190218J" xr:uid="{00000000-0004-0000-0000-00006C010000}"/>
    <hyperlink ref="E376" location="A125194970C" display="A125194970C" xr:uid="{00000000-0004-0000-0000-00006D010000}"/>
    <hyperlink ref="E377" location="A125192594X" display="A125192594X" xr:uid="{00000000-0004-0000-0000-00006E010000}"/>
    <hyperlink ref="E378" location="A125190198K" display="A125190198K" xr:uid="{00000000-0004-0000-0000-00006F010000}"/>
    <hyperlink ref="E379" location="A125194950V" display="A125194950V" xr:uid="{00000000-0004-0000-0000-000070010000}"/>
    <hyperlink ref="E380" location="A125192574R" display="A125192574R" xr:uid="{00000000-0004-0000-0000-000071010000}"/>
    <hyperlink ref="E381" location="A125190222X" display="A125190222X" xr:uid="{00000000-0004-0000-0000-000072010000}"/>
    <hyperlink ref="E382" location="A125194974L" display="A125194974L" xr:uid="{00000000-0004-0000-0000-000073010000}"/>
    <hyperlink ref="E383" location="A125192598J" display="A125192598J" xr:uid="{00000000-0004-0000-0000-000074010000}"/>
    <hyperlink ref="E384" location="A125190226J" display="A125190226J" xr:uid="{00000000-0004-0000-0000-000075010000}"/>
    <hyperlink ref="E385" location="A125194978W" display="A125194978W" xr:uid="{00000000-0004-0000-0000-000076010000}"/>
    <hyperlink ref="E386" location="A125192602L" display="A125192602L" xr:uid="{00000000-0004-0000-0000-000077010000}"/>
    <hyperlink ref="E387" location="A125190202R" display="A125190202R" xr:uid="{00000000-0004-0000-0000-000078010000}"/>
    <hyperlink ref="E388" location="A125194954C" display="A125194954C" xr:uid="{00000000-0004-0000-0000-000079010000}"/>
    <hyperlink ref="E389" location="A125192578X" display="A125192578X" xr:uid="{00000000-0004-0000-0000-00007A010000}"/>
    <hyperlink ref="E390" location="A125190206X" display="A125190206X" xr:uid="{00000000-0004-0000-0000-00007B010000}"/>
    <hyperlink ref="E391" location="A125194958L" display="A125194958L" xr:uid="{00000000-0004-0000-0000-00007C010000}"/>
    <hyperlink ref="E392" location="A125192582R" display="A125192582R" xr:uid="{00000000-0004-0000-0000-00007D010000}"/>
    <hyperlink ref="E393" location="A125190210R" display="A125190210R" xr:uid="{00000000-0004-0000-0000-00007E010000}"/>
    <hyperlink ref="E394" location="A125194962C" display="A125194962C" xr:uid="{00000000-0004-0000-0000-00007F010000}"/>
    <hyperlink ref="E395" location="A125192586X" display="A125192586X" xr:uid="{00000000-0004-0000-0000-000080010000}"/>
    <hyperlink ref="E396" location="A125190194A" display="A125190194A" xr:uid="{00000000-0004-0000-0000-000081010000}"/>
    <hyperlink ref="E397" location="A125194946C" display="A125194946C" xr:uid="{00000000-0004-0000-0000-000082010000}"/>
    <hyperlink ref="E398" location="A125192570F" display="A125192570F" xr:uid="{00000000-0004-0000-0000-000083010000}"/>
    <hyperlink ref="E399" location="A125190230X" display="A125190230X" xr:uid="{00000000-0004-0000-0000-000084010000}"/>
    <hyperlink ref="E400" location="A125194982L" display="A125194982L" xr:uid="{00000000-0004-0000-0000-000085010000}"/>
    <hyperlink ref="E401" location="A125192606W" display="A125192606W" xr:uid="{00000000-0004-0000-0000-000086010000}"/>
    <hyperlink ref="E402" location="A125190214X" display="A125190214X" xr:uid="{00000000-0004-0000-0000-000087010000}"/>
    <hyperlink ref="E403" location="A125194966L" display="A125194966L" xr:uid="{00000000-0004-0000-0000-000088010000}"/>
    <hyperlink ref="E404" location="A125192590R" display="A125192590R" xr:uid="{00000000-0004-0000-0000-000089010000}"/>
    <hyperlink ref="E405" location="A125190234J" display="A125190234J" xr:uid="{00000000-0004-0000-0000-00008A010000}"/>
    <hyperlink ref="E406" location="A125194986W" display="A125194986W" xr:uid="{00000000-0004-0000-0000-00008B010000}"/>
    <hyperlink ref="E407" location="A125192610L" display="A125192610L" xr:uid="{00000000-0004-0000-0000-00008C010000}"/>
    <hyperlink ref="E408" location="A125190262T" display="A125190262T" xr:uid="{00000000-0004-0000-0000-00008D010000}"/>
    <hyperlink ref="E409" location="A125195014W" display="A125195014W" xr:uid="{00000000-0004-0000-0000-00008E010000}"/>
    <hyperlink ref="E410" location="A125192638R" display="A125192638R" xr:uid="{00000000-0004-0000-0000-00008F010000}"/>
    <hyperlink ref="E411" location="A125190242J" display="A125190242J" xr:uid="{00000000-0004-0000-0000-000090010000}"/>
    <hyperlink ref="E412" location="A125194994W" display="A125194994W" xr:uid="{00000000-0004-0000-0000-000091010000}"/>
    <hyperlink ref="E413" location="A125192618F" display="A125192618F" xr:uid="{00000000-0004-0000-0000-000092010000}"/>
    <hyperlink ref="E414" location="A125190266A" display="A125190266A" xr:uid="{00000000-0004-0000-0000-000093010000}"/>
    <hyperlink ref="E415" location="A125195018F" display="A125195018F" xr:uid="{00000000-0004-0000-0000-000094010000}"/>
    <hyperlink ref="E416" location="A125192642F" display="A125192642F" xr:uid="{00000000-0004-0000-0000-000095010000}"/>
    <hyperlink ref="E417" location="A125190270T" display="A125190270T" xr:uid="{00000000-0004-0000-0000-000096010000}"/>
    <hyperlink ref="E418" location="A125195022W" display="A125195022W" xr:uid="{00000000-0004-0000-0000-000097010000}"/>
    <hyperlink ref="E419" location="A125192646R" display="A125192646R" xr:uid="{00000000-0004-0000-0000-000098010000}"/>
    <hyperlink ref="E420" location="A125190246T" display="A125190246T" xr:uid="{00000000-0004-0000-0000-000099010000}"/>
    <hyperlink ref="E421" location="A125194998F" display="A125194998F" xr:uid="{00000000-0004-0000-0000-00009A010000}"/>
    <hyperlink ref="E422" location="A125192622W" display="A125192622W" xr:uid="{00000000-0004-0000-0000-00009B010000}"/>
    <hyperlink ref="E423" location="A125190250J" display="A125190250J" xr:uid="{00000000-0004-0000-0000-00009C010000}"/>
    <hyperlink ref="E424" location="A125195002L" display="A125195002L" xr:uid="{00000000-0004-0000-0000-00009D010000}"/>
    <hyperlink ref="E425" location="A125192626F" display="A125192626F" xr:uid="{00000000-0004-0000-0000-00009E010000}"/>
    <hyperlink ref="E426" location="A125190254T" display="A125190254T" xr:uid="{00000000-0004-0000-0000-00009F010000}"/>
    <hyperlink ref="E427" location="A125195006W" display="A125195006W" xr:uid="{00000000-0004-0000-0000-0000A0010000}"/>
    <hyperlink ref="E428" location="A125192630W" display="A125192630W" xr:uid="{00000000-0004-0000-0000-0000A1010000}"/>
    <hyperlink ref="E429" location="A125190238T" display="A125190238T" xr:uid="{00000000-0004-0000-0000-0000A2010000}"/>
    <hyperlink ref="E430" location="A125194990L" display="A125194990L" xr:uid="{00000000-0004-0000-0000-0000A3010000}"/>
    <hyperlink ref="E431" location="A125192614W" display="A125192614W" xr:uid="{00000000-0004-0000-0000-0000A4010000}"/>
    <hyperlink ref="E432" location="A125190274A" display="A125190274A" xr:uid="{00000000-0004-0000-0000-0000A5010000}"/>
    <hyperlink ref="E433" location="A125195026F" display="A125195026F" xr:uid="{00000000-0004-0000-0000-0000A6010000}"/>
    <hyperlink ref="E434" location="A125192650F" display="A125192650F" xr:uid="{00000000-0004-0000-0000-0000A7010000}"/>
    <hyperlink ref="E435" location="A125190258A" display="A125190258A" xr:uid="{00000000-0004-0000-0000-0000A8010000}"/>
    <hyperlink ref="E436" location="A125195010L" display="A125195010L" xr:uid="{00000000-0004-0000-0000-0000A9010000}"/>
    <hyperlink ref="E437" location="A125192634F" display="A125192634F" xr:uid="{00000000-0004-0000-0000-0000AA010000}"/>
    <hyperlink ref="E438" location="A125190278K" display="A125190278K" xr:uid="{00000000-0004-0000-0000-0000AB010000}"/>
    <hyperlink ref="E439" location="A125195030W" display="A125195030W" xr:uid="{00000000-0004-0000-0000-0000AC010000}"/>
    <hyperlink ref="E440" location="A125192654R" display="A125192654R" xr:uid="{00000000-0004-0000-0000-0000AD010000}"/>
    <hyperlink ref="E441" location="A125190086T" display="A125190086T" xr:uid="{00000000-0004-0000-0000-0000AE010000}"/>
    <hyperlink ref="E442" location="A125194838V" display="A125194838V" xr:uid="{00000000-0004-0000-0000-0000AF010000}"/>
    <hyperlink ref="E443" location="A125192462W" display="A125192462W" xr:uid="{00000000-0004-0000-0000-0000B0010000}"/>
    <hyperlink ref="E444" location="A125190066J" display="A125190066J" xr:uid="{00000000-0004-0000-0000-0000B1010000}"/>
    <hyperlink ref="E445" location="A125194818K" display="A125194818K" xr:uid="{00000000-0004-0000-0000-0000B2010000}"/>
    <hyperlink ref="E446" location="A125192442L" display="A125192442L" xr:uid="{00000000-0004-0000-0000-0000B3010000}"/>
    <hyperlink ref="E447" location="A125190090J" display="A125190090J" xr:uid="{00000000-0004-0000-0000-0000B4010000}"/>
    <hyperlink ref="E448" location="A125194842K" display="A125194842K" xr:uid="{00000000-0004-0000-0000-0000B5010000}"/>
    <hyperlink ref="E449" location="A125192466F" display="A125192466F" xr:uid="{00000000-0004-0000-0000-0000B6010000}"/>
    <hyperlink ref="E450" location="A125190094T" display="A125190094T" xr:uid="{00000000-0004-0000-0000-0000B7010000}"/>
    <hyperlink ref="E451" location="A125194846V" display="A125194846V" xr:uid="{00000000-0004-0000-0000-0000B8010000}"/>
    <hyperlink ref="E452" location="A125192470W" display="A125192470W" xr:uid="{00000000-0004-0000-0000-0000B9010000}"/>
    <hyperlink ref="E453" location="A125190070X" display="A125190070X" xr:uid="{00000000-0004-0000-0000-0000BA010000}"/>
    <hyperlink ref="E454" location="A125194822A" display="A125194822A" xr:uid="{00000000-0004-0000-0000-0000BB010000}"/>
    <hyperlink ref="E455" location="A125192446W" display="A125192446W" xr:uid="{00000000-0004-0000-0000-0000BC010000}"/>
    <hyperlink ref="E456" location="A125190074J" display="A125190074J" xr:uid="{00000000-0004-0000-0000-0000BD010000}"/>
    <hyperlink ref="E457" location="A125194826K" display="A125194826K" xr:uid="{00000000-0004-0000-0000-0000BE010000}"/>
    <hyperlink ref="E458" location="A125192450L" display="A125192450L" xr:uid="{00000000-0004-0000-0000-0000BF010000}"/>
    <hyperlink ref="E459" location="A125190078T" display="A125190078T" xr:uid="{00000000-0004-0000-0000-0000C0010000}"/>
    <hyperlink ref="E460" location="A125194830A" display="A125194830A" xr:uid="{00000000-0004-0000-0000-0000C1010000}"/>
    <hyperlink ref="E461" location="A125192454W" display="A125192454W" xr:uid="{00000000-0004-0000-0000-0000C2010000}"/>
    <hyperlink ref="E462" location="A125190062X" display="A125190062X" xr:uid="{00000000-0004-0000-0000-0000C3010000}"/>
    <hyperlink ref="E463" location="A125194814A" display="A125194814A" xr:uid="{00000000-0004-0000-0000-0000C4010000}"/>
    <hyperlink ref="E464" location="A125192438W" display="A125192438W" xr:uid="{00000000-0004-0000-0000-0000C5010000}"/>
    <hyperlink ref="E465" location="A125190098A" display="A125190098A" xr:uid="{00000000-0004-0000-0000-0000C6010000}"/>
    <hyperlink ref="E466" location="A125194850K" display="A125194850K" xr:uid="{00000000-0004-0000-0000-0000C7010000}"/>
    <hyperlink ref="E467" location="A125192474F" display="A125192474F" xr:uid="{00000000-0004-0000-0000-0000C8010000}"/>
    <hyperlink ref="E468" location="A125190082J" display="A125190082J" xr:uid="{00000000-0004-0000-0000-0000C9010000}"/>
    <hyperlink ref="E469" location="A125194834K" display="A125194834K" xr:uid="{00000000-0004-0000-0000-0000CA010000}"/>
    <hyperlink ref="E470" location="A125192458F" display="A125192458F" xr:uid="{00000000-0004-0000-0000-0000CB010000}"/>
    <hyperlink ref="E471" location="A125190102F" display="A125190102F" xr:uid="{00000000-0004-0000-0000-0000CC010000}"/>
    <hyperlink ref="E472" location="A125194854V" display="A125194854V" xr:uid="{00000000-0004-0000-0000-0000CD010000}"/>
    <hyperlink ref="E473" location="A125192478R" display="A125192478R" xr:uid="{00000000-0004-0000-0000-0000CE010000}"/>
  </hyperlinks>
  <pageMargins left="0.7" right="0.7" top="0.75" bottom="0.75" header="0.3" footer="0.3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IQ19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  <c r="AX1" s="3" t="s">
        <v>48</v>
      </c>
      <c r="AY1" s="3" t="s">
        <v>49</v>
      </c>
      <c r="AZ1" s="3" t="s">
        <v>50</v>
      </c>
      <c r="BA1" s="3" t="s">
        <v>51</v>
      </c>
      <c r="BB1" s="3" t="s">
        <v>52</v>
      </c>
      <c r="BC1" s="3" t="s">
        <v>53</v>
      </c>
      <c r="BD1" s="3" t="s">
        <v>54</v>
      </c>
      <c r="BE1" s="3" t="s">
        <v>55</v>
      </c>
      <c r="BF1" s="3" t="s">
        <v>56</v>
      </c>
      <c r="BG1" s="3" t="s">
        <v>57</v>
      </c>
      <c r="BH1" s="3" t="s">
        <v>58</v>
      </c>
      <c r="BI1" s="3" t="s">
        <v>59</v>
      </c>
      <c r="BJ1" s="3" t="s">
        <v>60</v>
      </c>
      <c r="BK1" s="3" t="s">
        <v>61</v>
      </c>
      <c r="BL1" s="3" t="s">
        <v>62</v>
      </c>
      <c r="BM1" s="3" t="s">
        <v>63</v>
      </c>
      <c r="BN1" s="3" t="s">
        <v>64</v>
      </c>
      <c r="BO1" s="3" t="s">
        <v>65</v>
      </c>
      <c r="BP1" s="3" t="s">
        <v>66</v>
      </c>
      <c r="BQ1" s="3" t="s">
        <v>67</v>
      </c>
      <c r="BR1" s="3" t="s">
        <v>68</v>
      </c>
      <c r="BS1" s="3" t="s">
        <v>69</v>
      </c>
      <c r="BT1" s="3" t="s">
        <v>70</v>
      </c>
      <c r="BU1" s="3" t="s">
        <v>71</v>
      </c>
      <c r="BV1" s="3" t="s">
        <v>72</v>
      </c>
      <c r="BW1" s="3" t="s">
        <v>73</v>
      </c>
      <c r="BX1" s="3" t="s">
        <v>74</v>
      </c>
      <c r="BY1" s="3" t="s">
        <v>75</v>
      </c>
      <c r="BZ1" s="3" t="s">
        <v>76</v>
      </c>
      <c r="CA1" s="3" t="s">
        <v>77</v>
      </c>
      <c r="CB1" s="3" t="s">
        <v>78</v>
      </c>
      <c r="CC1" s="3" t="s">
        <v>79</v>
      </c>
      <c r="CD1" s="3" t="s">
        <v>80</v>
      </c>
      <c r="CE1" s="3" t="s">
        <v>81</v>
      </c>
      <c r="CF1" s="3" t="s">
        <v>82</v>
      </c>
      <c r="CG1" s="3" t="s">
        <v>83</v>
      </c>
      <c r="CH1" s="3" t="s">
        <v>84</v>
      </c>
      <c r="CI1" s="3" t="s">
        <v>85</v>
      </c>
      <c r="CJ1" s="3" t="s">
        <v>86</v>
      </c>
      <c r="CK1" s="3" t="s">
        <v>87</v>
      </c>
      <c r="CL1" s="3" t="s">
        <v>88</v>
      </c>
      <c r="CM1" s="3" t="s">
        <v>89</v>
      </c>
      <c r="CN1" s="3" t="s">
        <v>90</v>
      </c>
      <c r="CO1" s="3" t="s">
        <v>91</v>
      </c>
      <c r="CP1" s="3" t="s">
        <v>92</v>
      </c>
      <c r="CQ1" s="3" t="s">
        <v>93</v>
      </c>
      <c r="CR1" s="3" t="s">
        <v>94</v>
      </c>
      <c r="CS1" s="3" t="s">
        <v>95</v>
      </c>
      <c r="CT1" s="3" t="s">
        <v>96</v>
      </c>
      <c r="CU1" s="3" t="s">
        <v>97</v>
      </c>
      <c r="CV1" s="3" t="s">
        <v>98</v>
      </c>
      <c r="CW1" s="3" t="s">
        <v>99</v>
      </c>
      <c r="CX1" s="3" t="s">
        <v>100</v>
      </c>
      <c r="CY1" s="3" t="s">
        <v>101</v>
      </c>
      <c r="CZ1" s="3" t="s">
        <v>102</v>
      </c>
      <c r="DA1" s="3" t="s">
        <v>103</v>
      </c>
      <c r="DB1" s="3" t="s">
        <v>104</v>
      </c>
      <c r="DC1" s="3" t="s">
        <v>105</v>
      </c>
      <c r="DD1" s="3" t="s">
        <v>106</v>
      </c>
      <c r="DE1" s="3" t="s">
        <v>107</v>
      </c>
      <c r="DF1" s="3" t="s">
        <v>108</v>
      </c>
      <c r="DG1" s="3" t="s">
        <v>109</v>
      </c>
      <c r="DH1" s="3" t="s">
        <v>110</v>
      </c>
      <c r="DI1" s="3" t="s">
        <v>111</v>
      </c>
      <c r="DJ1" s="3" t="s">
        <v>112</v>
      </c>
      <c r="DK1" s="3" t="s">
        <v>113</v>
      </c>
      <c r="DL1" s="3" t="s">
        <v>114</v>
      </c>
      <c r="DM1" s="3" t="s">
        <v>115</v>
      </c>
      <c r="DN1" s="3" t="s">
        <v>116</v>
      </c>
      <c r="DO1" s="3" t="s">
        <v>117</v>
      </c>
      <c r="DP1" s="3" t="s">
        <v>118</v>
      </c>
      <c r="DQ1" s="3" t="s">
        <v>119</v>
      </c>
      <c r="DR1" s="3" t="s">
        <v>120</v>
      </c>
      <c r="DS1" s="3" t="s">
        <v>121</v>
      </c>
      <c r="DT1" s="3" t="s">
        <v>122</v>
      </c>
      <c r="DU1" s="3" t="s">
        <v>123</v>
      </c>
      <c r="DV1" s="3" t="s">
        <v>124</v>
      </c>
      <c r="DW1" s="3" t="s">
        <v>125</v>
      </c>
      <c r="DX1" s="3" t="s">
        <v>126</v>
      </c>
      <c r="DY1" s="3" t="s">
        <v>127</v>
      </c>
      <c r="DZ1" s="3" t="s">
        <v>128</v>
      </c>
      <c r="EA1" s="3" t="s">
        <v>129</v>
      </c>
      <c r="EB1" s="3" t="s">
        <v>130</v>
      </c>
      <c r="EC1" s="3" t="s">
        <v>131</v>
      </c>
      <c r="ED1" s="3" t="s">
        <v>132</v>
      </c>
      <c r="EE1" s="3" t="s">
        <v>133</v>
      </c>
      <c r="EF1" s="3" t="s">
        <v>134</v>
      </c>
      <c r="EG1" s="3" t="s">
        <v>135</v>
      </c>
      <c r="EH1" s="3" t="s">
        <v>136</v>
      </c>
      <c r="EI1" s="3" t="s">
        <v>137</v>
      </c>
      <c r="EJ1" s="3" t="s">
        <v>138</v>
      </c>
      <c r="EK1" s="3" t="s">
        <v>139</v>
      </c>
      <c r="EL1" s="3" t="s">
        <v>140</v>
      </c>
      <c r="EM1" s="3" t="s">
        <v>141</v>
      </c>
      <c r="EN1" s="3" t="s">
        <v>142</v>
      </c>
      <c r="EO1" s="3" t="s">
        <v>143</v>
      </c>
      <c r="EP1" s="3" t="s">
        <v>144</v>
      </c>
      <c r="EQ1" s="3" t="s">
        <v>145</v>
      </c>
      <c r="ER1" s="3" t="s">
        <v>146</v>
      </c>
      <c r="ES1" s="3" t="s">
        <v>147</v>
      </c>
      <c r="ET1" s="3" t="s">
        <v>148</v>
      </c>
      <c r="EU1" s="3" t="s">
        <v>149</v>
      </c>
      <c r="EV1" s="3" t="s">
        <v>150</v>
      </c>
      <c r="EW1" s="3" t="s">
        <v>151</v>
      </c>
      <c r="EX1" s="3" t="s">
        <v>152</v>
      </c>
      <c r="EY1" s="3" t="s">
        <v>153</v>
      </c>
      <c r="EZ1" s="3" t="s">
        <v>154</v>
      </c>
      <c r="FA1" s="3" t="s">
        <v>155</v>
      </c>
      <c r="FB1" s="3" t="s">
        <v>156</v>
      </c>
      <c r="FC1" s="3" t="s">
        <v>157</v>
      </c>
      <c r="FD1" s="3" t="s">
        <v>158</v>
      </c>
      <c r="FE1" s="3" t="s">
        <v>159</v>
      </c>
      <c r="FF1" s="3" t="s">
        <v>160</v>
      </c>
      <c r="FG1" s="3" t="s">
        <v>161</v>
      </c>
      <c r="FH1" s="3" t="s">
        <v>162</v>
      </c>
      <c r="FI1" s="3" t="s">
        <v>163</v>
      </c>
      <c r="FJ1" s="3" t="s">
        <v>164</v>
      </c>
      <c r="FK1" s="3" t="s">
        <v>165</v>
      </c>
      <c r="FL1" s="3" t="s">
        <v>166</v>
      </c>
      <c r="FM1" s="3" t="s">
        <v>167</v>
      </c>
      <c r="FN1" s="3" t="s">
        <v>168</v>
      </c>
      <c r="FO1" s="3" t="s">
        <v>169</v>
      </c>
      <c r="FP1" s="3" t="s">
        <v>170</v>
      </c>
      <c r="FQ1" s="3" t="s">
        <v>171</v>
      </c>
      <c r="FR1" s="3" t="s">
        <v>172</v>
      </c>
      <c r="FS1" s="3" t="s">
        <v>173</v>
      </c>
      <c r="FT1" s="3" t="s">
        <v>174</v>
      </c>
      <c r="FU1" s="3" t="s">
        <v>175</v>
      </c>
      <c r="FV1" s="3" t="s">
        <v>176</v>
      </c>
      <c r="FW1" s="3" t="s">
        <v>177</v>
      </c>
      <c r="FX1" s="3" t="s">
        <v>178</v>
      </c>
      <c r="FY1" s="3" t="s">
        <v>179</v>
      </c>
      <c r="FZ1" s="3" t="s">
        <v>180</v>
      </c>
      <c r="GA1" s="3" t="s">
        <v>181</v>
      </c>
      <c r="GB1" s="3" t="s">
        <v>182</v>
      </c>
      <c r="GC1" s="3" t="s">
        <v>183</v>
      </c>
      <c r="GD1" s="3" t="s">
        <v>184</v>
      </c>
      <c r="GE1" s="3" t="s">
        <v>185</v>
      </c>
      <c r="GF1" s="3" t="s">
        <v>186</v>
      </c>
      <c r="GG1" s="3" t="s">
        <v>187</v>
      </c>
      <c r="GH1" s="3" t="s">
        <v>188</v>
      </c>
      <c r="GI1" s="3" t="s">
        <v>189</v>
      </c>
      <c r="GJ1" s="3" t="s">
        <v>190</v>
      </c>
      <c r="GK1" s="3" t="s">
        <v>191</v>
      </c>
      <c r="GL1" s="3" t="s">
        <v>192</v>
      </c>
      <c r="GM1" s="3" t="s">
        <v>193</v>
      </c>
      <c r="GN1" s="3" t="s">
        <v>194</v>
      </c>
      <c r="GO1" s="3" t="s">
        <v>195</v>
      </c>
      <c r="GP1" s="3" t="s">
        <v>196</v>
      </c>
      <c r="GQ1" s="3" t="s">
        <v>197</v>
      </c>
      <c r="GR1" s="3" t="s">
        <v>198</v>
      </c>
      <c r="GS1" s="3" t="s">
        <v>199</v>
      </c>
      <c r="GT1" s="3" t="s">
        <v>200</v>
      </c>
      <c r="GU1" s="3" t="s">
        <v>201</v>
      </c>
      <c r="GV1" s="3" t="s">
        <v>202</v>
      </c>
      <c r="GW1" s="3" t="s">
        <v>203</v>
      </c>
      <c r="GX1" s="3" t="s">
        <v>204</v>
      </c>
      <c r="GY1" s="3" t="s">
        <v>205</v>
      </c>
      <c r="GZ1" s="3" t="s">
        <v>206</v>
      </c>
      <c r="HA1" s="3" t="s">
        <v>207</v>
      </c>
      <c r="HB1" s="3" t="s">
        <v>208</v>
      </c>
      <c r="HC1" s="3" t="s">
        <v>209</v>
      </c>
      <c r="HD1" s="3" t="s">
        <v>210</v>
      </c>
      <c r="HE1" s="3" t="s">
        <v>211</v>
      </c>
      <c r="HF1" s="3" t="s">
        <v>212</v>
      </c>
      <c r="HG1" s="3" t="s">
        <v>213</v>
      </c>
      <c r="HH1" s="3" t="s">
        <v>214</v>
      </c>
      <c r="HI1" s="3" t="s">
        <v>215</v>
      </c>
      <c r="HJ1" s="3" t="s">
        <v>216</v>
      </c>
      <c r="HK1" s="3" t="s">
        <v>217</v>
      </c>
      <c r="HL1" s="3" t="s">
        <v>218</v>
      </c>
      <c r="HM1" s="3" t="s">
        <v>219</v>
      </c>
      <c r="HN1" s="3" t="s">
        <v>220</v>
      </c>
      <c r="HO1" s="3" t="s">
        <v>221</v>
      </c>
      <c r="HP1" s="3" t="s">
        <v>222</v>
      </c>
      <c r="HQ1" s="3" t="s">
        <v>223</v>
      </c>
      <c r="HR1" s="3" t="s">
        <v>224</v>
      </c>
      <c r="HS1" s="3" t="s">
        <v>225</v>
      </c>
      <c r="HT1" s="3" t="s">
        <v>226</v>
      </c>
      <c r="HU1" s="3" t="s">
        <v>227</v>
      </c>
      <c r="HV1" s="3" t="s">
        <v>228</v>
      </c>
      <c r="HW1" s="3" t="s">
        <v>229</v>
      </c>
      <c r="HX1" s="3" t="s">
        <v>230</v>
      </c>
      <c r="HY1" s="3" t="s">
        <v>231</v>
      </c>
      <c r="HZ1" s="3" t="s">
        <v>232</v>
      </c>
      <c r="IA1" s="3" t="s">
        <v>233</v>
      </c>
      <c r="IB1" s="3" t="s">
        <v>234</v>
      </c>
      <c r="IC1" s="3" t="s">
        <v>235</v>
      </c>
      <c r="ID1" s="3" t="s">
        <v>236</v>
      </c>
      <c r="IE1" s="3" t="s">
        <v>237</v>
      </c>
      <c r="IF1" s="3" t="s">
        <v>238</v>
      </c>
      <c r="IG1" s="3" t="s">
        <v>239</v>
      </c>
      <c r="IH1" s="3" t="s">
        <v>240</v>
      </c>
      <c r="II1" s="3" t="s">
        <v>241</v>
      </c>
      <c r="IJ1" s="3" t="s">
        <v>242</v>
      </c>
      <c r="IK1" s="3" t="s">
        <v>243</v>
      </c>
      <c r="IL1" s="3" t="s">
        <v>244</v>
      </c>
      <c r="IM1" s="3" t="s">
        <v>245</v>
      </c>
      <c r="IN1" s="3" t="s">
        <v>246</v>
      </c>
      <c r="IO1" s="3" t="s">
        <v>247</v>
      </c>
      <c r="IP1" s="3" t="s">
        <v>248</v>
      </c>
      <c r="IQ1" s="3" t="s">
        <v>249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945</v>
      </c>
      <c r="C5" s="8" t="s">
        <v>945</v>
      </c>
      <c r="D5" s="8" t="s">
        <v>945</v>
      </c>
      <c r="E5" s="8" t="s">
        <v>945</v>
      </c>
      <c r="F5" s="8" t="s">
        <v>945</v>
      </c>
      <c r="G5" s="8" t="s">
        <v>945</v>
      </c>
      <c r="H5" s="8" t="s">
        <v>945</v>
      </c>
      <c r="I5" s="8" t="s">
        <v>945</v>
      </c>
      <c r="J5" s="8" t="s">
        <v>945</v>
      </c>
      <c r="K5" s="8" t="s">
        <v>945</v>
      </c>
      <c r="L5" s="8" t="s">
        <v>945</v>
      </c>
      <c r="M5" s="8" t="s">
        <v>945</v>
      </c>
      <c r="N5" s="8" t="s">
        <v>945</v>
      </c>
      <c r="O5" s="8" t="s">
        <v>945</v>
      </c>
      <c r="P5" s="8" t="s">
        <v>945</v>
      </c>
      <c r="Q5" s="8" t="s">
        <v>945</v>
      </c>
      <c r="R5" s="8" t="s">
        <v>945</v>
      </c>
      <c r="S5" s="8" t="s">
        <v>945</v>
      </c>
      <c r="T5" s="8" t="s">
        <v>945</v>
      </c>
      <c r="U5" s="8" t="s">
        <v>945</v>
      </c>
      <c r="V5" s="8" t="s">
        <v>945</v>
      </c>
      <c r="W5" s="8" t="s">
        <v>945</v>
      </c>
      <c r="X5" s="8" t="s">
        <v>945</v>
      </c>
      <c r="Y5" s="8" t="s">
        <v>945</v>
      </c>
      <c r="Z5" s="8" t="s">
        <v>945</v>
      </c>
      <c r="AA5" s="8" t="s">
        <v>945</v>
      </c>
      <c r="AB5" s="8" t="s">
        <v>945</v>
      </c>
      <c r="AC5" s="8" t="s">
        <v>945</v>
      </c>
      <c r="AD5" s="8" t="s">
        <v>945</v>
      </c>
      <c r="AE5" s="8" t="s">
        <v>945</v>
      </c>
      <c r="AF5" s="8" t="s">
        <v>945</v>
      </c>
      <c r="AG5" s="8" t="s">
        <v>945</v>
      </c>
      <c r="AH5" s="8" t="s">
        <v>945</v>
      </c>
      <c r="AI5" s="8" t="s">
        <v>945</v>
      </c>
      <c r="AJ5" s="8" t="s">
        <v>945</v>
      </c>
      <c r="AK5" s="8" t="s">
        <v>945</v>
      </c>
      <c r="AL5" s="8" t="s">
        <v>945</v>
      </c>
      <c r="AM5" s="8" t="s">
        <v>945</v>
      </c>
      <c r="AN5" s="8" t="s">
        <v>945</v>
      </c>
      <c r="AO5" s="8" t="s">
        <v>945</v>
      </c>
      <c r="AP5" s="8" t="s">
        <v>945</v>
      </c>
      <c r="AQ5" s="8" t="s">
        <v>945</v>
      </c>
      <c r="AR5" s="8" t="s">
        <v>945</v>
      </c>
      <c r="AS5" s="8" t="s">
        <v>945</v>
      </c>
      <c r="AT5" s="8" t="s">
        <v>945</v>
      </c>
      <c r="AU5" s="8" t="s">
        <v>945</v>
      </c>
      <c r="AV5" s="8" t="s">
        <v>945</v>
      </c>
      <c r="AW5" s="8" t="s">
        <v>945</v>
      </c>
      <c r="AX5" s="8" t="s">
        <v>945</v>
      </c>
      <c r="AY5" s="8" t="s">
        <v>945</v>
      </c>
      <c r="AZ5" s="8" t="s">
        <v>945</v>
      </c>
      <c r="BA5" s="8" t="s">
        <v>945</v>
      </c>
      <c r="BB5" s="8" t="s">
        <v>945</v>
      </c>
      <c r="BC5" s="8" t="s">
        <v>945</v>
      </c>
      <c r="BD5" s="8" t="s">
        <v>945</v>
      </c>
      <c r="BE5" s="8" t="s">
        <v>945</v>
      </c>
      <c r="BF5" s="8" t="s">
        <v>945</v>
      </c>
      <c r="BG5" s="8" t="s">
        <v>945</v>
      </c>
      <c r="BH5" s="8" t="s">
        <v>945</v>
      </c>
      <c r="BI5" s="8" t="s">
        <v>945</v>
      </c>
      <c r="BJ5" s="8" t="s">
        <v>945</v>
      </c>
      <c r="BK5" s="8" t="s">
        <v>945</v>
      </c>
      <c r="BL5" s="8" t="s">
        <v>945</v>
      </c>
      <c r="BM5" s="8" t="s">
        <v>945</v>
      </c>
      <c r="BN5" s="8" t="s">
        <v>945</v>
      </c>
      <c r="BO5" s="8" t="s">
        <v>945</v>
      </c>
      <c r="BP5" s="8" t="s">
        <v>945</v>
      </c>
      <c r="BQ5" s="8" t="s">
        <v>945</v>
      </c>
      <c r="BR5" s="8" t="s">
        <v>945</v>
      </c>
      <c r="BS5" s="8" t="s">
        <v>945</v>
      </c>
      <c r="BT5" s="8" t="s">
        <v>945</v>
      </c>
      <c r="BU5" s="8" t="s">
        <v>945</v>
      </c>
      <c r="BV5" s="8" t="s">
        <v>945</v>
      </c>
      <c r="BW5" s="8" t="s">
        <v>945</v>
      </c>
      <c r="BX5" s="8" t="s">
        <v>945</v>
      </c>
      <c r="BY5" s="8" t="s">
        <v>945</v>
      </c>
      <c r="BZ5" s="8" t="s">
        <v>945</v>
      </c>
      <c r="CA5" s="8" t="s">
        <v>945</v>
      </c>
      <c r="CB5" s="8" t="s">
        <v>945</v>
      </c>
      <c r="CC5" s="8" t="s">
        <v>945</v>
      </c>
      <c r="CD5" s="8" t="s">
        <v>945</v>
      </c>
      <c r="CE5" s="8" t="s">
        <v>945</v>
      </c>
      <c r="CF5" s="8" t="s">
        <v>945</v>
      </c>
      <c r="CG5" s="8" t="s">
        <v>945</v>
      </c>
      <c r="CH5" s="8" t="s">
        <v>945</v>
      </c>
      <c r="CI5" s="8" t="s">
        <v>945</v>
      </c>
      <c r="CJ5" s="8" t="s">
        <v>945</v>
      </c>
      <c r="CK5" s="8" t="s">
        <v>945</v>
      </c>
      <c r="CL5" s="8" t="s">
        <v>945</v>
      </c>
      <c r="CM5" s="8" t="s">
        <v>945</v>
      </c>
      <c r="CN5" s="8" t="s">
        <v>945</v>
      </c>
      <c r="CO5" s="8" t="s">
        <v>945</v>
      </c>
      <c r="CP5" s="8" t="s">
        <v>945</v>
      </c>
      <c r="CQ5" s="8" t="s">
        <v>945</v>
      </c>
      <c r="CR5" s="8" t="s">
        <v>945</v>
      </c>
      <c r="CS5" s="8" t="s">
        <v>945</v>
      </c>
      <c r="CT5" s="8" t="s">
        <v>945</v>
      </c>
      <c r="CU5" s="8" t="s">
        <v>945</v>
      </c>
      <c r="CV5" s="8" t="s">
        <v>945</v>
      </c>
      <c r="CW5" s="8" t="s">
        <v>945</v>
      </c>
      <c r="CX5" s="8" t="s">
        <v>945</v>
      </c>
      <c r="CY5" s="8" t="s">
        <v>945</v>
      </c>
      <c r="CZ5" s="8" t="s">
        <v>945</v>
      </c>
      <c r="DA5" s="8" t="s">
        <v>945</v>
      </c>
      <c r="DB5" s="8" t="s">
        <v>945</v>
      </c>
      <c r="DC5" s="8" t="s">
        <v>945</v>
      </c>
      <c r="DD5" s="8" t="s">
        <v>945</v>
      </c>
      <c r="DE5" s="8" t="s">
        <v>945</v>
      </c>
      <c r="DF5" s="8" t="s">
        <v>945</v>
      </c>
      <c r="DG5" s="8" t="s">
        <v>945</v>
      </c>
      <c r="DH5" s="8" t="s">
        <v>945</v>
      </c>
      <c r="DI5" s="8" t="s">
        <v>945</v>
      </c>
      <c r="DJ5" s="8" t="s">
        <v>945</v>
      </c>
      <c r="DK5" s="8" t="s">
        <v>945</v>
      </c>
      <c r="DL5" s="8" t="s">
        <v>945</v>
      </c>
      <c r="DM5" s="8" t="s">
        <v>945</v>
      </c>
      <c r="DN5" s="8" t="s">
        <v>945</v>
      </c>
      <c r="DO5" s="8" t="s">
        <v>945</v>
      </c>
      <c r="DP5" s="8" t="s">
        <v>945</v>
      </c>
      <c r="DQ5" s="8" t="s">
        <v>945</v>
      </c>
      <c r="DR5" s="8" t="s">
        <v>945</v>
      </c>
      <c r="DS5" s="8" t="s">
        <v>945</v>
      </c>
      <c r="DT5" s="8" t="s">
        <v>945</v>
      </c>
      <c r="DU5" s="8" t="s">
        <v>945</v>
      </c>
      <c r="DV5" s="8" t="s">
        <v>945</v>
      </c>
      <c r="DW5" s="8" t="s">
        <v>945</v>
      </c>
      <c r="DX5" s="8" t="s">
        <v>945</v>
      </c>
      <c r="DY5" s="8" t="s">
        <v>945</v>
      </c>
      <c r="DZ5" s="8" t="s">
        <v>945</v>
      </c>
      <c r="EA5" s="8" t="s">
        <v>945</v>
      </c>
      <c r="EB5" s="8" t="s">
        <v>945</v>
      </c>
      <c r="EC5" s="8" t="s">
        <v>945</v>
      </c>
      <c r="ED5" s="8" t="s">
        <v>945</v>
      </c>
      <c r="EE5" s="8" t="s">
        <v>945</v>
      </c>
      <c r="EF5" s="8" t="s">
        <v>945</v>
      </c>
      <c r="EG5" s="8" t="s">
        <v>945</v>
      </c>
      <c r="EH5" s="8" t="s">
        <v>945</v>
      </c>
      <c r="EI5" s="8" t="s">
        <v>945</v>
      </c>
      <c r="EJ5" s="8" t="s">
        <v>945</v>
      </c>
      <c r="EK5" s="8" t="s">
        <v>945</v>
      </c>
      <c r="EL5" s="8" t="s">
        <v>945</v>
      </c>
      <c r="EM5" s="8" t="s">
        <v>945</v>
      </c>
      <c r="EN5" s="8" t="s">
        <v>945</v>
      </c>
      <c r="EO5" s="8" t="s">
        <v>945</v>
      </c>
      <c r="EP5" s="8" t="s">
        <v>945</v>
      </c>
      <c r="EQ5" s="8" t="s">
        <v>945</v>
      </c>
      <c r="ER5" s="8" t="s">
        <v>945</v>
      </c>
      <c r="ES5" s="8" t="s">
        <v>945</v>
      </c>
      <c r="ET5" s="8" t="s">
        <v>945</v>
      </c>
      <c r="EU5" s="8" t="s">
        <v>945</v>
      </c>
      <c r="EV5" s="8" t="s">
        <v>945</v>
      </c>
      <c r="EW5" s="8" t="s">
        <v>945</v>
      </c>
      <c r="EX5" s="8" t="s">
        <v>945</v>
      </c>
      <c r="EY5" s="8" t="s">
        <v>945</v>
      </c>
      <c r="EZ5" s="8" t="s">
        <v>945</v>
      </c>
      <c r="FA5" s="8" t="s">
        <v>945</v>
      </c>
      <c r="FB5" s="8" t="s">
        <v>945</v>
      </c>
      <c r="FC5" s="8" t="s">
        <v>945</v>
      </c>
      <c r="FD5" s="8" t="s">
        <v>945</v>
      </c>
      <c r="FE5" s="8" t="s">
        <v>945</v>
      </c>
      <c r="FF5" s="8" t="s">
        <v>945</v>
      </c>
      <c r="FG5" s="8" t="s">
        <v>945</v>
      </c>
      <c r="FH5" s="8" t="s">
        <v>945</v>
      </c>
      <c r="FI5" s="8" t="s">
        <v>945</v>
      </c>
      <c r="FJ5" s="8" t="s">
        <v>945</v>
      </c>
      <c r="FK5" s="8" t="s">
        <v>945</v>
      </c>
      <c r="FL5" s="8" t="s">
        <v>945</v>
      </c>
      <c r="FM5" s="8" t="s">
        <v>945</v>
      </c>
      <c r="FN5" s="8" t="s">
        <v>945</v>
      </c>
      <c r="FO5" s="8" t="s">
        <v>945</v>
      </c>
      <c r="FP5" s="8" t="s">
        <v>945</v>
      </c>
      <c r="FQ5" s="8" t="s">
        <v>945</v>
      </c>
      <c r="FR5" s="8" t="s">
        <v>945</v>
      </c>
      <c r="FS5" s="8" t="s">
        <v>945</v>
      </c>
      <c r="FT5" s="8" t="s">
        <v>945</v>
      </c>
      <c r="FU5" s="8" t="s">
        <v>945</v>
      </c>
      <c r="FV5" s="8" t="s">
        <v>945</v>
      </c>
      <c r="FW5" s="8" t="s">
        <v>945</v>
      </c>
      <c r="FX5" s="8" t="s">
        <v>945</v>
      </c>
      <c r="FY5" s="8" t="s">
        <v>945</v>
      </c>
      <c r="FZ5" s="8" t="s">
        <v>945</v>
      </c>
      <c r="GA5" s="8" t="s">
        <v>945</v>
      </c>
      <c r="GB5" s="8" t="s">
        <v>945</v>
      </c>
      <c r="GC5" s="8" t="s">
        <v>945</v>
      </c>
      <c r="GD5" s="8" t="s">
        <v>945</v>
      </c>
      <c r="GE5" s="8" t="s">
        <v>945</v>
      </c>
      <c r="GF5" s="8" t="s">
        <v>945</v>
      </c>
      <c r="GG5" s="8" t="s">
        <v>945</v>
      </c>
      <c r="GH5" s="8" t="s">
        <v>945</v>
      </c>
      <c r="GI5" s="8" t="s">
        <v>945</v>
      </c>
      <c r="GJ5" s="8" t="s">
        <v>945</v>
      </c>
      <c r="GK5" s="8" t="s">
        <v>945</v>
      </c>
      <c r="GL5" s="8" t="s">
        <v>945</v>
      </c>
      <c r="GM5" s="8" t="s">
        <v>945</v>
      </c>
      <c r="GN5" s="8" t="s">
        <v>945</v>
      </c>
      <c r="GO5" s="8" t="s">
        <v>945</v>
      </c>
      <c r="GP5" s="8" t="s">
        <v>945</v>
      </c>
      <c r="GQ5" s="8" t="s">
        <v>945</v>
      </c>
      <c r="GR5" s="8" t="s">
        <v>945</v>
      </c>
      <c r="GS5" s="8" t="s">
        <v>945</v>
      </c>
      <c r="GT5" s="8" t="s">
        <v>945</v>
      </c>
      <c r="GU5" s="8" t="s">
        <v>945</v>
      </c>
      <c r="GV5" s="8" t="s">
        <v>945</v>
      </c>
      <c r="GW5" s="8" t="s">
        <v>945</v>
      </c>
      <c r="GX5" s="8" t="s">
        <v>945</v>
      </c>
      <c r="GY5" s="8" t="s">
        <v>945</v>
      </c>
      <c r="GZ5" s="8" t="s">
        <v>945</v>
      </c>
      <c r="HA5" s="8" t="s">
        <v>945</v>
      </c>
      <c r="HB5" s="8" t="s">
        <v>945</v>
      </c>
      <c r="HC5" s="8" t="s">
        <v>945</v>
      </c>
      <c r="HD5" s="8" t="s">
        <v>945</v>
      </c>
      <c r="HE5" s="8" t="s">
        <v>945</v>
      </c>
      <c r="HF5" s="8" t="s">
        <v>945</v>
      </c>
      <c r="HG5" s="8" t="s">
        <v>945</v>
      </c>
      <c r="HH5" s="8" t="s">
        <v>945</v>
      </c>
      <c r="HI5" s="8" t="s">
        <v>945</v>
      </c>
      <c r="HJ5" s="8" t="s">
        <v>945</v>
      </c>
      <c r="HK5" s="8" t="s">
        <v>945</v>
      </c>
      <c r="HL5" s="8" t="s">
        <v>945</v>
      </c>
      <c r="HM5" s="8" t="s">
        <v>945</v>
      </c>
      <c r="HN5" s="8" t="s">
        <v>945</v>
      </c>
      <c r="HO5" s="8" t="s">
        <v>945</v>
      </c>
      <c r="HP5" s="8" t="s">
        <v>945</v>
      </c>
      <c r="HQ5" s="8" t="s">
        <v>945</v>
      </c>
      <c r="HR5" s="8" t="s">
        <v>945</v>
      </c>
      <c r="HS5" s="8" t="s">
        <v>945</v>
      </c>
      <c r="HT5" s="8" t="s">
        <v>945</v>
      </c>
      <c r="HU5" s="8" t="s">
        <v>945</v>
      </c>
      <c r="HV5" s="8" t="s">
        <v>945</v>
      </c>
      <c r="HW5" s="8" t="s">
        <v>945</v>
      </c>
      <c r="HX5" s="8" t="s">
        <v>945</v>
      </c>
      <c r="HY5" s="8" t="s">
        <v>945</v>
      </c>
      <c r="HZ5" s="8" t="s">
        <v>945</v>
      </c>
      <c r="IA5" s="8" t="s">
        <v>945</v>
      </c>
      <c r="IB5" s="8" t="s">
        <v>945</v>
      </c>
      <c r="IC5" s="8" t="s">
        <v>945</v>
      </c>
      <c r="ID5" s="8" t="s">
        <v>945</v>
      </c>
      <c r="IE5" s="8" t="s">
        <v>945</v>
      </c>
      <c r="IF5" s="8" t="s">
        <v>945</v>
      </c>
      <c r="IG5" s="8" t="s">
        <v>945</v>
      </c>
      <c r="IH5" s="8" t="s">
        <v>945</v>
      </c>
      <c r="II5" s="8" t="s">
        <v>945</v>
      </c>
      <c r="IJ5" s="8" t="s">
        <v>945</v>
      </c>
      <c r="IK5" s="8" t="s">
        <v>945</v>
      </c>
      <c r="IL5" s="8" t="s">
        <v>945</v>
      </c>
      <c r="IM5" s="8" t="s">
        <v>945</v>
      </c>
      <c r="IN5" s="8" t="s">
        <v>945</v>
      </c>
      <c r="IO5" s="8" t="s">
        <v>945</v>
      </c>
      <c r="IP5" s="8" t="s">
        <v>945</v>
      </c>
      <c r="IQ5" s="8" t="s">
        <v>945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44958</v>
      </c>
      <c r="C8" s="6">
        <v>44958</v>
      </c>
      <c r="D8" s="6">
        <v>44958</v>
      </c>
      <c r="E8" s="6">
        <v>44958</v>
      </c>
      <c r="F8" s="6">
        <v>44958</v>
      </c>
      <c r="G8" s="6">
        <v>44958</v>
      </c>
      <c r="H8" s="6">
        <v>44958</v>
      </c>
      <c r="I8" s="6">
        <v>44958</v>
      </c>
      <c r="J8" s="6">
        <v>44958</v>
      </c>
      <c r="K8" s="6">
        <v>44958</v>
      </c>
      <c r="L8" s="6">
        <v>44958</v>
      </c>
      <c r="M8" s="6">
        <v>44958</v>
      </c>
      <c r="N8" s="6">
        <v>44958</v>
      </c>
      <c r="O8" s="6">
        <v>44958</v>
      </c>
      <c r="P8" s="6">
        <v>44958</v>
      </c>
      <c r="Q8" s="6">
        <v>44958</v>
      </c>
      <c r="R8" s="6">
        <v>44958</v>
      </c>
      <c r="S8" s="6">
        <v>44958</v>
      </c>
      <c r="T8" s="6">
        <v>44958</v>
      </c>
      <c r="U8" s="6">
        <v>44958</v>
      </c>
      <c r="V8" s="6">
        <v>44958</v>
      </c>
      <c r="W8" s="6">
        <v>44958</v>
      </c>
      <c r="X8" s="6">
        <v>44958</v>
      </c>
      <c r="Y8" s="6">
        <v>44958</v>
      </c>
      <c r="Z8" s="6">
        <v>44958</v>
      </c>
      <c r="AA8" s="6">
        <v>44958</v>
      </c>
      <c r="AB8" s="6">
        <v>44958</v>
      </c>
      <c r="AC8" s="6">
        <v>44958</v>
      </c>
      <c r="AD8" s="6">
        <v>44958</v>
      </c>
      <c r="AE8" s="6">
        <v>44958</v>
      </c>
      <c r="AF8" s="6">
        <v>44958</v>
      </c>
      <c r="AG8" s="6">
        <v>44958</v>
      </c>
      <c r="AH8" s="6">
        <v>44958</v>
      </c>
      <c r="AI8" s="6">
        <v>44958</v>
      </c>
      <c r="AJ8" s="6">
        <v>44958</v>
      </c>
      <c r="AK8" s="6">
        <v>44958</v>
      </c>
      <c r="AL8" s="6">
        <v>44958</v>
      </c>
      <c r="AM8" s="6">
        <v>44958</v>
      </c>
      <c r="AN8" s="6">
        <v>44958</v>
      </c>
      <c r="AO8" s="6">
        <v>44958</v>
      </c>
      <c r="AP8" s="6">
        <v>44958</v>
      </c>
      <c r="AQ8" s="6">
        <v>44958</v>
      </c>
      <c r="AR8" s="6">
        <v>44958</v>
      </c>
      <c r="AS8" s="6">
        <v>44958</v>
      </c>
      <c r="AT8" s="6">
        <v>44958</v>
      </c>
      <c r="AU8" s="6">
        <v>44958</v>
      </c>
      <c r="AV8" s="6">
        <v>44958</v>
      </c>
      <c r="AW8" s="6">
        <v>44958</v>
      </c>
      <c r="AX8" s="6">
        <v>44958</v>
      </c>
      <c r="AY8" s="6">
        <v>44958</v>
      </c>
      <c r="AZ8" s="6">
        <v>44958</v>
      </c>
      <c r="BA8" s="6">
        <v>44958</v>
      </c>
      <c r="BB8" s="6">
        <v>44958</v>
      </c>
      <c r="BC8" s="6">
        <v>44958</v>
      </c>
      <c r="BD8" s="6">
        <v>44958</v>
      </c>
      <c r="BE8" s="6">
        <v>44958</v>
      </c>
      <c r="BF8" s="6">
        <v>44958</v>
      </c>
      <c r="BG8" s="6">
        <v>44958</v>
      </c>
      <c r="BH8" s="6">
        <v>44958</v>
      </c>
      <c r="BI8" s="6">
        <v>44958</v>
      </c>
      <c r="BJ8" s="6">
        <v>44958</v>
      </c>
      <c r="BK8" s="6">
        <v>44958</v>
      </c>
      <c r="BL8" s="6">
        <v>44958</v>
      </c>
      <c r="BM8" s="6">
        <v>44958</v>
      </c>
      <c r="BN8" s="6">
        <v>44958</v>
      </c>
      <c r="BO8" s="6">
        <v>44958</v>
      </c>
      <c r="BP8" s="6">
        <v>44958</v>
      </c>
      <c r="BQ8" s="6">
        <v>44958</v>
      </c>
      <c r="BR8" s="6">
        <v>44958</v>
      </c>
      <c r="BS8" s="6">
        <v>44958</v>
      </c>
      <c r="BT8" s="6">
        <v>44958</v>
      </c>
      <c r="BU8" s="6">
        <v>44958</v>
      </c>
      <c r="BV8" s="6">
        <v>44958</v>
      </c>
      <c r="BW8" s="6">
        <v>44958</v>
      </c>
      <c r="BX8" s="6">
        <v>44958</v>
      </c>
      <c r="BY8" s="6">
        <v>44958</v>
      </c>
      <c r="BZ8" s="6">
        <v>44958</v>
      </c>
      <c r="CA8" s="6">
        <v>44958</v>
      </c>
      <c r="CB8" s="6">
        <v>44958</v>
      </c>
      <c r="CC8" s="6">
        <v>44958</v>
      </c>
      <c r="CD8" s="6">
        <v>44958</v>
      </c>
      <c r="CE8" s="6">
        <v>44958</v>
      </c>
      <c r="CF8" s="6">
        <v>44958</v>
      </c>
      <c r="CG8" s="6">
        <v>44958</v>
      </c>
      <c r="CH8" s="6">
        <v>44958</v>
      </c>
      <c r="CI8" s="6">
        <v>44958</v>
      </c>
      <c r="CJ8" s="6">
        <v>44958</v>
      </c>
      <c r="CK8" s="6">
        <v>44958</v>
      </c>
      <c r="CL8" s="6">
        <v>44958</v>
      </c>
      <c r="CM8" s="6">
        <v>44958</v>
      </c>
      <c r="CN8" s="6">
        <v>44958</v>
      </c>
      <c r="CO8" s="6">
        <v>44958</v>
      </c>
      <c r="CP8" s="6">
        <v>44958</v>
      </c>
      <c r="CQ8" s="6">
        <v>44958</v>
      </c>
      <c r="CR8" s="6">
        <v>44958</v>
      </c>
      <c r="CS8" s="6">
        <v>44958</v>
      </c>
      <c r="CT8" s="6">
        <v>44958</v>
      </c>
      <c r="CU8" s="6">
        <v>44958</v>
      </c>
      <c r="CV8" s="6">
        <v>44958</v>
      </c>
      <c r="CW8" s="6">
        <v>44958</v>
      </c>
      <c r="CX8" s="6">
        <v>44958</v>
      </c>
      <c r="CY8" s="6">
        <v>44958</v>
      </c>
      <c r="CZ8" s="6">
        <v>44958</v>
      </c>
      <c r="DA8" s="6">
        <v>44958</v>
      </c>
      <c r="DB8" s="6">
        <v>44958</v>
      </c>
      <c r="DC8" s="6">
        <v>44958</v>
      </c>
      <c r="DD8" s="6">
        <v>44958</v>
      </c>
      <c r="DE8" s="6">
        <v>44958</v>
      </c>
      <c r="DF8" s="6">
        <v>44958</v>
      </c>
      <c r="DG8" s="6">
        <v>44958</v>
      </c>
      <c r="DH8" s="6">
        <v>44958</v>
      </c>
      <c r="DI8" s="6">
        <v>44958</v>
      </c>
      <c r="DJ8" s="6">
        <v>44958</v>
      </c>
      <c r="DK8" s="6">
        <v>44958</v>
      </c>
      <c r="DL8" s="6">
        <v>44958</v>
      </c>
      <c r="DM8" s="6">
        <v>44958</v>
      </c>
      <c r="DN8" s="6">
        <v>44958</v>
      </c>
      <c r="DO8" s="6">
        <v>44958</v>
      </c>
      <c r="DP8" s="6">
        <v>44958</v>
      </c>
      <c r="DQ8" s="6">
        <v>44958</v>
      </c>
      <c r="DR8" s="6">
        <v>44958</v>
      </c>
      <c r="DS8" s="6">
        <v>44958</v>
      </c>
      <c r="DT8" s="6">
        <v>44958</v>
      </c>
      <c r="DU8" s="6">
        <v>44958</v>
      </c>
      <c r="DV8" s="6">
        <v>44958</v>
      </c>
      <c r="DW8" s="6">
        <v>44958</v>
      </c>
      <c r="DX8" s="6">
        <v>44958</v>
      </c>
      <c r="DY8" s="6">
        <v>44958</v>
      </c>
      <c r="DZ8" s="6">
        <v>44958</v>
      </c>
      <c r="EA8" s="6">
        <v>44958</v>
      </c>
      <c r="EB8" s="6">
        <v>44958</v>
      </c>
      <c r="EC8" s="6">
        <v>44958</v>
      </c>
      <c r="ED8" s="6">
        <v>44958</v>
      </c>
      <c r="EE8" s="6">
        <v>44958</v>
      </c>
      <c r="EF8" s="6">
        <v>44958</v>
      </c>
      <c r="EG8" s="6">
        <v>44958</v>
      </c>
      <c r="EH8" s="6">
        <v>44958</v>
      </c>
      <c r="EI8" s="6">
        <v>44958</v>
      </c>
      <c r="EJ8" s="6">
        <v>44958</v>
      </c>
      <c r="EK8" s="6">
        <v>44958</v>
      </c>
      <c r="EL8" s="6">
        <v>44958</v>
      </c>
      <c r="EM8" s="6">
        <v>44958</v>
      </c>
      <c r="EN8" s="6">
        <v>44958</v>
      </c>
      <c r="EO8" s="6">
        <v>44958</v>
      </c>
      <c r="EP8" s="6">
        <v>44958</v>
      </c>
      <c r="EQ8" s="6">
        <v>44958</v>
      </c>
      <c r="ER8" s="6">
        <v>44958</v>
      </c>
      <c r="ES8" s="6">
        <v>44958</v>
      </c>
      <c r="ET8" s="6">
        <v>44958</v>
      </c>
      <c r="EU8" s="6">
        <v>44958</v>
      </c>
      <c r="EV8" s="6">
        <v>44958</v>
      </c>
      <c r="EW8" s="6">
        <v>44958</v>
      </c>
      <c r="EX8" s="6">
        <v>44958</v>
      </c>
      <c r="EY8" s="6">
        <v>44958</v>
      </c>
      <c r="EZ8" s="6">
        <v>44958</v>
      </c>
      <c r="FA8" s="6">
        <v>44958</v>
      </c>
      <c r="FB8" s="6">
        <v>44958</v>
      </c>
      <c r="FC8" s="6">
        <v>44958</v>
      </c>
      <c r="FD8" s="6">
        <v>44958</v>
      </c>
      <c r="FE8" s="6">
        <v>44958</v>
      </c>
      <c r="FF8" s="6">
        <v>44958</v>
      </c>
      <c r="FG8" s="6">
        <v>44958</v>
      </c>
      <c r="FH8" s="6">
        <v>44958</v>
      </c>
      <c r="FI8" s="6">
        <v>44958</v>
      </c>
      <c r="FJ8" s="6">
        <v>44958</v>
      </c>
      <c r="FK8" s="6">
        <v>44958</v>
      </c>
      <c r="FL8" s="6">
        <v>44958</v>
      </c>
      <c r="FM8" s="6">
        <v>44958</v>
      </c>
      <c r="FN8" s="6">
        <v>44958</v>
      </c>
      <c r="FO8" s="6">
        <v>44958</v>
      </c>
      <c r="FP8" s="6">
        <v>44958</v>
      </c>
      <c r="FQ8" s="6">
        <v>44958</v>
      </c>
      <c r="FR8" s="6">
        <v>44958</v>
      </c>
      <c r="FS8" s="6">
        <v>44958</v>
      </c>
      <c r="FT8" s="6">
        <v>44958</v>
      </c>
      <c r="FU8" s="6">
        <v>44958</v>
      </c>
      <c r="FV8" s="6">
        <v>44958</v>
      </c>
      <c r="FW8" s="6">
        <v>44958</v>
      </c>
      <c r="FX8" s="6">
        <v>44958</v>
      </c>
      <c r="FY8" s="6">
        <v>44958</v>
      </c>
      <c r="FZ8" s="6">
        <v>44958</v>
      </c>
      <c r="GA8" s="6">
        <v>44958</v>
      </c>
      <c r="GB8" s="6">
        <v>44958</v>
      </c>
      <c r="GC8" s="6">
        <v>44958</v>
      </c>
      <c r="GD8" s="6">
        <v>44958</v>
      </c>
      <c r="GE8" s="6">
        <v>44958</v>
      </c>
      <c r="GF8" s="6">
        <v>44958</v>
      </c>
      <c r="GG8" s="6">
        <v>44958</v>
      </c>
      <c r="GH8" s="6">
        <v>44958</v>
      </c>
      <c r="GI8" s="6">
        <v>44958</v>
      </c>
      <c r="GJ8" s="6">
        <v>44958</v>
      </c>
      <c r="GK8" s="6">
        <v>44958</v>
      </c>
      <c r="GL8" s="6">
        <v>44958</v>
      </c>
      <c r="GM8" s="6">
        <v>44958</v>
      </c>
      <c r="GN8" s="6">
        <v>44958</v>
      </c>
      <c r="GO8" s="6">
        <v>44958</v>
      </c>
      <c r="GP8" s="6">
        <v>44958</v>
      </c>
      <c r="GQ8" s="6">
        <v>44958</v>
      </c>
      <c r="GR8" s="6">
        <v>44958</v>
      </c>
      <c r="GS8" s="6">
        <v>44958</v>
      </c>
      <c r="GT8" s="6">
        <v>44958</v>
      </c>
      <c r="GU8" s="6">
        <v>44958</v>
      </c>
      <c r="GV8" s="6">
        <v>44958</v>
      </c>
      <c r="GW8" s="6">
        <v>44958</v>
      </c>
      <c r="GX8" s="6">
        <v>44958</v>
      </c>
      <c r="GY8" s="6">
        <v>44958</v>
      </c>
      <c r="GZ8" s="6">
        <v>44958</v>
      </c>
      <c r="HA8" s="6">
        <v>44958</v>
      </c>
      <c r="HB8" s="6">
        <v>44958</v>
      </c>
      <c r="HC8" s="6">
        <v>44958</v>
      </c>
      <c r="HD8" s="6">
        <v>44958</v>
      </c>
      <c r="HE8" s="6">
        <v>44958</v>
      </c>
      <c r="HF8" s="6">
        <v>44958</v>
      </c>
      <c r="HG8" s="6">
        <v>44958</v>
      </c>
      <c r="HH8" s="6">
        <v>44958</v>
      </c>
      <c r="HI8" s="6">
        <v>44958</v>
      </c>
      <c r="HJ8" s="6">
        <v>44958</v>
      </c>
      <c r="HK8" s="6">
        <v>44958</v>
      </c>
      <c r="HL8" s="6">
        <v>44958</v>
      </c>
      <c r="HM8" s="6">
        <v>44958</v>
      </c>
      <c r="HN8" s="6">
        <v>44958</v>
      </c>
      <c r="HO8" s="6">
        <v>44958</v>
      </c>
      <c r="HP8" s="6">
        <v>44958</v>
      </c>
      <c r="HQ8" s="6">
        <v>44958</v>
      </c>
      <c r="HR8" s="6">
        <v>44958</v>
      </c>
      <c r="HS8" s="6">
        <v>44958</v>
      </c>
      <c r="HT8" s="6">
        <v>44958</v>
      </c>
      <c r="HU8" s="6">
        <v>44958</v>
      </c>
      <c r="HV8" s="6">
        <v>44958</v>
      </c>
      <c r="HW8" s="6">
        <v>44958</v>
      </c>
      <c r="HX8" s="6">
        <v>44958</v>
      </c>
      <c r="HY8" s="6">
        <v>44958</v>
      </c>
      <c r="HZ8" s="6">
        <v>44958</v>
      </c>
      <c r="IA8" s="6">
        <v>44958</v>
      </c>
      <c r="IB8" s="6">
        <v>44958</v>
      </c>
      <c r="IC8" s="6">
        <v>44958</v>
      </c>
      <c r="ID8" s="6">
        <v>44958</v>
      </c>
      <c r="IE8" s="6">
        <v>44958</v>
      </c>
      <c r="IF8" s="6">
        <v>44958</v>
      </c>
      <c r="IG8" s="6">
        <v>44958</v>
      </c>
      <c r="IH8" s="6">
        <v>44958</v>
      </c>
      <c r="II8" s="6">
        <v>44958</v>
      </c>
      <c r="IJ8" s="6">
        <v>44958</v>
      </c>
      <c r="IK8" s="6">
        <v>44958</v>
      </c>
      <c r="IL8" s="6">
        <v>44958</v>
      </c>
      <c r="IM8" s="6">
        <v>44958</v>
      </c>
      <c r="IN8" s="6">
        <v>44958</v>
      </c>
      <c r="IO8" s="6">
        <v>44958</v>
      </c>
      <c r="IP8" s="6">
        <v>44958</v>
      </c>
      <c r="IQ8" s="6">
        <v>44958</v>
      </c>
    </row>
    <row r="9" spans="1:251">
      <c r="A9" s="4" t="s">
        <v>257</v>
      </c>
      <c r="B9" s="1">
        <v>9</v>
      </c>
      <c r="C9" s="1">
        <v>9</v>
      </c>
      <c r="D9" s="1">
        <v>9</v>
      </c>
      <c r="E9" s="1">
        <v>9</v>
      </c>
      <c r="F9" s="1">
        <v>9</v>
      </c>
      <c r="G9" s="1">
        <v>9</v>
      </c>
      <c r="H9" s="1">
        <v>9</v>
      </c>
      <c r="I9" s="1">
        <v>9</v>
      </c>
      <c r="J9" s="1">
        <v>9</v>
      </c>
      <c r="K9" s="1">
        <v>9</v>
      </c>
      <c r="L9" s="1">
        <v>9</v>
      </c>
      <c r="M9" s="1">
        <v>9</v>
      </c>
      <c r="N9" s="1">
        <v>9</v>
      </c>
      <c r="O9" s="1">
        <v>9</v>
      </c>
      <c r="P9" s="1">
        <v>9</v>
      </c>
      <c r="Q9" s="1">
        <v>9</v>
      </c>
      <c r="R9" s="1">
        <v>9</v>
      </c>
      <c r="S9" s="1">
        <v>9</v>
      </c>
      <c r="T9" s="1">
        <v>9</v>
      </c>
      <c r="U9" s="1">
        <v>9</v>
      </c>
      <c r="V9" s="1">
        <v>9</v>
      </c>
      <c r="W9" s="1">
        <v>9</v>
      </c>
      <c r="X9" s="1">
        <v>9</v>
      </c>
      <c r="Y9" s="1">
        <v>9</v>
      </c>
      <c r="Z9" s="1">
        <v>9</v>
      </c>
      <c r="AA9" s="1">
        <v>9</v>
      </c>
      <c r="AB9" s="1">
        <v>9</v>
      </c>
      <c r="AC9" s="1">
        <v>9</v>
      </c>
      <c r="AD9" s="1">
        <v>9</v>
      </c>
      <c r="AE9" s="1">
        <v>9</v>
      </c>
      <c r="AF9" s="1">
        <v>9</v>
      </c>
      <c r="AG9" s="1">
        <v>9</v>
      </c>
      <c r="AH9" s="1">
        <v>9</v>
      </c>
      <c r="AI9" s="1">
        <v>9</v>
      </c>
      <c r="AJ9" s="1">
        <v>9</v>
      </c>
      <c r="AK9" s="1">
        <v>9</v>
      </c>
      <c r="AL9" s="1">
        <v>9</v>
      </c>
      <c r="AM9" s="1">
        <v>9</v>
      </c>
      <c r="AN9" s="1">
        <v>9</v>
      </c>
      <c r="AO9" s="1">
        <v>9</v>
      </c>
      <c r="AP9" s="1">
        <v>9</v>
      </c>
      <c r="AQ9" s="1">
        <v>9</v>
      </c>
      <c r="AR9" s="1">
        <v>9</v>
      </c>
      <c r="AS9" s="1">
        <v>9</v>
      </c>
      <c r="AT9" s="1">
        <v>9</v>
      </c>
      <c r="AU9" s="1">
        <v>9</v>
      </c>
      <c r="AV9" s="1">
        <v>9</v>
      </c>
      <c r="AW9" s="1">
        <v>9</v>
      </c>
      <c r="AX9" s="1">
        <v>9</v>
      </c>
      <c r="AY9" s="1">
        <v>9</v>
      </c>
      <c r="AZ9" s="1">
        <v>9</v>
      </c>
      <c r="BA9" s="1">
        <v>9</v>
      </c>
      <c r="BB9" s="1">
        <v>9</v>
      </c>
      <c r="BC9" s="1">
        <v>9</v>
      </c>
      <c r="BD9" s="1">
        <v>9</v>
      </c>
      <c r="BE9" s="1">
        <v>9</v>
      </c>
      <c r="BF9" s="1">
        <v>9</v>
      </c>
      <c r="BG9" s="1">
        <v>9</v>
      </c>
      <c r="BH9" s="1">
        <v>9</v>
      </c>
      <c r="BI9" s="1">
        <v>9</v>
      </c>
      <c r="BJ9" s="1">
        <v>9</v>
      </c>
      <c r="BK9" s="1">
        <v>9</v>
      </c>
      <c r="BL9" s="1">
        <v>9</v>
      </c>
      <c r="BM9" s="1">
        <v>9</v>
      </c>
      <c r="BN9" s="1">
        <v>9</v>
      </c>
      <c r="BO9" s="1">
        <v>9</v>
      </c>
      <c r="BP9" s="1">
        <v>9</v>
      </c>
      <c r="BQ9" s="1">
        <v>9</v>
      </c>
      <c r="BR9" s="1">
        <v>9</v>
      </c>
      <c r="BS9" s="1">
        <v>9</v>
      </c>
      <c r="BT9" s="1">
        <v>9</v>
      </c>
      <c r="BU9" s="1">
        <v>9</v>
      </c>
      <c r="BV9" s="1">
        <v>9</v>
      </c>
      <c r="BW9" s="1">
        <v>9</v>
      </c>
      <c r="BX9" s="1">
        <v>9</v>
      </c>
      <c r="BY9" s="1">
        <v>9</v>
      </c>
      <c r="BZ9" s="1">
        <v>9</v>
      </c>
      <c r="CA9" s="1">
        <v>9</v>
      </c>
      <c r="CB9" s="1">
        <v>9</v>
      </c>
      <c r="CC9" s="1">
        <v>9</v>
      </c>
      <c r="CD9" s="1">
        <v>9</v>
      </c>
      <c r="CE9" s="1">
        <v>9</v>
      </c>
      <c r="CF9" s="1">
        <v>9</v>
      </c>
      <c r="CG9" s="1">
        <v>9</v>
      </c>
      <c r="CH9" s="1">
        <v>9</v>
      </c>
      <c r="CI9" s="1">
        <v>9</v>
      </c>
      <c r="CJ9" s="1">
        <v>9</v>
      </c>
      <c r="CK9" s="1">
        <v>9</v>
      </c>
      <c r="CL9" s="1">
        <v>9</v>
      </c>
      <c r="CM9" s="1">
        <v>9</v>
      </c>
      <c r="CN9" s="1">
        <v>9</v>
      </c>
      <c r="CO9" s="1">
        <v>9</v>
      </c>
      <c r="CP9" s="1">
        <v>9</v>
      </c>
      <c r="CQ9" s="1">
        <v>9</v>
      </c>
      <c r="CR9" s="1">
        <v>9</v>
      </c>
      <c r="CS9" s="1">
        <v>9</v>
      </c>
      <c r="CT9" s="1">
        <v>9</v>
      </c>
      <c r="CU9" s="1">
        <v>9</v>
      </c>
      <c r="CV9" s="1">
        <v>9</v>
      </c>
      <c r="CW9" s="1">
        <v>9</v>
      </c>
      <c r="CX9" s="1">
        <v>9</v>
      </c>
      <c r="CY9" s="1">
        <v>9</v>
      </c>
      <c r="CZ9" s="1">
        <v>9</v>
      </c>
      <c r="DA9" s="1">
        <v>9</v>
      </c>
      <c r="DB9" s="1">
        <v>9</v>
      </c>
      <c r="DC9" s="1">
        <v>9</v>
      </c>
      <c r="DD9" s="1">
        <v>9</v>
      </c>
      <c r="DE9" s="1">
        <v>9</v>
      </c>
      <c r="DF9" s="1">
        <v>9</v>
      </c>
      <c r="DG9" s="1">
        <v>9</v>
      </c>
      <c r="DH9" s="1">
        <v>9</v>
      </c>
      <c r="DI9" s="1">
        <v>9</v>
      </c>
      <c r="DJ9" s="1">
        <v>9</v>
      </c>
      <c r="DK9" s="1">
        <v>9</v>
      </c>
      <c r="DL9" s="1">
        <v>9</v>
      </c>
      <c r="DM9" s="1">
        <v>9</v>
      </c>
      <c r="DN9" s="1">
        <v>9</v>
      </c>
      <c r="DO9" s="1">
        <v>9</v>
      </c>
      <c r="DP9" s="1">
        <v>9</v>
      </c>
      <c r="DQ9" s="1">
        <v>9</v>
      </c>
      <c r="DR9" s="1">
        <v>9</v>
      </c>
      <c r="DS9" s="1">
        <v>9</v>
      </c>
      <c r="DT9" s="1">
        <v>9</v>
      </c>
      <c r="DU9" s="1">
        <v>9</v>
      </c>
      <c r="DV9" s="1">
        <v>9</v>
      </c>
      <c r="DW9" s="1">
        <v>9</v>
      </c>
      <c r="DX9" s="1">
        <v>9</v>
      </c>
      <c r="DY9" s="1">
        <v>9</v>
      </c>
      <c r="DZ9" s="1">
        <v>9</v>
      </c>
      <c r="EA9" s="1">
        <v>9</v>
      </c>
      <c r="EB9" s="1">
        <v>9</v>
      </c>
      <c r="EC9" s="1">
        <v>9</v>
      </c>
      <c r="ED9" s="1">
        <v>9</v>
      </c>
      <c r="EE9" s="1">
        <v>9</v>
      </c>
      <c r="EF9" s="1">
        <v>9</v>
      </c>
      <c r="EG9" s="1">
        <v>9</v>
      </c>
      <c r="EH9" s="1">
        <v>9</v>
      </c>
      <c r="EI9" s="1">
        <v>9</v>
      </c>
      <c r="EJ9" s="1">
        <v>9</v>
      </c>
      <c r="EK9" s="1">
        <v>9</v>
      </c>
      <c r="EL9" s="1">
        <v>9</v>
      </c>
      <c r="EM9" s="1">
        <v>9</v>
      </c>
      <c r="EN9" s="1">
        <v>9</v>
      </c>
      <c r="EO9" s="1">
        <v>9</v>
      </c>
      <c r="EP9" s="1">
        <v>9</v>
      </c>
      <c r="EQ9" s="1">
        <v>9</v>
      </c>
      <c r="ER9" s="1">
        <v>9</v>
      </c>
      <c r="ES9" s="1">
        <v>9</v>
      </c>
      <c r="ET9" s="1">
        <v>9</v>
      </c>
      <c r="EU9" s="1">
        <v>9</v>
      </c>
      <c r="EV9" s="1">
        <v>9</v>
      </c>
      <c r="EW9" s="1">
        <v>9</v>
      </c>
      <c r="EX9" s="1">
        <v>9</v>
      </c>
      <c r="EY9" s="1">
        <v>9</v>
      </c>
      <c r="EZ9" s="1">
        <v>9</v>
      </c>
      <c r="FA9" s="1">
        <v>9</v>
      </c>
      <c r="FB9" s="1">
        <v>9</v>
      </c>
      <c r="FC9" s="1">
        <v>9</v>
      </c>
      <c r="FD9" s="1">
        <v>9</v>
      </c>
      <c r="FE9" s="1">
        <v>9</v>
      </c>
      <c r="FF9" s="1">
        <v>9</v>
      </c>
      <c r="FG9" s="1">
        <v>9</v>
      </c>
      <c r="FH9" s="1">
        <v>9</v>
      </c>
      <c r="FI9" s="1">
        <v>9</v>
      </c>
      <c r="FJ9" s="1">
        <v>9</v>
      </c>
      <c r="FK9" s="1">
        <v>9</v>
      </c>
      <c r="FL9" s="1">
        <v>9</v>
      </c>
      <c r="FM9" s="1">
        <v>9</v>
      </c>
      <c r="FN9" s="1">
        <v>9</v>
      </c>
      <c r="FO9" s="1">
        <v>9</v>
      </c>
      <c r="FP9" s="1">
        <v>9</v>
      </c>
      <c r="FQ9" s="1">
        <v>9</v>
      </c>
      <c r="FR9" s="1">
        <v>9</v>
      </c>
      <c r="FS9" s="1">
        <v>9</v>
      </c>
      <c r="FT9" s="1">
        <v>9</v>
      </c>
      <c r="FU9" s="1">
        <v>9</v>
      </c>
      <c r="FV9" s="1">
        <v>9</v>
      </c>
      <c r="FW9" s="1">
        <v>9</v>
      </c>
      <c r="FX9" s="1">
        <v>9</v>
      </c>
      <c r="FY9" s="1">
        <v>9</v>
      </c>
      <c r="FZ9" s="1">
        <v>9</v>
      </c>
      <c r="GA9" s="1">
        <v>9</v>
      </c>
      <c r="GB9" s="1">
        <v>9</v>
      </c>
      <c r="GC9" s="1">
        <v>9</v>
      </c>
      <c r="GD9" s="1">
        <v>9</v>
      </c>
      <c r="GE9" s="1">
        <v>9</v>
      </c>
      <c r="GF9" s="1">
        <v>9</v>
      </c>
      <c r="GG9" s="1">
        <v>9</v>
      </c>
      <c r="GH9" s="1">
        <v>9</v>
      </c>
      <c r="GI9" s="1">
        <v>9</v>
      </c>
      <c r="GJ9" s="1">
        <v>9</v>
      </c>
      <c r="GK9" s="1">
        <v>9</v>
      </c>
      <c r="GL9" s="1">
        <v>9</v>
      </c>
      <c r="GM9" s="1">
        <v>9</v>
      </c>
      <c r="GN9" s="1">
        <v>9</v>
      </c>
      <c r="GO9" s="1">
        <v>9</v>
      </c>
      <c r="GP9" s="1">
        <v>9</v>
      </c>
      <c r="GQ9" s="1">
        <v>9</v>
      </c>
      <c r="GR9" s="1">
        <v>9</v>
      </c>
      <c r="GS9" s="1">
        <v>9</v>
      </c>
      <c r="GT9" s="1">
        <v>9</v>
      </c>
      <c r="GU9" s="1">
        <v>9</v>
      </c>
      <c r="GV9" s="1">
        <v>9</v>
      </c>
      <c r="GW9" s="1">
        <v>9</v>
      </c>
      <c r="GX9" s="1">
        <v>9</v>
      </c>
      <c r="GY9" s="1">
        <v>9</v>
      </c>
      <c r="GZ9" s="1">
        <v>9</v>
      </c>
      <c r="HA9" s="1">
        <v>9</v>
      </c>
      <c r="HB9" s="1">
        <v>9</v>
      </c>
      <c r="HC9" s="1">
        <v>9</v>
      </c>
      <c r="HD9" s="1">
        <v>9</v>
      </c>
      <c r="HE9" s="1">
        <v>9</v>
      </c>
      <c r="HF9" s="1">
        <v>9</v>
      </c>
      <c r="HG9" s="1">
        <v>9</v>
      </c>
      <c r="HH9" s="1">
        <v>9</v>
      </c>
      <c r="HI9" s="1">
        <v>9</v>
      </c>
      <c r="HJ9" s="1">
        <v>9</v>
      </c>
      <c r="HK9" s="1">
        <v>9</v>
      </c>
      <c r="HL9" s="1">
        <v>9</v>
      </c>
      <c r="HM9" s="1">
        <v>9</v>
      </c>
      <c r="HN9" s="1">
        <v>9</v>
      </c>
      <c r="HO9" s="1">
        <v>9</v>
      </c>
      <c r="HP9" s="1">
        <v>9</v>
      </c>
      <c r="HQ9" s="1">
        <v>9</v>
      </c>
      <c r="HR9" s="1">
        <v>9</v>
      </c>
      <c r="HS9" s="1">
        <v>9</v>
      </c>
      <c r="HT9" s="1">
        <v>9</v>
      </c>
      <c r="HU9" s="1">
        <v>9</v>
      </c>
      <c r="HV9" s="1">
        <v>9</v>
      </c>
      <c r="HW9" s="1">
        <v>9</v>
      </c>
      <c r="HX9" s="1">
        <v>9</v>
      </c>
      <c r="HY9" s="1">
        <v>9</v>
      </c>
      <c r="HZ9" s="1">
        <v>9</v>
      </c>
      <c r="IA9" s="1">
        <v>9</v>
      </c>
      <c r="IB9" s="1">
        <v>9</v>
      </c>
      <c r="IC9" s="1">
        <v>9</v>
      </c>
      <c r="ID9" s="1">
        <v>9</v>
      </c>
      <c r="IE9" s="1">
        <v>9</v>
      </c>
      <c r="IF9" s="1">
        <v>9</v>
      </c>
      <c r="IG9" s="1">
        <v>9</v>
      </c>
      <c r="IH9" s="1">
        <v>9</v>
      </c>
      <c r="II9" s="1">
        <v>9</v>
      </c>
      <c r="IJ9" s="1">
        <v>9</v>
      </c>
      <c r="IK9" s="1">
        <v>9</v>
      </c>
      <c r="IL9" s="1">
        <v>9</v>
      </c>
      <c r="IM9" s="1">
        <v>9</v>
      </c>
      <c r="IN9" s="1">
        <v>9</v>
      </c>
      <c r="IO9" s="1">
        <v>9</v>
      </c>
      <c r="IP9" s="1">
        <v>9</v>
      </c>
      <c r="IQ9" s="1">
        <v>9</v>
      </c>
    </row>
    <row r="10" spans="1:251">
      <c r="A10" s="4" t="s">
        <v>258</v>
      </c>
      <c r="B10" s="8" t="s">
        <v>262</v>
      </c>
      <c r="C10" s="8" t="s">
        <v>263</v>
      </c>
      <c r="D10" s="8" t="s">
        <v>264</v>
      </c>
      <c r="E10" s="8" t="s">
        <v>265</v>
      </c>
      <c r="F10" s="8" t="s">
        <v>266</v>
      </c>
      <c r="G10" s="8" t="s">
        <v>267</v>
      </c>
      <c r="H10" s="8" t="s">
        <v>268</v>
      </c>
      <c r="I10" s="8" t="s">
        <v>269</v>
      </c>
      <c r="J10" s="8" t="s">
        <v>270</v>
      </c>
      <c r="K10" s="8" t="s">
        <v>271</v>
      </c>
      <c r="L10" s="8" t="s">
        <v>272</v>
      </c>
      <c r="M10" s="8" t="s">
        <v>273</v>
      </c>
      <c r="N10" s="8" t="s">
        <v>274</v>
      </c>
      <c r="O10" s="8" t="s">
        <v>275</v>
      </c>
      <c r="P10" s="8" t="s">
        <v>276</v>
      </c>
      <c r="Q10" s="8" t="s">
        <v>277</v>
      </c>
      <c r="R10" s="8" t="s">
        <v>278</v>
      </c>
      <c r="S10" s="8" t="s">
        <v>279</v>
      </c>
      <c r="T10" s="8" t="s">
        <v>280</v>
      </c>
      <c r="U10" s="8" t="s">
        <v>281</v>
      </c>
      <c r="V10" s="8" t="s">
        <v>282</v>
      </c>
      <c r="W10" s="8" t="s">
        <v>283</v>
      </c>
      <c r="X10" s="8" t="s">
        <v>284</v>
      </c>
      <c r="Y10" s="8" t="s">
        <v>285</v>
      </c>
      <c r="Z10" s="8" t="s">
        <v>286</v>
      </c>
      <c r="AA10" s="8" t="s">
        <v>287</v>
      </c>
      <c r="AB10" s="8" t="s">
        <v>288</v>
      </c>
      <c r="AC10" s="8" t="s">
        <v>289</v>
      </c>
      <c r="AD10" s="8" t="s">
        <v>290</v>
      </c>
      <c r="AE10" s="8" t="s">
        <v>291</v>
      </c>
      <c r="AF10" s="8" t="s">
        <v>292</v>
      </c>
      <c r="AG10" s="8" t="s">
        <v>293</v>
      </c>
      <c r="AH10" s="8" t="s">
        <v>294</v>
      </c>
      <c r="AI10" s="8" t="s">
        <v>295</v>
      </c>
      <c r="AJ10" s="8" t="s">
        <v>296</v>
      </c>
      <c r="AK10" s="8" t="s">
        <v>297</v>
      </c>
      <c r="AL10" s="8" t="s">
        <v>298</v>
      </c>
      <c r="AM10" s="8" t="s">
        <v>299</v>
      </c>
      <c r="AN10" s="8" t="s">
        <v>300</v>
      </c>
      <c r="AO10" s="8" t="s">
        <v>301</v>
      </c>
      <c r="AP10" s="8" t="s">
        <v>302</v>
      </c>
      <c r="AQ10" s="8" t="s">
        <v>303</v>
      </c>
      <c r="AR10" s="8" t="s">
        <v>304</v>
      </c>
      <c r="AS10" s="8" t="s">
        <v>305</v>
      </c>
      <c r="AT10" s="8" t="s">
        <v>306</v>
      </c>
      <c r="AU10" s="8" t="s">
        <v>307</v>
      </c>
      <c r="AV10" s="8" t="s">
        <v>308</v>
      </c>
      <c r="AW10" s="8" t="s">
        <v>309</v>
      </c>
      <c r="AX10" s="8" t="s">
        <v>310</v>
      </c>
      <c r="AY10" s="8" t="s">
        <v>311</v>
      </c>
      <c r="AZ10" s="8" t="s">
        <v>312</v>
      </c>
      <c r="BA10" s="8" t="s">
        <v>313</v>
      </c>
      <c r="BB10" s="8" t="s">
        <v>314</v>
      </c>
      <c r="BC10" s="8" t="s">
        <v>315</v>
      </c>
      <c r="BD10" s="8" t="s">
        <v>316</v>
      </c>
      <c r="BE10" s="8" t="s">
        <v>317</v>
      </c>
      <c r="BF10" s="8" t="s">
        <v>318</v>
      </c>
      <c r="BG10" s="8" t="s">
        <v>319</v>
      </c>
      <c r="BH10" s="8" t="s">
        <v>320</v>
      </c>
      <c r="BI10" s="8" t="s">
        <v>321</v>
      </c>
      <c r="BJ10" s="8" t="s">
        <v>322</v>
      </c>
      <c r="BK10" s="8" t="s">
        <v>323</v>
      </c>
      <c r="BL10" s="8" t="s">
        <v>324</v>
      </c>
      <c r="BM10" s="8" t="s">
        <v>325</v>
      </c>
      <c r="BN10" s="8" t="s">
        <v>326</v>
      </c>
      <c r="BO10" s="8" t="s">
        <v>327</v>
      </c>
      <c r="BP10" s="8" t="s">
        <v>328</v>
      </c>
      <c r="BQ10" s="8" t="s">
        <v>329</v>
      </c>
      <c r="BR10" s="8" t="s">
        <v>330</v>
      </c>
      <c r="BS10" s="8" t="s">
        <v>331</v>
      </c>
      <c r="BT10" s="8" t="s">
        <v>332</v>
      </c>
      <c r="BU10" s="8" t="s">
        <v>333</v>
      </c>
      <c r="BV10" s="8" t="s">
        <v>334</v>
      </c>
      <c r="BW10" s="8" t="s">
        <v>335</v>
      </c>
      <c r="BX10" s="8" t="s">
        <v>336</v>
      </c>
      <c r="BY10" s="8" t="s">
        <v>337</v>
      </c>
      <c r="BZ10" s="8" t="s">
        <v>338</v>
      </c>
      <c r="CA10" s="8" t="s">
        <v>339</v>
      </c>
      <c r="CB10" s="8" t="s">
        <v>340</v>
      </c>
      <c r="CC10" s="8" t="s">
        <v>341</v>
      </c>
      <c r="CD10" s="8" t="s">
        <v>342</v>
      </c>
      <c r="CE10" s="8" t="s">
        <v>343</v>
      </c>
      <c r="CF10" s="8" t="s">
        <v>344</v>
      </c>
      <c r="CG10" s="8" t="s">
        <v>345</v>
      </c>
      <c r="CH10" s="8" t="s">
        <v>346</v>
      </c>
      <c r="CI10" s="8" t="s">
        <v>347</v>
      </c>
      <c r="CJ10" s="8" t="s">
        <v>348</v>
      </c>
      <c r="CK10" s="8" t="s">
        <v>349</v>
      </c>
      <c r="CL10" s="8" t="s">
        <v>350</v>
      </c>
      <c r="CM10" s="8" t="s">
        <v>351</v>
      </c>
      <c r="CN10" s="8" t="s">
        <v>352</v>
      </c>
      <c r="CO10" s="8" t="s">
        <v>353</v>
      </c>
      <c r="CP10" s="8" t="s">
        <v>354</v>
      </c>
      <c r="CQ10" s="8" t="s">
        <v>355</v>
      </c>
      <c r="CR10" s="8" t="s">
        <v>356</v>
      </c>
      <c r="CS10" s="8" t="s">
        <v>357</v>
      </c>
      <c r="CT10" s="8" t="s">
        <v>358</v>
      </c>
      <c r="CU10" s="8" t="s">
        <v>359</v>
      </c>
      <c r="CV10" s="8" t="s">
        <v>360</v>
      </c>
      <c r="CW10" s="8" t="s">
        <v>361</v>
      </c>
      <c r="CX10" s="8" t="s">
        <v>362</v>
      </c>
      <c r="CY10" s="8" t="s">
        <v>363</v>
      </c>
      <c r="CZ10" s="8" t="s">
        <v>364</v>
      </c>
      <c r="DA10" s="8" t="s">
        <v>365</v>
      </c>
      <c r="DB10" s="8" t="s">
        <v>366</v>
      </c>
      <c r="DC10" s="8" t="s">
        <v>367</v>
      </c>
      <c r="DD10" s="8" t="s">
        <v>368</v>
      </c>
      <c r="DE10" s="8" t="s">
        <v>369</v>
      </c>
      <c r="DF10" s="8" t="s">
        <v>370</v>
      </c>
      <c r="DG10" s="8" t="s">
        <v>371</v>
      </c>
      <c r="DH10" s="8" t="s">
        <v>372</v>
      </c>
      <c r="DI10" s="8" t="s">
        <v>373</v>
      </c>
      <c r="DJ10" s="8" t="s">
        <v>374</v>
      </c>
      <c r="DK10" s="8" t="s">
        <v>375</v>
      </c>
      <c r="DL10" s="8" t="s">
        <v>376</v>
      </c>
      <c r="DM10" s="8" t="s">
        <v>377</v>
      </c>
      <c r="DN10" s="8" t="s">
        <v>378</v>
      </c>
      <c r="DO10" s="8" t="s">
        <v>379</v>
      </c>
      <c r="DP10" s="8" t="s">
        <v>380</v>
      </c>
      <c r="DQ10" s="8" t="s">
        <v>381</v>
      </c>
      <c r="DR10" s="8" t="s">
        <v>382</v>
      </c>
      <c r="DS10" s="8" t="s">
        <v>383</v>
      </c>
      <c r="DT10" s="8" t="s">
        <v>384</v>
      </c>
      <c r="DU10" s="8" t="s">
        <v>385</v>
      </c>
      <c r="DV10" s="8" t="s">
        <v>386</v>
      </c>
      <c r="DW10" s="8" t="s">
        <v>387</v>
      </c>
      <c r="DX10" s="8" t="s">
        <v>388</v>
      </c>
      <c r="DY10" s="8" t="s">
        <v>389</v>
      </c>
      <c r="DZ10" s="8" t="s">
        <v>390</v>
      </c>
      <c r="EA10" s="8" t="s">
        <v>391</v>
      </c>
      <c r="EB10" s="8" t="s">
        <v>392</v>
      </c>
      <c r="EC10" s="8" t="s">
        <v>393</v>
      </c>
      <c r="ED10" s="8" t="s">
        <v>394</v>
      </c>
      <c r="EE10" s="8" t="s">
        <v>395</v>
      </c>
      <c r="EF10" s="8" t="s">
        <v>396</v>
      </c>
      <c r="EG10" s="8" t="s">
        <v>397</v>
      </c>
      <c r="EH10" s="8" t="s">
        <v>398</v>
      </c>
      <c r="EI10" s="8" t="s">
        <v>399</v>
      </c>
      <c r="EJ10" s="8" t="s">
        <v>400</v>
      </c>
      <c r="EK10" s="8" t="s">
        <v>401</v>
      </c>
      <c r="EL10" s="8" t="s">
        <v>402</v>
      </c>
      <c r="EM10" s="8" t="s">
        <v>403</v>
      </c>
      <c r="EN10" s="8" t="s">
        <v>404</v>
      </c>
      <c r="EO10" s="8" t="s">
        <v>405</v>
      </c>
      <c r="EP10" s="8" t="s">
        <v>406</v>
      </c>
      <c r="EQ10" s="8" t="s">
        <v>407</v>
      </c>
      <c r="ER10" s="8" t="s">
        <v>408</v>
      </c>
      <c r="ES10" s="8" t="s">
        <v>409</v>
      </c>
      <c r="ET10" s="8" t="s">
        <v>410</v>
      </c>
      <c r="EU10" s="8" t="s">
        <v>411</v>
      </c>
      <c r="EV10" s="8" t="s">
        <v>412</v>
      </c>
      <c r="EW10" s="8" t="s">
        <v>413</v>
      </c>
      <c r="EX10" s="8" t="s">
        <v>414</v>
      </c>
      <c r="EY10" s="8" t="s">
        <v>415</v>
      </c>
      <c r="EZ10" s="8" t="s">
        <v>416</v>
      </c>
      <c r="FA10" s="8" t="s">
        <v>417</v>
      </c>
      <c r="FB10" s="8" t="s">
        <v>418</v>
      </c>
      <c r="FC10" s="8" t="s">
        <v>419</v>
      </c>
      <c r="FD10" s="8" t="s">
        <v>420</v>
      </c>
      <c r="FE10" s="8" t="s">
        <v>421</v>
      </c>
      <c r="FF10" s="8" t="s">
        <v>422</v>
      </c>
      <c r="FG10" s="8" t="s">
        <v>423</v>
      </c>
      <c r="FH10" s="8" t="s">
        <v>424</v>
      </c>
      <c r="FI10" s="8" t="s">
        <v>425</v>
      </c>
      <c r="FJ10" s="8" t="s">
        <v>426</v>
      </c>
      <c r="FK10" s="8" t="s">
        <v>427</v>
      </c>
      <c r="FL10" s="8" t="s">
        <v>428</v>
      </c>
      <c r="FM10" s="8" t="s">
        <v>429</v>
      </c>
      <c r="FN10" s="8" t="s">
        <v>430</v>
      </c>
      <c r="FO10" s="8" t="s">
        <v>431</v>
      </c>
      <c r="FP10" s="8" t="s">
        <v>432</v>
      </c>
      <c r="FQ10" s="8" t="s">
        <v>433</v>
      </c>
      <c r="FR10" s="8" t="s">
        <v>434</v>
      </c>
      <c r="FS10" s="8" t="s">
        <v>435</v>
      </c>
      <c r="FT10" s="8" t="s">
        <v>436</v>
      </c>
      <c r="FU10" s="8" t="s">
        <v>437</v>
      </c>
      <c r="FV10" s="8" t="s">
        <v>438</v>
      </c>
      <c r="FW10" s="8" t="s">
        <v>439</v>
      </c>
      <c r="FX10" s="8" t="s">
        <v>440</v>
      </c>
      <c r="FY10" s="8" t="s">
        <v>441</v>
      </c>
      <c r="FZ10" s="8" t="s">
        <v>442</v>
      </c>
      <c r="GA10" s="8" t="s">
        <v>443</v>
      </c>
      <c r="GB10" s="8" t="s">
        <v>444</v>
      </c>
      <c r="GC10" s="8" t="s">
        <v>445</v>
      </c>
      <c r="GD10" s="8" t="s">
        <v>446</v>
      </c>
      <c r="GE10" s="8" t="s">
        <v>447</v>
      </c>
      <c r="GF10" s="8" t="s">
        <v>448</v>
      </c>
      <c r="GG10" s="8" t="s">
        <v>449</v>
      </c>
      <c r="GH10" s="8" t="s">
        <v>450</v>
      </c>
      <c r="GI10" s="8" t="s">
        <v>451</v>
      </c>
      <c r="GJ10" s="8" t="s">
        <v>452</v>
      </c>
      <c r="GK10" s="8" t="s">
        <v>453</v>
      </c>
      <c r="GL10" s="8" t="s">
        <v>454</v>
      </c>
      <c r="GM10" s="8" t="s">
        <v>455</v>
      </c>
      <c r="GN10" s="8" t="s">
        <v>456</v>
      </c>
      <c r="GO10" s="8" t="s">
        <v>457</v>
      </c>
      <c r="GP10" s="8" t="s">
        <v>458</v>
      </c>
      <c r="GQ10" s="8" t="s">
        <v>459</v>
      </c>
      <c r="GR10" s="8" t="s">
        <v>460</v>
      </c>
      <c r="GS10" s="8" t="s">
        <v>461</v>
      </c>
      <c r="GT10" s="8" t="s">
        <v>462</v>
      </c>
      <c r="GU10" s="8" t="s">
        <v>463</v>
      </c>
      <c r="GV10" s="8" t="s">
        <v>464</v>
      </c>
      <c r="GW10" s="8" t="s">
        <v>465</v>
      </c>
      <c r="GX10" s="8" t="s">
        <v>466</v>
      </c>
      <c r="GY10" s="8" t="s">
        <v>467</v>
      </c>
      <c r="GZ10" s="8" t="s">
        <v>468</v>
      </c>
      <c r="HA10" s="8" t="s">
        <v>469</v>
      </c>
      <c r="HB10" s="8" t="s">
        <v>470</v>
      </c>
      <c r="HC10" s="8" t="s">
        <v>471</v>
      </c>
      <c r="HD10" s="8" t="s">
        <v>472</v>
      </c>
      <c r="HE10" s="8" t="s">
        <v>473</v>
      </c>
      <c r="HF10" s="8" t="s">
        <v>474</v>
      </c>
      <c r="HG10" s="8" t="s">
        <v>475</v>
      </c>
      <c r="HH10" s="8" t="s">
        <v>476</v>
      </c>
      <c r="HI10" s="8" t="s">
        <v>477</v>
      </c>
      <c r="HJ10" s="8" t="s">
        <v>478</v>
      </c>
      <c r="HK10" s="8" t="s">
        <v>479</v>
      </c>
      <c r="HL10" s="8" t="s">
        <v>480</v>
      </c>
      <c r="HM10" s="8" t="s">
        <v>481</v>
      </c>
      <c r="HN10" s="8" t="s">
        <v>482</v>
      </c>
      <c r="HO10" s="8" t="s">
        <v>483</v>
      </c>
      <c r="HP10" s="8" t="s">
        <v>484</v>
      </c>
      <c r="HQ10" s="8" t="s">
        <v>485</v>
      </c>
      <c r="HR10" s="8" t="s">
        <v>486</v>
      </c>
      <c r="HS10" s="8" t="s">
        <v>487</v>
      </c>
      <c r="HT10" s="8" t="s">
        <v>488</v>
      </c>
      <c r="HU10" s="8" t="s">
        <v>489</v>
      </c>
      <c r="HV10" s="8" t="s">
        <v>490</v>
      </c>
      <c r="HW10" s="8" t="s">
        <v>491</v>
      </c>
      <c r="HX10" s="8" t="s">
        <v>492</v>
      </c>
      <c r="HY10" s="8" t="s">
        <v>493</v>
      </c>
      <c r="HZ10" s="8" t="s">
        <v>494</v>
      </c>
      <c r="IA10" s="8" t="s">
        <v>495</v>
      </c>
      <c r="IB10" s="8" t="s">
        <v>496</v>
      </c>
      <c r="IC10" s="8" t="s">
        <v>497</v>
      </c>
      <c r="ID10" s="8" t="s">
        <v>498</v>
      </c>
      <c r="IE10" s="8" t="s">
        <v>499</v>
      </c>
      <c r="IF10" s="8" t="s">
        <v>500</v>
      </c>
      <c r="IG10" s="8" t="s">
        <v>501</v>
      </c>
      <c r="IH10" s="8" t="s">
        <v>502</v>
      </c>
      <c r="II10" s="8" t="s">
        <v>503</v>
      </c>
      <c r="IJ10" s="8" t="s">
        <v>504</v>
      </c>
      <c r="IK10" s="8" t="s">
        <v>505</v>
      </c>
      <c r="IL10" s="8" t="s">
        <v>506</v>
      </c>
      <c r="IM10" s="8" t="s">
        <v>507</v>
      </c>
      <c r="IN10" s="8" t="s">
        <v>508</v>
      </c>
      <c r="IO10" s="8" t="s">
        <v>509</v>
      </c>
      <c r="IP10" s="8" t="s">
        <v>510</v>
      </c>
      <c r="IQ10" s="8" t="s">
        <v>511</v>
      </c>
    </row>
    <row r="11" spans="1:251">
      <c r="A11" s="10">
        <v>42036</v>
      </c>
      <c r="B11" s="9">
        <v>11647.474</v>
      </c>
      <c r="C11" s="9">
        <v>6287.8149999999996</v>
      </c>
      <c r="D11" s="9">
        <v>5359.6589999999997</v>
      </c>
      <c r="E11" s="9">
        <v>8088.7129999999997</v>
      </c>
      <c r="F11" s="9">
        <v>5209.0039999999999</v>
      </c>
      <c r="G11" s="9">
        <v>2879.71</v>
      </c>
      <c r="H11" s="9">
        <v>6980.18</v>
      </c>
      <c r="I11" s="9">
        <v>4543.415</v>
      </c>
      <c r="J11" s="9">
        <v>2436.7660000000001</v>
      </c>
      <c r="K11" s="9">
        <v>1108.5329999999999</v>
      </c>
      <c r="L11" s="9">
        <v>665.58900000000006</v>
      </c>
      <c r="M11" s="9">
        <v>442.94400000000002</v>
      </c>
      <c r="N11" s="9">
        <v>1037.2750000000001</v>
      </c>
      <c r="O11" s="9">
        <v>611.06200000000001</v>
      </c>
      <c r="P11" s="9">
        <v>426.21300000000002</v>
      </c>
      <c r="Q11" s="9">
        <v>71.257000000000005</v>
      </c>
      <c r="R11" s="9">
        <v>54.526000000000003</v>
      </c>
      <c r="S11" s="9">
        <v>16.731000000000002</v>
      </c>
      <c r="T11" s="9">
        <v>3558.761</v>
      </c>
      <c r="U11" s="9">
        <v>1078.8109999999999</v>
      </c>
      <c r="V11" s="9">
        <v>2479.9499999999998</v>
      </c>
      <c r="W11" s="9">
        <v>2589.5320000000002</v>
      </c>
      <c r="X11" s="9">
        <v>707.22900000000004</v>
      </c>
      <c r="Y11" s="9">
        <v>1882.3019999999999</v>
      </c>
      <c r="Z11" s="9">
        <v>969.22900000000004</v>
      </c>
      <c r="AA11" s="9">
        <v>371.58199999999999</v>
      </c>
      <c r="AB11" s="9">
        <v>597.64700000000005</v>
      </c>
      <c r="AC11" s="9">
        <v>450.82600000000002</v>
      </c>
      <c r="AD11" s="9">
        <v>131.60400000000001</v>
      </c>
      <c r="AE11" s="9">
        <v>319.22199999999998</v>
      </c>
      <c r="AF11" s="9">
        <v>518.40300000000002</v>
      </c>
      <c r="AG11" s="9">
        <v>239.97800000000001</v>
      </c>
      <c r="AH11" s="9">
        <v>278.42500000000001</v>
      </c>
      <c r="AI11" s="9">
        <v>11227.096</v>
      </c>
      <c r="AJ11" s="9">
        <v>6020.3379999999997</v>
      </c>
      <c r="AK11" s="9">
        <v>5206.7579999999998</v>
      </c>
      <c r="AL11" s="9">
        <v>7909.9390000000003</v>
      </c>
      <c r="AM11" s="9">
        <v>5069.0590000000002</v>
      </c>
      <c r="AN11" s="9">
        <v>2840.8789999999999</v>
      </c>
      <c r="AO11" s="9">
        <v>6828.4889999999996</v>
      </c>
      <c r="AP11" s="9">
        <v>4426.4269999999997</v>
      </c>
      <c r="AQ11" s="9">
        <v>2402.0619999999999</v>
      </c>
      <c r="AR11" s="9">
        <v>1081.4490000000001</v>
      </c>
      <c r="AS11" s="9">
        <v>642.63199999999995</v>
      </c>
      <c r="AT11" s="9">
        <v>438.81700000000001</v>
      </c>
      <c r="AU11" s="9">
        <v>1014.27</v>
      </c>
      <c r="AV11" s="9">
        <v>591.904</v>
      </c>
      <c r="AW11" s="9">
        <v>422.36599999999999</v>
      </c>
      <c r="AX11" s="9">
        <v>67.180000000000007</v>
      </c>
      <c r="AY11" s="9">
        <v>50.728000000000002</v>
      </c>
      <c r="AZ11" s="9">
        <v>16.451000000000001</v>
      </c>
      <c r="BA11" s="9">
        <v>3317.1570000000002</v>
      </c>
      <c r="BB11" s="9">
        <v>951.279</v>
      </c>
      <c r="BC11" s="9">
        <v>2365.8789999999999</v>
      </c>
      <c r="BD11" s="9">
        <v>2368.0430000000001</v>
      </c>
      <c r="BE11" s="9">
        <v>592.12599999999998</v>
      </c>
      <c r="BF11" s="9">
        <v>1775.9169999999999</v>
      </c>
      <c r="BG11" s="9">
        <v>949.11500000000001</v>
      </c>
      <c r="BH11" s="9">
        <v>359.15199999999999</v>
      </c>
      <c r="BI11" s="9">
        <v>589.96199999999999</v>
      </c>
      <c r="BJ11" s="9">
        <v>433.65499999999997</v>
      </c>
      <c r="BK11" s="9">
        <v>120.81399999999999</v>
      </c>
      <c r="BL11" s="9">
        <v>312.83999999999997</v>
      </c>
      <c r="BM11" s="9">
        <v>515.46</v>
      </c>
      <c r="BN11" s="9">
        <v>238.33799999999999</v>
      </c>
      <c r="BO11" s="9">
        <v>277.12200000000001</v>
      </c>
      <c r="BP11" s="9">
        <v>1829.8119999999999</v>
      </c>
      <c r="BQ11" s="9">
        <v>935.22799999999995</v>
      </c>
      <c r="BR11" s="9">
        <v>894.58399999999995</v>
      </c>
      <c r="BS11" s="9">
        <v>896.62599999999998</v>
      </c>
      <c r="BT11" s="9">
        <v>529.41600000000005</v>
      </c>
      <c r="BU11" s="9">
        <v>367.21</v>
      </c>
      <c r="BV11" s="9">
        <v>772.36099999999999</v>
      </c>
      <c r="BW11" s="9">
        <v>466.63400000000001</v>
      </c>
      <c r="BX11" s="9">
        <v>305.72699999999998</v>
      </c>
      <c r="BY11" s="9">
        <v>124.265</v>
      </c>
      <c r="BZ11" s="9">
        <v>62.781999999999996</v>
      </c>
      <c r="CA11" s="9">
        <v>61.482999999999997</v>
      </c>
      <c r="CB11" s="9">
        <v>113.559</v>
      </c>
      <c r="CC11" s="9">
        <v>55.438000000000002</v>
      </c>
      <c r="CD11" s="9">
        <v>58.121000000000002</v>
      </c>
      <c r="CE11" s="9">
        <v>10.706</v>
      </c>
      <c r="CF11" s="9">
        <v>7.343</v>
      </c>
      <c r="CG11" s="9">
        <v>3.3620000000000001</v>
      </c>
      <c r="CH11" s="9">
        <v>933.18600000000004</v>
      </c>
      <c r="CI11" s="9">
        <v>405.81200000000001</v>
      </c>
      <c r="CJ11" s="9">
        <v>527.37400000000002</v>
      </c>
      <c r="CK11" s="9">
        <v>587.48299999999995</v>
      </c>
      <c r="CL11" s="9">
        <v>249.137</v>
      </c>
      <c r="CM11" s="9">
        <v>338.34500000000003</v>
      </c>
      <c r="CN11" s="9">
        <v>345.70400000000001</v>
      </c>
      <c r="CO11" s="9">
        <v>156.67500000000001</v>
      </c>
      <c r="CP11" s="9">
        <v>189.029</v>
      </c>
      <c r="CQ11" s="9">
        <v>173.77099999999999</v>
      </c>
      <c r="CR11" s="9">
        <v>79.418000000000006</v>
      </c>
      <c r="CS11" s="9">
        <v>94.352999999999994</v>
      </c>
      <c r="CT11" s="9">
        <v>171.93299999999999</v>
      </c>
      <c r="CU11" s="9">
        <v>77.257000000000005</v>
      </c>
      <c r="CV11" s="9">
        <v>94.676000000000002</v>
      </c>
      <c r="CW11" s="9">
        <v>5281.0119999999997</v>
      </c>
      <c r="CX11" s="9">
        <v>2887.558</v>
      </c>
      <c r="CY11" s="9">
        <v>2393.4540000000002</v>
      </c>
      <c r="CZ11" s="9">
        <v>4023.2750000000001</v>
      </c>
      <c r="DA11" s="9">
        <v>2618.7869999999998</v>
      </c>
      <c r="DB11" s="9">
        <v>1404.4880000000001</v>
      </c>
      <c r="DC11" s="9">
        <v>3477.3470000000002</v>
      </c>
      <c r="DD11" s="9">
        <v>2296.627</v>
      </c>
      <c r="DE11" s="9">
        <v>1180.721</v>
      </c>
      <c r="DF11" s="9">
        <v>545.92700000000002</v>
      </c>
      <c r="DG11" s="9">
        <v>322.16000000000003</v>
      </c>
      <c r="DH11" s="9">
        <v>223.767</v>
      </c>
      <c r="DI11" s="9">
        <v>515.899</v>
      </c>
      <c r="DJ11" s="9">
        <v>297.71600000000001</v>
      </c>
      <c r="DK11" s="9">
        <v>218.18299999999999</v>
      </c>
      <c r="DL11" s="9">
        <v>30.029</v>
      </c>
      <c r="DM11" s="9">
        <v>24.443999999999999</v>
      </c>
      <c r="DN11" s="9">
        <v>5.5839999999999996</v>
      </c>
      <c r="DO11" s="9">
        <v>1257.7370000000001</v>
      </c>
      <c r="DP11" s="9">
        <v>268.77100000000002</v>
      </c>
      <c r="DQ11" s="9">
        <v>988.96600000000001</v>
      </c>
      <c r="DR11" s="9">
        <v>922.73599999999999</v>
      </c>
      <c r="DS11" s="9">
        <v>151.98500000000001</v>
      </c>
      <c r="DT11" s="9">
        <v>770.75099999999998</v>
      </c>
      <c r="DU11" s="9">
        <v>335.00099999999998</v>
      </c>
      <c r="DV11" s="9">
        <v>116.786</v>
      </c>
      <c r="DW11" s="9">
        <v>218.215</v>
      </c>
      <c r="DX11" s="9">
        <v>131.631</v>
      </c>
      <c r="DY11" s="9">
        <v>21.556000000000001</v>
      </c>
      <c r="DZ11" s="9">
        <v>110.075</v>
      </c>
      <c r="EA11" s="9">
        <v>203.37</v>
      </c>
      <c r="EB11" s="9">
        <v>95.23</v>
      </c>
      <c r="EC11" s="9">
        <v>108.139</v>
      </c>
      <c r="ED11" s="9">
        <v>4116.2719999999999</v>
      </c>
      <c r="EE11" s="9">
        <v>2197.5520000000001</v>
      </c>
      <c r="EF11" s="9">
        <v>1918.72</v>
      </c>
      <c r="EG11" s="9">
        <v>2990.038</v>
      </c>
      <c r="EH11" s="9">
        <v>1920.857</v>
      </c>
      <c r="EI11" s="9">
        <v>1069.181</v>
      </c>
      <c r="EJ11" s="9">
        <v>2578.7809999999999</v>
      </c>
      <c r="EK11" s="9">
        <v>1663.1659999999999</v>
      </c>
      <c r="EL11" s="9">
        <v>915.61500000000001</v>
      </c>
      <c r="EM11" s="9">
        <v>411.25700000000001</v>
      </c>
      <c r="EN11" s="9">
        <v>257.69</v>
      </c>
      <c r="EO11" s="9">
        <v>153.56700000000001</v>
      </c>
      <c r="EP11" s="9">
        <v>384.81200000000001</v>
      </c>
      <c r="EQ11" s="9">
        <v>238.75</v>
      </c>
      <c r="ER11" s="9">
        <v>146.06200000000001</v>
      </c>
      <c r="ES11" s="9">
        <v>26.445</v>
      </c>
      <c r="ET11" s="9">
        <v>18.940999999999999</v>
      </c>
      <c r="EU11" s="9">
        <v>7.5049999999999999</v>
      </c>
      <c r="EV11" s="9">
        <v>1126.2339999999999</v>
      </c>
      <c r="EW11" s="9">
        <v>276.69600000000003</v>
      </c>
      <c r="EX11" s="9">
        <v>849.53800000000001</v>
      </c>
      <c r="EY11" s="9">
        <v>857.82399999999996</v>
      </c>
      <c r="EZ11" s="9">
        <v>191.00399999999999</v>
      </c>
      <c r="FA11" s="9">
        <v>666.82</v>
      </c>
      <c r="FB11" s="9">
        <v>268.41000000000003</v>
      </c>
      <c r="FC11" s="9">
        <v>85.691999999999993</v>
      </c>
      <c r="FD11" s="9">
        <v>182.71799999999999</v>
      </c>
      <c r="FE11" s="9">
        <v>128.25200000000001</v>
      </c>
      <c r="FF11" s="9">
        <v>19.841000000000001</v>
      </c>
      <c r="FG11" s="9">
        <v>108.41200000000001</v>
      </c>
      <c r="FH11" s="9">
        <v>140.15799999999999</v>
      </c>
      <c r="FI11" s="9">
        <v>65.850999999999999</v>
      </c>
      <c r="FJ11" s="9">
        <v>74.305999999999997</v>
      </c>
      <c r="FK11" s="9">
        <v>420.37799999999999</v>
      </c>
      <c r="FL11" s="9">
        <v>267.47699999999998</v>
      </c>
      <c r="FM11" s="9">
        <v>152.90100000000001</v>
      </c>
      <c r="FN11" s="9">
        <v>178.774</v>
      </c>
      <c r="FO11" s="9">
        <v>139.94399999999999</v>
      </c>
      <c r="FP11" s="9">
        <v>38.83</v>
      </c>
      <c r="FQ11" s="9">
        <v>151.691</v>
      </c>
      <c r="FR11" s="9">
        <v>116.988</v>
      </c>
      <c r="FS11" s="9">
        <v>34.703000000000003</v>
      </c>
      <c r="FT11" s="9">
        <v>27.084</v>
      </c>
      <c r="FU11" s="9">
        <v>22.957000000000001</v>
      </c>
      <c r="FV11" s="9">
        <v>4.1269999999999998</v>
      </c>
      <c r="FW11" s="9">
        <v>23.006</v>
      </c>
      <c r="FX11" s="9">
        <v>19.158999999999999</v>
      </c>
      <c r="FY11" s="9">
        <v>3.847</v>
      </c>
      <c r="FZ11" s="9">
        <v>4.0780000000000003</v>
      </c>
      <c r="GA11" s="9">
        <v>3.798</v>
      </c>
      <c r="GB11" s="9">
        <v>0.28000000000000003</v>
      </c>
      <c r="GC11" s="9">
        <v>241.60400000000001</v>
      </c>
      <c r="GD11" s="9">
        <v>127.533</v>
      </c>
      <c r="GE11" s="9">
        <v>114.071</v>
      </c>
      <c r="GF11" s="9">
        <v>221.489</v>
      </c>
      <c r="GG11" s="9">
        <v>115.10299999999999</v>
      </c>
      <c r="GH11" s="9">
        <v>106.386</v>
      </c>
      <c r="GI11" s="9">
        <v>20.114999999999998</v>
      </c>
      <c r="GJ11" s="9">
        <v>12.429</v>
      </c>
      <c r="GK11" s="9">
        <v>7.6849999999999996</v>
      </c>
      <c r="GL11" s="9">
        <v>17.172000000000001</v>
      </c>
      <c r="GM11" s="9">
        <v>10.79</v>
      </c>
      <c r="GN11" s="9">
        <v>6.3819999999999997</v>
      </c>
      <c r="GO11" s="9">
        <v>2.9430000000000001</v>
      </c>
      <c r="GP11" s="9">
        <v>1.639</v>
      </c>
      <c r="GQ11" s="9">
        <v>1.304</v>
      </c>
      <c r="GR11" s="9">
        <v>3649.68</v>
      </c>
      <c r="GS11" s="9">
        <v>1979.671</v>
      </c>
      <c r="GT11" s="9">
        <v>1670.009</v>
      </c>
      <c r="GU11" s="9">
        <v>2571.2530000000002</v>
      </c>
      <c r="GV11" s="9">
        <v>1650.1780000000001</v>
      </c>
      <c r="GW11" s="9">
        <v>921.07600000000002</v>
      </c>
      <c r="GX11" s="9">
        <v>2228.7620000000002</v>
      </c>
      <c r="GY11" s="9">
        <v>1446.3130000000001</v>
      </c>
      <c r="GZ11" s="9">
        <v>782.44899999999996</v>
      </c>
      <c r="HA11" s="9">
        <v>342.49099999999999</v>
      </c>
      <c r="HB11" s="9">
        <v>203.86500000000001</v>
      </c>
      <c r="HC11" s="9">
        <v>138.62700000000001</v>
      </c>
      <c r="HD11" s="9">
        <v>320.54500000000002</v>
      </c>
      <c r="HE11" s="9">
        <v>185.96100000000001</v>
      </c>
      <c r="HF11" s="9">
        <v>134.58500000000001</v>
      </c>
      <c r="HG11" s="9">
        <v>21.946000000000002</v>
      </c>
      <c r="HH11" s="9">
        <v>17.904</v>
      </c>
      <c r="HI11" s="9">
        <v>4.0419999999999998</v>
      </c>
      <c r="HJ11" s="9">
        <v>1078.4259999999999</v>
      </c>
      <c r="HK11" s="9">
        <v>329.49299999999999</v>
      </c>
      <c r="HL11" s="9">
        <v>748.93299999999999</v>
      </c>
      <c r="HM11" s="9">
        <v>791.73400000000004</v>
      </c>
      <c r="HN11" s="9">
        <v>221.37899999999999</v>
      </c>
      <c r="HO11" s="9">
        <v>570.35500000000002</v>
      </c>
      <c r="HP11" s="9">
        <v>286.69299999999998</v>
      </c>
      <c r="HQ11" s="9">
        <v>108.114</v>
      </c>
      <c r="HR11" s="9">
        <v>178.578</v>
      </c>
      <c r="HS11" s="9">
        <v>127.586</v>
      </c>
      <c r="HT11" s="9">
        <v>31.907</v>
      </c>
      <c r="HU11" s="9">
        <v>95.68</v>
      </c>
      <c r="HV11" s="9">
        <v>159.10599999999999</v>
      </c>
      <c r="HW11" s="9">
        <v>76.206999999999994</v>
      </c>
      <c r="HX11" s="9">
        <v>82.899000000000001</v>
      </c>
      <c r="HY11" s="9">
        <v>2974.4639999999999</v>
      </c>
      <c r="HZ11" s="9">
        <v>1604.51</v>
      </c>
      <c r="IA11" s="9">
        <v>1369.954</v>
      </c>
      <c r="IB11" s="9">
        <v>1995.43</v>
      </c>
      <c r="IC11" s="9">
        <v>1292.0630000000001</v>
      </c>
      <c r="ID11" s="9">
        <v>703.36699999999996</v>
      </c>
      <c r="IE11" s="9">
        <v>1724.2729999999999</v>
      </c>
      <c r="IF11" s="9">
        <v>1130.0129999999999</v>
      </c>
      <c r="IG11" s="9">
        <v>594.26</v>
      </c>
      <c r="IH11" s="9">
        <v>271.15699999999998</v>
      </c>
      <c r="II11" s="9">
        <v>162.04900000000001</v>
      </c>
      <c r="IJ11" s="9">
        <v>109.108</v>
      </c>
      <c r="IK11" s="9">
        <v>252.751</v>
      </c>
      <c r="IL11" s="9">
        <v>149.08699999999999</v>
      </c>
      <c r="IM11" s="9">
        <v>103.664</v>
      </c>
      <c r="IN11" s="9">
        <v>18.405999999999999</v>
      </c>
      <c r="IO11" s="9">
        <v>12.962</v>
      </c>
      <c r="IP11" s="9">
        <v>5.444</v>
      </c>
      <c r="IQ11" s="9">
        <v>979.03399999999999</v>
      </c>
    </row>
    <row r="12" spans="1:251">
      <c r="A12" s="10">
        <v>42401</v>
      </c>
      <c r="B12" s="9">
        <v>11917.995999999999</v>
      </c>
      <c r="C12" s="9">
        <v>6379.0860000000002</v>
      </c>
      <c r="D12" s="9">
        <v>5538.9110000000001</v>
      </c>
      <c r="E12" s="9">
        <v>8202.723</v>
      </c>
      <c r="F12" s="9">
        <v>5221.3869999999997</v>
      </c>
      <c r="G12" s="9">
        <v>2981.337</v>
      </c>
      <c r="H12" s="9">
        <v>7141.7049999999999</v>
      </c>
      <c r="I12" s="9">
        <v>4599.6610000000001</v>
      </c>
      <c r="J12" s="9">
        <v>2542.0439999999999</v>
      </c>
      <c r="K12" s="9">
        <v>1061.018</v>
      </c>
      <c r="L12" s="9">
        <v>621.726</v>
      </c>
      <c r="M12" s="9">
        <v>439.29199999999997</v>
      </c>
      <c r="N12" s="9">
        <v>986.77800000000002</v>
      </c>
      <c r="O12" s="9">
        <v>567.73599999999999</v>
      </c>
      <c r="P12" s="9">
        <v>419.04199999999997</v>
      </c>
      <c r="Q12" s="9">
        <v>74.239999999999995</v>
      </c>
      <c r="R12" s="9">
        <v>53.99</v>
      </c>
      <c r="S12" s="9">
        <v>20.25</v>
      </c>
      <c r="T12" s="9">
        <v>3715.2730000000001</v>
      </c>
      <c r="U12" s="9">
        <v>1157.6990000000001</v>
      </c>
      <c r="V12" s="9">
        <v>2557.5740000000001</v>
      </c>
      <c r="W12" s="9">
        <v>2720.2809999999999</v>
      </c>
      <c r="X12" s="9">
        <v>762.49099999999999</v>
      </c>
      <c r="Y12" s="9">
        <v>1957.789</v>
      </c>
      <c r="Z12" s="9">
        <v>994.99199999999996</v>
      </c>
      <c r="AA12" s="9">
        <v>395.20800000000003</v>
      </c>
      <c r="AB12" s="9">
        <v>599.78499999999997</v>
      </c>
      <c r="AC12" s="9">
        <v>472.91199999999998</v>
      </c>
      <c r="AD12" s="9">
        <v>153.40299999999999</v>
      </c>
      <c r="AE12" s="9">
        <v>319.50900000000001</v>
      </c>
      <c r="AF12" s="9">
        <v>522.08000000000004</v>
      </c>
      <c r="AG12" s="9">
        <v>241.80500000000001</v>
      </c>
      <c r="AH12" s="9">
        <v>280.27600000000001</v>
      </c>
      <c r="AI12" s="9">
        <v>11472.206</v>
      </c>
      <c r="AJ12" s="9">
        <v>6104.7740000000003</v>
      </c>
      <c r="AK12" s="9">
        <v>5367.4309999999996</v>
      </c>
      <c r="AL12" s="9">
        <v>8010.1940000000004</v>
      </c>
      <c r="AM12" s="9">
        <v>5078.5360000000001</v>
      </c>
      <c r="AN12" s="9">
        <v>2931.6590000000001</v>
      </c>
      <c r="AO12" s="9">
        <v>6980.3770000000004</v>
      </c>
      <c r="AP12" s="9">
        <v>4478.3980000000001</v>
      </c>
      <c r="AQ12" s="9">
        <v>2501.9789999999998</v>
      </c>
      <c r="AR12" s="9">
        <v>1029.817</v>
      </c>
      <c r="AS12" s="9">
        <v>600.13699999999994</v>
      </c>
      <c r="AT12" s="9">
        <v>429.68</v>
      </c>
      <c r="AU12" s="9">
        <v>959.34500000000003</v>
      </c>
      <c r="AV12" s="9">
        <v>548.976</v>
      </c>
      <c r="AW12" s="9">
        <v>410.36900000000003</v>
      </c>
      <c r="AX12" s="9">
        <v>70.471999999999994</v>
      </c>
      <c r="AY12" s="9">
        <v>51.161000000000001</v>
      </c>
      <c r="AZ12" s="9">
        <v>19.311</v>
      </c>
      <c r="BA12" s="9">
        <v>3462.011</v>
      </c>
      <c r="BB12" s="9">
        <v>1026.239</v>
      </c>
      <c r="BC12" s="9">
        <v>2435.7719999999999</v>
      </c>
      <c r="BD12" s="9">
        <v>2487.125</v>
      </c>
      <c r="BE12" s="9">
        <v>644.56500000000005</v>
      </c>
      <c r="BF12" s="9">
        <v>1842.56</v>
      </c>
      <c r="BG12" s="9">
        <v>974.88599999999997</v>
      </c>
      <c r="BH12" s="9">
        <v>381.67399999999998</v>
      </c>
      <c r="BI12" s="9">
        <v>593.21199999999999</v>
      </c>
      <c r="BJ12" s="9">
        <v>459.30099999999999</v>
      </c>
      <c r="BK12" s="9">
        <v>145.96100000000001</v>
      </c>
      <c r="BL12" s="9">
        <v>313.33999999999997</v>
      </c>
      <c r="BM12" s="9">
        <v>515.58600000000001</v>
      </c>
      <c r="BN12" s="9">
        <v>235.714</v>
      </c>
      <c r="BO12" s="9">
        <v>279.87200000000001</v>
      </c>
      <c r="BP12" s="9">
        <v>1883.2750000000001</v>
      </c>
      <c r="BQ12" s="9">
        <v>948.029</v>
      </c>
      <c r="BR12" s="9">
        <v>935.24599999999998</v>
      </c>
      <c r="BS12" s="9">
        <v>891.654</v>
      </c>
      <c r="BT12" s="9">
        <v>512.94899999999996</v>
      </c>
      <c r="BU12" s="9">
        <v>378.70400000000001</v>
      </c>
      <c r="BV12" s="9">
        <v>791.55399999999997</v>
      </c>
      <c r="BW12" s="9">
        <v>455.53500000000003</v>
      </c>
      <c r="BX12" s="9">
        <v>336.01900000000001</v>
      </c>
      <c r="BY12" s="9">
        <v>100.1</v>
      </c>
      <c r="BZ12" s="9">
        <v>57.414999999999999</v>
      </c>
      <c r="CA12" s="9">
        <v>42.685000000000002</v>
      </c>
      <c r="CB12" s="9">
        <v>87.736999999999995</v>
      </c>
      <c r="CC12" s="9">
        <v>50.198999999999998</v>
      </c>
      <c r="CD12" s="9">
        <v>37.537999999999997</v>
      </c>
      <c r="CE12" s="9">
        <v>12.363</v>
      </c>
      <c r="CF12" s="9">
        <v>7.2160000000000002</v>
      </c>
      <c r="CG12" s="9">
        <v>5.1470000000000002</v>
      </c>
      <c r="CH12" s="9">
        <v>991.62099999999998</v>
      </c>
      <c r="CI12" s="9">
        <v>435.08</v>
      </c>
      <c r="CJ12" s="9">
        <v>556.54200000000003</v>
      </c>
      <c r="CK12" s="9">
        <v>624.82500000000005</v>
      </c>
      <c r="CL12" s="9">
        <v>261.99</v>
      </c>
      <c r="CM12" s="9">
        <v>362.83600000000001</v>
      </c>
      <c r="CN12" s="9">
        <v>366.79599999999999</v>
      </c>
      <c r="CO12" s="9">
        <v>173.09</v>
      </c>
      <c r="CP12" s="9">
        <v>193.70599999999999</v>
      </c>
      <c r="CQ12" s="9">
        <v>193.97800000000001</v>
      </c>
      <c r="CR12" s="9">
        <v>93.244</v>
      </c>
      <c r="CS12" s="9">
        <v>100.73399999999999</v>
      </c>
      <c r="CT12" s="9">
        <v>172.81800000000001</v>
      </c>
      <c r="CU12" s="9">
        <v>79.846000000000004</v>
      </c>
      <c r="CV12" s="9">
        <v>92.971999999999994</v>
      </c>
      <c r="CW12" s="9">
        <v>5357.107</v>
      </c>
      <c r="CX12" s="9">
        <v>2916.9690000000001</v>
      </c>
      <c r="CY12" s="9">
        <v>2440.1379999999999</v>
      </c>
      <c r="CZ12" s="9">
        <v>4085.5790000000002</v>
      </c>
      <c r="DA12" s="9">
        <v>2619.7289999999998</v>
      </c>
      <c r="DB12" s="9">
        <v>1465.85</v>
      </c>
      <c r="DC12" s="9">
        <v>3569.1019999999999</v>
      </c>
      <c r="DD12" s="9">
        <v>2333.4969999999998</v>
      </c>
      <c r="DE12" s="9">
        <v>1235.605</v>
      </c>
      <c r="DF12" s="9">
        <v>516.47699999999998</v>
      </c>
      <c r="DG12" s="9">
        <v>286.23200000000003</v>
      </c>
      <c r="DH12" s="9">
        <v>230.245</v>
      </c>
      <c r="DI12" s="9">
        <v>486.18900000000002</v>
      </c>
      <c r="DJ12" s="9">
        <v>264.19200000000001</v>
      </c>
      <c r="DK12" s="9">
        <v>221.99700000000001</v>
      </c>
      <c r="DL12" s="9">
        <v>30.288</v>
      </c>
      <c r="DM12" s="9">
        <v>22.04</v>
      </c>
      <c r="DN12" s="9">
        <v>8.2479999999999993</v>
      </c>
      <c r="DO12" s="9">
        <v>1271.528</v>
      </c>
      <c r="DP12" s="9">
        <v>297.24</v>
      </c>
      <c r="DQ12" s="9">
        <v>974.28800000000001</v>
      </c>
      <c r="DR12" s="9">
        <v>938.077</v>
      </c>
      <c r="DS12" s="9">
        <v>183.02199999999999</v>
      </c>
      <c r="DT12" s="9">
        <v>755.05499999999995</v>
      </c>
      <c r="DU12" s="9">
        <v>333.45100000000002</v>
      </c>
      <c r="DV12" s="9">
        <v>114.218</v>
      </c>
      <c r="DW12" s="9">
        <v>219.233</v>
      </c>
      <c r="DX12" s="9">
        <v>133.803</v>
      </c>
      <c r="DY12" s="9">
        <v>22.657</v>
      </c>
      <c r="DZ12" s="9">
        <v>111.146</v>
      </c>
      <c r="EA12" s="9">
        <v>199.648</v>
      </c>
      <c r="EB12" s="9">
        <v>91.561000000000007</v>
      </c>
      <c r="EC12" s="9">
        <v>108.087</v>
      </c>
      <c r="ED12" s="9">
        <v>4231.8239999999996</v>
      </c>
      <c r="EE12" s="9">
        <v>2239.777</v>
      </c>
      <c r="EF12" s="9">
        <v>1992.047</v>
      </c>
      <c r="EG12" s="9">
        <v>3032.962</v>
      </c>
      <c r="EH12" s="9">
        <v>1945.857</v>
      </c>
      <c r="EI12" s="9">
        <v>1087.104</v>
      </c>
      <c r="EJ12" s="9">
        <v>2619.721</v>
      </c>
      <c r="EK12" s="9">
        <v>1689.366</v>
      </c>
      <c r="EL12" s="9">
        <v>930.35500000000002</v>
      </c>
      <c r="EM12" s="9">
        <v>413.24</v>
      </c>
      <c r="EN12" s="9">
        <v>256.49099999999999</v>
      </c>
      <c r="EO12" s="9">
        <v>156.749</v>
      </c>
      <c r="EP12" s="9">
        <v>385.41899999999998</v>
      </c>
      <c r="EQ12" s="9">
        <v>234.58600000000001</v>
      </c>
      <c r="ER12" s="9">
        <v>150.834</v>
      </c>
      <c r="ES12" s="9">
        <v>27.821000000000002</v>
      </c>
      <c r="ET12" s="9">
        <v>21.905000000000001</v>
      </c>
      <c r="EU12" s="9">
        <v>5.9160000000000004</v>
      </c>
      <c r="EV12" s="9">
        <v>1198.8620000000001</v>
      </c>
      <c r="EW12" s="9">
        <v>293.92</v>
      </c>
      <c r="EX12" s="9">
        <v>904.94299999999998</v>
      </c>
      <c r="EY12" s="9">
        <v>924.22299999999996</v>
      </c>
      <c r="EZ12" s="9">
        <v>199.553</v>
      </c>
      <c r="FA12" s="9">
        <v>724.67</v>
      </c>
      <c r="FB12" s="9">
        <v>274.63900000000001</v>
      </c>
      <c r="FC12" s="9">
        <v>94.366</v>
      </c>
      <c r="FD12" s="9">
        <v>180.273</v>
      </c>
      <c r="FE12" s="9">
        <v>131.52000000000001</v>
      </c>
      <c r="FF12" s="9">
        <v>30.06</v>
      </c>
      <c r="FG12" s="9">
        <v>101.46</v>
      </c>
      <c r="FH12" s="9">
        <v>143.119</v>
      </c>
      <c r="FI12" s="9">
        <v>64.307000000000002</v>
      </c>
      <c r="FJ12" s="9">
        <v>78.813000000000002</v>
      </c>
      <c r="FK12" s="9">
        <v>445.791</v>
      </c>
      <c r="FL12" s="9">
        <v>274.31099999999998</v>
      </c>
      <c r="FM12" s="9">
        <v>171.47900000000001</v>
      </c>
      <c r="FN12" s="9">
        <v>192.529</v>
      </c>
      <c r="FO12" s="9">
        <v>142.851</v>
      </c>
      <c r="FP12" s="9">
        <v>49.677999999999997</v>
      </c>
      <c r="FQ12" s="9">
        <v>161.328</v>
      </c>
      <c r="FR12" s="9">
        <v>121.26300000000001</v>
      </c>
      <c r="FS12" s="9">
        <v>40.064999999999998</v>
      </c>
      <c r="FT12" s="9">
        <v>31.201000000000001</v>
      </c>
      <c r="FU12" s="9">
        <v>21.588999999999999</v>
      </c>
      <c r="FV12" s="9">
        <v>9.6120000000000001</v>
      </c>
      <c r="FW12" s="9">
        <v>27.433</v>
      </c>
      <c r="FX12" s="9">
        <v>18.760000000000002</v>
      </c>
      <c r="FY12" s="9">
        <v>8.673</v>
      </c>
      <c r="FZ12" s="9">
        <v>3.7679999999999998</v>
      </c>
      <c r="GA12" s="9">
        <v>2.8290000000000002</v>
      </c>
      <c r="GB12" s="9">
        <v>0.93899999999999995</v>
      </c>
      <c r="GC12" s="9">
        <v>253.262</v>
      </c>
      <c r="GD12" s="9">
        <v>131.46</v>
      </c>
      <c r="GE12" s="9">
        <v>121.80200000000001</v>
      </c>
      <c r="GF12" s="9">
        <v>233.155</v>
      </c>
      <c r="GG12" s="9">
        <v>117.926</v>
      </c>
      <c r="GH12" s="9">
        <v>115.229</v>
      </c>
      <c r="GI12" s="9">
        <v>20.106000000000002</v>
      </c>
      <c r="GJ12" s="9">
        <v>13.534000000000001</v>
      </c>
      <c r="GK12" s="9">
        <v>6.5730000000000004</v>
      </c>
      <c r="GL12" s="9">
        <v>13.611000000000001</v>
      </c>
      <c r="GM12" s="9">
        <v>7.4429999999999996</v>
      </c>
      <c r="GN12" s="9">
        <v>6.1689999999999996</v>
      </c>
      <c r="GO12" s="9">
        <v>6.4950000000000001</v>
      </c>
      <c r="GP12" s="9">
        <v>6.0910000000000002</v>
      </c>
      <c r="GQ12" s="9">
        <v>0.40400000000000003</v>
      </c>
      <c r="GR12" s="9">
        <v>3798.3679999999999</v>
      </c>
      <c r="GS12" s="9">
        <v>2022.385</v>
      </c>
      <c r="GT12" s="9">
        <v>1775.9829999999999</v>
      </c>
      <c r="GU12" s="9">
        <v>2654.85</v>
      </c>
      <c r="GV12" s="9">
        <v>1666.1869999999999</v>
      </c>
      <c r="GW12" s="9">
        <v>988.66300000000001</v>
      </c>
      <c r="GX12" s="9">
        <v>2334.1030000000001</v>
      </c>
      <c r="GY12" s="9">
        <v>1473.471</v>
      </c>
      <c r="GZ12" s="9">
        <v>860.63099999999997</v>
      </c>
      <c r="HA12" s="9">
        <v>320.74799999999999</v>
      </c>
      <c r="HB12" s="9">
        <v>192.715</v>
      </c>
      <c r="HC12" s="9">
        <v>128.03200000000001</v>
      </c>
      <c r="HD12" s="9">
        <v>301.70400000000001</v>
      </c>
      <c r="HE12" s="9">
        <v>178.04300000000001</v>
      </c>
      <c r="HF12" s="9">
        <v>123.661</v>
      </c>
      <c r="HG12" s="9">
        <v>19.044</v>
      </c>
      <c r="HH12" s="9">
        <v>14.672000000000001</v>
      </c>
      <c r="HI12" s="9">
        <v>4.3710000000000004</v>
      </c>
      <c r="HJ12" s="9">
        <v>1143.518</v>
      </c>
      <c r="HK12" s="9">
        <v>356.19799999999998</v>
      </c>
      <c r="HL12" s="9">
        <v>787.32</v>
      </c>
      <c r="HM12" s="9">
        <v>850.71199999999999</v>
      </c>
      <c r="HN12" s="9">
        <v>242.61</v>
      </c>
      <c r="HO12" s="9">
        <v>608.101</v>
      </c>
      <c r="HP12" s="9">
        <v>292.80700000000002</v>
      </c>
      <c r="HQ12" s="9">
        <v>113.58799999999999</v>
      </c>
      <c r="HR12" s="9">
        <v>179.21799999999999</v>
      </c>
      <c r="HS12" s="9">
        <v>136.82400000000001</v>
      </c>
      <c r="HT12" s="9">
        <v>45.423000000000002</v>
      </c>
      <c r="HU12" s="9">
        <v>91.402000000000001</v>
      </c>
      <c r="HV12" s="9">
        <v>155.982</v>
      </c>
      <c r="HW12" s="9">
        <v>68.165000000000006</v>
      </c>
      <c r="HX12" s="9">
        <v>87.816999999999993</v>
      </c>
      <c r="HY12" s="9">
        <v>3046.7159999999999</v>
      </c>
      <c r="HZ12" s="9">
        <v>1654.7070000000001</v>
      </c>
      <c r="IA12" s="9">
        <v>1392.009</v>
      </c>
      <c r="IB12" s="9">
        <v>2051.33</v>
      </c>
      <c r="IC12" s="9">
        <v>1328.8710000000001</v>
      </c>
      <c r="ID12" s="9">
        <v>722.45799999999997</v>
      </c>
      <c r="IE12" s="9">
        <v>1798.711</v>
      </c>
      <c r="IF12" s="9">
        <v>1190.556</v>
      </c>
      <c r="IG12" s="9">
        <v>608.154</v>
      </c>
      <c r="IH12" s="9">
        <v>252.619</v>
      </c>
      <c r="II12" s="9">
        <v>138.315</v>
      </c>
      <c r="IJ12" s="9">
        <v>114.304</v>
      </c>
      <c r="IK12" s="9">
        <v>239.06</v>
      </c>
      <c r="IL12" s="9">
        <v>127.081</v>
      </c>
      <c r="IM12" s="9">
        <v>111.979</v>
      </c>
      <c r="IN12" s="9">
        <v>13.558999999999999</v>
      </c>
      <c r="IO12" s="9">
        <v>11.234</v>
      </c>
      <c r="IP12" s="9">
        <v>2.3250000000000002</v>
      </c>
      <c r="IQ12" s="9">
        <v>995.38699999999994</v>
      </c>
    </row>
    <row r="13" spans="1:251">
      <c r="A13" s="10">
        <v>42767</v>
      </c>
      <c r="B13" s="9">
        <v>12065.73</v>
      </c>
      <c r="C13" s="9">
        <v>6449.59</v>
      </c>
      <c r="D13" s="9">
        <v>5616.14</v>
      </c>
      <c r="E13" s="9">
        <v>8243.6589999999997</v>
      </c>
      <c r="F13" s="9">
        <v>5265.36</v>
      </c>
      <c r="G13" s="9">
        <v>2978.2979999999998</v>
      </c>
      <c r="H13" s="9">
        <v>7106.1059999999998</v>
      </c>
      <c r="I13" s="9">
        <v>4597.91</v>
      </c>
      <c r="J13" s="9">
        <v>2508.1959999999999</v>
      </c>
      <c r="K13" s="9">
        <v>1137.5519999999999</v>
      </c>
      <c r="L13" s="9">
        <v>667.45</v>
      </c>
      <c r="M13" s="9">
        <v>470.10199999999998</v>
      </c>
      <c r="N13" s="9">
        <v>1052.5889999999999</v>
      </c>
      <c r="O13" s="9">
        <v>608.52</v>
      </c>
      <c r="P13" s="9">
        <v>444.06900000000002</v>
      </c>
      <c r="Q13" s="9">
        <v>84.962999999999994</v>
      </c>
      <c r="R13" s="9">
        <v>58.93</v>
      </c>
      <c r="S13" s="9">
        <v>26.033000000000001</v>
      </c>
      <c r="T13" s="9">
        <v>3822.0720000000001</v>
      </c>
      <c r="U13" s="9">
        <v>1184.229</v>
      </c>
      <c r="V13" s="9">
        <v>2637.8420000000001</v>
      </c>
      <c r="W13" s="9">
        <v>2783.9090000000001</v>
      </c>
      <c r="X13" s="9">
        <v>775.29300000000001</v>
      </c>
      <c r="Y13" s="9">
        <v>2008.616</v>
      </c>
      <c r="Z13" s="9">
        <v>1038.163</v>
      </c>
      <c r="AA13" s="9">
        <v>408.93700000000001</v>
      </c>
      <c r="AB13" s="9">
        <v>629.226</v>
      </c>
      <c r="AC13" s="9">
        <v>493.00400000000002</v>
      </c>
      <c r="AD13" s="9">
        <v>151.18100000000001</v>
      </c>
      <c r="AE13" s="9">
        <v>341.822</v>
      </c>
      <c r="AF13" s="9">
        <v>545.15899999999999</v>
      </c>
      <c r="AG13" s="9">
        <v>257.755</v>
      </c>
      <c r="AH13" s="9">
        <v>287.404</v>
      </c>
      <c r="AI13" s="9">
        <v>11601.712</v>
      </c>
      <c r="AJ13" s="9">
        <v>6170.9030000000002</v>
      </c>
      <c r="AK13" s="9">
        <v>5430.8090000000002</v>
      </c>
      <c r="AL13" s="9">
        <v>8045.7979999999998</v>
      </c>
      <c r="AM13" s="9">
        <v>5119.3130000000001</v>
      </c>
      <c r="AN13" s="9">
        <v>2926.4850000000001</v>
      </c>
      <c r="AO13" s="9">
        <v>6936.6559999999999</v>
      </c>
      <c r="AP13" s="9">
        <v>4473.1080000000002</v>
      </c>
      <c r="AQ13" s="9">
        <v>2463.5479999999998</v>
      </c>
      <c r="AR13" s="9">
        <v>1109.1420000000001</v>
      </c>
      <c r="AS13" s="9">
        <v>646.20600000000002</v>
      </c>
      <c r="AT13" s="9">
        <v>462.93700000000001</v>
      </c>
      <c r="AU13" s="9">
        <v>1025.5640000000001</v>
      </c>
      <c r="AV13" s="9">
        <v>588.25900000000001</v>
      </c>
      <c r="AW13" s="9">
        <v>437.30399999999997</v>
      </c>
      <c r="AX13" s="9">
        <v>83.578999999999994</v>
      </c>
      <c r="AY13" s="9">
        <v>57.945999999999998</v>
      </c>
      <c r="AZ13" s="9">
        <v>25.632000000000001</v>
      </c>
      <c r="BA13" s="9">
        <v>3555.9140000000002</v>
      </c>
      <c r="BB13" s="9">
        <v>1051.5899999999999</v>
      </c>
      <c r="BC13" s="9">
        <v>2504.3240000000001</v>
      </c>
      <c r="BD13" s="9">
        <v>2535.8910000000001</v>
      </c>
      <c r="BE13" s="9">
        <v>654.06700000000001</v>
      </c>
      <c r="BF13" s="9">
        <v>1881.8240000000001</v>
      </c>
      <c r="BG13" s="9">
        <v>1020.023</v>
      </c>
      <c r="BH13" s="9">
        <v>397.52300000000002</v>
      </c>
      <c r="BI13" s="9">
        <v>622.50099999999998</v>
      </c>
      <c r="BJ13" s="9">
        <v>480.03</v>
      </c>
      <c r="BK13" s="9">
        <v>143.16200000000001</v>
      </c>
      <c r="BL13" s="9">
        <v>336.86799999999999</v>
      </c>
      <c r="BM13" s="9">
        <v>539.99300000000005</v>
      </c>
      <c r="BN13" s="9">
        <v>254.36099999999999</v>
      </c>
      <c r="BO13" s="9">
        <v>285.63299999999998</v>
      </c>
      <c r="BP13" s="9">
        <v>1843.3320000000001</v>
      </c>
      <c r="BQ13" s="9">
        <v>935.08600000000001</v>
      </c>
      <c r="BR13" s="9">
        <v>908.24599999999998</v>
      </c>
      <c r="BS13" s="9">
        <v>844.59900000000005</v>
      </c>
      <c r="BT13" s="9">
        <v>507.642</v>
      </c>
      <c r="BU13" s="9">
        <v>336.95699999999999</v>
      </c>
      <c r="BV13" s="9">
        <v>737.75900000000001</v>
      </c>
      <c r="BW13" s="9">
        <v>448.58699999999999</v>
      </c>
      <c r="BX13" s="9">
        <v>289.173</v>
      </c>
      <c r="BY13" s="9">
        <v>106.839</v>
      </c>
      <c r="BZ13" s="9">
        <v>59.055</v>
      </c>
      <c r="CA13" s="9">
        <v>47.783999999999999</v>
      </c>
      <c r="CB13" s="9">
        <v>94.171000000000006</v>
      </c>
      <c r="CC13" s="9">
        <v>52.423000000000002</v>
      </c>
      <c r="CD13" s="9">
        <v>41.747999999999998</v>
      </c>
      <c r="CE13" s="9">
        <v>12.667999999999999</v>
      </c>
      <c r="CF13" s="9">
        <v>6.6319999999999997</v>
      </c>
      <c r="CG13" s="9">
        <v>6.0359999999999996</v>
      </c>
      <c r="CH13" s="9">
        <v>998.73299999999995</v>
      </c>
      <c r="CI13" s="9">
        <v>427.44400000000002</v>
      </c>
      <c r="CJ13" s="9">
        <v>571.28899999999999</v>
      </c>
      <c r="CK13" s="9">
        <v>620.67700000000002</v>
      </c>
      <c r="CL13" s="9">
        <v>256.82400000000001</v>
      </c>
      <c r="CM13" s="9">
        <v>363.85300000000001</v>
      </c>
      <c r="CN13" s="9">
        <v>378.05599999999998</v>
      </c>
      <c r="CO13" s="9">
        <v>170.62</v>
      </c>
      <c r="CP13" s="9">
        <v>207.435</v>
      </c>
      <c r="CQ13" s="9">
        <v>207.631</v>
      </c>
      <c r="CR13" s="9">
        <v>89.741</v>
      </c>
      <c r="CS13" s="9">
        <v>117.89100000000001</v>
      </c>
      <c r="CT13" s="9">
        <v>170.42500000000001</v>
      </c>
      <c r="CU13" s="9">
        <v>80.88</v>
      </c>
      <c r="CV13" s="9">
        <v>89.545000000000002</v>
      </c>
      <c r="CW13" s="9">
        <v>5466.4719999999998</v>
      </c>
      <c r="CX13" s="9">
        <v>2981.2139999999999</v>
      </c>
      <c r="CY13" s="9">
        <v>2485.2579999999998</v>
      </c>
      <c r="CZ13" s="9">
        <v>4144.8029999999999</v>
      </c>
      <c r="DA13" s="9">
        <v>2654.038</v>
      </c>
      <c r="DB13" s="9">
        <v>1490.7650000000001</v>
      </c>
      <c r="DC13" s="9">
        <v>3574.9609999999998</v>
      </c>
      <c r="DD13" s="9">
        <v>2326.5909999999999</v>
      </c>
      <c r="DE13" s="9">
        <v>1248.3689999999999</v>
      </c>
      <c r="DF13" s="9">
        <v>569.84199999999998</v>
      </c>
      <c r="DG13" s="9">
        <v>327.44600000000003</v>
      </c>
      <c r="DH13" s="9">
        <v>242.39599999999999</v>
      </c>
      <c r="DI13" s="9">
        <v>535.947</v>
      </c>
      <c r="DJ13" s="9">
        <v>303.62299999999999</v>
      </c>
      <c r="DK13" s="9">
        <v>232.32300000000001</v>
      </c>
      <c r="DL13" s="9">
        <v>33.895000000000003</v>
      </c>
      <c r="DM13" s="9">
        <v>23.823</v>
      </c>
      <c r="DN13" s="9">
        <v>10.071999999999999</v>
      </c>
      <c r="DO13" s="9">
        <v>1321.67</v>
      </c>
      <c r="DP13" s="9">
        <v>327.17700000000002</v>
      </c>
      <c r="DQ13" s="9">
        <v>994.49300000000005</v>
      </c>
      <c r="DR13" s="9">
        <v>950.35299999999995</v>
      </c>
      <c r="DS13" s="9">
        <v>192.58799999999999</v>
      </c>
      <c r="DT13" s="9">
        <v>757.76499999999999</v>
      </c>
      <c r="DU13" s="9">
        <v>371.31700000000001</v>
      </c>
      <c r="DV13" s="9">
        <v>134.589</v>
      </c>
      <c r="DW13" s="9">
        <v>236.72800000000001</v>
      </c>
      <c r="DX13" s="9">
        <v>147.251</v>
      </c>
      <c r="DY13" s="9">
        <v>25.617000000000001</v>
      </c>
      <c r="DZ13" s="9">
        <v>121.63500000000001</v>
      </c>
      <c r="EA13" s="9">
        <v>224.065</v>
      </c>
      <c r="EB13" s="9">
        <v>108.97199999999999</v>
      </c>
      <c r="EC13" s="9">
        <v>115.093</v>
      </c>
      <c r="ED13" s="9">
        <v>4291.9080000000004</v>
      </c>
      <c r="EE13" s="9">
        <v>2254.6030000000001</v>
      </c>
      <c r="EF13" s="9">
        <v>2037.3050000000001</v>
      </c>
      <c r="EG13" s="9">
        <v>3056.3960000000002</v>
      </c>
      <c r="EH13" s="9">
        <v>1957.634</v>
      </c>
      <c r="EI13" s="9">
        <v>1098.7619999999999</v>
      </c>
      <c r="EJ13" s="9">
        <v>2623.9349999999999</v>
      </c>
      <c r="EK13" s="9">
        <v>1697.93</v>
      </c>
      <c r="EL13" s="9">
        <v>926.00599999999997</v>
      </c>
      <c r="EM13" s="9">
        <v>432.46100000000001</v>
      </c>
      <c r="EN13" s="9">
        <v>259.70400000000001</v>
      </c>
      <c r="EO13" s="9">
        <v>172.75700000000001</v>
      </c>
      <c r="EP13" s="9">
        <v>395.44600000000003</v>
      </c>
      <c r="EQ13" s="9">
        <v>232.21299999999999</v>
      </c>
      <c r="ER13" s="9">
        <v>163.233</v>
      </c>
      <c r="ES13" s="9">
        <v>37.015000000000001</v>
      </c>
      <c r="ET13" s="9">
        <v>27.491</v>
      </c>
      <c r="EU13" s="9">
        <v>9.5239999999999991</v>
      </c>
      <c r="EV13" s="9">
        <v>1235.511</v>
      </c>
      <c r="EW13" s="9">
        <v>296.96899999999999</v>
      </c>
      <c r="EX13" s="9">
        <v>938.54200000000003</v>
      </c>
      <c r="EY13" s="9">
        <v>964.86099999999999</v>
      </c>
      <c r="EZ13" s="9">
        <v>204.65600000000001</v>
      </c>
      <c r="FA13" s="9">
        <v>760.20500000000004</v>
      </c>
      <c r="FB13" s="9">
        <v>270.64999999999998</v>
      </c>
      <c r="FC13" s="9">
        <v>92.313000000000002</v>
      </c>
      <c r="FD13" s="9">
        <v>178.33699999999999</v>
      </c>
      <c r="FE13" s="9">
        <v>125.14700000000001</v>
      </c>
      <c r="FF13" s="9">
        <v>27.805</v>
      </c>
      <c r="FG13" s="9">
        <v>97.343000000000004</v>
      </c>
      <c r="FH13" s="9">
        <v>145.50299999999999</v>
      </c>
      <c r="FI13" s="9">
        <v>64.509</v>
      </c>
      <c r="FJ13" s="9">
        <v>80.994</v>
      </c>
      <c r="FK13" s="9">
        <v>464.01799999999997</v>
      </c>
      <c r="FL13" s="9">
        <v>278.68599999999998</v>
      </c>
      <c r="FM13" s="9">
        <v>185.33099999999999</v>
      </c>
      <c r="FN13" s="9">
        <v>197.86099999999999</v>
      </c>
      <c r="FO13" s="9">
        <v>146.047</v>
      </c>
      <c r="FP13" s="9">
        <v>51.813000000000002</v>
      </c>
      <c r="FQ13" s="9">
        <v>169.45099999999999</v>
      </c>
      <c r="FR13" s="9">
        <v>124.803</v>
      </c>
      <c r="FS13" s="9">
        <v>44.648000000000003</v>
      </c>
      <c r="FT13" s="9">
        <v>28.41</v>
      </c>
      <c r="FU13" s="9">
        <v>21.244</v>
      </c>
      <c r="FV13" s="9">
        <v>7.165</v>
      </c>
      <c r="FW13" s="9">
        <v>27.024999999999999</v>
      </c>
      <c r="FX13" s="9">
        <v>20.260999999999999</v>
      </c>
      <c r="FY13" s="9">
        <v>6.7649999999999997</v>
      </c>
      <c r="FZ13" s="9">
        <v>1.3839999999999999</v>
      </c>
      <c r="GA13" s="9">
        <v>0.98399999999999999</v>
      </c>
      <c r="GB13" s="9">
        <v>0.40100000000000002</v>
      </c>
      <c r="GC13" s="9">
        <v>266.15699999999998</v>
      </c>
      <c r="GD13" s="9">
        <v>132.63900000000001</v>
      </c>
      <c r="GE13" s="9">
        <v>133.518</v>
      </c>
      <c r="GF13" s="9">
        <v>248.017</v>
      </c>
      <c r="GG13" s="9">
        <v>121.22499999999999</v>
      </c>
      <c r="GH13" s="9">
        <v>126.792</v>
      </c>
      <c r="GI13" s="9">
        <v>18.14</v>
      </c>
      <c r="GJ13" s="9">
        <v>11.414</v>
      </c>
      <c r="GK13" s="9">
        <v>6.726</v>
      </c>
      <c r="GL13" s="9">
        <v>12.974</v>
      </c>
      <c r="GM13" s="9">
        <v>8.0190000000000001</v>
      </c>
      <c r="GN13" s="9">
        <v>4.9539999999999997</v>
      </c>
      <c r="GO13" s="9">
        <v>5.1660000000000004</v>
      </c>
      <c r="GP13" s="9">
        <v>3.395</v>
      </c>
      <c r="GQ13" s="9">
        <v>1.7709999999999999</v>
      </c>
      <c r="GR13" s="9">
        <v>3810.3290000000002</v>
      </c>
      <c r="GS13" s="9">
        <v>2045.0129999999999</v>
      </c>
      <c r="GT13" s="9">
        <v>1765.316</v>
      </c>
      <c r="GU13" s="9">
        <v>2657.0250000000001</v>
      </c>
      <c r="GV13" s="9">
        <v>1672.41</v>
      </c>
      <c r="GW13" s="9">
        <v>984.61500000000001</v>
      </c>
      <c r="GX13" s="9">
        <v>2300.038</v>
      </c>
      <c r="GY13" s="9">
        <v>1474.26</v>
      </c>
      <c r="GZ13" s="9">
        <v>825.77800000000002</v>
      </c>
      <c r="HA13" s="9">
        <v>356.988</v>
      </c>
      <c r="HB13" s="9">
        <v>198.15</v>
      </c>
      <c r="HC13" s="9">
        <v>158.83799999999999</v>
      </c>
      <c r="HD13" s="9">
        <v>333.036</v>
      </c>
      <c r="HE13" s="9">
        <v>182.82400000000001</v>
      </c>
      <c r="HF13" s="9">
        <v>150.21199999999999</v>
      </c>
      <c r="HG13" s="9">
        <v>23.952000000000002</v>
      </c>
      <c r="HH13" s="9">
        <v>15.326000000000001</v>
      </c>
      <c r="HI13" s="9">
        <v>8.6259999999999994</v>
      </c>
      <c r="HJ13" s="9">
        <v>1153.3040000000001</v>
      </c>
      <c r="HK13" s="9">
        <v>372.60300000000001</v>
      </c>
      <c r="HL13" s="9">
        <v>780.70100000000002</v>
      </c>
      <c r="HM13" s="9">
        <v>851.50900000000001</v>
      </c>
      <c r="HN13" s="9">
        <v>250.50200000000001</v>
      </c>
      <c r="HO13" s="9">
        <v>601.00699999999995</v>
      </c>
      <c r="HP13" s="9">
        <v>301.79399999999998</v>
      </c>
      <c r="HQ13" s="9">
        <v>122.101</v>
      </c>
      <c r="HR13" s="9">
        <v>179.69399999999999</v>
      </c>
      <c r="HS13" s="9">
        <v>137.09700000000001</v>
      </c>
      <c r="HT13" s="9">
        <v>45.238999999999997</v>
      </c>
      <c r="HU13" s="9">
        <v>91.858000000000004</v>
      </c>
      <c r="HV13" s="9">
        <v>164.69800000000001</v>
      </c>
      <c r="HW13" s="9">
        <v>76.861999999999995</v>
      </c>
      <c r="HX13" s="9">
        <v>87.835999999999999</v>
      </c>
      <c r="HY13" s="9">
        <v>3157.1680000000001</v>
      </c>
      <c r="HZ13" s="9">
        <v>1692.5619999999999</v>
      </c>
      <c r="IA13" s="9">
        <v>1464.606</v>
      </c>
      <c r="IB13" s="9">
        <v>2098.14</v>
      </c>
      <c r="IC13" s="9">
        <v>1361.027</v>
      </c>
      <c r="ID13" s="9">
        <v>737.11400000000003</v>
      </c>
      <c r="IE13" s="9">
        <v>1828.02</v>
      </c>
      <c r="IF13" s="9">
        <v>1199.49</v>
      </c>
      <c r="IG13" s="9">
        <v>628.53</v>
      </c>
      <c r="IH13" s="9">
        <v>270.12</v>
      </c>
      <c r="II13" s="9">
        <v>161.536</v>
      </c>
      <c r="IJ13" s="9">
        <v>108.584</v>
      </c>
      <c r="IK13" s="9">
        <v>254.12299999999999</v>
      </c>
      <c r="IL13" s="9">
        <v>150.06899999999999</v>
      </c>
      <c r="IM13" s="9">
        <v>104.05500000000001</v>
      </c>
      <c r="IN13" s="9">
        <v>15.996</v>
      </c>
      <c r="IO13" s="9">
        <v>11.467000000000001</v>
      </c>
      <c r="IP13" s="9">
        <v>4.5289999999999999</v>
      </c>
      <c r="IQ13" s="9">
        <v>1059.028</v>
      </c>
    </row>
    <row r="14" spans="1:251">
      <c r="A14" s="10">
        <v>43132</v>
      </c>
      <c r="B14" s="9">
        <v>12457.517</v>
      </c>
      <c r="C14" s="9">
        <v>6615.23</v>
      </c>
      <c r="D14" s="9">
        <v>5842.2870000000003</v>
      </c>
      <c r="E14" s="9">
        <v>8558.9619999999995</v>
      </c>
      <c r="F14" s="9">
        <v>5412.4110000000001</v>
      </c>
      <c r="G14" s="9">
        <v>3146.5509999999999</v>
      </c>
      <c r="H14" s="9">
        <v>7381.23</v>
      </c>
      <c r="I14" s="9">
        <v>4718.3580000000002</v>
      </c>
      <c r="J14" s="9">
        <v>2662.8710000000001</v>
      </c>
      <c r="K14" s="9">
        <v>1177.732</v>
      </c>
      <c r="L14" s="9">
        <v>694.05200000000002</v>
      </c>
      <c r="M14" s="9">
        <v>483.67899999999997</v>
      </c>
      <c r="N14" s="9">
        <v>1097.1320000000001</v>
      </c>
      <c r="O14" s="9">
        <v>630.64700000000005</v>
      </c>
      <c r="P14" s="9">
        <v>466.48500000000001</v>
      </c>
      <c r="Q14" s="9">
        <v>80.599999999999994</v>
      </c>
      <c r="R14" s="9">
        <v>63.405000000000001</v>
      </c>
      <c r="S14" s="9">
        <v>17.193999999999999</v>
      </c>
      <c r="T14" s="9">
        <v>3898.5549999999998</v>
      </c>
      <c r="U14" s="9">
        <v>1202.819</v>
      </c>
      <c r="V14" s="9">
        <v>2695.7359999999999</v>
      </c>
      <c r="W14" s="9">
        <v>2850.569</v>
      </c>
      <c r="X14" s="9">
        <v>800.24599999999998</v>
      </c>
      <c r="Y14" s="9">
        <v>2050.3229999999999</v>
      </c>
      <c r="Z14" s="9">
        <v>1047.9860000000001</v>
      </c>
      <c r="AA14" s="9">
        <v>402.57299999999998</v>
      </c>
      <c r="AB14" s="9">
        <v>645.41300000000001</v>
      </c>
      <c r="AC14" s="9">
        <v>503.35599999999999</v>
      </c>
      <c r="AD14" s="9">
        <v>164.041</v>
      </c>
      <c r="AE14" s="9">
        <v>339.315</v>
      </c>
      <c r="AF14" s="9">
        <v>544.63099999999997</v>
      </c>
      <c r="AG14" s="9">
        <v>238.53299999999999</v>
      </c>
      <c r="AH14" s="9">
        <v>306.09800000000001</v>
      </c>
      <c r="AI14" s="9">
        <v>11932.775</v>
      </c>
      <c r="AJ14" s="9">
        <v>6297.741</v>
      </c>
      <c r="AK14" s="9">
        <v>5635.0339999999997</v>
      </c>
      <c r="AL14" s="9">
        <v>8320.0059999999994</v>
      </c>
      <c r="AM14" s="9">
        <v>5238.8090000000002</v>
      </c>
      <c r="AN14" s="9">
        <v>3081.1970000000001</v>
      </c>
      <c r="AO14" s="9">
        <v>7187.4889999999996</v>
      </c>
      <c r="AP14" s="9">
        <v>4574.7730000000001</v>
      </c>
      <c r="AQ14" s="9">
        <v>2612.7159999999999</v>
      </c>
      <c r="AR14" s="9">
        <v>1132.518</v>
      </c>
      <c r="AS14" s="9">
        <v>664.03700000000003</v>
      </c>
      <c r="AT14" s="9">
        <v>468.48099999999999</v>
      </c>
      <c r="AU14" s="9">
        <v>1056.8</v>
      </c>
      <c r="AV14" s="9">
        <v>604.61699999999996</v>
      </c>
      <c r="AW14" s="9">
        <v>452.18299999999999</v>
      </c>
      <c r="AX14" s="9">
        <v>75.716999999999999</v>
      </c>
      <c r="AY14" s="9">
        <v>59.418999999999997</v>
      </c>
      <c r="AZ14" s="9">
        <v>16.297999999999998</v>
      </c>
      <c r="BA14" s="9">
        <v>3612.7689999999998</v>
      </c>
      <c r="BB14" s="9">
        <v>1058.931</v>
      </c>
      <c r="BC14" s="9">
        <v>2553.837</v>
      </c>
      <c r="BD14" s="9">
        <v>2588.547</v>
      </c>
      <c r="BE14" s="9">
        <v>671.44899999999996</v>
      </c>
      <c r="BF14" s="9">
        <v>1917.098</v>
      </c>
      <c r="BG14" s="9">
        <v>1024.222</v>
      </c>
      <c r="BH14" s="9">
        <v>387.48200000000003</v>
      </c>
      <c r="BI14" s="9">
        <v>636.74</v>
      </c>
      <c r="BJ14" s="9">
        <v>485.17899999999997</v>
      </c>
      <c r="BK14" s="9">
        <v>152.15199999999999</v>
      </c>
      <c r="BL14" s="9">
        <v>333.02699999999999</v>
      </c>
      <c r="BM14" s="9">
        <v>539.04300000000001</v>
      </c>
      <c r="BN14" s="9">
        <v>235.33099999999999</v>
      </c>
      <c r="BO14" s="9">
        <v>303.71300000000002</v>
      </c>
      <c r="BP14" s="9">
        <v>1907.7190000000001</v>
      </c>
      <c r="BQ14" s="9">
        <v>966.61</v>
      </c>
      <c r="BR14" s="9">
        <v>941.10900000000004</v>
      </c>
      <c r="BS14" s="9">
        <v>928.74599999999998</v>
      </c>
      <c r="BT14" s="9">
        <v>554.048</v>
      </c>
      <c r="BU14" s="9">
        <v>374.69900000000001</v>
      </c>
      <c r="BV14" s="9">
        <v>812.33100000000002</v>
      </c>
      <c r="BW14" s="9">
        <v>485.81799999999998</v>
      </c>
      <c r="BX14" s="9">
        <v>326.51299999999998</v>
      </c>
      <c r="BY14" s="9">
        <v>116.41500000000001</v>
      </c>
      <c r="BZ14" s="9">
        <v>68.23</v>
      </c>
      <c r="CA14" s="9">
        <v>48.186</v>
      </c>
      <c r="CB14" s="9">
        <v>107.008</v>
      </c>
      <c r="CC14" s="9">
        <v>61.765999999999998</v>
      </c>
      <c r="CD14" s="9">
        <v>45.241</v>
      </c>
      <c r="CE14" s="9">
        <v>9.4079999999999995</v>
      </c>
      <c r="CF14" s="9">
        <v>6.4630000000000001</v>
      </c>
      <c r="CG14" s="9">
        <v>2.944</v>
      </c>
      <c r="CH14" s="9">
        <v>978.97199999999998</v>
      </c>
      <c r="CI14" s="9">
        <v>412.56200000000001</v>
      </c>
      <c r="CJ14" s="9">
        <v>566.41</v>
      </c>
      <c r="CK14" s="9">
        <v>611.68499999999995</v>
      </c>
      <c r="CL14" s="9">
        <v>248.84200000000001</v>
      </c>
      <c r="CM14" s="9">
        <v>362.84399999999999</v>
      </c>
      <c r="CN14" s="9">
        <v>367.28699999999998</v>
      </c>
      <c r="CO14" s="9">
        <v>163.72</v>
      </c>
      <c r="CP14" s="9">
        <v>203.56700000000001</v>
      </c>
      <c r="CQ14" s="9">
        <v>196.32300000000001</v>
      </c>
      <c r="CR14" s="9">
        <v>89.861999999999995</v>
      </c>
      <c r="CS14" s="9">
        <v>106.461</v>
      </c>
      <c r="CT14" s="9">
        <v>170.964</v>
      </c>
      <c r="CU14" s="9">
        <v>73.858000000000004</v>
      </c>
      <c r="CV14" s="9">
        <v>97.105999999999995</v>
      </c>
      <c r="CW14" s="9">
        <v>5628.3320000000003</v>
      </c>
      <c r="CX14" s="9">
        <v>3021.9349999999999</v>
      </c>
      <c r="CY14" s="9">
        <v>2606.3960000000002</v>
      </c>
      <c r="CZ14" s="9">
        <v>4233.6260000000002</v>
      </c>
      <c r="DA14" s="9">
        <v>2681.2339999999999</v>
      </c>
      <c r="DB14" s="9">
        <v>1552.393</v>
      </c>
      <c r="DC14" s="9">
        <v>3660.05</v>
      </c>
      <c r="DD14" s="9">
        <v>2350.64</v>
      </c>
      <c r="DE14" s="9">
        <v>1309.4100000000001</v>
      </c>
      <c r="DF14" s="9">
        <v>573.57600000000002</v>
      </c>
      <c r="DG14" s="9">
        <v>330.59399999999999</v>
      </c>
      <c r="DH14" s="9">
        <v>242.982</v>
      </c>
      <c r="DI14" s="9">
        <v>536.79399999999998</v>
      </c>
      <c r="DJ14" s="9">
        <v>299.91800000000001</v>
      </c>
      <c r="DK14" s="9">
        <v>236.87700000000001</v>
      </c>
      <c r="DL14" s="9">
        <v>36.781999999999996</v>
      </c>
      <c r="DM14" s="9">
        <v>30.675999999999998</v>
      </c>
      <c r="DN14" s="9">
        <v>6.1059999999999999</v>
      </c>
      <c r="DO14" s="9">
        <v>1394.7049999999999</v>
      </c>
      <c r="DP14" s="9">
        <v>340.702</v>
      </c>
      <c r="DQ14" s="9">
        <v>1054.0039999999999</v>
      </c>
      <c r="DR14" s="9">
        <v>1028.1099999999999</v>
      </c>
      <c r="DS14" s="9">
        <v>212.255</v>
      </c>
      <c r="DT14" s="9">
        <v>815.85400000000004</v>
      </c>
      <c r="DU14" s="9">
        <v>366.59500000000003</v>
      </c>
      <c r="DV14" s="9">
        <v>128.446</v>
      </c>
      <c r="DW14" s="9">
        <v>238.149</v>
      </c>
      <c r="DX14" s="9">
        <v>145.93299999999999</v>
      </c>
      <c r="DY14" s="9">
        <v>28.864999999999998</v>
      </c>
      <c r="DZ14" s="9">
        <v>117.068</v>
      </c>
      <c r="EA14" s="9">
        <v>220.66200000000001</v>
      </c>
      <c r="EB14" s="9">
        <v>99.581000000000003</v>
      </c>
      <c r="EC14" s="9">
        <v>121.081</v>
      </c>
      <c r="ED14" s="9">
        <v>4396.7250000000004</v>
      </c>
      <c r="EE14" s="9">
        <v>2309.1959999999999</v>
      </c>
      <c r="EF14" s="9">
        <v>2087.529</v>
      </c>
      <c r="EG14" s="9">
        <v>3157.6329999999998</v>
      </c>
      <c r="EH14" s="9">
        <v>2003.528</v>
      </c>
      <c r="EI14" s="9">
        <v>1154.105</v>
      </c>
      <c r="EJ14" s="9">
        <v>2715.1080000000002</v>
      </c>
      <c r="EK14" s="9">
        <v>1738.3150000000001</v>
      </c>
      <c r="EL14" s="9">
        <v>976.79300000000001</v>
      </c>
      <c r="EM14" s="9">
        <v>442.52600000000001</v>
      </c>
      <c r="EN14" s="9">
        <v>265.21300000000002</v>
      </c>
      <c r="EO14" s="9">
        <v>177.31299999999999</v>
      </c>
      <c r="EP14" s="9">
        <v>412.99799999999999</v>
      </c>
      <c r="EQ14" s="9">
        <v>242.93299999999999</v>
      </c>
      <c r="ER14" s="9">
        <v>170.065</v>
      </c>
      <c r="ES14" s="9">
        <v>29.527999999999999</v>
      </c>
      <c r="ET14" s="9">
        <v>22.28</v>
      </c>
      <c r="EU14" s="9">
        <v>7.2480000000000002</v>
      </c>
      <c r="EV14" s="9">
        <v>1239.0909999999999</v>
      </c>
      <c r="EW14" s="9">
        <v>305.66800000000001</v>
      </c>
      <c r="EX14" s="9">
        <v>933.42399999999998</v>
      </c>
      <c r="EY14" s="9">
        <v>948.75199999999995</v>
      </c>
      <c r="EZ14" s="9">
        <v>210.352</v>
      </c>
      <c r="FA14" s="9">
        <v>738.4</v>
      </c>
      <c r="FB14" s="9">
        <v>290.339</v>
      </c>
      <c r="FC14" s="9">
        <v>95.314999999999998</v>
      </c>
      <c r="FD14" s="9">
        <v>195.024</v>
      </c>
      <c r="FE14" s="9">
        <v>142.923</v>
      </c>
      <c r="FF14" s="9">
        <v>33.423999999999999</v>
      </c>
      <c r="FG14" s="9">
        <v>109.499</v>
      </c>
      <c r="FH14" s="9">
        <v>147.417</v>
      </c>
      <c r="FI14" s="9">
        <v>61.890999999999998</v>
      </c>
      <c r="FJ14" s="9">
        <v>85.525000000000006</v>
      </c>
      <c r="FK14" s="9">
        <v>524.74199999999996</v>
      </c>
      <c r="FL14" s="9">
        <v>317.48899999999998</v>
      </c>
      <c r="FM14" s="9">
        <v>207.25299999999999</v>
      </c>
      <c r="FN14" s="9">
        <v>238.95500000000001</v>
      </c>
      <c r="FO14" s="9">
        <v>173.601</v>
      </c>
      <c r="FP14" s="9">
        <v>65.353999999999999</v>
      </c>
      <c r="FQ14" s="9">
        <v>193.74100000000001</v>
      </c>
      <c r="FR14" s="9">
        <v>143.58600000000001</v>
      </c>
      <c r="FS14" s="9">
        <v>50.155000000000001</v>
      </c>
      <c r="FT14" s="9">
        <v>45.213999999999999</v>
      </c>
      <c r="FU14" s="9">
        <v>30.015999999999998</v>
      </c>
      <c r="FV14" s="9">
        <v>15.199</v>
      </c>
      <c r="FW14" s="9">
        <v>40.332000000000001</v>
      </c>
      <c r="FX14" s="9">
        <v>26.03</v>
      </c>
      <c r="FY14" s="9">
        <v>14.302</v>
      </c>
      <c r="FZ14" s="9">
        <v>4.8819999999999997</v>
      </c>
      <c r="GA14" s="9">
        <v>3.9860000000000002</v>
      </c>
      <c r="GB14" s="9">
        <v>0.89600000000000002</v>
      </c>
      <c r="GC14" s="9">
        <v>285.78699999999998</v>
      </c>
      <c r="GD14" s="9">
        <v>143.88800000000001</v>
      </c>
      <c r="GE14" s="9">
        <v>141.899</v>
      </c>
      <c r="GF14" s="9">
        <v>262.02199999999999</v>
      </c>
      <c r="GG14" s="9">
        <v>128.797</v>
      </c>
      <c r="GH14" s="9">
        <v>133.22499999999999</v>
      </c>
      <c r="GI14" s="9">
        <v>23.765000000000001</v>
      </c>
      <c r="GJ14" s="9">
        <v>15.090999999999999</v>
      </c>
      <c r="GK14" s="9">
        <v>8.673</v>
      </c>
      <c r="GL14" s="9">
        <v>18.177</v>
      </c>
      <c r="GM14" s="9">
        <v>11.888999999999999</v>
      </c>
      <c r="GN14" s="9">
        <v>6.2880000000000003</v>
      </c>
      <c r="GO14" s="9">
        <v>5.5869999999999997</v>
      </c>
      <c r="GP14" s="9">
        <v>3.202</v>
      </c>
      <c r="GQ14" s="9">
        <v>2.3849999999999998</v>
      </c>
      <c r="GR14" s="9">
        <v>3947.806</v>
      </c>
      <c r="GS14" s="9">
        <v>2101.7130000000002</v>
      </c>
      <c r="GT14" s="9">
        <v>1846.0930000000001</v>
      </c>
      <c r="GU14" s="9">
        <v>2749.4929999999999</v>
      </c>
      <c r="GV14" s="9">
        <v>1730.905</v>
      </c>
      <c r="GW14" s="9">
        <v>1018.588</v>
      </c>
      <c r="GX14" s="9">
        <v>2398.817</v>
      </c>
      <c r="GY14" s="9">
        <v>1528.0809999999999</v>
      </c>
      <c r="GZ14" s="9">
        <v>870.73599999999999</v>
      </c>
      <c r="HA14" s="9">
        <v>350.67599999999999</v>
      </c>
      <c r="HB14" s="9">
        <v>202.82400000000001</v>
      </c>
      <c r="HC14" s="9">
        <v>147.852</v>
      </c>
      <c r="HD14" s="9">
        <v>332.34100000000001</v>
      </c>
      <c r="HE14" s="9">
        <v>188.34899999999999</v>
      </c>
      <c r="HF14" s="9">
        <v>143.99100000000001</v>
      </c>
      <c r="HG14" s="9">
        <v>18.335000000000001</v>
      </c>
      <c r="HH14" s="9">
        <v>14.474</v>
      </c>
      <c r="HI14" s="9">
        <v>3.8610000000000002</v>
      </c>
      <c r="HJ14" s="9">
        <v>1198.3119999999999</v>
      </c>
      <c r="HK14" s="9">
        <v>370.80799999999999</v>
      </c>
      <c r="HL14" s="9">
        <v>827.50400000000002</v>
      </c>
      <c r="HM14" s="9">
        <v>872.17700000000002</v>
      </c>
      <c r="HN14" s="9">
        <v>245.90799999999999</v>
      </c>
      <c r="HO14" s="9">
        <v>626.26900000000001</v>
      </c>
      <c r="HP14" s="9">
        <v>326.13499999999999</v>
      </c>
      <c r="HQ14" s="9">
        <v>124.9</v>
      </c>
      <c r="HR14" s="9">
        <v>201.23500000000001</v>
      </c>
      <c r="HS14" s="9">
        <v>154.57400000000001</v>
      </c>
      <c r="HT14" s="9">
        <v>52.701000000000001</v>
      </c>
      <c r="HU14" s="9">
        <v>101.873</v>
      </c>
      <c r="HV14" s="9">
        <v>171.56100000000001</v>
      </c>
      <c r="HW14" s="9">
        <v>72.198999999999998</v>
      </c>
      <c r="HX14" s="9">
        <v>99.361999999999995</v>
      </c>
      <c r="HY14" s="9">
        <v>3226.4850000000001</v>
      </c>
      <c r="HZ14" s="9">
        <v>1725.9780000000001</v>
      </c>
      <c r="IA14" s="9">
        <v>1500.5070000000001</v>
      </c>
      <c r="IB14" s="9">
        <v>2192.5219999999999</v>
      </c>
      <c r="IC14" s="9">
        <v>1399.556</v>
      </c>
      <c r="ID14" s="9">
        <v>792.96600000000001</v>
      </c>
      <c r="IE14" s="9">
        <v>1910.7180000000001</v>
      </c>
      <c r="IF14" s="9">
        <v>1232.047</v>
      </c>
      <c r="IG14" s="9">
        <v>678.67200000000003</v>
      </c>
      <c r="IH14" s="9">
        <v>281.80399999999997</v>
      </c>
      <c r="II14" s="9">
        <v>167.51</v>
      </c>
      <c r="IJ14" s="9">
        <v>114.295</v>
      </c>
      <c r="IK14" s="9">
        <v>263.72399999999999</v>
      </c>
      <c r="IL14" s="9">
        <v>153.65700000000001</v>
      </c>
      <c r="IM14" s="9">
        <v>110.068</v>
      </c>
      <c r="IN14" s="9">
        <v>18.079999999999998</v>
      </c>
      <c r="IO14" s="9">
        <v>13.853</v>
      </c>
      <c r="IP14" s="9">
        <v>4.2270000000000003</v>
      </c>
      <c r="IQ14" s="9">
        <v>1033.962</v>
      </c>
    </row>
    <row r="15" spans="1:251">
      <c r="A15" s="10">
        <v>43497</v>
      </c>
      <c r="B15" s="9">
        <v>12732.114</v>
      </c>
      <c r="C15" s="9">
        <v>6760.4040000000005</v>
      </c>
      <c r="D15" s="9">
        <v>5971.71</v>
      </c>
      <c r="E15" s="9">
        <v>8743.2070000000003</v>
      </c>
      <c r="F15" s="9">
        <v>5509.3990000000003</v>
      </c>
      <c r="G15" s="9">
        <v>3233.8090000000002</v>
      </c>
      <c r="H15" s="9">
        <v>7561.63</v>
      </c>
      <c r="I15" s="9">
        <v>4821.6549999999997</v>
      </c>
      <c r="J15" s="9">
        <v>2739.9749999999999</v>
      </c>
      <c r="K15" s="9">
        <v>1181.577</v>
      </c>
      <c r="L15" s="9">
        <v>687.74300000000005</v>
      </c>
      <c r="M15" s="9">
        <v>493.834</v>
      </c>
      <c r="N15" s="9">
        <v>1096.8720000000001</v>
      </c>
      <c r="O15" s="9">
        <v>627.15099999999995</v>
      </c>
      <c r="P15" s="9">
        <v>469.721</v>
      </c>
      <c r="Q15" s="9">
        <v>84.704999999999998</v>
      </c>
      <c r="R15" s="9">
        <v>60.591999999999999</v>
      </c>
      <c r="S15" s="9">
        <v>24.113</v>
      </c>
      <c r="T15" s="9">
        <v>3988.9070000000002</v>
      </c>
      <c r="U15" s="9">
        <v>1251.0050000000001</v>
      </c>
      <c r="V15" s="9">
        <v>2737.902</v>
      </c>
      <c r="W15" s="9">
        <v>2963.0650000000001</v>
      </c>
      <c r="X15" s="9">
        <v>850.702</v>
      </c>
      <c r="Y15" s="9">
        <v>2112.364</v>
      </c>
      <c r="Z15" s="9">
        <v>1025.8420000000001</v>
      </c>
      <c r="AA15" s="9">
        <v>400.30399999999997</v>
      </c>
      <c r="AB15" s="9">
        <v>625.53800000000001</v>
      </c>
      <c r="AC15" s="9">
        <v>494.745</v>
      </c>
      <c r="AD15" s="9">
        <v>160.054</v>
      </c>
      <c r="AE15" s="9">
        <v>334.69</v>
      </c>
      <c r="AF15" s="9">
        <v>531.09699999999998</v>
      </c>
      <c r="AG15" s="9">
        <v>240.249</v>
      </c>
      <c r="AH15" s="9">
        <v>290.84800000000001</v>
      </c>
      <c r="AI15" s="9">
        <v>12165.032999999999</v>
      </c>
      <c r="AJ15" s="9">
        <v>6411.009</v>
      </c>
      <c r="AK15" s="9">
        <v>5754.0240000000003</v>
      </c>
      <c r="AL15" s="9">
        <v>8488.3490000000002</v>
      </c>
      <c r="AM15" s="9">
        <v>5325.8360000000002</v>
      </c>
      <c r="AN15" s="9">
        <v>3162.5129999999999</v>
      </c>
      <c r="AO15" s="9">
        <v>7348.6030000000001</v>
      </c>
      <c r="AP15" s="9">
        <v>4663.5219999999999</v>
      </c>
      <c r="AQ15" s="9">
        <v>2685.0810000000001</v>
      </c>
      <c r="AR15" s="9">
        <v>1139.7460000000001</v>
      </c>
      <c r="AS15" s="9">
        <v>662.31399999999996</v>
      </c>
      <c r="AT15" s="9">
        <v>477.43200000000002</v>
      </c>
      <c r="AU15" s="9">
        <v>1059.03</v>
      </c>
      <c r="AV15" s="9">
        <v>604.625</v>
      </c>
      <c r="AW15" s="9">
        <v>454.40499999999997</v>
      </c>
      <c r="AX15" s="9">
        <v>80.715999999999994</v>
      </c>
      <c r="AY15" s="9">
        <v>57.689</v>
      </c>
      <c r="AZ15" s="9">
        <v>23.027000000000001</v>
      </c>
      <c r="BA15" s="9">
        <v>3676.6840000000002</v>
      </c>
      <c r="BB15" s="9">
        <v>1085.173</v>
      </c>
      <c r="BC15" s="9">
        <v>2591.511</v>
      </c>
      <c r="BD15" s="9">
        <v>2673.9250000000002</v>
      </c>
      <c r="BE15" s="9">
        <v>700.29499999999996</v>
      </c>
      <c r="BF15" s="9">
        <v>1973.63</v>
      </c>
      <c r="BG15" s="9">
        <v>1002.759</v>
      </c>
      <c r="BH15" s="9">
        <v>384.87799999999999</v>
      </c>
      <c r="BI15" s="9">
        <v>617.88099999999997</v>
      </c>
      <c r="BJ15" s="9">
        <v>480.209</v>
      </c>
      <c r="BK15" s="9">
        <v>151.63499999999999</v>
      </c>
      <c r="BL15" s="9">
        <v>328.57499999999999</v>
      </c>
      <c r="BM15" s="9">
        <v>522.54999999999995</v>
      </c>
      <c r="BN15" s="9">
        <v>233.24299999999999</v>
      </c>
      <c r="BO15" s="9">
        <v>289.30700000000002</v>
      </c>
      <c r="BP15" s="9">
        <v>1974.28</v>
      </c>
      <c r="BQ15" s="9">
        <v>1008.289</v>
      </c>
      <c r="BR15" s="9">
        <v>965.99099999999999</v>
      </c>
      <c r="BS15" s="9">
        <v>942.36400000000003</v>
      </c>
      <c r="BT15" s="9">
        <v>571.74800000000005</v>
      </c>
      <c r="BU15" s="9">
        <v>370.61599999999999</v>
      </c>
      <c r="BV15" s="9">
        <v>822.55</v>
      </c>
      <c r="BW15" s="9">
        <v>504.209</v>
      </c>
      <c r="BX15" s="9">
        <v>318.34100000000001</v>
      </c>
      <c r="BY15" s="9">
        <v>119.81399999999999</v>
      </c>
      <c r="BZ15" s="9">
        <v>67.539000000000001</v>
      </c>
      <c r="CA15" s="9">
        <v>52.274999999999999</v>
      </c>
      <c r="CB15" s="9">
        <v>106.818</v>
      </c>
      <c r="CC15" s="9">
        <v>58.134999999999998</v>
      </c>
      <c r="CD15" s="9">
        <v>48.683</v>
      </c>
      <c r="CE15" s="9">
        <v>12.997</v>
      </c>
      <c r="CF15" s="9">
        <v>9.4039999999999999</v>
      </c>
      <c r="CG15" s="9">
        <v>3.593</v>
      </c>
      <c r="CH15" s="9">
        <v>1031.9159999999999</v>
      </c>
      <c r="CI15" s="9">
        <v>436.541</v>
      </c>
      <c r="CJ15" s="9">
        <v>595.375</v>
      </c>
      <c r="CK15" s="9">
        <v>666.31799999999998</v>
      </c>
      <c r="CL15" s="9">
        <v>282.995</v>
      </c>
      <c r="CM15" s="9">
        <v>383.32299999999998</v>
      </c>
      <c r="CN15" s="9">
        <v>365.59800000000001</v>
      </c>
      <c r="CO15" s="9">
        <v>153.54599999999999</v>
      </c>
      <c r="CP15" s="9">
        <v>212.05199999999999</v>
      </c>
      <c r="CQ15" s="9">
        <v>196.61600000000001</v>
      </c>
      <c r="CR15" s="9">
        <v>84.832999999999998</v>
      </c>
      <c r="CS15" s="9">
        <v>111.783</v>
      </c>
      <c r="CT15" s="9">
        <v>168.982</v>
      </c>
      <c r="CU15" s="9">
        <v>68.712999999999994</v>
      </c>
      <c r="CV15" s="9">
        <v>100.27</v>
      </c>
      <c r="CW15" s="9">
        <v>5738.625</v>
      </c>
      <c r="CX15" s="9">
        <v>3075.348</v>
      </c>
      <c r="CY15" s="9">
        <v>2663.277</v>
      </c>
      <c r="CZ15" s="9">
        <v>4345.8630000000003</v>
      </c>
      <c r="DA15" s="9">
        <v>2733.33</v>
      </c>
      <c r="DB15" s="9">
        <v>1612.5329999999999</v>
      </c>
      <c r="DC15" s="9">
        <v>3774.8270000000002</v>
      </c>
      <c r="DD15" s="9">
        <v>2408.3409999999999</v>
      </c>
      <c r="DE15" s="9">
        <v>1366.4860000000001</v>
      </c>
      <c r="DF15" s="9">
        <v>571.03700000000003</v>
      </c>
      <c r="DG15" s="9">
        <v>324.99</v>
      </c>
      <c r="DH15" s="9">
        <v>246.047</v>
      </c>
      <c r="DI15" s="9">
        <v>532.23699999999997</v>
      </c>
      <c r="DJ15" s="9">
        <v>299.34500000000003</v>
      </c>
      <c r="DK15" s="9">
        <v>232.89099999999999</v>
      </c>
      <c r="DL15" s="9">
        <v>38.799999999999997</v>
      </c>
      <c r="DM15" s="9">
        <v>25.643999999999998</v>
      </c>
      <c r="DN15" s="9">
        <v>13.156000000000001</v>
      </c>
      <c r="DO15" s="9">
        <v>1392.7619999999999</v>
      </c>
      <c r="DP15" s="9">
        <v>342.01799999999997</v>
      </c>
      <c r="DQ15" s="9">
        <v>1050.7439999999999</v>
      </c>
      <c r="DR15" s="9">
        <v>1020.327</v>
      </c>
      <c r="DS15" s="9">
        <v>203.84800000000001</v>
      </c>
      <c r="DT15" s="9">
        <v>816.47900000000004</v>
      </c>
      <c r="DU15" s="9">
        <v>372.435</v>
      </c>
      <c r="DV15" s="9">
        <v>138.16999999999999</v>
      </c>
      <c r="DW15" s="9">
        <v>234.26499999999999</v>
      </c>
      <c r="DX15" s="9">
        <v>162.61699999999999</v>
      </c>
      <c r="DY15" s="9">
        <v>38.838000000000001</v>
      </c>
      <c r="DZ15" s="9">
        <v>123.78</v>
      </c>
      <c r="EA15" s="9">
        <v>209.81800000000001</v>
      </c>
      <c r="EB15" s="9">
        <v>99.331999999999994</v>
      </c>
      <c r="EC15" s="9">
        <v>110.486</v>
      </c>
      <c r="ED15" s="9">
        <v>4452.1270000000004</v>
      </c>
      <c r="EE15" s="9">
        <v>2327.3719999999998</v>
      </c>
      <c r="EF15" s="9">
        <v>2124.7559999999999</v>
      </c>
      <c r="EG15" s="9">
        <v>3200.1210000000001</v>
      </c>
      <c r="EH15" s="9">
        <v>2020.7570000000001</v>
      </c>
      <c r="EI15" s="9">
        <v>1179.364</v>
      </c>
      <c r="EJ15" s="9">
        <v>2751.2260000000001</v>
      </c>
      <c r="EK15" s="9">
        <v>1750.972</v>
      </c>
      <c r="EL15" s="9">
        <v>1000.254</v>
      </c>
      <c r="EM15" s="9">
        <v>448.89499999999998</v>
      </c>
      <c r="EN15" s="9">
        <v>269.786</v>
      </c>
      <c r="EO15" s="9">
        <v>179.10900000000001</v>
      </c>
      <c r="EP15" s="9">
        <v>419.97500000000002</v>
      </c>
      <c r="EQ15" s="9">
        <v>247.14500000000001</v>
      </c>
      <c r="ER15" s="9">
        <v>172.83099999999999</v>
      </c>
      <c r="ES15" s="9">
        <v>28.92</v>
      </c>
      <c r="ET15" s="9">
        <v>22.640999999999998</v>
      </c>
      <c r="EU15" s="9">
        <v>6.2789999999999999</v>
      </c>
      <c r="EV15" s="9">
        <v>1252.0060000000001</v>
      </c>
      <c r="EW15" s="9">
        <v>306.61399999999998</v>
      </c>
      <c r="EX15" s="9">
        <v>945.39200000000005</v>
      </c>
      <c r="EY15" s="9">
        <v>987.28099999999995</v>
      </c>
      <c r="EZ15" s="9">
        <v>213.452</v>
      </c>
      <c r="FA15" s="9">
        <v>773.82799999999997</v>
      </c>
      <c r="FB15" s="9">
        <v>264.726</v>
      </c>
      <c r="FC15" s="9">
        <v>93.162000000000006</v>
      </c>
      <c r="FD15" s="9">
        <v>171.56299999999999</v>
      </c>
      <c r="FE15" s="9">
        <v>120.976</v>
      </c>
      <c r="FF15" s="9">
        <v>27.963999999999999</v>
      </c>
      <c r="FG15" s="9">
        <v>93.012</v>
      </c>
      <c r="FH15" s="9">
        <v>143.75</v>
      </c>
      <c r="FI15" s="9">
        <v>65.197999999999993</v>
      </c>
      <c r="FJ15" s="9">
        <v>78.551000000000002</v>
      </c>
      <c r="FK15" s="9">
        <v>567.08100000000002</v>
      </c>
      <c r="FL15" s="9">
        <v>349.39499999999998</v>
      </c>
      <c r="FM15" s="9">
        <v>217.68600000000001</v>
      </c>
      <c r="FN15" s="9">
        <v>254.85900000000001</v>
      </c>
      <c r="FO15" s="9">
        <v>183.56299999999999</v>
      </c>
      <c r="FP15" s="9">
        <v>71.296000000000006</v>
      </c>
      <c r="FQ15" s="9">
        <v>213.02699999999999</v>
      </c>
      <c r="FR15" s="9">
        <v>158.13300000000001</v>
      </c>
      <c r="FS15" s="9">
        <v>54.893999999999998</v>
      </c>
      <c r="FT15" s="9">
        <v>41.832000000000001</v>
      </c>
      <c r="FU15" s="9">
        <v>25.428999999999998</v>
      </c>
      <c r="FV15" s="9">
        <v>16.402000000000001</v>
      </c>
      <c r="FW15" s="9">
        <v>37.841999999999999</v>
      </c>
      <c r="FX15" s="9">
        <v>22.526</v>
      </c>
      <c r="FY15" s="9">
        <v>15.316000000000001</v>
      </c>
      <c r="FZ15" s="9">
        <v>3.99</v>
      </c>
      <c r="GA15" s="9">
        <v>2.903</v>
      </c>
      <c r="GB15" s="9">
        <v>1.0860000000000001</v>
      </c>
      <c r="GC15" s="9">
        <v>312.22300000000001</v>
      </c>
      <c r="GD15" s="9">
        <v>165.83199999999999</v>
      </c>
      <c r="GE15" s="9">
        <v>146.38999999999999</v>
      </c>
      <c r="GF15" s="9">
        <v>289.14</v>
      </c>
      <c r="GG15" s="9">
        <v>150.40700000000001</v>
      </c>
      <c r="GH15" s="9">
        <v>138.73400000000001</v>
      </c>
      <c r="GI15" s="9">
        <v>23.082000000000001</v>
      </c>
      <c r="GJ15" s="9">
        <v>15.426</v>
      </c>
      <c r="GK15" s="9">
        <v>7.657</v>
      </c>
      <c r="GL15" s="9">
        <v>14.535</v>
      </c>
      <c r="GM15" s="9">
        <v>8.42</v>
      </c>
      <c r="GN15" s="9">
        <v>6.1159999999999997</v>
      </c>
      <c r="GO15" s="9">
        <v>8.5470000000000006</v>
      </c>
      <c r="GP15" s="9">
        <v>7.0060000000000002</v>
      </c>
      <c r="GQ15" s="9">
        <v>1.5409999999999999</v>
      </c>
      <c r="GR15" s="9">
        <v>4059.1849999999999</v>
      </c>
      <c r="GS15" s="9">
        <v>2157.6880000000001</v>
      </c>
      <c r="GT15" s="9">
        <v>1901.4970000000001</v>
      </c>
      <c r="GU15" s="9">
        <v>2801.3530000000001</v>
      </c>
      <c r="GV15" s="9">
        <v>1732.71</v>
      </c>
      <c r="GW15" s="9">
        <v>1068.643</v>
      </c>
      <c r="GX15" s="9">
        <v>2426.674</v>
      </c>
      <c r="GY15" s="9">
        <v>1524.7449999999999</v>
      </c>
      <c r="GZ15" s="9">
        <v>901.92899999999997</v>
      </c>
      <c r="HA15" s="9">
        <v>374.67899999999997</v>
      </c>
      <c r="HB15" s="9">
        <v>207.965</v>
      </c>
      <c r="HC15" s="9">
        <v>166.714</v>
      </c>
      <c r="HD15" s="9">
        <v>345.31</v>
      </c>
      <c r="HE15" s="9">
        <v>188.52600000000001</v>
      </c>
      <c r="HF15" s="9">
        <v>156.78399999999999</v>
      </c>
      <c r="HG15" s="9">
        <v>29.369</v>
      </c>
      <c r="HH15" s="9">
        <v>19.439</v>
      </c>
      <c r="HI15" s="9">
        <v>9.93</v>
      </c>
      <c r="HJ15" s="9">
        <v>1257.8309999999999</v>
      </c>
      <c r="HK15" s="9">
        <v>424.97699999999998</v>
      </c>
      <c r="HL15" s="9">
        <v>832.85400000000004</v>
      </c>
      <c r="HM15" s="9">
        <v>962.95699999999999</v>
      </c>
      <c r="HN15" s="9">
        <v>304.84100000000001</v>
      </c>
      <c r="HO15" s="9">
        <v>658.11599999999999</v>
      </c>
      <c r="HP15" s="9">
        <v>294.87400000000002</v>
      </c>
      <c r="HQ15" s="9">
        <v>120.137</v>
      </c>
      <c r="HR15" s="9">
        <v>174.738</v>
      </c>
      <c r="HS15" s="9">
        <v>143.709</v>
      </c>
      <c r="HT15" s="9">
        <v>48.929000000000002</v>
      </c>
      <c r="HU15" s="9">
        <v>94.778999999999996</v>
      </c>
      <c r="HV15" s="9">
        <v>151.16499999999999</v>
      </c>
      <c r="HW15" s="9">
        <v>71.206999999999994</v>
      </c>
      <c r="HX15" s="9">
        <v>79.957999999999998</v>
      </c>
      <c r="HY15" s="9">
        <v>3333.49</v>
      </c>
      <c r="HZ15" s="9">
        <v>1780.5440000000001</v>
      </c>
      <c r="IA15" s="9">
        <v>1552.9459999999999</v>
      </c>
      <c r="IB15" s="9">
        <v>2279.7020000000002</v>
      </c>
      <c r="IC15" s="9">
        <v>1451.6659999999999</v>
      </c>
      <c r="ID15" s="9">
        <v>828.03599999999994</v>
      </c>
      <c r="IE15" s="9">
        <v>2004.5119999999999</v>
      </c>
      <c r="IF15" s="9">
        <v>1288.924</v>
      </c>
      <c r="IG15" s="9">
        <v>715.58900000000006</v>
      </c>
      <c r="IH15" s="9">
        <v>275.19</v>
      </c>
      <c r="II15" s="9">
        <v>162.74299999999999</v>
      </c>
      <c r="IJ15" s="9">
        <v>112.447</v>
      </c>
      <c r="IK15" s="9">
        <v>259.892</v>
      </c>
      <c r="IL15" s="9">
        <v>151.16</v>
      </c>
      <c r="IM15" s="9">
        <v>108.733</v>
      </c>
      <c r="IN15" s="9">
        <v>15.297000000000001</v>
      </c>
      <c r="IO15" s="9">
        <v>11.583</v>
      </c>
      <c r="IP15" s="9">
        <v>3.7149999999999999</v>
      </c>
      <c r="IQ15" s="9">
        <v>1053.788</v>
      </c>
    </row>
    <row r="16" spans="1:251">
      <c r="A16" s="10">
        <v>43862</v>
      </c>
      <c r="B16" s="9">
        <v>12954.494000000001</v>
      </c>
      <c r="C16" s="9">
        <v>6830.6639999999998</v>
      </c>
      <c r="D16" s="9">
        <v>6123.83</v>
      </c>
      <c r="E16" s="9">
        <v>8878.5400000000009</v>
      </c>
      <c r="F16" s="9">
        <v>5542.8190000000004</v>
      </c>
      <c r="G16" s="9">
        <v>3335.721</v>
      </c>
      <c r="H16" s="9">
        <v>7570.6819999999998</v>
      </c>
      <c r="I16" s="9">
        <v>4755.777</v>
      </c>
      <c r="J16" s="9">
        <v>2814.9050000000002</v>
      </c>
      <c r="K16" s="9">
        <v>1307.8589999999999</v>
      </c>
      <c r="L16" s="9">
        <v>787.04300000000001</v>
      </c>
      <c r="M16" s="9">
        <v>520.81600000000003</v>
      </c>
      <c r="N16" s="9">
        <v>1212.44</v>
      </c>
      <c r="O16" s="9">
        <v>710.49599999999998</v>
      </c>
      <c r="P16" s="9">
        <v>501.94400000000002</v>
      </c>
      <c r="Q16" s="9">
        <v>95.418000000000006</v>
      </c>
      <c r="R16" s="9">
        <v>76.546999999999997</v>
      </c>
      <c r="S16" s="9">
        <v>18.872</v>
      </c>
      <c r="T16" s="9">
        <v>4075.953</v>
      </c>
      <c r="U16" s="9">
        <v>1287.8440000000001</v>
      </c>
      <c r="V16" s="9">
        <v>2788.1089999999999</v>
      </c>
      <c r="W16" s="9">
        <v>2980.7040000000002</v>
      </c>
      <c r="X16" s="9">
        <v>869.404</v>
      </c>
      <c r="Y16" s="9">
        <v>2111.3000000000002</v>
      </c>
      <c r="Z16" s="9">
        <v>1095.249</v>
      </c>
      <c r="AA16" s="9">
        <v>418.44</v>
      </c>
      <c r="AB16" s="9">
        <v>676.80899999999997</v>
      </c>
      <c r="AC16" s="9">
        <v>530.48800000000006</v>
      </c>
      <c r="AD16" s="9">
        <v>166.96600000000001</v>
      </c>
      <c r="AE16" s="9">
        <v>363.52199999999999</v>
      </c>
      <c r="AF16" s="9">
        <v>564.76099999999997</v>
      </c>
      <c r="AG16" s="9">
        <v>251.47399999999999</v>
      </c>
      <c r="AH16" s="9">
        <v>313.286</v>
      </c>
      <c r="AI16" s="9">
        <v>12361.111000000001</v>
      </c>
      <c r="AJ16" s="9">
        <v>6480.0010000000002</v>
      </c>
      <c r="AK16" s="9">
        <v>5881.11</v>
      </c>
      <c r="AL16" s="9">
        <v>8617.6640000000007</v>
      </c>
      <c r="AM16" s="9">
        <v>5357.2079999999996</v>
      </c>
      <c r="AN16" s="9">
        <v>3260.4560000000001</v>
      </c>
      <c r="AO16" s="9">
        <v>7361.2</v>
      </c>
      <c r="AP16" s="9">
        <v>4607.8890000000001</v>
      </c>
      <c r="AQ16" s="9">
        <v>2753.31</v>
      </c>
      <c r="AR16" s="9">
        <v>1256.4649999999999</v>
      </c>
      <c r="AS16" s="9">
        <v>749.31899999999996</v>
      </c>
      <c r="AT16" s="9">
        <v>507.14600000000002</v>
      </c>
      <c r="AU16" s="9">
        <v>1164.1949999999999</v>
      </c>
      <c r="AV16" s="9">
        <v>675.44</v>
      </c>
      <c r="AW16" s="9">
        <v>488.75599999999997</v>
      </c>
      <c r="AX16" s="9">
        <v>92.269000000000005</v>
      </c>
      <c r="AY16" s="9">
        <v>73.879000000000005</v>
      </c>
      <c r="AZ16" s="9">
        <v>18.39</v>
      </c>
      <c r="BA16" s="9">
        <v>3743.4470000000001</v>
      </c>
      <c r="BB16" s="9">
        <v>1122.7929999999999</v>
      </c>
      <c r="BC16" s="9">
        <v>2620.654</v>
      </c>
      <c r="BD16" s="9">
        <v>2670.7289999999998</v>
      </c>
      <c r="BE16" s="9">
        <v>718.548</v>
      </c>
      <c r="BF16" s="9">
        <v>1952.181</v>
      </c>
      <c r="BG16" s="9">
        <v>1072.7180000000001</v>
      </c>
      <c r="BH16" s="9">
        <v>404.245</v>
      </c>
      <c r="BI16" s="9">
        <v>668.47299999999996</v>
      </c>
      <c r="BJ16" s="9">
        <v>513.37400000000002</v>
      </c>
      <c r="BK16" s="9">
        <v>157.79499999999999</v>
      </c>
      <c r="BL16" s="9">
        <v>355.57900000000001</v>
      </c>
      <c r="BM16" s="9">
        <v>559.34400000000005</v>
      </c>
      <c r="BN16" s="9">
        <v>246.45</v>
      </c>
      <c r="BO16" s="9">
        <v>312.89299999999997</v>
      </c>
      <c r="BP16" s="9">
        <v>1936.2329999999999</v>
      </c>
      <c r="BQ16" s="9">
        <v>971.50099999999998</v>
      </c>
      <c r="BR16" s="9">
        <v>964.73199999999997</v>
      </c>
      <c r="BS16" s="9">
        <v>885.70699999999999</v>
      </c>
      <c r="BT16" s="9">
        <v>517.57299999999998</v>
      </c>
      <c r="BU16" s="9">
        <v>368.13400000000001</v>
      </c>
      <c r="BV16" s="9">
        <v>766.36199999999997</v>
      </c>
      <c r="BW16" s="9">
        <v>447.017</v>
      </c>
      <c r="BX16" s="9">
        <v>319.34500000000003</v>
      </c>
      <c r="BY16" s="9">
        <v>119.34399999999999</v>
      </c>
      <c r="BZ16" s="9">
        <v>70.555999999999997</v>
      </c>
      <c r="CA16" s="9">
        <v>48.789000000000001</v>
      </c>
      <c r="CB16" s="9">
        <v>109.992</v>
      </c>
      <c r="CC16" s="9">
        <v>61.911999999999999</v>
      </c>
      <c r="CD16" s="9">
        <v>48.079000000000001</v>
      </c>
      <c r="CE16" s="9">
        <v>9.3529999999999998</v>
      </c>
      <c r="CF16" s="9">
        <v>8.6440000000000001</v>
      </c>
      <c r="CG16" s="9">
        <v>0.70899999999999996</v>
      </c>
      <c r="CH16" s="9">
        <v>1050.527</v>
      </c>
      <c r="CI16" s="9">
        <v>453.928</v>
      </c>
      <c r="CJ16" s="9">
        <v>596.59799999999996</v>
      </c>
      <c r="CK16" s="9">
        <v>656.77099999999996</v>
      </c>
      <c r="CL16" s="9">
        <v>286.24400000000003</v>
      </c>
      <c r="CM16" s="9">
        <v>370.52699999999999</v>
      </c>
      <c r="CN16" s="9">
        <v>393.75599999999997</v>
      </c>
      <c r="CO16" s="9">
        <v>167.685</v>
      </c>
      <c r="CP16" s="9">
        <v>226.071</v>
      </c>
      <c r="CQ16" s="9">
        <v>217.672</v>
      </c>
      <c r="CR16" s="9">
        <v>85.004999999999995</v>
      </c>
      <c r="CS16" s="9">
        <v>132.667</v>
      </c>
      <c r="CT16" s="9">
        <v>176.084</v>
      </c>
      <c r="CU16" s="9">
        <v>82.68</v>
      </c>
      <c r="CV16" s="9">
        <v>93.403999999999996</v>
      </c>
      <c r="CW16" s="9">
        <v>5868.8729999999996</v>
      </c>
      <c r="CX16" s="9">
        <v>3117.6959999999999</v>
      </c>
      <c r="CY16" s="9">
        <v>2751.1759999999999</v>
      </c>
      <c r="CZ16" s="9">
        <v>4439.9650000000001</v>
      </c>
      <c r="DA16" s="9">
        <v>2772.72</v>
      </c>
      <c r="DB16" s="9">
        <v>1667.2449999999999</v>
      </c>
      <c r="DC16" s="9">
        <v>3796.3620000000001</v>
      </c>
      <c r="DD16" s="9">
        <v>2402.4960000000001</v>
      </c>
      <c r="DE16" s="9">
        <v>1393.867</v>
      </c>
      <c r="DF16" s="9">
        <v>643.60299999999995</v>
      </c>
      <c r="DG16" s="9">
        <v>370.22399999999999</v>
      </c>
      <c r="DH16" s="9">
        <v>273.37900000000002</v>
      </c>
      <c r="DI16" s="9">
        <v>601.64800000000002</v>
      </c>
      <c r="DJ16" s="9">
        <v>335.87</v>
      </c>
      <c r="DK16" s="9">
        <v>265.779</v>
      </c>
      <c r="DL16" s="9">
        <v>41.954000000000001</v>
      </c>
      <c r="DM16" s="9">
        <v>34.353999999999999</v>
      </c>
      <c r="DN16" s="9">
        <v>7.6</v>
      </c>
      <c r="DO16" s="9">
        <v>1428.9079999999999</v>
      </c>
      <c r="DP16" s="9">
        <v>344.976</v>
      </c>
      <c r="DQ16" s="9">
        <v>1083.931</v>
      </c>
      <c r="DR16" s="9">
        <v>1051.4880000000001</v>
      </c>
      <c r="DS16" s="9">
        <v>207.35499999999999</v>
      </c>
      <c r="DT16" s="9">
        <v>844.13300000000004</v>
      </c>
      <c r="DU16" s="9">
        <v>377.42</v>
      </c>
      <c r="DV16" s="9">
        <v>137.62200000000001</v>
      </c>
      <c r="DW16" s="9">
        <v>239.798</v>
      </c>
      <c r="DX16" s="9">
        <v>154.21799999999999</v>
      </c>
      <c r="DY16" s="9">
        <v>38.872999999999998</v>
      </c>
      <c r="DZ16" s="9">
        <v>115.345</v>
      </c>
      <c r="EA16" s="9">
        <v>223.202</v>
      </c>
      <c r="EB16" s="9">
        <v>98.748999999999995</v>
      </c>
      <c r="EC16" s="9">
        <v>124.453</v>
      </c>
      <c r="ED16" s="9">
        <v>4556.0050000000001</v>
      </c>
      <c r="EE16" s="9">
        <v>2390.8040000000001</v>
      </c>
      <c r="EF16" s="9">
        <v>2165.201</v>
      </c>
      <c r="EG16" s="9">
        <v>3291.9929999999999</v>
      </c>
      <c r="EH16" s="9">
        <v>2066.9160000000002</v>
      </c>
      <c r="EI16" s="9">
        <v>1225.077</v>
      </c>
      <c r="EJ16" s="9">
        <v>2798.4749999999999</v>
      </c>
      <c r="EK16" s="9">
        <v>1758.377</v>
      </c>
      <c r="EL16" s="9">
        <v>1040.098</v>
      </c>
      <c r="EM16" s="9">
        <v>493.51799999999997</v>
      </c>
      <c r="EN16" s="9">
        <v>308.53899999999999</v>
      </c>
      <c r="EO16" s="9">
        <v>184.97900000000001</v>
      </c>
      <c r="EP16" s="9">
        <v>452.55500000000001</v>
      </c>
      <c r="EQ16" s="9">
        <v>277.65800000000002</v>
      </c>
      <c r="ER16" s="9">
        <v>174.89699999999999</v>
      </c>
      <c r="ES16" s="9">
        <v>40.962000000000003</v>
      </c>
      <c r="ET16" s="9">
        <v>30.881</v>
      </c>
      <c r="EU16" s="9">
        <v>10.081</v>
      </c>
      <c r="EV16" s="9">
        <v>1264.0129999999999</v>
      </c>
      <c r="EW16" s="9">
        <v>323.88799999999998</v>
      </c>
      <c r="EX16" s="9">
        <v>940.12400000000002</v>
      </c>
      <c r="EY16" s="9">
        <v>962.47</v>
      </c>
      <c r="EZ16" s="9">
        <v>224.94900000000001</v>
      </c>
      <c r="FA16" s="9">
        <v>737.52099999999996</v>
      </c>
      <c r="FB16" s="9">
        <v>301.54300000000001</v>
      </c>
      <c r="FC16" s="9">
        <v>98.938999999999993</v>
      </c>
      <c r="FD16" s="9">
        <v>202.60400000000001</v>
      </c>
      <c r="FE16" s="9">
        <v>141.48400000000001</v>
      </c>
      <c r="FF16" s="9">
        <v>33.917000000000002</v>
      </c>
      <c r="FG16" s="9">
        <v>107.56699999999999</v>
      </c>
      <c r="FH16" s="9">
        <v>160.05799999999999</v>
      </c>
      <c r="FI16" s="9">
        <v>65.022000000000006</v>
      </c>
      <c r="FJ16" s="9">
        <v>95.036000000000001</v>
      </c>
      <c r="FK16" s="9">
        <v>593.38199999999995</v>
      </c>
      <c r="FL16" s="9">
        <v>350.66300000000001</v>
      </c>
      <c r="FM16" s="9">
        <v>242.71899999999999</v>
      </c>
      <c r="FN16" s="9">
        <v>260.87599999999998</v>
      </c>
      <c r="FO16" s="9">
        <v>185.61099999999999</v>
      </c>
      <c r="FP16" s="9">
        <v>75.265000000000001</v>
      </c>
      <c r="FQ16" s="9">
        <v>209.482</v>
      </c>
      <c r="FR16" s="9">
        <v>147.887</v>
      </c>
      <c r="FS16" s="9">
        <v>61.594999999999999</v>
      </c>
      <c r="FT16" s="9">
        <v>51.393999999999998</v>
      </c>
      <c r="FU16" s="9">
        <v>37.723999999999997</v>
      </c>
      <c r="FV16" s="9">
        <v>13.67</v>
      </c>
      <c r="FW16" s="9">
        <v>48.244999999999997</v>
      </c>
      <c r="FX16" s="9">
        <v>35.057000000000002</v>
      </c>
      <c r="FY16" s="9">
        <v>13.188000000000001</v>
      </c>
      <c r="FZ16" s="9">
        <v>3.149</v>
      </c>
      <c r="GA16" s="9">
        <v>2.6680000000000001</v>
      </c>
      <c r="GB16" s="9">
        <v>0.48199999999999998</v>
      </c>
      <c r="GC16" s="9">
        <v>332.50599999999997</v>
      </c>
      <c r="GD16" s="9">
        <v>165.05199999999999</v>
      </c>
      <c r="GE16" s="9">
        <v>167.45500000000001</v>
      </c>
      <c r="GF16" s="9">
        <v>309.97500000000002</v>
      </c>
      <c r="GG16" s="9">
        <v>150.857</v>
      </c>
      <c r="GH16" s="9">
        <v>159.11799999999999</v>
      </c>
      <c r="GI16" s="9">
        <v>22.530999999999999</v>
      </c>
      <c r="GJ16" s="9">
        <v>14.195</v>
      </c>
      <c r="GK16" s="9">
        <v>8.3360000000000003</v>
      </c>
      <c r="GL16" s="9">
        <v>17.114000000000001</v>
      </c>
      <c r="GM16" s="9">
        <v>9.1709999999999994</v>
      </c>
      <c r="GN16" s="9">
        <v>7.9429999999999996</v>
      </c>
      <c r="GO16" s="9">
        <v>5.4169999999999998</v>
      </c>
      <c r="GP16" s="9">
        <v>5.024</v>
      </c>
      <c r="GQ16" s="9">
        <v>0.39300000000000002</v>
      </c>
      <c r="GR16" s="9">
        <v>4085.3679999999999</v>
      </c>
      <c r="GS16" s="9">
        <v>2166.741</v>
      </c>
      <c r="GT16" s="9">
        <v>1918.627</v>
      </c>
      <c r="GU16" s="9">
        <v>2899.511</v>
      </c>
      <c r="GV16" s="9">
        <v>1779.9559999999999</v>
      </c>
      <c r="GW16" s="9">
        <v>1119.5550000000001</v>
      </c>
      <c r="GX16" s="9">
        <v>2474.4760000000001</v>
      </c>
      <c r="GY16" s="9">
        <v>1527.605</v>
      </c>
      <c r="GZ16" s="9">
        <v>946.87099999999998</v>
      </c>
      <c r="HA16" s="9">
        <v>425.03500000000003</v>
      </c>
      <c r="HB16" s="9">
        <v>252.351</v>
      </c>
      <c r="HC16" s="9">
        <v>172.684</v>
      </c>
      <c r="HD16" s="9">
        <v>385.12</v>
      </c>
      <c r="HE16" s="9">
        <v>221.529</v>
      </c>
      <c r="HF16" s="9">
        <v>163.59100000000001</v>
      </c>
      <c r="HG16" s="9">
        <v>39.914999999999999</v>
      </c>
      <c r="HH16" s="9">
        <v>30.821999999999999</v>
      </c>
      <c r="HI16" s="9">
        <v>9.093</v>
      </c>
      <c r="HJ16" s="9">
        <v>1185.857</v>
      </c>
      <c r="HK16" s="9">
        <v>386.78500000000003</v>
      </c>
      <c r="HL16" s="9">
        <v>799.072</v>
      </c>
      <c r="HM16" s="9">
        <v>857.57100000000003</v>
      </c>
      <c r="HN16" s="9">
        <v>266.12599999999998</v>
      </c>
      <c r="HO16" s="9">
        <v>591.44500000000005</v>
      </c>
      <c r="HP16" s="9">
        <v>328.286</v>
      </c>
      <c r="HQ16" s="9">
        <v>120.66</v>
      </c>
      <c r="HR16" s="9">
        <v>207.62700000000001</v>
      </c>
      <c r="HS16" s="9">
        <v>146.87799999999999</v>
      </c>
      <c r="HT16" s="9">
        <v>40.640999999999998</v>
      </c>
      <c r="HU16" s="9">
        <v>106.236</v>
      </c>
      <c r="HV16" s="9">
        <v>181.40899999999999</v>
      </c>
      <c r="HW16" s="9">
        <v>80.018000000000001</v>
      </c>
      <c r="HX16" s="9">
        <v>101.39</v>
      </c>
      <c r="HY16" s="9">
        <v>3395.201</v>
      </c>
      <c r="HZ16" s="9">
        <v>1793.691</v>
      </c>
      <c r="IA16" s="9">
        <v>1601.509</v>
      </c>
      <c r="IB16" s="9">
        <v>2297.7530000000002</v>
      </c>
      <c r="IC16" s="9">
        <v>1449.386</v>
      </c>
      <c r="ID16" s="9">
        <v>848.36599999999999</v>
      </c>
      <c r="IE16" s="9">
        <v>1990.34</v>
      </c>
      <c r="IF16" s="9">
        <v>1274.866</v>
      </c>
      <c r="IG16" s="9">
        <v>715.47400000000005</v>
      </c>
      <c r="IH16" s="9">
        <v>307.41300000000001</v>
      </c>
      <c r="II16" s="9">
        <v>174.52</v>
      </c>
      <c r="IJ16" s="9">
        <v>132.892</v>
      </c>
      <c r="IK16" s="9">
        <v>286.863</v>
      </c>
      <c r="IL16" s="9">
        <v>157.584</v>
      </c>
      <c r="IM16" s="9">
        <v>129.279</v>
      </c>
      <c r="IN16" s="9">
        <v>20.55</v>
      </c>
      <c r="IO16" s="9">
        <v>16.936</v>
      </c>
      <c r="IP16" s="9">
        <v>3.6139999999999999</v>
      </c>
      <c r="IQ16" s="9">
        <v>1097.4480000000001</v>
      </c>
    </row>
    <row r="17" spans="1:251">
      <c r="A17" s="10">
        <v>44228</v>
      </c>
      <c r="B17" s="9">
        <v>12934.503000000001</v>
      </c>
      <c r="C17" s="9">
        <v>6810.7169999999996</v>
      </c>
      <c r="D17" s="9">
        <v>6123.7860000000001</v>
      </c>
      <c r="E17" s="9">
        <v>8898.0130000000008</v>
      </c>
      <c r="F17" s="9">
        <v>5523.8639999999996</v>
      </c>
      <c r="G17" s="9">
        <v>3374.1489999999999</v>
      </c>
      <c r="H17" s="9">
        <v>7650.3850000000002</v>
      </c>
      <c r="I17" s="9">
        <v>4770.9549999999999</v>
      </c>
      <c r="J17" s="9">
        <v>2879.43</v>
      </c>
      <c r="K17" s="9">
        <v>1247.6279999999999</v>
      </c>
      <c r="L17" s="9">
        <v>752.90899999999999</v>
      </c>
      <c r="M17" s="9">
        <v>494.71899999999999</v>
      </c>
      <c r="N17" s="9">
        <v>1102.7080000000001</v>
      </c>
      <c r="O17" s="9">
        <v>651.803</v>
      </c>
      <c r="P17" s="9">
        <v>450.90499999999997</v>
      </c>
      <c r="Q17" s="9">
        <v>144.91999999999999</v>
      </c>
      <c r="R17" s="9">
        <v>101.10599999999999</v>
      </c>
      <c r="S17" s="9">
        <v>43.814</v>
      </c>
      <c r="T17" s="9">
        <v>4036.49</v>
      </c>
      <c r="U17" s="9">
        <v>1286.8530000000001</v>
      </c>
      <c r="V17" s="9">
        <v>2749.6370000000002</v>
      </c>
      <c r="W17" s="9">
        <v>3064.9349999999999</v>
      </c>
      <c r="X17" s="9">
        <v>894.81700000000001</v>
      </c>
      <c r="Y17" s="9">
        <v>2170.1179999999999</v>
      </c>
      <c r="Z17" s="9">
        <v>971.55499999999995</v>
      </c>
      <c r="AA17" s="9">
        <v>392.03699999999998</v>
      </c>
      <c r="AB17" s="9">
        <v>579.51800000000003</v>
      </c>
      <c r="AC17" s="9">
        <v>454.54399999999998</v>
      </c>
      <c r="AD17" s="9">
        <v>135.91399999999999</v>
      </c>
      <c r="AE17" s="9">
        <v>318.63099999999997</v>
      </c>
      <c r="AF17" s="9">
        <v>517.01</v>
      </c>
      <c r="AG17" s="9">
        <v>256.12299999999999</v>
      </c>
      <c r="AH17" s="9">
        <v>260.887</v>
      </c>
      <c r="AI17" s="9">
        <v>12283.081</v>
      </c>
      <c r="AJ17" s="9">
        <v>6414.9639999999999</v>
      </c>
      <c r="AK17" s="9">
        <v>5868.1170000000002</v>
      </c>
      <c r="AL17" s="9">
        <v>8600.0589999999993</v>
      </c>
      <c r="AM17" s="9">
        <v>5304.4530000000004</v>
      </c>
      <c r="AN17" s="9">
        <v>3295.6060000000002</v>
      </c>
      <c r="AO17" s="9">
        <v>7403.1419999999998</v>
      </c>
      <c r="AP17" s="9">
        <v>4588.1779999999999</v>
      </c>
      <c r="AQ17" s="9">
        <v>2814.9639999999999</v>
      </c>
      <c r="AR17" s="9">
        <v>1196.9169999999999</v>
      </c>
      <c r="AS17" s="9">
        <v>716.27499999999998</v>
      </c>
      <c r="AT17" s="9">
        <v>480.642</v>
      </c>
      <c r="AU17" s="9">
        <v>1058.723</v>
      </c>
      <c r="AV17" s="9">
        <v>620.74199999999996</v>
      </c>
      <c r="AW17" s="9">
        <v>437.98099999999999</v>
      </c>
      <c r="AX17" s="9">
        <v>138.19499999999999</v>
      </c>
      <c r="AY17" s="9">
        <v>95.534000000000006</v>
      </c>
      <c r="AZ17" s="9">
        <v>42.661000000000001</v>
      </c>
      <c r="BA17" s="9">
        <v>3683.0219999999999</v>
      </c>
      <c r="BB17" s="9">
        <v>1110.511</v>
      </c>
      <c r="BC17" s="9">
        <v>2572.511</v>
      </c>
      <c r="BD17" s="9">
        <v>2745.6219999999998</v>
      </c>
      <c r="BE17" s="9">
        <v>735.42399999999998</v>
      </c>
      <c r="BF17" s="9">
        <v>2010.1980000000001</v>
      </c>
      <c r="BG17" s="9">
        <v>937.4</v>
      </c>
      <c r="BH17" s="9">
        <v>375.08699999999999</v>
      </c>
      <c r="BI17" s="9">
        <v>562.31299999999999</v>
      </c>
      <c r="BJ17" s="9">
        <v>431.19499999999999</v>
      </c>
      <c r="BK17" s="9">
        <v>125.706</v>
      </c>
      <c r="BL17" s="9">
        <v>305.48899999999998</v>
      </c>
      <c r="BM17" s="9">
        <v>506.20400000000001</v>
      </c>
      <c r="BN17" s="9">
        <v>249.381</v>
      </c>
      <c r="BO17" s="9">
        <v>256.82299999999998</v>
      </c>
      <c r="BP17" s="9">
        <v>1852.0820000000001</v>
      </c>
      <c r="BQ17" s="9">
        <v>925.52800000000002</v>
      </c>
      <c r="BR17" s="9">
        <v>926.55399999999997</v>
      </c>
      <c r="BS17" s="9">
        <v>825.31299999999999</v>
      </c>
      <c r="BT17" s="9">
        <v>483.17500000000001</v>
      </c>
      <c r="BU17" s="9">
        <v>342.13799999999998</v>
      </c>
      <c r="BV17" s="9">
        <v>712.51700000000005</v>
      </c>
      <c r="BW17" s="9">
        <v>418.553</v>
      </c>
      <c r="BX17" s="9">
        <v>293.96300000000002</v>
      </c>
      <c r="BY17" s="9">
        <v>112.79600000000001</v>
      </c>
      <c r="BZ17" s="9">
        <v>64.620999999999995</v>
      </c>
      <c r="CA17" s="9">
        <v>48.174999999999997</v>
      </c>
      <c r="CB17" s="9">
        <v>100.018</v>
      </c>
      <c r="CC17" s="9">
        <v>55.534999999999997</v>
      </c>
      <c r="CD17" s="9">
        <v>44.482999999999997</v>
      </c>
      <c r="CE17" s="9">
        <v>12.778</v>
      </c>
      <c r="CF17" s="9">
        <v>9.0869999999999997</v>
      </c>
      <c r="CG17" s="9">
        <v>3.6909999999999998</v>
      </c>
      <c r="CH17" s="9">
        <v>1026.769</v>
      </c>
      <c r="CI17" s="9">
        <v>442.35300000000001</v>
      </c>
      <c r="CJ17" s="9">
        <v>584.41600000000005</v>
      </c>
      <c r="CK17" s="9">
        <v>702.11699999999996</v>
      </c>
      <c r="CL17" s="9">
        <v>295.053</v>
      </c>
      <c r="CM17" s="9">
        <v>407.065</v>
      </c>
      <c r="CN17" s="9">
        <v>324.65199999999999</v>
      </c>
      <c r="CO17" s="9">
        <v>147.30000000000001</v>
      </c>
      <c r="CP17" s="9">
        <v>177.351</v>
      </c>
      <c r="CQ17" s="9">
        <v>182.17</v>
      </c>
      <c r="CR17" s="9">
        <v>73.998999999999995</v>
      </c>
      <c r="CS17" s="9">
        <v>108.17100000000001</v>
      </c>
      <c r="CT17" s="9">
        <v>142.482</v>
      </c>
      <c r="CU17" s="9">
        <v>73.302000000000007</v>
      </c>
      <c r="CV17" s="9">
        <v>69.180000000000007</v>
      </c>
      <c r="CW17" s="9">
        <v>5862.2139999999999</v>
      </c>
      <c r="CX17" s="9">
        <v>3108.2820000000002</v>
      </c>
      <c r="CY17" s="9">
        <v>2753.9319999999998</v>
      </c>
      <c r="CZ17" s="9">
        <v>4433.4939999999997</v>
      </c>
      <c r="DA17" s="9">
        <v>2756.183</v>
      </c>
      <c r="DB17" s="9">
        <v>1677.3109999999999</v>
      </c>
      <c r="DC17" s="9">
        <v>3846.7269999999999</v>
      </c>
      <c r="DD17" s="9">
        <v>2414.6509999999998</v>
      </c>
      <c r="DE17" s="9">
        <v>1432.076</v>
      </c>
      <c r="DF17" s="9">
        <v>586.76700000000005</v>
      </c>
      <c r="DG17" s="9">
        <v>341.53199999999998</v>
      </c>
      <c r="DH17" s="9">
        <v>245.23500000000001</v>
      </c>
      <c r="DI17" s="9">
        <v>521.27099999999996</v>
      </c>
      <c r="DJ17" s="9">
        <v>296.858</v>
      </c>
      <c r="DK17" s="9">
        <v>224.41300000000001</v>
      </c>
      <c r="DL17" s="9">
        <v>65.495999999999995</v>
      </c>
      <c r="DM17" s="9">
        <v>44.673999999999999</v>
      </c>
      <c r="DN17" s="9">
        <v>20.821999999999999</v>
      </c>
      <c r="DO17" s="9">
        <v>1428.72</v>
      </c>
      <c r="DP17" s="9">
        <v>352.09899999999999</v>
      </c>
      <c r="DQ17" s="9">
        <v>1076.6210000000001</v>
      </c>
      <c r="DR17" s="9">
        <v>1074.5630000000001</v>
      </c>
      <c r="DS17" s="9">
        <v>222.249</v>
      </c>
      <c r="DT17" s="9">
        <v>852.31399999999996</v>
      </c>
      <c r="DU17" s="9">
        <v>354.15699999999998</v>
      </c>
      <c r="DV17" s="9">
        <v>129.85</v>
      </c>
      <c r="DW17" s="9">
        <v>224.30699999999999</v>
      </c>
      <c r="DX17" s="9">
        <v>133.35300000000001</v>
      </c>
      <c r="DY17" s="9">
        <v>24.026</v>
      </c>
      <c r="DZ17" s="9">
        <v>109.327</v>
      </c>
      <c r="EA17" s="9">
        <v>220.804</v>
      </c>
      <c r="EB17" s="9">
        <v>105.824</v>
      </c>
      <c r="EC17" s="9">
        <v>114.98</v>
      </c>
      <c r="ED17" s="9">
        <v>4568.7849999999999</v>
      </c>
      <c r="EE17" s="9">
        <v>2381.154</v>
      </c>
      <c r="EF17" s="9">
        <v>2187.6309999999999</v>
      </c>
      <c r="EG17" s="9">
        <v>3341.2530000000002</v>
      </c>
      <c r="EH17" s="9">
        <v>2065.0949999999998</v>
      </c>
      <c r="EI17" s="9">
        <v>1276.1569999999999</v>
      </c>
      <c r="EJ17" s="9">
        <v>2843.8980000000001</v>
      </c>
      <c r="EK17" s="9">
        <v>1754.9739999999999</v>
      </c>
      <c r="EL17" s="9">
        <v>1088.925</v>
      </c>
      <c r="EM17" s="9">
        <v>497.35399999999998</v>
      </c>
      <c r="EN17" s="9">
        <v>310.12099999999998</v>
      </c>
      <c r="EO17" s="9">
        <v>187.233</v>
      </c>
      <c r="EP17" s="9">
        <v>437.43299999999999</v>
      </c>
      <c r="EQ17" s="9">
        <v>268.34899999999999</v>
      </c>
      <c r="ER17" s="9">
        <v>169.08500000000001</v>
      </c>
      <c r="ES17" s="9">
        <v>59.920999999999999</v>
      </c>
      <c r="ET17" s="9">
        <v>41.773000000000003</v>
      </c>
      <c r="EU17" s="9">
        <v>18.148</v>
      </c>
      <c r="EV17" s="9">
        <v>1227.5319999999999</v>
      </c>
      <c r="EW17" s="9">
        <v>316.05900000000003</v>
      </c>
      <c r="EX17" s="9">
        <v>911.47299999999996</v>
      </c>
      <c r="EY17" s="9">
        <v>968.94100000000003</v>
      </c>
      <c r="EZ17" s="9">
        <v>218.12200000000001</v>
      </c>
      <c r="FA17" s="9">
        <v>750.81899999999996</v>
      </c>
      <c r="FB17" s="9">
        <v>258.59100000000001</v>
      </c>
      <c r="FC17" s="9">
        <v>97.936999999999998</v>
      </c>
      <c r="FD17" s="9">
        <v>160.654</v>
      </c>
      <c r="FE17" s="9">
        <v>115.673</v>
      </c>
      <c r="FF17" s="9">
        <v>27.681000000000001</v>
      </c>
      <c r="FG17" s="9">
        <v>87.991</v>
      </c>
      <c r="FH17" s="9">
        <v>142.91900000000001</v>
      </c>
      <c r="FI17" s="9">
        <v>70.256</v>
      </c>
      <c r="FJ17" s="9">
        <v>72.662999999999997</v>
      </c>
      <c r="FK17" s="9">
        <v>651.42200000000003</v>
      </c>
      <c r="FL17" s="9">
        <v>395.75299999999999</v>
      </c>
      <c r="FM17" s="9">
        <v>255.66900000000001</v>
      </c>
      <c r="FN17" s="9">
        <v>297.95400000000001</v>
      </c>
      <c r="FO17" s="9">
        <v>219.411</v>
      </c>
      <c r="FP17" s="9">
        <v>78.543000000000006</v>
      </c>
      <c r="FQ17" s="9">
        <v>247.244</v>
      </c>
      <c r="FR17" s="9">
        <v>182.77699999999999</v>
      </c>
      <c r="FS17" s="9">
        <v>64.465999999999994</v>
      </c>
      <c r="FT17" s="9">
        <v>50.71</v>
      </c>
      <c r="FU17" s="9">
        <v>36.633000000000003</v>
      </c>
      <c r="FV17" s="9">
        <v>14.077</v>
      </c>
      <c r="FW17" s="9">
        <v>43.984999999999999</v>
      </c>
      <c r="FX17" s="9">
        <v>31.061</v>
      </c>
      <c r="FY17" s="9">
        <v>12.923</v>
      </c>
      <c r="FZ17" s="9">
        <v>6.7249999999999996</v>
      </c>
      <c r="GA17" s="9">
        <v>5.5720000000000001</v>
      </c>
      <c r="GB17" s="9">
        <v>1.153</v>
      </c>
      <c r="GC17" s="9">
        <v>353.46800000000002</v>
      </c>
      <c r="GD17" s="9">
        <v>176.34299999999999</v>
      </c>
      <c r="GE17" s="9">
        <v>177.126</v>
      </c>
      <c r="GF17" s="9">
        <v>319.31299999999999</v>
      </c>
      <c r="GG17" s="9">
        <v>159.393</v>
      </c>
      <c r="GH17" s="9">
        <v>159.91999999999999</v>
      </c>
      <c r="GI17" s="9">
        <v>34.155000000000001</v>
      </c>
      <c r="GJ17" s="9">
        <v>16.95</v>
      </c>
      <c r="GK17" s="9">
        <v>17.206</v>
      </c>
      <c r="GL17" s="9">
        <v>23.349</v>
      </c>
      <c r="GM17" s="9">
        <v>10.208</v>
      </c>
      <c r="GN17" s="9">
        <v>13.141</v>
      </c>
      <c r="GO17" s="9">
        <v>10.805999999999999</v>
      </c>
      <c r="GP17" s="9">
        <v>6.742</v>
      </c>
      <c r="GQ17" s="9">
        <v>4.0640000000000001</v>
      </c>
      <c r="GR17" s="9">
        <v>4069.9789999999998</v>
      </c>
      <c r="GS17" s="9">
        <v>2143.4090000000001</v>
      </c>
      <c r="GT17" s="9">
        <v>1926.57</v>
      </c>
      <c r="GU17" s="9">
        <v>2847.8440000000001</v>
      </c>
      <c r="GV17" s="9">
        <v>1733.8150000000001</v>
      </c>
      <c r="GW17" s="9">
        <v>1114.029</v>
      </c>
      <c r="GX17" s="9">
        <v>2480.9079999999999</v>
      </c>
      <c r="GY17" s="9">
        <v>1505.55</v>
      </c>
      <c r="GZ17" s="9">
        <v>975.35699999999997</v>
      </c>
      <c r="HA17" s="9">
        <v>366.93599999999998</v>
      </c>
      <c r="HB17" s="9">
        <v>228.26499999999999</v>
      </c>
      <c r="HC17" s="9">
        <v>138.67099999999999</v>
      </c>
      <c r="HD17" s="9">
        <v>323.54199999999997</v>
      </c>
      <c r="HE17" s="9">
        <v>194.02600000000001</v>
      </c>
      <c r="HF17" s="9">
        <v>129.51499999999999</v>
      </c>
      <c r="HG17" s="9">
        <v>43.393999999999998</v>
      </c>
      <c r="HH17" s="9">
        <v>34.238</v>
      </c>
      <c r="HI17" s="9">
        <v>9.1560000000000006</v>
      </c>
      <c r="HJ17" s="9">
        <v>1222.135</v>
      </c>
      <c r="HK17" s="9">
        <v>409.59399999999999</v>
      </c>
      <c r="HL17" s="9">
        <v>812.54100000000005</v>
      </c>
      <c r="HM17" s="9">
        <v>924.53399999999999</v>
      </c>
      <c r="HN17" s="9">
        <v>285.815</v>
      </c>
      <c r="HO17" s="9">
        <v>638.71900000000005</v>
      </c>
      <c r="HP17" s="9">
        <v>297.601</v>
      </c>
      <c r="HQ17" s="9">
        <v>123.779</v>
      </c>
      <c r="HR17" s="9">
        <v>173.822</v>
      </c>
      <c r="HS17" s="9">
        <v>137.928</v>
      </c>
      <c r="HT17" s="9">
        <v>40.000999999999998</v>
      </c>
      <c r="HU17" s="9">
        <v>97.927999999999997</v>
      </c>
      <c r="HV17" s="9">
        <v>159.673</v>
      </c>
      <c r="HW17" s="9">
        <v>83.778999999999996</v>
      </c>
      <c r="HX17" s="9">
        <v>75.894000000000005</v>
      </c>
      <c r="HY17" s="9">
        <v>3342.7179999999998</v>
      </c>
      <c r="HZ17" s="9">
        <v>1768.2729999999999</v>
      </c>
      <c r="IA17" s="9">
        <v>1574.4459999999999</v>
      </c>
      <c r="IB17" s="9">
        <v>2291.2190000000001</v>
      </c>
      <c r="IC17" s="9">
        <v>1428.8409999999999</v>
      </c>
      <c r="ID17" s="9">
        <v>862.37699999999995</v>
      </c>
      <c r="IE17" s="9">
        <v>1977.1769999999999</v>
      </c>
      <c r="IF17" s="9">
        <v>1240.8689999999999</v>
      </c>
      <c r="IG17" s="9">
        <v>736.30799999999999</v>
      </c>
      <c r="IH17" s="9">
        <v>314.04199999999997</v>
      </c>
      <c r="II17" s="9">
        <v>187.97300000000001</v>
      </c>
      <c r="IJ17" s="9">
        <v>126.069</v>
      </c>
      <c r="IK17" s="9">
        <v>262.58600000000001</v>
      </c>
      <c r="IL17" s="9">
        <v>155.001</v>
      </c>
      <c r="IM17" s="9">
        <v>107.58499999999999</v>
      </c>
      <c r="IN17" s="9">
        <v>51.454999999999998</v>
      </c>
      <c r="IO17" s="9">
        <v>32.970999999999997</v>
      </c>
      <c r="IP17" s="9">
        <v>18.484000000000002</v>
      </c>
      <c r="IQ17" s="9">
        <v>1051.5</v>
      </c>
    </row>
    <row r="18" spans="1:251">
      <c r="A18" s="10">
        <v>44593</v>
      </c>
      <c r="B18" s="9">
        <v>13384.091</v>
      </c>
      <c r="C18" s="9">
        <v>7012.0969999999998</v>
      </c>
      <c r="D18" s="9">
        <v>6371.9930000000004</v>
      </c>
      <c r="E18" s="9">
        <v>9312.1640000000007</v>
      </c>
      <c r="F18" s="9">
        <v>5747.2129999999997</v>
      </c>
      <c r="G18" s="9">
        <v>3564.951</v>
      </c>
      <c r="H18" s="9">
        <v>7938.3310000000001</v>
      </c>
      <c r="I18" s="9">
        <v>4929.3689999999997</v>
      </c>
      <c r="J18" s="9">
        <v>3008.962</v>
      </c>
      <c r="K18" s="9">
        <v>1373.8330000000001</v>
      </c>
      <c r="L18" s="9">
        <v>817.84400000000005</v>
      </c>
      <c r="M18" s="9">
        <v>555.98800000000006</v>
      </c>
      <c r="N18" s="9">
        <v>1276.922</v>
      </c>
      <c r="O18" s="9">
        <v>751.11400000000003</v>
      </c>
      <c r="P18" s="9">
        <v>525.80899999999997</v>
      </c>
      <c r="Q18" s="9">
        <v>96.91</v>
      </c>
      <c r="R18" s="9">
        <v>66.730999999999995</v>
      </c>
      <c r="S18" s="9">
        <v>30.18</v>
      </c>
      <c r="T18" s="9">
        <v>4071.9270000000001</v>
      </c>
      <c r="U18" s="9">
        <v>1264.884</v>
      </c>
      <c r="V18" s="9">
        <v>2807.0430000000001</v>
      </c>
      <c r="W18" s="9">
        <v>3273.9870000000001</v>
      </c>
      <c r="X18" s="9">
        <v>945.49</v>
      </c>
      <c r="Y18" s="9">
        <v>2328.4969999999998</v>
      </c>
      <c r="Z18" s="9">
        <v>797.94</v>
      </c>
      <c r="AA18" s="9">
        <v>319.39400000000001</v>
      </c>
      <c r="AB18" s="9">
        <v>478.54599999999999</v>
      </c>
      <c r="AC18" s="9">
        <v>418.596</v>
      </c>
      <c r="AD18" s="9">
        <v>134.988</v>
      </c>
      <c r="AE18" s="9">
        <v>283.608</v>
      </c>
      <c r="AF18" s="9">
        <v>379.34399999999999</v>
      </c>
      <c r="AG18" s="9">
        <v>184.40600000000001</v>
      </c>
      <c r="AH18" s="9">
        <v>194.93799999999999</v>
      </c>
      <c r="AI18" s="9">
        <v>12745.181</v>
      </c>
      <c r="AJ18" s="9">
        <v>6628.04</v>
      </c>
      <c r="AK18" s="9">
        <v>6117.1409999999996</v>
      </c>
      <c r="AL18" s="9">
        <v>9026.9459999999999</v>
      </c>
      <c r="AM18" s="9">
        <v>5546.3620000000001</v>
      </c>
      <c r="AN18" s="9">
        <v>3480.5839999999998</v>
      </c>
      <c r="AO18" s="9">
        <v>7700.1270000000004</v>
      </c>
      <c r="AP18" s="9">
        <v>4760.223</v>
      </c>
      <c r="AQ18" s="9">
        <v>2939.9029999999998</v>
      </c>
      <c r="AR18" s="9">
        <v>1326.819</v>
      </c>
      <c r="AS18" s="9">
        <v>786.13900000000001</v>
      </c>
      <c r="AT18" s="9">
        <v>540.67999999999995</v>
      </c>
      <c r="AU18" s="9">
        <v>1236.21</v>
      </c>
      <c r="AV18" s="9">
        <v>723.875</v>
      </c>
      <c r="AW18" s="9">
        <v>512.33500000000004</v>
      </c>
      <c r="AX18" s="9">
        <v>90.608999999999995</v>
      </c>
      <c r="AY18" s="9">
        <v>62.262999999999998</v>
      </c>
      <c r="AZ18" s="9">
        <v>28.346</v>
      </c>
      <c r="BA18" s="9">
        <v>3718.2359999999999</v>
      </c>
      <c r="BB18" s="9">
        <v>1081.6780000000001</v>
      </c>
      <c r="BC18" s="9">
        <v>2636.5569999999998</v>
      </c>
      <c r="BD18" s="9">
        <v>2935.8589999999999</v>
      </c>
      <c r="BE18" s="9">
        <v>771.22</v>
      </c>
      <c r="BF18" s="9">
        <v>2164.6390000000001</v>
      </c>
      <c r="BG18" s="9">
        <v>782.37699999999995</v>
      </c>
      <c r="BH18" s="9">
        <v>310.45800000000003</v>
      </c>
      <c r="BI18" s="9">
        <v>471.91800000000001</v>
      </c>
      <c r="BJ18" s="9">
        <v>406.27100000000002</v>
      </c>
      <c r="BK18" s="9">
        <v>128.78899999999999</v>
      </c>
      <c r="BL18" s="9">
        <v>277.48200000000003</v>
      </c>
      <c r="BM18" s="9">
        <v>376.10599999999999</v>
      </c>
      <c r="BN18" s="9">
        <v>181.66900000000001</v>
      </c>
      <c r="BO18" s="9">
        <v>194.43700000000001</v>
      </c>
      <c r="BP18" s="9">
        <v>1995.836</v>
      </c>
      <c r="BQ18" s="9">
        <v>1005.198</v>
      </c>
      <c r="BR18" s="9">
        <v>990.63800000000003</v>
      </c>
      <c r="BS18" s="9">
        <v>952.98</v>
      </c>
      <c r="BT18" s="9">
        <v>564.06600000000003</v>
      </c>
      <c r="BU18" s="9">
        <v>388.91399999999999</v>
      </c>
      <c r="BV18" s="9">
        <v>847.03499999999997</v>
      </c>
      <c r="BW18" s="9">
        <v>500.21699999999998</v>
      </c>
      <c r="BX18" s="9">
        <v>346.81799999999998</v>
      </c>
      <c r="BY18" s="9">
        <v>105.94499999999999</v>
      </c>
      <c r="BZ18" s="9">
        <v>63.848999999999997</v>
      </c>
      <c r="CA18" s="9">
        <v>42.095999999999997</v>
      </c>
      <c r="CB18" s="9">
        <v>98.951999999999998</v>
      </c>
      <c r="CC18" s="9">
        <v>59.293999999999997</v>
      </c>
      <c r="CD18" s="9">
        <v>39.658000000000001</v>
      </c>
      <c r="CE18" s="9">
        <v>6.9939999999999998</v>
      </c>
      <c r="CF18" s="9">
        <v>4.5549999999999997</v>
      </c>
      <c r="CG18" s="9">
        <v>2.4390000000000001</v>
      </c>
      <c r="CH18" s="9">
        <v>1042.856</v>
      </c>
      <c r="CI18" s="9">
        <v>441.13200000000001</v>
      </c>
      <c r="CJ18" s="9">
        <v>601.72400000000005</v>
      </c>
      <c r="CK18" s="9">
        <v>749.87800000000004</v>
      </c>
      <c r="CL18" s="9">
        <v>308.06099999999998</v>
      </c>
      <c r="CM18" s="9">
        <v>441.81700000000001</v>
      </c>
      <c r="CN18" s="9">
        <v>292.97899999999998</v>
      </c>
      <c r="CO18" s="9">
        <v>133.072</v>
      </c>
      <c r="CP18" s="9">
        <v>159.90700000000001</v>
      </c>
      <c r="CQ18" s="9">
        <v>179.642</v>
      </c>
      <c r="CR18" s="9">
        <v>70.53</v>
      </c>
      <c r="CS18" s="9">
        <v>109.111</v>
      </c>
      <c r="CT18" s="9">
        <v>113.337</v>
      </c>
      <c r="CU18" s="9">
        <v>62.540999999999997</v>
      </c>
      <c r="CV18" s="9">
        <v>50.795999999999999</v>
      </c>
      <c r="CW18" s="9">
        <v>6016.8090000000002</v>
      </c>
      <c r="CX18" s="9">
        <v>3156.663</v>
      </c>
      <c r="CY18" s="9">
        <v>2860.1460000000002</v>
      </c>
      <c r="CZ18" s="9">
        <v>4619.0540000000001</v>
      </c>
      <c r="DA18" s="9">
        <v>2825.8760000000002</v>
      </c>
      <c r="DB18" s="9">
        <v>1793.1780000000001</v>
      </c>
      <c r="DC18" s="9">
        <v>3920.1770000000001</v>
      </c>
      <c r="DD18" s="9">
        <v>2431.9989999999998</v>
      </c>
      <c r="DE18" s="9">
        <v>1488.1769999999999</v>
      </c>
      <c r="DF18" s="9">
        <v>698.87800000000004</v>
      </c>
      <c r="DG18" s="9">
        <v>393.87700000000001</v>
      </c>
      <c r="DH18" s="9">
        <v>305</v>
      </c>
      <c r="DI18" s="9">
        <v>660.68200000000002</v>
      </c>
      <c r="DJ18" s="9">
        <v>366.46</v>
      </c>
      <c r="DK18" s="9">
        <v>294.22199999999998</v>
      </c>
      <c r="DL18" s="9">
        <v>38.195999999999998</v>
      </c>
      <c r="DM18" s="9">
        <v>27.417999999999999</v>
      </c>
      <c r="DN18" s="9">
        <v>10.778</v>
      </c>
      <c r="DO18" s="9">
        <v>1397.7550000000001</v>
      </c>
      <c r="DP18" s="9">
        <v>330.78699999999998</v>
      </c>
      <c r="DQ18" s="9">
        <v>1066.9680000000001</v>
      </c>
      <c r="DR18" s="9">
        <v>1106.0840000000001</v>
      </c>
      <c r="DS18" s="9">
        <v>222.13900000000001</v>
      </c>
      <c r="DT18" s="9">
        <v>883.94399999999996</v>
      </c>
      <c r="DU18" s="9">
        <v>291.67099999999999</v>
      </c>
      <c r="DV18" s="9">
        <v>108.648</v>
      </c>
      <c r="DW18" s="9">
        <v>183.024</v>
      </c>
      <c r="DX18" s="9">
        <v>117.925</v>
      </c>
      <c r="DY18" s="9">
        <v>28.427</v>
      </c>
      <c r="DZ18" s="9">
        <v>89.498000000000005</v>
      </c>
      <c r="EA18" s="9">
        <v>173.74600000000001</v>
      </c>
      <c r="EB18" s="9">
        <v>80.22</v>
      </c>
      <c r="EC18" s="9">
        <v>93.525999999999996</v>
      </c>
      <c r="ED18" s="9">
        <v>4732.5360000000001</v>
      </c>
      <c r="EE18" s="9">
        <v>2466.1790000000001</v>
      </c>
      <c r="EF18" s="9">
        <v>2266.357</v>
      </c>
      <c r="EG18" s="9">
        <v>3454.9119999999998</v>
      </c>
      <c r="EH18" s="9">
        <v>2156.4189999999999</v>
      </c>
      <c r="EI18" s="9">
        <v>1298.492</v>
      </c>
      <c r="EJ18" s="9">
        <v>2932.915</v>
      </c>
      <c r="EK18" s="9">
        <v>1828.0070000000001</v>
      </c>
      <c r="EL18" s="9">
        <v>1104.9079999999999</v>
      </c>
      <c r="EM18" s="9">
        <v>521.99599999999998</v>
      </c>
      <c r="EN18" s="9">
        <v>328.41199999999998</v>
      </c>
      <c r="EO18" s="9">
        <v>193.584</v>
      </c>
      <c r="EP18" s="9">
        <v>476.577</v>
      </c>
      <c r="EQ18" s="9">
        <v>298.12200000000001</v>
      </c>
      <c r="ER18" s="9">
        <v>178.45500000000001</v>
      </c>
      <c r="ES18" s="9">
        <v>45.418999999999997</v>
      </c>
      <c r="ET18" s="9">
        <v>30.291</v>
      </c>
      <c r="EU18" s="9">
        <v>15.129</v>
      </c>
      <c r="EV18" s="9">
        <v>1277.625</v>
      </c>
      <c r="EW18" s="9">
        <v>309.75900000000001</v>
      </c>
      <c r="EX18" s="9">
        <v>967.86500000000001</v>
      </c>
      <c r="EY18" s="9">
        <v>1079.8979999999999</v>
      </c>
      <c r="EZ18" s="9">
        <v>241.02</v>
      </c>
      <c r="FA18" s="9">
        <v>838.87800000000004</v>
      </c>
      <c r="FB18" s="9">
        <v>197.727</v>
      </c>
      <c r="FC18" s="9">
        <v>68.739000000000004</v>
      </c>
      <c r="FD18" s="9">
        <v>128.988</v>
      </c>
      <c r="FE18" s="9">
        <v>108.70399999999999</v>
      </c>
      <c r="FF18" s="9">
        <v>29.831</v>
      </c>
      <c r="FG18" s="9">
        <v>78.873000000000005</v>
      </c>
      <c r="FH18" s="9">
        <v>89.022999999999996</v>
      </c>
      <c r="FI18" s="9">
        <v>38.908000000000001</v>
      </c>
      <c r="FJ18" s="9">
        <v>50.115000000000002</v>
      </c>
      <c r="FK18" s="9">
        <v>638.90899999999999</v>
      </c>
      <c r="FL18" s="9">
        <v>384.05700000000002</v>
      </c>
      <c r="FM18" s="9">
        <v>254.852</v>
      </c>
      <c r="FN18" s="9">
        <v>285.21800000000002</v>
      </c>
      <c r="FO18" s="9">
        <v>200.851</v>
      </c>
      <c r="FP18" s="9">
        <v>84.367000000000004</v>
      </c>
      <c r="FQ18" s="9">
        <v>238.20400000000001</v>
      </c>
      <c r="FR18" s="9">
        <v>169.14500000000001</v>
      </c>
      <c r="FS18" s="9">
        <v>69.058999999999997</v>
      </c>
      <c r="FT18" s="9">
        <v>47.014000000000003</v>
      </c>
      <c r="FU18" s="9">
        <v>31.706</v>
      </c>
      <c r="FV18" s="9">
        <v>15.308</v>
      </c>
      <c r="FW18" s="9">
        <v>40.712000000000003</v>
      </c>
      <c r="FX18" s="9">
        <v>27.238</v>
      </c>
      <c r="FY18" s="9">
        <v>13.474</v>
      </c>
      <c r="FZ18" s="9">
        <v>6.3010000000000002</v>
      </c>
      <c r="GA18" s="9">
        <v>4.4669999999999996</v>
      </c>
      <c r="GB18" s="9">
        <v>1.8340000000000001</v>
      </c>
      <c r="GC18" s="9">
        <v>353.69099999999997</v>
      </c>
      <c r="GD18" s="9">
        <v>183.20599999999999</v>
      </c>
      <c r="GE18" s="9">
        <v>170.48500000000001</v>
      </c>
      <c r="GF18" s="9">
        <v>338.12799999999999</v>
      </c>
      <c r="GG18" s="9">
        <v>174.27</v>
      </c>
      <c r="GH18" s="9">
        <v>163.857</v>
      </c>
      <c r="GI18" s="9">
        <v>15.563000000000001</v>
      </c>
      <c r="GJ18" s="9">
        <v>8.9359999999999999</v>
      </c>
      <c r="GK18" s="9">
        <v>6.6280000000000001</v>
      </c>
      <c r="GL18" s="9">
        <v>12.324999999999999</v>
      </c>
      <c r="GM18" s="9">
        <v>6.1989999999999998</v>
      </c>
      <c r="GN18" s="9">
        <v>6.1260000000000003</v>
      </c>
      <c r="GO18" s="9">
        <v>3.2389999999999999</v>
      </c>
      <c r="GP18" s="9">
        <v>2.7370000000000001</v>
      </c>
      <c r="GQ18" s="9">
        <v>0.501</v>
      </c>
      <c r="GR18" s="9">
        <v>4139.0129999999999</v>
      </c>
      <c r="GS18" s="9">
        <v>2173.7109999999998</v>
      </c>
      <c r="GT18" s="9">
        <v>1965.3009999999999</v>
      </c>
      <c r="GU18" s="9">
        <v>2929.0749999999998</v>
      </c>
      <c r="GV18" s="9">
        <v>1775.3979999999999</v>
      </c>
      <c r="GW18" s="9">
        <v>1153.6769999999999</v>
      </c>
      <c r="GX18" s="9">
        <v>2518.4580000000001</v>
      </c>
      <c r="GY18" s="9">
        <v>1537.7560000000001</v>
      </c>
      <c r="GZ18" s="9">
        <v>980.702</v>
      </c>
      <c r="HA18" s="9">
        <v>410.61700000000002</v>
      </c>
      <c r="HB18" s="9">
        <v>237.642</v>
      </c>
      <c r="HC18" s="9">
        <v>172.97499999999999</v>
      </c>
      <c r="HD18" s="9">
        <v>377.96199999999999</v>
      </c>
      <c r="HE18" s="9">
        <v>215.494</v>
      </c>
      <c r="HF18" s="9">
        <v>162.46799999999999</v>
      </c>
      <c r="HG18" s="9">
        <v>32.655000000000001</v>
      </c>
      <c r="HH18" s="9">
        <v>22.149000000000001</v>
      </c>
      <c r="HI18" s="9">
        <v>10.506</v>
      </c>
      <c r="HJ18" s="9">
        <v>1209.9380000000001</v>
      </c>
      <c r="HK18" s="9">
        <v>398.31299999999999</v>
      </c>
      <c r="HL18" s="9">
        <v>811.625</v>
      </c>
      <c r="HM18" s="9">
        <v>977.30200000000002</v>
      </c>
      <c r="HN18" s="9">
        <v>298.30599999999998</v>
      </c>
      <c r="HO18" s="9">
        <v>678.99599999999998</v>
      </c>
      <c r="HP18" s="9">
        <v>232.636</v>
      </c>
      <c r="HQ18" s="9">
        <v>100.008</v>
      </c>
      <c r="HR18" s="9">
        <v>132.62799999999999</v>
      </c>
      <c r="HS18" s="9">
        <v>120.04</v>
      </c>
      <c r="HT18" s="9">
        <v>38.496000000000002</v>
      </c>
      <c r="HU18" s="9">
        <v>81.543999999999997</v>
      </c>
      <c r="HV18" s="9">
        <v>112.596</v>
      </c>
      <c r="HW18" s="9">
        <v>61.512</v>
      </c>
      <c r="HX18" s="9">
        <v>51.085000000000001</v>
      </c>
      <c r="HY18" s="9">
        <v>3454.4769999999999</v>
      </c>
      <c r="HZ18" s="9">
        <v>1822.6179999999999</v>
      </c>
      <c r="IA18" s="9">
        <v>1631.8589999999999</v>
      </c>
      <c r="IB18" s="9">
        <v>2386.3069999999998</v>
      </c>
      <c r="IC18" s="9">
        <v>1481.55</v>
      </c>
      <c r="ID18" s="9">
        <v>904.75699999999995</v>
      </c>
      <c r="IE18" s="9">
        <v>2027.7180000000001</v>
      </c>
      <c r="IF18" s="9">
        <v>1269.537</v>
      </c>
      <c r="IG18" s="9">
        <v>758.18100000000004</v>
      </c>
      <c r="IH18" s="9">
        <v>358.589</v>
      </c>
      <c r="II18" s="9">
        <v>212.01300000000001</v>
      </c>
      <c r="IJ18" s="9">
        <v>146.57599999999999</v>
      </c>
      <c r="IK18" s="9">
        <v>332.63099999999997</v>
      </c>
      <c r="IL18" s="9">
        <v>193.083</v>
      </c>
      <c r="IM18" s="9">
        <v>139.548</v>
      </c>
      <c r="IN18" s="9">
        <v>25.957999999999998</v>
      </c>
      <c r="IO18" s="9">
        <v>18.93</v>
      </c>
      <c r="IP18" s="9">
        <v>7.0279999999999996</v>
      </c>
      <c r="IQ18" s="9">
        <v>1068.1690000000001</v>
      </c>
    </row>
    <row r="19" spans="1:251">
      <c r="A19" s="10">
        <v>44958</v>
      </c>
      <c r="B19" s="9">
        <v>13813.467000000001</v>
      </c>
      <c r="C19" s="9">
        <v>7246.3590000000004</v>
      </c>
      <c r="D19" s="9">
        <v>6567.107</v>
      </c>
      <c r="E19" s="9">
        <v>9732.3040000000001</v>
      </c>
      <c r="F19" s="9">
        <v>5936.4210000000003</v>
      </c>
      <c r="G19" s="9">
        <v>3795.8829999999998</v>
      </c>
      <c r="H19" s="9">
        <v>8408.2569999999996</v>
      </c>
      <c r="I19" s="9">
        <v>5185.4279999999999</v>
      </c>
      <c r="J19" s="9">
        <v>3222.8290000000002</v>
      </c>
      <c r="K19" s="9">
        <v>1324.047</v>
      </c>
      <c r="L19" s="9">
        <v>750.99300000000005</v>
      </c>
      <c r="M19" s="9">
        <v>573.05399999999997</v>
      </c>
      <c r="N19" s="9">
        <v>1262.373</v>
      </c>
      <c r="O19" s="9">
        <v>708.57799999999997</v>
      </c>
      <c r="P19" s="9">
        <v>553.79499999999996</v>
      </c>
      <c r="Q19" s="9">
        <v>61.673999999999999</v>
      </c>
      <c r="R19" s="9">
        <v>42.414999999999999</v>
      </c>
      <c r="S19" s="9">
        <v>19.259</v>
      </c>
      <c r="T19" s="9">
        <v>4081.1619999999998</v>
      </c>
      <c r="U19" s="9">
        <v>1309.9380000000001</v>
      </c>
      <c r="V19" s="9">
        <v>2771.2240000000002</v>
      </c>
      <c r="W19" s="9">
        <v>3288.9639999999999</v>
      </c>
      <c r="X19" s="9">
        <v>983.54399999999998</v>
      </c>
      <c r="Y19" s="9">
        <v>2305.4189999999999</v>
      </c>
      <c r="Z19" s="9">
        <v>792.19899999999996</v>
      </c>
      <c r="AA19" s="9">
        <v>326.39400000000001</v>
      </c>
      <c r="AB19" s="9">
        <v>465.80500000000001</v>
      </c>
      <c r="AC19" s="9">
        <v>439.40100000000001</v>
      </c>
      <c r="AD19" s="9">
        <v>159.59</v>
      </c>
      <c r="AE19" s="9">
        <v>279.81099999999998</v>
      </c>
      <c r="AF19" s="9">
        <v>352.798</v>
      </c>
      <c r="AG19" s="9">
        <v>166.804</v>
      </c>
      <c r="AH19" s="9">
        <v>185.994</v>
      </c>
      <c r="AI19" s="9">
        <v>13140.236999999999</v>
      </c>
      <c r="AJ19" s="9">
        <v>6839.8029999999999</v>
      </c>
      <c r="AK19" s="9">
        <v>6300.4340000000002</v>
      </c>
      <c r="AL19" s="9">
        <v>9438.0560000000005</v>
      </c>
      <c r="AM19" s="9">
        <v>5722.5129999999999</v>
      </c>
      <c r="AN19" s="9">
        <v>3715.5430000000001</v>
      </c>
      <c r="AO19" s="9">
        <v>8160.0010000000002</v>
      </c>
      <c r="AP19" s="9">
        <v>5006.0969999999998</v>
      </c>
      <c r="AQ19" s="9">
        <v>3153.9029999999998</v>
      </c>
      <c r="AR19" s="9">
        <v>1278.0550000000001</v>
      </c>
      <c r="AS19" s="9">
        <v>716.41600000000005</v>
      </c>
      <c r="AT19" s="9">
        <v>561.64</v>
      </c>
      <c r="AU19" s="9">
        <v>1218.0650000000001</v>
      </c>
      <c r="AV19" s="9">
        <v>675.2</v>
      </c>
      <c r="AW19" s="9">
        <v>542.86400000000003</v>
      </c>
      <c r="AX19" s="9">
        <v>59.991</v>
      </c>
      <c r="AY19" s="9">
        <v>41.216000000000001</v>
      </c>
      <c r="AZ19" s="9">
        <v>18.774999999999999</v>
      </c>
      <c r="BA19" s="9">
        <v>3702.18</v>
      </c>
      <c r="BB19" s="9">
        <v>1117.289</v>
      </c>
      <c r="BC19" s="9">
        <v>2584.8910000000001</v>
      </c>
      <c r="BD19" s="9">
        <v>2944.8870000000002</v>
      </c>
      <c r="BE19" s="9">
        <v>810.30799999999999</v>
      </c>
      <c r="BF19" s="9">
        <v>2134.578</v>
      </c>
      <c r="BG19" s="9">
        <v>757.29399999999998</v>
      </c>
      <c r="BH19" s="9">
        <v>306.98099999999999</v>
      </c>
      <c r="BI19" s="9">
        <v>450.31299999999999</v>
      </c>
      <c r="BJ19" s="9">
        <v>411.65800000000002</v>
      </c>
      <c r="BK19" s="9">
        <v>144.965</v>
      </c>
      <c r="BL19" s="9">
        <v>266.69299999999998</v>
      </c>
      <c r="BM19" s="9">
        <v>345.63600000000002</v>
      </c>
      <c r="BN19" s="9">
        <v>162.01599999999999</v>
      </c>
      <c r="BO19" s="9">
        <v>183.619</v>
      </c>
      <c r="BP19" s="9">
        <v>2159.25</v>
      </c>
      <c r="BQ19" s="9">
        <v>1097.1130000000001</v>
      </c>
      <c r="BR19" s="9">
        <v>1062.1369999999999</v>
      </c>
      <c r="BS19" s="9">
        <v>1030.681</v>
      </c>
      <c r="BT19" s="9">
        <v>612.78899999999999</v>
      </c>
      <c r="BU19" s="9">
        <v>417.89299999999997</v>
      </c>
      <c r="BV19" s="9">
        <v>903.46</v>
      </c>
      <c r="BW19" s="9">
        <v>546.39099999999996</v>
      </c>
      <c r="BX19" s="9">
        <v>357.06900000000002</v>
      </c>
      <c r="BY19" s="9">
        <v>127.221</v>
      </c>
      <c r="BZ19" s="9">
        <v>66.397999999999996</v>
      </c>
      <c r="CA19" s="9">
        <v>60.823999999999998</v>
      </c>
      <c r="CB19" s="9">
        <v>120.21299999999999</v>
      </c>
      <c r="CC19" s="9">
        <v>62.911999999999999</v>
      </c>
      <c r="CD19" s="9">
        <v>57.301000000000002</v>
      </c>
      <c r="CE19" s="9">
        <v>7.008</v>
      </c>
      <c r="CF19" s="9">
        <v>3.4860000000000002</v>
      </c>
      <c r="CG19" s="9">
        <v>3.5219999999999998</v>
      </c>
      <c r="CH19" s="9">
        <v>1128.569</v>
      </c>
      <c r="CI19" s="9">
        <v>484.32400000000001</v>
      </c>
      <c r="CJ19" s="9">
        <v>644.24400000000003</v>
      </c>
      <c r="CK19" s="9">
        <v>813.95299999999997</v>
      </c>
      <c r="CL19" s="9">
        <v>341.81299999999999</v>
      </c>
      <c r="CM19" s="9">
        <v>472.14</v>
      </c>
      <c r="CN19" s="9">
        <v>314.61599999999999</v>
      </c>
      <c r="CO19" s="9">
        <v>142.512</v>
      </c>
      <c r="CP19" s="9">
        <v>172.10400000000001</v>
      </c>
      <c r="CQ19" s="9">
        <v>194.75399999999999</v>
      </c>
      <c r="CR19" s="9">
        <v>88.802000000000007</v>
      </c>
      <c r="CS19" s="9">
        <v>105.952</v>
      </c>
      <c r="CT19" s="9">
        <v>119.86199999999999</v>
      </c>
      <c r="CU19" s="9">
        <v>53.71</v>
      </c>
      <c r="CV19" s="9">
        <v>66.152000000000001</v>
      </c>
      <c r="CW19" s="9">
        <v>6237.8890000000001</v>
      </c>
      <c r="CX19" s="9">
        <v>3289.6790000000001</v>
      </c>
      <c r="CY19" s="9">
        <v>2948.21</v>
      </c>
      <c r="CZ19" s="9">
        <v>4901.0709999999999</v>
      </c>
      <c r="DA19" s="9">
        <v>2974.8119999999999</v>
      </c>
      <c r="DB19" s="9">
        <v>1926.259</v>
      </c>
      <c r="DC19" s="9">
        <v>4233.1549999999997</v>
      </c>
      <c r="DD19" s="9">
        <v>2604.0509999999999</v>
      </c>
      <c r="DE19" s="9">
        <v>1629.104</v>
      </c>
      <c r="DF19" s="9">
        <v>667.91600000000005</v>
      </c>
      <c r="DG19" s="9">
        <v>370.76100000000002</v>
      </c>
      <c r="DH19" s="9">
        <v>297.15499999999997</v>
      </c>
      <c r="DI19" s="9">
        <v>643.39</v>
      </c>
      <c r="DJ19" s="9">
        <v>354.46800000000002</v>
      </c>
      <c r="DK19" s="9">
        <v>288.92200000000003</v>
      </c>
      <c r="DL19" s="9">
        <v>24.527000000000001</v>
      </c>
      <c r="DM19" s="9">
        <v>16.292999999999999</v>
      </c>
      <c r="DN19" s="9">
        <v>8.234</v>
      </c>
      <c r="DO19" s="9">
        <v>1336.818</v>
      </c>
      <c r="DP19" s="9">
        <v>314.86599999999999</v>
      </c>
      <c r="DQ19" s="9">
        <v>1021.951</v>
      </c>
      <c r="DR19" s="9">
        <v>1083.2850000000001</v>
      </c>
      <c r="DS19" s="9">
        <v>215.01599999999999</v>
      </c>
      <c r="DT19" s="9">
        <v>868.26900000000001</v>
      </c>
      <c r="DU19" s="9">
        <v>253.53200000000001</v>
      </c>
      <c r="DV19" s="9">
        <v>99.85</v>
      </c>
      <c r="DW19" s="9">
        <v>153.68199999999999</v>
      </c>
      <c r="DX19" s="9">
        <v>109.636</v>
      </c>
      <c r="DY19" s="9">
        <v>26.135000000000002</v>
      </c>
      <c r="DZ19" s="9">
        <v>83.501000000000005</v>
      </c>
      <c r="EA19" s="9">
        <v>143.89599999999999</v>
      </c>
      <c r="EB19" s="9">
        <v>73.715000000000003</v>
      </c>
      <c r="EC19" s="9">
        <v>70.180999999999997</v>
      </c>
      <c r="ED19" s="9">
        <v>4743.098</v>
      </c>
      <c r="EE19" s="9">
        <v>2453.011</v>
      </c>
      <c r="EF19" s="9">
        <v>2290.087</v>
      </c>
      <c r="EG19" s="9">
        <v>3506.3040000000001</v>
      </c>
      <c r="EH19" s="9">
        <v>2134.913</v>
      </c>
      <c r="EI19" s="9">
        <v>1371.3910000000001</v>
      </c>
      <c r="EJ19" s="9">
        <v>3023.386</v>
      </c>
      <c r="EK19" s="9">
        <v>1855.6559999999999</v>
      </c>
      <c r="EL19" s="9">
        <v>1167.731</v>
      </c>
      <c r="EM19" s="9">
        <v>482.91800000000001</v>
      </c>
      <c r="EN19" s="9">
        <v>279.25700000000001</v>
      </c>
      <c r="EO19" s="9">
        <v>203.66</v>
      </c>
      <c r="EP19" s="9">
        <v>454.46199999999999</v>
      </c>
      <c r="EQ19" s="9">
        <v>257.82</v>
      </c>
      <c r="ER19" s="9">
        <v>196.64099999999999</v>
      </c>
      <c r="ES19" s="9">
        <v>28.456</v>
      </c>
      <c r="ET19" s="9">
        <v>21.437000000000001</v>
      </c>
      <c r="EU19" s="9">
        <v>7.0190000000000001</v>
      </c>
      <c r="EV19" s="9">
        <v>1236.7940000000001</v>
      </c>
      <c r="EW19" s="9">
        <v>318.09899999999999</v>
      </c>
      <c r="EX19" s="9">
        <v>918.69600000000003</v>
      </c>
      <c r="EY19" s="9">
        <v>1047.6479999999999</v>
      </c>
      <c r="EZ19" s="9">
        <v>253.47900000000001</v>
      </c>
      <c r="FA19" s="9">
        <v>794.16899999999998</v>
      </c>
      <c r="FB19" s="9">
        <v>189.14599999999999</v>
      </c>
      <c r="FC19" s="9">
        <v>64.619</v>
      </c>
      <c r="FD19" s="9">
        <v>124.527</v>
      </c>
      <c r="FE19" s="9">
        <v>107.268</v>
      </c>
      <c r="FF19" s="9">
        <v>30.027999999999999</v>
      </c>
      <c r="FG19" s="9">
        <v>77.239999999999995</v>
      </c>
      <c r="FH19" s="9">
        <v>81.878</v>
      </c>
      <c r="FI19" s="9">
        <v>34.591000000000001</v>
      </c>
      <c r="FJ19" s="9">
        <v>47.286000000000001</v>
      </c>
      <c r="FK19" s="9">
        <v>673.23</v>
      </c>
      <c r="FL19" s="9">
        <v>406.55700000000002</v>
      </c>
      <c r="FM19" s="9">
        <v>266.673</v>
      </c>
      <c r="FN19" s="9">
        <v>294.24799999999999</v>
      </c>
      <c r="FO19" s="9">
        <v>213.90799999999999</v>
      </c>
      <c r="FP19" s="9">
        <v>80.34</v>
      </c>
      <c r="FQ19" s="9">
        <v>248.256</v>
      </c>
      <c r="FR19" s="9">
        <v>179.33099999999999</v>
      </c>
      <c r="FS19" s="9">
        <v>68.926000000000002</v>
      </c>
      <c r="FT19" s="9">
        <v>45.991999999999997</v>
      </c>
      <c r="FU19" s="9">
        <v>34.576999999999998</v>
      </c>
      <c r="FV19" s="9">
        <v>11.414999999999999</v>
      </c>
      <c r="FW19" s="9">
        <v>44.308</v>
      </c>
      <c r="FX19" s="9">
        <v>33.378</v>
      </c>
      <c r="FY19" s="9">
        <v>10.93</v>
      </c>
      <c r="FZ19" s="9">
        <v>1.6839999999999999</v>
      </c>
      <c r="GA19" s="9">
        <v>1.1990000000000001</v>
      </c>
      <c r="GB19" s="9">
        <v>0.48399999999999999</v>
      </c>
      <c r="GC19" s="9">
        <v>378.98200000000003</v>
      </c>
      <c r="GD19" s="9">
        <v>192.649</v>
      </c>
      <c r="GE19" s="9">
        <v>186.333</v>
      </c>
      <c r="GF19" s="9">
        <v>344.077</v>
      </c>
      <c r="GG19" s="9">
        <v>173.23599999999999</v>
      </c>
      <c r="GH19" s="9">
        <v>170.84100000000001</v>
      </c>
      <c r="GI19" s="9">
        <v>34.905000000000001</v>
      </c>
      <c r="GJ19" s="9">
        <v>19.413</v>
      </c>
      <c r="GK19" s="9">
        <v>15.492000000000001</v>
      </c>
      <c r="GL19" s="9">
        <v>27.742999999999999</v>
      </c>
      <c r="GM19" s="9">
        <v>14.625</v>
      </c>
      <c r="GN19" s="9">
        <v>13.118</v>
      </c>
      <c r="GO19" s="9">
        <v>7.1619999999999999</v>
      </c>
      <c r="GP19" s="9">
        <v>4.7880000000000003</v>
      </c>
      <c r="GQ19" s="9">
        <v>2.3740000000000001</v>
      </c>
      <c r="GR19" s="9">
        <v>4339.4629999999997</v>
      </c>
      <c r="GS19" s="9">
        <v>2272.7530000000002</v>
      </c>
      <c r="GT19" s="9">
        <v>2066.71</v>
      </c>
      <c r="GU19" s="9">
        <v>3108.5619999999999</v>
      </c>
      <c r="GV19" s="9">
        <v>1879.1990000000001</v>
      </c>
      <c r="GW19" s="9">
        <v>1229.3630000000001</v>
      </c>
      <c r="GX19" s="9">
        <v>2708.6350000000002</v>
      </c>
      <c r="GY19" s="9">
        <v>1645.6990000000001</v>
      </c>
      <c r="GZ19" s="9">
        <v>1062.9359999999999</v>
      </c>
      <c r="HA19" s="9">
        <v>399.92700000000002</v>
      </c>
      <c r="HB19" s="9">
        <v>233.499</v>
      </c>
      <c r="HC19" s="9">
        <v>166.428</v>
      </c>
      <c r="HD19" s="9">
        <v>377.2</v>
      </c>
      <c r="HE19" s="9">
        <v>218.64099999999999</v>
      </c>
      <c r="HF19" s="9">
        <v>158.55799999999999</v>
      </c>
      <c r="HG19" s="9">
        <v>22.727</v>
      </c>
      <c r="HH19" s="9">
        <v>14.858000000000001</v>
      </c>
      <c r="HI19" s="9">
        <v>7.8689999999999998</v>
      </c>
      <c r="HJ19" s="9">
        <v>1230.9010000000001</v>
      </c>
      <c r="HK19" s="9">
        <v>393.55399999999997</v>
      </c>
      <c r="HL19" s="9">
        <v>837.34699999999998</v>
      </c>
      <c r="HM19" s="9">
        <v>993.26800000000003</v>
      </c>
      <c r="HN19" s="9">
        <v>291.77699999999999</v>
      </c>
      <c r="HO19" s="9">
        <v>701.49099999999999</v>
      </c>
      <c r="HP19" s="9">
        <v>237.63300000000001</v>
      </c>
      <c r="HQ19" s="9">
        <v>101.777</v>
      </c>
      <c r="HR19" s="9">
        <v>135.85599999999999</v>
      </c>
      <c r="HS19" s="9">
        <v>122.824</v>
      </c>
      <c r="HT19" s="9">
        <v>47.786999999999999</v>
      </c>
      <c r="HU19" s="9">
        <v>75.037999999999997</v>
      </c>
      <c r="HV19" s="9">
        <v>114.809</v>
      </c>
      <c r="HW19" s="9">
        <v>53.99</v>
      </c>
      <c r="HX19" s="9">
        <v>60.819000000000003</v>
      </c>
      <c r="HY19" s="9">
        <v>3555.107</v>
      </c>
      <c r="HZ19" s="9">
        <v>1872.84</v>
      </c>
      <c r="IA19" s="9">
        <v>1682.2670000000001</v>
      </c>
      <c r="IB19" s="9">
        <v>2488.0720000000001</v>
      </c>
      <c r="IC19" s="9">
        <v>1523.9280000000001</v>
      </c>
      <c r="ID19" s="9">
        <v>964.14400000000001</v>
      </c>
      <c r="IE19" s="9">
        <v>2173.375</v>
      </c>
      <c r="IF19" s="9">
        <v>1339.8779999999999</v>
      </c>
      <c r="IG19" s="9">
        <v>833.49699999999996</v>
      </c>
      <c r="IH19" s="9">
        <v>314.697</v>
      </c>
      <c r="II19" s="9">
        <v>184.05</v>
      </c>
      <c r="IJ19" s="9">
        <v>130.64699999999999</v>
      </c>
      <c r="IK19" s="9">
        <v>300.55700000000002</v>
      </c>
      <c r="IL19" s="9">
        <v>175.85300000000001</v>
      </c>
      <c r="IM19" s="9">
        <v>124.70399999999999</v>
      </c>
      <c r="IN19" s="9">
        <v>14.14</v>
      </c>
      <c r="IO19" s="9">
        <v>8.1969999999999992</v>
      </c>
      <c r="IP19" s="9">
        <v>5.9429999999999996</v>
      </c>
      <c r="IQ19" s="9">
        <v>1067.0350000000001</v>
      </c>
    </row>
  </sheetData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HE19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13" s="2" customFormat="1" ht="99.95" customHeight="1">
      <c r="B1" s="3" t="s">
        <v>512</v>
      </c>
      <c r="C1" s="3" t="s">
        <v>513</v>
      </c>
      <c r="D1" s="3" t="s">
        <v>514</v>
      </c>
      <c r="E1" s="3" t="s">
        <v>515</v>
      </c>
      <c r="F1" s="3" t="s">
        <v>516</v>
      </c>
      <c r="G1" s="3" t="s">
        <v>517</v>
      </c>
      <c r="H1" s="3" t="s">
        <v>518</v>
      </c>
      <c r="I1" s="3" t="s">
        <v>519</v>
      </c>
      <c r="J1" s="3" t="s">
        <v>520</v>
      </c>
      <c r="K1" s="3" t="s">
        <v>521</v>
      </c>
      <c r="L1" s="3" t="s">
        <v>522</v>
      </c>
      <c r="M1" s="3" t="s">
        <v>523</v>
      </c>
      <c r="N1" s="3" t="s">
        <v>524</v>
      </c>
      <c r="O1" s="3" t="s">
        <v>525</v>
      </c>
      <c r="P1" s="3" t="s">
        <v>526</v>
      </c>
      <c r="Q1" s="3" t="s">
        <v>527</v>
      </c>
      <c r="R1" s="3" t="s">
        <v>528</v>
      </c>
      <c r="S1" s="3" t="s">
        <v>529</v>
      </c>
      <c r="T1" s="3" t="s">
        <v>530</v>
      </c>
      <c r="U1" s="3" t="s">
        <v>531</v>
      </c>
      <c r="V1" s="3" t="s">
        <v>532</v>
      </c>
      <c r="W1" s="3" t="s">
        <v>533</v>
      </c>
      <c r="X1" s="3" t="s">
        <v>534</v>
      </c>
      <c r="Y1" s="3" t="s">
        <v>535</v>
      </c>
      <c r="Z1" s="3" t="s">
        <v>536</v>
      </c>
      <c r="AA1" s="3" t="s">
        <v>537</v>
      </c>
      <c r="AB1" s="3" t="s">
        <v>538</v>
      </c>
      <c r="AC1" s="3" t="s">
        <v>539</v>
      </c>
      <c r="AD1" s="3" t="s">
        <v>540</v>
      </c>
      <c r="AE1" s="3" t="s">
        <v>541</v>
      </c>
      <c r="AF1" s="3" t="s">
        <v>542</v>
      </c>
      <c r="AG1" s="3" t="s">
        <v>543</v>
      </c>
      <c r="AH1" s="3" t="s">
        <v>544</v>
      </c>
      <c r="AI1" s="3" t="s">
        <v>545</v>
      </c>
      <c r="AJ1" s="3" t="s">
        <v>546</v>
      </c>
      <c r="AK1" s="3" t="s">
        <v>547</v>
      </c>
      <c r="AL1" s="3" t="s">
        <v>548</v>
      </c>
      <c r="AM1" s="3" t="s">
        <v>549</v>
      </c>
      <c r="AN1" s="3" t="s">
        <v>550</v>
      </c>
      <c r="AO1" s="3" t="s">
        <v>551</v>
      </c>
      <c r="AP1" s="3" t="s">
        <v>552</v>
      </c>
      <c r="AQ1" s="3" t="s">
        <v>553</v>
      </c>
      <c r="AR1" s="3" t="s">
        <v>554</v>
      </c>
      <c r="AS1" s="3" t="s">
        <v>555</v>
      </c>
      <c r="AT1" s="3" t="s">
        <v>556</v>
      </c>
      <c r="AU1" s="3" t="s">
        <v>557</v>
      </c>
      <c r="AV1" s="3" t="s">
        <v>558</v>
      </c>
      <c r="AW1" s="3" t="s">
        <v>559</v>
      </c>
      <c r="AX1" s="3" t="s">
        <v>560</v>
      </c>
      <c r="AY1" s="3" t="s">
        <v>561</v>
      </c>
      <c r="AZ1" s="3" t="s">
        <v>562</v>
      </c>
      <c r="BA1" s="3" t="s">
        <v>563</v>
      </c>
      <c r="BB1" s="3" t="s">
        <v>564</v>
      </c>
      <c r="BC1" s="3" t="s">
        <v>565</v>
      </c>
      <c r="BD1" s="3" t="s">
        <v>566</v>
      </c>
      <c r="BE1" s="3" t="s">
        <v>567</v>
      </c>
      <c r="BF1" s="3" t="s">
        <v>568</v>
      </c>
      <c r="BG1" s="3" t="s">
        <v>569</v>
      </c>
      <c r="BH1" s="3" t="s">
        <v>570</v>
      </c>
      <c r="BI1" s="3" t="s">
        <v>571</v>
      </c>
      <c r="BJ1" s="3" t="s">
        <v>572</v>
      </c>
      <c r="BK1" s="3" t="s">
        <v>573</v>
      </c>
      <c r="BL1" s="3" t="s">
        <v>574</v>
      </c>
      <c r="BM1" s="3" t="s">
        <v>575</v>
      </c>
      <c r="BN1" s="3" t="s">
        <v>576</v>
      </c>
      <c r="BO1" s="3" t="s">
        <v>577</v>
      </c>
      <c r="BP1" s="3" t="s">
        <v>578</v>
      </c>
      <c r="BQ1" s="3" t="s">
        <v>579</v>
      </c>
      <c r="BR1" s="3" t="s">
        <v>580</v>
      </c>
      <c r="BS1" s="3" t="s">
        <v>581</v>
      </c>
      <c r="BT1" s="3" t="s">
        <v>582</v>
      </c>
      <c r="BU1" s="3" t="s">
        <v>583</v>
      </c>
      <c r="BV1" s="3" t="s">
        <v>584</v>
      </c>
      <c r="BW1" s="3" t="s">
        <v>585</v>
      </c>
      <c r="BX1" s="3" t="s">
        <v>586</v>
      </c>
      <c r="BY1" s="3" t="s">
        <v>587</v>
      </c>
      <c r="BZ1" s="3" t="s">
        <v>588</v>
      </c>
      <c r="CA1" s="3" t="s">
        <v>589</v>
      </c>
      <c r="CB1" s="3" t="s">
        <v>590</v>
      </c>
      <c r="CC1" s="3" t="s">
        <v>591</v>
      </c>
      <c r="CD1" s="3" t="s">
        <v>592</v>
      </c>
      <c r="CE1" s="3" t="s">
        <v>593</v>
      </c>
      <c r="CF1" s="3" t="s">
        <v>594</v>
      </c>
      <c r="CG1" s="3" t="s">
        <v>595</v>
      </c>
      <c r="CH1" s="3" t="s">
        <v>596</v>
      </c>
      <c r="CI1" s="3" t="s">
        <v>597</v>
      </c>
      <c r="CJ1" s="3" t="s">
        <v>598</v>
      </c>
      <c r="CK1" s="3" t="s">
        <v>599</v>
      </c>
      <c r="CL1" s="3" t="s">
        <v>600</v>
      </c>
      <c r="CM1" s="3" t="s">
        <v>601</v>
      </c>
      <c r="CN1" s="3" t="s">
        <v>602</v>
      </c>
      <c r="CO1" s="3" t="s">
        <v>603</v>
      </c>
      <c r="CP1" s="3" t="s">
        <v>604</v>
      </c>
      <c r="CQ1" s="3" t="s">
        <v>605</v>
      </c>
      <c r="CR1" s="3" t="s">
        <v>606</v>
      </c>
      <c r="CS1" s="3" t="s">
        <v>607</v>
      </c>
      <c r="CT1" s="3" t="s">
        <v>608</v>
      </c>
      <c r="CU1" s="3" t="s">
        <v>609</v>
      </c>
      <c r="CV1" s="3" t="s">
        <v>610</v>
      </c>
      <c r="CW1" s="3" t="s">
        <v>611</v>
      </c>
      <c r="CX1" s="3" t="s">
        <v>612</v>
      </c>
      <c r="CY1" s="3" t="s">
        <v>613</v>
      </c>
      <c r="CZ1" s="3" t="s">
        <v>614</v>
      </c>
      <c r="DA1" s="3" t="s">
        <v>615</v>
      </c>
      <c r="DB1" s="3" t="s">
        <v>616</v>
      </c>
      <c r="DC1" s="3" t="s">
        <v>617</v>
      </c>
      <c r="DD1" s="3" t="s">
        <v>618</v>
      </c>
      <c r="DE1" s="3" t="s">
        <v>619</v>
      </c>
      <c r="DF1" s="3" t="s">
        <v>620</v>
      </c>
      <c r="DG1" s="3" t="s">
        <v>621</v>
      </c>
      <c r="DH1" s="3" t="s">
        <v>622</v>
      </c>
      <c r="DI1" s="3" t="s">
        <v>623</v>
      </c>
      <c r="DJ1" s="3" t="s">
        <v>624</v>
      </c>
      <c r="DK1" s="3" t="s">
        <v>625</v>
      </c>
      <c r="DL1" s="3" t="s">
        <v>626</v>
      </c>
      <c r="DM1" s="3" t="s">
        <v>627</v>
      </c>
      <c r="DN1" s="3" t="s">
        <v>628</v>
      </c>
      <c r="DO1" s="3" t="s">
        <v>629</v>
      </c>
      <c r="DP1" s="3" t="s">
        <v>630</v>
      </c>
      <c r="DQ1" s="3" t="s">
        <v>631</v>
      </c>
      <c r="DR1" s="3" t="s">
        <v>632</v>
      </c>
      <c r="DS1" s="3" t="s">
        <v>633</v>
      </c>
      <c r="DT1" s="3" t="s">
        <v>634</v>
      </c>
      <c r="DU1" s="3" t="s">
        <v>635</v>
      </c>
      <c r="DV1" s="3" t="s">
        <v>636</v>
      </c>
      <c r="DW1" s="3" t="s">
        <v>637</v>
      </c>
      <c r="DX1" s="3" t="s">
        <v>638</v>
      </c>
      <c r="DY1" s="3" t="s">
        <v>639</v>
      </c>
      <c r="DZ1" s="3" t="s">
        <v>640</v>
      </c>
      <c r="EA1" s="3" t="s">
        <v>641</v>
      </c>
      <c r="EB1" s="3" t="s">
        <v>642</v>
      </c>
      <c r="EC1" s="3" t="s">
        <v>643</v>
      </c>
      <c r="ED1" s="3" t="s">
        <v>644</v>
      </c>
      <c r="EE1" s="3" t="s">
        <v>645</v>
      </c>
      <c r="EF1" s="3" t="s">
        <v>646</v>
      </c>
      <c r="EG1" s="3" t="s">
        <v>647</v>
      </c>
      <c r="EH1" s="3" t="s">
        <v>648</v>
      </c>
      <c r="EI1" s="3" t="s">
        <v>649</v>
      </c>
      <c r="EJ1" s="3" t="s">
        <v>650</v>
      </c>
      <c r="EK1" s="3" t="s">
        <v>651</v>
      </c>
      <c r="EL1" s="3" t="s">
        <v>652</v>
      </c>
      <c r="EM1" s="3" t="s">
        <v>653</v>
      </c>
      <c r="EN1" s="3" t="s">
        <v>654</v>
      </c>
      <c r="EO1" s="3" t="s">
        <v>655</v>
      </c>
      <c r="EP1" s="3" t="s">
        <v>656</v>
      </c>
      <c r="EQ1" s="3" t="s">
        <v>657</v>
      </c>
      <c r="ER1" s="3" t="s">
        <v>658</v>
      </c>
      <c r="ES1" s="3" t="s">
        <v>659</v>
      </c>
      <c r="ET1" s="3" t="s">
        <v>660</v>
      </c>
      <c r="EU1" s="3" t="s">
        <v>661</v>
      </c>
      <c r="EV1" s="3" t="s">
        <v>662</v>
      </c>
      <c r="EW1" s="3" t="s">
        <v>663</v>
      </c>
      <c r="EX1" s="3" t="s">
        <v>664</v>
      </c>
      <c r="EY1" s="3" t="s">
        <v>665</v>
      </c>
      <c r="EZ1" s="3" t="s">
        <v>666</v>
      </c>
      <c r="FA1" s="3" t="s">
        <v>667</v>
      </c>
      <c r="FB1" s="3" t="s">
        <v>668</v>
      </c>
      <c r="FC1" s="3" t="s">
        <v>669</v>
      </c>
      <c r="FD1" s="3" t="s">
        <v>670</v>
      </c>
      <c r="FE1" s="3" t="s">
        <v>671</v>
      </c>
      <c r="FF1" s="3" t="s">
        <v>672</v>
      </c>
      <c r="FG1" s="3" t="s">
        <v>673</v>
      </c>
      <c r="FH1" s="3" t="s">
        <v>674</v>
      </c>
      <c r="FI1" s="3" t="s">
        <v>675</v>
      </c>
      <c r="FJ1" s="3" t="s">
        <v>676</v>
      </c>
      <c r="FK1" s="3" t="s">
        <v>677</v>
      </c>
      <c r="FL1" s="3" t="s">
        <v>678</v>
      </c>
      <c r="FM1" s="3" t="s">
        <v>679</v>
      </c>
      <c r="FN1" s="3" t="s">
        <v>680</v>
      </c>
      <c r="FO1" s="3" t="s">
        <v>681</v>
      </c>
      <c r="FP1" s="3" t="s">
        <v>682</v>
      </c>
      <c r="FQ1" s="3" t="s">
        <v>683</v>
      </c>
      <c r="FR1" s="3" t="s">
        <v>684</v>
      </c>
      <c r="FS1" s="3" t="s">
        <v>685</v>
      </c>
      <c r="FT1" s="3" t="s">
        <v>686</v>
      </c>
      <c r="FU1" s="3" t="s">
        <v>687</v>
      </c>
      <c r="FV1" s="3" t="s">
        <v>688</v>
      </c>
      <c r="FW1" s="3" t="s">
        <v>689</v>
      </c>
      <c r="FX1" s="3" t="s">
        <v>690</v>
      </c>
      <c r="FY1" s="3" t="s">
        <v>691</v>
      </c>
      <c r="FZ1" s="3" t="s">
        <v>692</v>
      </c>
      <c r="GA1" s="3" t="s">
        <v>693</v>
      </c>
      <c r="GB1" s="3" t="s">
        <v>694</v>
      </c>
      <c r="GC1" s="3" t="s">
        <v>695</v>
      </c>
      <c r="GD1" s="3" t="s">
        <v>696</v>
      </c>
      <c r="GE1" s="3" t="s">
        <v>697</v>
      </c>
      <c r="GF1" s="3" t="s">
        <v>698</v>
      </c>
      <c r="GG1" s="3" t="s">
        <v>699</v>
      </c>
      <c r="GH1" s="3" t="s">
        <v>700</v>
      </c>
      <c r="GI1" s="3" t="s">
        <v>701</v>
      </c>
      <c r="GJ1" s="3" t="s">
        <v>702</v>
      </c>
      <c r="GK1" s="3" t="s">
        <v>703</v>
      </c>
      <c r="GL1" s="3" t="s">
        <v>704</v>
      </c>
      <c r="GM1" s="3" t="s">
        <v>705</v>
      </c>
      <c r="GN1" s="3" t="s">
        <v>706</v>
      </c>
      <c r="GO1" s="3" t="s">
        <v>707</v>
      </c>
      <c r="GP1" s="3" t="s">
        <v>708</v>
      </c>
      <c r="GQ1" s="3" t="s">
        <v>709</v>
      </c>
      <c r="GR1" s="3" t="s">
        <v>710</v>
      </c>
      <c r="GS1" s="3" t="s">
        <v>711</v>
      </c>
      <c r="GT1" s="3" t="s">
        <v>712</v>
      </c>
      <c r="GU1" s="3" t="s">
        <v>713</v>
      </c>
      <c r="GV1" s="3" t="s">
        <v>714</v>
      </c>
      <c r="GW1" s="3" t="s">
        <v>715</v>
      </c>
      <c r="GX1" s="3" t="s">
        <v>716</v>
      </c>
      <c r="GY1" s="3" t="s">
        <v>717</v>
      </c>
      <c r="GZ1" s="3" t="s">
        <v>718</v>
      </c>
      <c r="HA1" s="3" t="s">
        <v>719</v>
      </c>
      <c r="HB1" s="3" t="s">
        <v>720</v>
      </c>
      <c r="HC1" s="3" t="s">
        <v>721</v>
      </c>
      <c r="HD1" s="3" t="s">
        <v>722</v>
      </c>
      <c r="HE1" s="3" t="s">
        <v>723</v>
      </c>
    </row>
    <row r="2" spans="1:213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</row>
    <row r="3" spans="1:213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</row>
    <row r="4" spans="1:213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</row>
    <row r="5" spans="1:213">
      <c r="A5" s="4" t="s">
        <v>253</v>
      </c>
      <c r="B5" s="8" t="s">
        <v>945</v>
      </c>
      <c r="C5" s="8" t="s">
        <v>945</v>
      </c>
      <c r="D5" s="8" t="s">
        <v>945</v>
      </c>
      <c r="E5" s="8" t="s">
        <v>945</v>
      </c>
      <c r="F5" s="8" t="s">
        <v>945</v>
      </c>
      <c r="G5" s="8" t="s">
        <v>945</v>
      </c>
      <c r="H5" s="8" t="s">
        <v>945</v>
      </c>
      <c r="I5" s="8" t="s">
        <v>945</v>
      </c>
      <c r="J5" s="8" t="s">
        <v>945</v>
      </c>
      <c r="K5" s="8" t="s">
        <v>945</v>
      </c>
      <c r="L5" s="8" t="s">
        <v>945</v>
      </c>
      <c r="M5" s="8" t="s">
        <v>945</v>
      </c>
      <c r="N5" s="8" t="s">
        <v>945</v>
      </c>
      <c r="O5" s="8" t="s">
        <v>945</v>
      </c>
      <c r="P5" s="8" t="s">
        <v>945</v>
      </c>
      <c r="Q5" s="8" t="s">
        <v>945</v>
      </c>
      <c r="R5" s="8" t="s">
        <v>945</v>
      </c>
      <c r="S5" s="8" t="s">
        <v>945</v>
      </c>
      <c r="T5" s="8" t="s">
        <v>945</v>
      </c>
      <c r="U5" s="8" t="s">
        <v>945</v>
      </c>
      <c r="V5" s="8" t="s">
        <v>945</v>
      </c>
      <c r="W5" s="8" t="s">
        <v>945</v>
      </c>
      <c r="X5" s="8" t="s">
        <v>945</v>
      </c>
      <c r="Y5" s="8" t="s">
        <v>945</v>
      </c>
      <c r="Z5" s="8" t="s">
        <v>945</v>
      </c>
      <c r="AA5" s="8" t="s">
        <v>945</v>
      </c>
      <c r="AB5" s="8" t="s">
        <v>945</v>
      </c>
      <c r="AC5" s="8" t="s">
        <v>945</v>
      </c>
      <c r="AD5" s="8" t="s">
        <v>945</v>
      </c>
      <c r="AE5" s="8" t="s">
        <v>945</v>
      </c>
      <c r="AF5" s="8" t="s">
        <v>945</v>
      </c>
      <c r="AG5" s="8" t="s">
        <v>945</v>
      </c>
      <c r="AH5" s="8" t="s">
        <v>945</v>
      </c>
      <c r="AI5" s="8" t="s">
        <v>945</v>
      </c>
      <c r="AJ5" s="8" t="s">
        <v>945</v>
      </c>
      <c r="AK5" s="8" t="s">
        <v>945</v>
      </c>
      <c r="AL5" s="8" t="s">
        <v>945</v>
      </c>
      <c r="AM5" s="8" t="s">
        <v>945</v>
      </c>
      <c r="AN5" s="8" t="s">
        <v>945</v>
      </c>
      <c r="AO5" s="8" t="s">
        <v>945</v>
      </c>
      <c r="AP5" s="8" t="s">
        <v>945</v>
      </c>
      <c r="AQ5" s="8" t="s">
        <v>945</v>
      </c>
      <c r="AR5" s="8" t="s">
        <v>945</v>
      </c>
      <c r="AS5" s="8" t="s">
        <v>945</v>
      </c>
      <c r="AT5" s="8" t="s">
        <v>945</v>
      </c>
      <c r="AU5" s="8" t="s">
        <v>945</v>
      </c>
      <c r="AV5" s="8" t="s">
        <v>945</v>
      </c>
      <c r="AW5" s="8" t="s">
        <v>945</v>
      </c>
      <c r="AX5" s="8" t="s">
        <v>945</v>
      </c>
      <c r="AY5" s="8" t="s">
        <v>945</v>
      </c>
      <c r="AZ5" s="8" t="s">
        <v>945</v>
      </c>
      <c r="BA5" s="8" t="s">
        <v>945</v>
      </c>
      <c r="BB5" s="8" t="s">
        <v>945</v>
      </c>
      <c r="BC5" s="8" t="s">
        <v>945</v>
      </c>
      <c r="BD5" s="8" t="s">
        <v>945</v>
      </c>
      <c r="BE5" s="8" t="s">
        <v>945</v>
      </c>
      <c r="BF5" s="8" t="s">
        <v>945</v>
      </c>
      <c r="BG5" s="8" t="s">
        <v>945</v>
      </c>
      <c r="BH5" s="8" t="s">
        <v>945</v>
      </c>
      <c r="BI5" s="8" t="s">
        <v>945</v>
      </c>
      <c r="BJ5" s="8" t="s">
        <v>945</v>
      </c>
      <c r="BK5" s="8" t="s">
        <v>945</v>
      </c>
      <c r="BL5" s="8" t="s">
        <v>945</v>
      </c>
      <c r="BM5" s="8" t="s">
        <v>945</v>
      </c>
      <c r="BN5" s="8" t="s">
        <v>945</v>
      </c>
      <c r="BO5" s="8" t="s">
        <v>945</v>
      </c>
      <c r="BP5" s="8" t="s">
        <v>945</v>
      </c>
      <c r="BQ5" s="8" t="s">
        <v>945</v>
      </c>
      <c r="BR5" s="8" t="s">
        <v>945</v>
      </c>
      <c r="BS5" s="8" t="s">
        <v>945</v>
      </c>
      <c r="BT5" s="8" t="s">
        <v>945</v>
      </c>
      <c r="BU5" s="8" t="s">
        <v>945</v>
      </c>
      <c r="BV5" s="8" t="s">
        <v>945</v>
      </c>
      <c r="BW5" s="8" t="s">
        <v>945</v>
      </c>
      <c r="BX5" s="8" t="s">
        <v>945</v>
      </c>
      <c r="BY5" s="8" t="s">
        <v>945</v>
      </c>
      <c r="BZ5" s="8" t="s">
        <v>945</v>
      </c>
      <c r="CA5" s="8" t="s">
        <v>945</v>
      </c>
      <c r="CB5" s="8" t="s">
        <v>945</v>
      </c>
      <c r="CC5" s="8" t="s">
        <v>945</v>
      </c>
      <c r="CD5" s="8" t="s">
        <v>945</v>
      </c>
      <c r="CE5" s="8" t="s">
        <v>945</v>
      </c>
      <c r="CF5" s="8" t="s">
        <v>945</v>
      </c>
      <c r="CG5" s="8" t="s">
        <v>945</v>
      </c>
      <c r="CH5" s="8" t="s">
        <v>945</v>
      </c>
      <c r="CI5" s="8" t="s">
        <v>945</v>
      </c>
      <c r="CJ5" s="8" t="s">
        <v>945</v>
      </c>
      <c r="CK5" s="8" t="s">
        <v>945</v>
      </c>
      <c r="CL5" s="8" t="s">
        <v>945</v>
      </c>
      <c r="CM5" s="8" t="s">
        <v>945</v>
      </c>
      <c r="CN5" s="8" t="s">
        <v>945</v>
      </c>
      <c r="CO5" s="8" t="s">
        <v>945</v>
      </c>
      <c r="CP5" s="8" t="s">
        <v>945</v>
      </c>
      <c r="CQ5" s="8" t="s">
        <v>945</v>
      </c>
      <c r="CR5" s="8" t="s">
        <v>945</v>
      </c>
      <c r="CS5" s="8" t="s">
        <v>945</v>
      </c>
      <c r="CT5" s="8" t="s">
        <v>945</v>
      </c>
      <c r="CU5" s="8" t="s">
        <v>945</v>
      </c>
      <c r="CV5" s="8" t="s">
        <v>945</v>
      </c>
      <c r="CW5" s="8" t="s">
        <v>945</v>
      </c>
      <c r="CX5" s="8" t="s">
        <v>945</v>
      </c>
      <c r="CY5" s="8" t="s">
        <v>945</v>
      </c>
      <c r="CZ5" s="8" t="s">
        <v>945</v>
      </c>
      <c r="DA5" s="8" t="s">
        <v>945</v>
      </c>
      <c r="DB5" s="8" t="s">
        <v>945</v>
      </c>
      <c r="DC5" s="8" t="s">
        <v>945</v>
      </c>
      <c r="DD5" s="8" t="s">
        <v>945</v>
      </c>
      <c r="DE5" s="8" t="s">
        <v>945</v>
      </c>
      <c r="DF5" s="8" t="s">
        <v>945</v>
      </c>
      <c r="DG5" s="8" t="s">
        <v>945</v>
      </c>
      <c r="DH5" s="8" t="s">
        <v>945</v>
      </c>
      <c r="DI5" s="8" t="s">
        <v>945</v>
      </c>
      <c r="DJ5" s="8" t="s">
        <v>945</v>
      </c>
      <c r="DK5" s="8" t="s">
        <v>945</v>
      </c>
      <c r="DL5" s="8" t="s">
        <v>945</v>
      </c>
      <c r="DM5" s="8" t="s">
        <v>945</v>
      </c>
      <c r="DN5" s="8" t="s">
        <v>945</v>
      </c>
      <c r="DO5" s="8" t="s">
        <v>945</v>
      </c>
      <c r="DP5" s="8" t="s">
        <v>945</v>
      </c>
      <c r="DQ5" s="8" t="s">
        <v>945</v>
      </c>
      <c r="DR5" s="8" t="s">
        <v>945</v>
      </c>
      <c r="DS5" s="8" t="s">
        <v>945</v>
      </c>
      <c r="DT5" s="8" t="s">
        <v>945</v>
      </c>
      <c r="DU5" s="8" t="s">
        <v>945</v>
      </c>
      <c r="DV5" s="8" t="s">
        <v>945</v>
      </c>
      <c r="DW5" s="8" t="s">
        <v>945</v>
      </c>
      <c r="DX5" s="8" t="s">
        <v>945</v>
      </c>
      <c r="DY5" s="8" t="s">
        <v>945</v>
      </c>
      <c r="DZ5" s="8" t="s">
        <v>945</v>
      </c>
      <c r="EA5" s="8" t="s">
        <v>945</v>
      </c>
      <c r="EB5" s="8" t="s">
        <v>945</v>
      </c>
      <c r="EC5" s="8" t="s">
        <v>945</v>
      </c>
      <c r="ED5" s="8" t="s">
        <v>945</v>
      </c>
      <c r="EE5" s="8" t="s">
        <v>945</v>
      </c>
      <c r="EF5" s="8" t="s">
        <v>945</v>
      </c>
      <c r="EG5" s="8" t="s">
        <v>945</v>
      </c>
      <c r="EH5" s="8" t="s">
        <v>945</v>
      </c>
      <c r="EI5" s="8" t="s">
        <v>945</v>
      </c>
      <c r="EJ5" s="8" t="s">
        <v>945</v>
      </c>
      <c r="EK5" s="8" t="s">
        <v>945</v>
      </c>
      <c r="EL5" s="8" t="s">
        <v>945</v>
      </c>
      <c r="EM5" s="8" t="s">
        <v>945</v>
      </c>
      <c r="EN5" s="8" t="s">
        <v>945</v>
      </c>
      <c r="EO5" s="8" t="s">
        <v>945</v>
      </c>
      <c r="EP5" s="8" t="s">
        <v>945</v>
      </c>
      <c r="EQ5" s="8" t="s">
        <v>945</v>
      </c>
      <c r="ER5" s="8" t="s">
        <v>945</v>
      </c>
      <c r="ES5" s="8" t="s">
        <v>945</v>
      </c>
      <c r="ET5" s="8" t="s">
        <v>945</v>
      </c>
      <c r="EU5" s="8" t="s">
        <v>945</v>
      </c>
      <c r="EV5" s="8" t="s">
        <v>945</v>
      </c>
      <c r="EW5" s="8" t="s">
        <v>945</v>
      </c>
      <c r="EX5" s="8" t="s">
        <v>945</v>
      </c>
      <c r="EY5" s="8" t="s">
        <v>945</v>
      </c>
      <c r="EZ5" s="8" t="s">
        <v>945</v>
      </c>
      <c r="FA5" s="8" t="s">
        <v>945</v>
      </c>
      <c r="FB5" s="8" t="s">
        <v>945</v>
      </c>
      <c r="FC5" s="8" t="s">
        <v>945</v>
      </c>
      <c r="FD5" s="8" t="s">
        <v>945</v>
      </c>
      <c r="FE5" s="8" t="s">
        <v>945</v>
      </c>
      <c r="FF5" s="8" t="s">
        <v>945</v>
      </c>
      <c r="FG5" s="8" t="s">
        <v>945</v>
      </c>
      <c r="FH5" s="8" t="s">
        <v>945</v>
      </c>
      <c r="FI5" s="8" t="s">
        <v>945</v>
      </c>
      <c r="FJ5" s="8" t="s">
        <v>945</v>
      </c>
      <c r="FK5" s="8" t="s">
        <v>945</v>
      </c>
      <c r="FL5" s="8" t="s">
        <v>945</v>
      </c>
      <c r="FM5" s="8" t="s">
        <v>945</v>
      </c>
      <c r="FN5" s="8" t="s">
        <v>945</v>
      </c>
      <c r="FO5" s="8" t="s">
        <v>945</v>
      </c>
      <c r="FP5" s="8" t="s">
        <v>945</v>
      </c>
      <c r="FQ5" s="8" t="s">
        <v>945</v>
      </c>
      <c r="FR5" s="8" t="s">
        <v>945</v>
      </c>
      <c r="FS5" s="8" t="s">
        <v>945</v>
      </c>
      <c r="FT5" s="8" t="s">
        <v>945</v>
      </c>
      <c r="FU5" s="8" t="s">
        <v>945</v>
      </c>
      <c r="FV5" s="8" t="s">
        <v>945</v>
      </c>
      <c r="FW5" s="8" t="s">
        <v>945</v>
      </c>
      <c r="FX5" s="8" t="s">
        <v>945</v>
      </c>
      <c r="FY5" s="8" t="s">
        <v>945</v>
      </c>
      <c r="FZ5" s="8" t="s">
        <v>945</v>
      </c>
      <c r="GA5" s="8" t="s">
        <v>945</v>
      </c>
      <c r="GB5" s="8" t="s">
        <v>945</v>
      </c>
      <c r="GC5" s="8" t="s">
        <v>945</v>
      </c>
      <c r="GD5" s="8" t="s">
        <v>945</v>
      </c>
      <c r="GE5" s="8" t="s">
        <v>945</v>
      </c>
      <c r="GF5" s="8" t="s">
        <v>945</v>
      </c>
      <c r="GG5" s="8" t="s">
        <v>945</v>
      </c>
      <c r="GH5" s="8" t="s">
        <v>945</v>
      </c>
      <c r="GI5" s="8" t="s">
        <v>945</v>
      </c>
      <c r="GJ5" s="8" t="s">
        <v>945</v>
      </c>
      <c r="GK5" s="8" t="s">
        <v>945</v>
      </c>
      <c r="GL5" s="8" t="s">
        <v>945</v>
      </c>
      <c r="GM5" s="8" t="s">
        <v>945</v>
      </c>
      <c r="GN5" s="8" t="s">
        <v>945</v>
      </c>
      <c r="GO5" s="8" t="s">
        <v>945</v>
      </c>
      <c r="GP5" s="8" t="s">
        <v>945</v>
      </c>
      <c r="GQ5" s="8" t="s">
        <v>945</v>
      </c>
      <c r="GR5" s="8" t="s">
        <v>945</v>
      </c>
      <c r="GS5" s="8" t="s">
        <v>945</v>
      </c>
      <c r="GT5" s="8" t="s">
        <v>945</v>
      </c>
      <c r="GU5" s="8" t="s">
        <v>945</v>
      </c>
      <c r="GV5" s="8" t="s">
        <v>945</v>
      </c>
      <c r="GW5" s="8" t="s">
        <v>945</v>
      </c>
      <c r="GX5" s="8" t="s">
        <v>945</v>
      </c>
      <c r="GY5" s="8" t="s">
        <v>945</v>
      </c>
      <c r="GZ5" s="8" t="s">
        <v>945</v>
      </c>
      <c r="HA5" s="8" t="s">
        <v>945</v>
      </c>
      <c r="HB5" s="8" t="s">
        <v>945</v>
      </c>
      <c r="HC5" s="8" t="s">
        <v>945</v>
      </c>
      <c r="HD5" s="8" t="s">
        <v>945</v>
      </c>
      <c r="HE5" s="8" t="s">
        <v>945</v>
      </c>
    </row>
    <row r="6" spans="1:213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</row>
    <row r="7" spans="1:213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</row>
    <row r="8" spans="1:213" s="6" customFormat="1">
      <c r="A8" s="5" t="s">
        <v>256</v>
      </c>
      <c r="B8" s="6">
        <v>44958</v>
      </c>
      <c r="C8" s="6">
        <v>44958</v>
      </c>
      <c r="D8" s="6">
        <v>44958</v>
      </c>
      <c r="E8" s="6">
        <v>44958</v>
      </c>
      <c r="F8" s="6">
        <v>44958</v>
      </c>
      <c r="G8" s="6">
        <v>44958</v>
      </c>
      <c r="H8" s="6">
        <v>44958</v>
      </c>
      <c r="I8" s="6">
        <v>44958</v>
      </c>
      <c r="J8" s="6">
        <v>44958</v>
      </c>
      <c r="K8" s="6">
        <v>44958</v>
      </c>
      <c r="L8" s="6">
        <v>44958</v>
      </c>
      <c r="M8" s="6">
        <v>44958</v>
      </c>
      <c r="N8" s="6">
        <v>44958</v>
      </c>
      <c r="O8" s="6">
        <v>44958</v>
      </c>
      <c r="P8" s="6">
        <v>44958</v>
      </c>
      <c r="Q8" s="6">
        <v>44958</v>
      </c>
      <c r="R8" s="6">
        <v>44958</v>
      </c>
      <c r="S8" s="6">
        <v>44958</v>
      </c>
      <c r="T8" s="6">
        <v>44958</v>
      </c>
      <c r="U8" s="6">
        <v>44958</v>
      </c>
      <c r="V8" s="6">
        <v>44958</v>
      </c>
      <c r="W8" s="6">
        <v>44958</v>
      </c>
      <c r="X8" s="6">
        <v>44958</v>
      </c>
      <c r="Y8" s="6">
        <v>44958</v>
      </c>
      <c r="Z8" s="6">
        <v>44958</v>
      </c>
      <c r="AA8" s="6">
        <v>44958</v>
      </c>
      <c r="AB8" s="6">
        <v>44958</v>
      </c>
      <c r="AC8" s="6">
        <v>44958</v>
      </c>
      <c r="AD8" s="6">
        <v>44958</v>
      </c>
      <c r="AE8" s="6">
        <v>44958</v>
      </c>
      <c r="AF8" s="6">
        <v>44958</v>
      </c>
      <c r="AG8" s="6">
        <v>44958</v>
      </c>
      <c r="AH8" s="6">
        <v>44958</v>
      </c>
      <c r="AI8" s="6">
        <v>44958</v>
      </c>
      <c r="AJ8" s="6">
        <v>44958</v>
      </c>
      <c r="AK8" s="6">
        <v>44958</v>
      </c>
      <c r="AL8" s="6">
        <v>44958</v>
      </c>
      <c r="AM8" s="6">
        <v>44958</v>
      </c>
      <c r="AN8" s="6">
        <v>44958</v>
      </c>
      <c r="AO8" s="6">
        <v>44958</v>
      </c>
      <c r="AP8" s="6">
        <v>44958</v>
      </c>
      <c r="AQ8" s="6">
        <v>44958</v>
      </c>
      <c r="AR8" s="6">
        <v>44958</v>
      </c>
      <c r="AS8" s="6">
        <v>44958</v>
      </c>
      <c r="AT8" s="6">
        <v>44958</v>
      </c>
      <c r="AU8" s="6">
        <v>44958</v>
      </c>
      <c r="AV8" s="6">
        <v>44958</v>
      </c>
      <c r="AW8" s="6">
        <v>44958</v>
      </c>
      <c r="AX8" s="6">
        <v>44958</v>
      </c>
      <c r="AY8" s="6">
        <v>44958</v>
      </c>
      <c r="AZ8" s="6">
        <v>44958</v>
      </c>
      <c r="BA8" s="6">
        <v>44958</v>
      </c>
      <c r="BB8" s="6">
        <v>44958</v>
      </c>
      <c r="BC8" s="6">
        <v>44958</v>
      </c>
      <c r="BD8" s="6">
        <v>44958</v>
      </c>
      <c r="BE8" s="6">
        <v>44958</v>
      </c>
      <c r="BF8" s="6">
        <v>44958</v>
      </c>
      <c r="BG8" s="6">
        <v>44958</v>
      </c>
      <c r="BH8" s="6">
        <v>44958</v>
      </c>
      <c r="BI8" s="6">
        <v>44958</v>
      </c>
      <c r="BJ8" s="6">
        <v>44958</v>
      </c>
      <c r="BK8" s="6">
        <v>44958</v>
      </c>
      <c r="BL8" s="6">
        <v>44958</v>
      </c>
      <c r="BM8" s="6">
        <v>44958</v>
      </c>
      <c r="BN8" s="6">
        <v>44958</v>
      </c>
      <c r="BO8" s="6">
        <v>44958</v>
      </c>
      <c r="BP8" s="6">
        <v>44958</v>
      </c>
      <c r="BQ8" s="6">
        <v>44958</v>
      </c>
      <c r="BR8" s="6">
        <v>44958</v>
      </c>
      <c r="BS8" s="6">
        <v>44958</v>
      </c>
      <c r="BT8" s="6">
        <v>44958</v>
      </c>
      <c r="BU8" s="6">
        <v>44958</v>
      </c>
      <c r="BV8" s="6">
        <v>44958</v>
      </c>
      <c r="BW8" s="6">
        <v>44958</v>
      </c>
      <c r="BX8" s="6">
        <v>44958</v>
      </c>
      <c r="BY8" s="6">
        <v>44958</v>
      </c>
      <c r="BZ8" s="6">
        <v>44958</v>
      </c>
      <c r="CA8" s="6">
        <v>44958</v>
      </c>
      <c r="CB8" s="6">
        <v>44958</v>
      </c>
      <c r="CC8" s="6">
        <v>44958</v>
      </c>
      <c r="CD8" s="6">
        <v>44958</v>
      </c>
      <c r="CE8" s="6">
        <v>44958</v>
      </c>
      <c r="CF8" s="6">
        <v>44958</v>
      </c>
      <c r="CG8" s="6">
        <v>44958</v>
      </c>
      <c r="CH8" s="6">
        <v>44958</v>
      </c>
      <c r="CI8" s="6">
        <v>44958</v>
      </c>
      <c r="CJ8" s="6">
        <v>44958</v>
      </c>
      <c r="CK8" s="6">
        <v>44958</v>
      </c>
      <c r="CL8" s="6">
        <v>44958</v>
      </c>
      <c r="CM8" s="6">
        <v>44958</v>
      </c>
      <c r="CN8" s="6">
        <v>44958</v>
      </c>
      <c r="CO8" s="6">
        <v>44958</v>
      </c>
      <c r="CP8" s="6">
        <v>44958</v>
      </c>
      <c r="CQ8" s="6">
        <v>44958</v>
      </c>
      <c r="CR8" s="6">
        <v>44958</v>
      </c>
      <c r="CS8" s="6">
        <v>44958</v>
      </c>
      <c r="CT8" s="6">
        <v>44958</v>
      </c>
      <c r="CU8" s="6">
        <v>44958</v>
      </c>
      <c r="CV8" s="6">
        <v>44958</v>
      </c>
      <c r="CW8" s="6">
        <v>44958</v>
      </c>
      <c r="CX8" s="6">
        <v>44958</v>
      </c>
      <c r="CY8" s="6">
        <v>44958</v>
      </c>
      <c r="CZ8" s="6">
        <v>44958</v>
      </c>
      <c r="DA8" s="6">
        <v>44958</v>
      </c>
      <c r="DB8" s="6">
        <v>44958</v>
      </c>
      <c r="DC8" s="6">
        <v>44958</v>
      </c>
      <c r="DD8" s="6">
        <v>44958</v>
      </c>
      <c r="DE8" s="6">
        <v>44958</v>
      </c>
      <c r="DF8" s="6">
        <v>44958</v>
      </c>
      <c r="DG8" s="6">
        <v>44958</v>
      </c>
      <c r="DH8" s="6">
        <v>44958</v>
      </c>
      <c r="DI8" s="6">
        <v>44958</v>
      </c>
      <c r="DJ8" s="6">
        <v>44958</v>
      </c>
      <c r="DK8" s="6">
        <v>44958</v>
      </c>
      <c r="DL8" s="6">
        <v>44958</v>
      </c>
      <c r="DM8" s="6">
        <v>44958</v>
      </c>
      <c r="DN8" s="6">
        <v>44958</v>
      </c>
      <c r="DO8" s="6">
        <v>44958</v>
      </c>
      <c r="DP8" s="6">
        <v>44958</v>
      </c>
      <c r="DQ8" s="6">
        <v>44958</v>
      </c>
      <c r="DR8" s="6">
        <v>44958</v>
      </c>
      <c r="DS8" s="6">
        <v>44958</v>
      </c>
      <c r="DT8" s="6">
        <v>44958</v>
      </c>
      <c r="DU8" s="6">
        <v>44958</v>
      </c>
      <c r="DV8" s="6">
        <v>44958</v>
      </c>
      <c r="DW8" s="6">
        <v>44958</v>
      </c>
      <c r="DX8" s="6">
        <v>44958</v>
      </c>
      <c r="DY8" s="6">
        <v>44958</v>
      </c>
      <c r="DZ8" s="6">
        <v>44958</v>
      </c>
      <c r="EA8" s="6">
        <v>44958</v>
      </c>
      <c r="EB8" s="6">
        <v>44958</v>
      </c>
      <c r="EC8" s="6">
        <v>44958</v>
      </c>
      <c r="ED8" s="6">
        <v>44958</v>
      </c>
      <c r="EE8" s="6">
        <v>44958</v>
      </c>
      <c r="EF8" s="6">
        <v>44958</v>
      </c>
      <c r="EG8" s="6">
        <v>44958</v>
      </c>
      <c r="EH8" s="6">
        <v>44958</v>
      </c>
      <c r="EI8" s="6">
        <v>44958</v>
      </c>
      <c r="EJ8" s="6">
        <v>44958</v>
      </c>
      <c r="EK8" s="6">
        <v>44958</v>
      </c>
      <c r="EL8" s="6">
        <v>44958</v>
      </c>
      <c r="EM8" s="6">
        <v>44958</v>
      </c>
      <c r="EN8" s="6">
        <v>44958</v>
      </c>
      <c r="EO8" s="6">
        <v>44958</v>
      </c>
      <c r="EP8" s="6">
        <v>44958</v>
      </c>
      <c r="EQ8" s="6">
        <v>44958</v>
      </c>
      <c r="ER8" s="6">
        <v>44958</v>
      </c>
      <c r="ES8" s="6">
        <v>44958</v>
      </c>
      <c r="ET8" s="6">
        <v>44958</v>
      </c>
      <c r="EU8" s="6">
        <v>44958</v>
      </c>
      <c r="EV8" s="6">
        <v>44958</v>
      </c>
      <c r="EW8" s="6">
        <v>44958</v>
      </c>
      <c r="EX8" s="6">
        <v>44958</v>
      </c>
      <c r="EY8" s="6">
        <v>44958</v>
      </c>
      <c r="EZ8" s="6">
        <v>44958</v>
      </c>
      <c r="FA8" s="6">
        <v>44958</v>
      </c>
      <c r="FB8" s="6">
        <v>44958</v>
      </c>
      <c r="FC8" s="6">
        <v>44958</v>
      </c>
      <c r="FD8" s="6">
        <v>44958</v>
      </c>
      <c r="FE8" s="6">
        <v>44958</v>
      </c>
      <c r="FF8" s="6">
        <v>44958</v>
      </c>
      <c r="FG8" s="6">
        <v>44958</v>
      </c>
      <c r="FH8" s="6">
        <v>44958</v>
      </c>
      <c r="FI8" s="6">
        <v>44958</v>
      </c>
      <c r="FJ8" s="6">
        <v>44958</v>
      </c>
      <c r="FK8" s="6">
        <v>44958</v>
      </c>
      <c r="FL8" s="6">
        <v>44958</v>
      </c>
      <c r="FM8" s="6">
        <v>44958</v>
      </c>
      <c r="FN8" s="6">
        <v>44958</v>
      </c>
      <c r="FO8" s="6">
        <v>44958</v>
      </c>
      <c r="FP8" s="6">
        <v>44958</v>
      </c>
      <c r="FQ8" s="6">
        <v>44958</v>
      </c>
      <c r="FR8" s="6">
        <v>44958</v>
      </c>
      <c r="FS8" s="6">
        <v>44958</v>
      </c>
      <c r="FT8" s="6">
        <v>44958</v>
      </c>
      <c r="FU8" s="6">
        <v>44958</v>
      </c>
      <c r="FV8" s="6">
        <v>44958</v>
      </c>
      <c r="FW8" s="6">
        <v>44958</v>
      </c>
      <c r="FX8" s="6">
        <v>44958</v>
      </c>
      <c r="FY8" s="6">
        <v>44958</v>
      </c>
      <c r="FZ8" s="6">
        <v>44958</v>
      </c>
      <c r="GA8" s="6">
        <v>44958</v>
      </c>
      <c r="GB8" s="6">
        <v>44958</v>
      </c>
      <c r="GC8" s="6">
        <v>44958</v>
      </c>
      <c r="GD8" s="6">
        <v>44958</v>
      </c>
      <c r="GE8" s="6">
        <v>44958</v>
      </c>
      <c r="GF8" s="6">
        <v>44958</v>
      </c>
      <c r="GG8" s="6">
        <v>44958</v>
      </c>
      <c r="GH8" s="6">
        <v>44958</v>
      </c>
      <c r="GI8" s="6">
        <v>44958</v>
      </c>
      <c r="GJ8" s="6">
        <v>44958</v>
      </c>
      <c r="GK8" s="6">
        <v>44958</v>
      </c>
      <c r="GL8" s="6">
        <v>44958</v>
      </c>
      <c r="GM8" s="6">
        <v>44958</v>
      </c>
      <c r="GN8" s="6">
        <v>44958</v>
      </c>
      <c r="GO8" s="6">
        <v>44958</v>
      </c>
      <c r="GP8" s="6">
        <v>44958</v>
      </c>
      <c r="GQ8" s="6">
        <v>44958</v>
      </c>
      <c r="GR8" s="6">
        <v>44958</v>
      </c>
      <c r="GS8" s="6">
        <v>44958</v>
      </c>
      <c r="GT8" s="6">
        <v>44958</v>
      </c>
      <c r="GU8" s="6">
        <v>44958</v>
      </c>
      <c r="GV8" s="6">
        <v>44958</v>
      </c>
      <c r="GW8" s="6">
        <v>44958</v>
      </c>
      <c r="GX8" s="6">
        <v>44958</v>
      </c>
      <c r="GY8" s="6">
        <v>44958</v>
      </c>
      <c r="GZ8" s="6">
        <v>44958</v>
      </c>
      <c r="HA8" s="6">
        <v>44958</v>
      </c>
      <c r="HB8" s="6">
        <v>44958</v>
      </c>
      <c r="HC8" s="6">
        <v>44958</v>
      </c>
      <c r="HD8" s="6">
        <v>44958</v>
      </c>
      <c r="HE8" s="6">
        <v>44958</v>
      </c>
    </row>
    <row r="9" spans="1:213">
      <c r="A9" s="4" t="s">
        <v>257</v>
      </c>
      <c r="B9" s="1">
        <v>9</v>
      </c>
      <c r="C9" s="1">
        <v>9</v>
      </c>
      <c r="D9" s="1">
        <v>9</v>
      </c>
      <c r="E9" s="1">
        <v>9</v>
      </c>
      <c r="F9" s="1">
        <v>9</v>
      </c>
      <c r="G9" s="1">
        <v>9</v>
      </c>
      <c r="H9" s="1">
        <v>9</v>
      </c>
      <c r="I9" s="1">
        <v>9</v>
      </c>
      <c r="J9" s="1">
        <v>9</v>
      </c>
      <c r="K9" s="1">
        <v>9</v>
      </c>
      <c r="L9" s="1">
        <v>9</v>
      </c>
      <c r="M9" s="1">
        <v>9</v>
      </c>
      <c r="N9" s="1">
        <v>9</v>
      </c>
      <c r="O9" s="1">
        <v>9</v>
      </c>
      <c r="P9" s="1">
        <v>9</v>
      </c>
      <c r="Q9" s="1">
        <v>9</v>
      </c>
      <c r="R9" s="1">
        <v>9</v>
      </c>
      <c r="S9" s="1">
        <v>9</v>
      </c>
      <c r="T9" s="1">
        <v>9</v>
      </c>
      <c r="U9" s="1">
        <v>9</v>
      </c>
      <c r="V9" s="1">
        <v>9</v>
      </c>
      <c r="W9" s="1">
        <v>9</v>
      </c>
      <c r="X9" s="1">
        <v>9</v>
      </c>
      <c r="Y9" s="1">
        <v>9</v>
      </c>
      <c r="Z9" s="1">
        <v>9</v>
      </c>
      <c r="AA9" s="1">
        <v>9</v>
      </c>
      <c r="AB9" s="1">
        <v>9</v>
      </c>
      <c r="AC9" s="1">
        <v>9</v>
      </c>
      <c r="AD9" s="1">
        <v>9</v>
      </c>
      <c r="AE9" s="1">
        <v>9</v>
      </c>
      <c r="AF9" s="1">
        <v>9</v>
      </c>
      <c r="AG9" s="1">
        <v>9</v>
      </c>
      <c r="AH9" s="1">
        <v>9</v>
      </c>
      <c r="AI9" s="1">
        <v>9</v>
      </c>
      <c r="AJ9" s="1">
        <v>9</v>
      </c>
      <c r="AK9" s="1">
        <v>9</v>
      </c>
      <c r="AL9" s="1">
        <v>9</v>
      </c>
      <c r="AM9" s="1">
        <v>9</v>
      </c>
      <c r="AN9" s="1">
        <v>9</v>
      </c>
      <c r="AO9" s="1">
        <v>9</v>
      </c>
      <c r="AP9" s="1">
        <v>9</v>
      </c>
      <c r="AQ9" s="1">
        <v>9</v>
      </c>
      <c r="AR9" s="1">
        <v>9</v>
      </c>
      <c r="AS9" s="1">
        <v>9</v>
      </c>
      <c r="AT9" s="1">
        <v>9</v>
      </c>
      <c r="AU9" s="1">
        <v>9</v>
      </c>
      <c r="AV9" s="1">
        <v>9</v>
      </c>
      <c r="AW9" s="1">
        <v>9</v>
      </c>
      <c r="AX9" s="1">
        <v>9</v>
      </c>
      <c r="AY9" s="1">
        <v>9</v>
      </c>
      <c r="AZ9" s="1">
        <v>9</v>
      </c>
      <c r="BA9" s="1">
        <v>9</v>
      </c>
      <c r="BB9" s="1">
        <v>9</v>
      </c>
      <c r="BC9" s="1">
        <v>9</v>
      </c>
      <c r="BD9" s="1">
        <v>9</v>
      </c>
      <c r="BE9" s="1">
        <v>9</v>
      </c>
      <c r="BF9" s="1">
        <v>9</v>
      </c>
      <c r="BG9" s="1">
        <v>9</v>
      </c>
      <c r="BH9" s="1">
        <v>9</v>
      </c>
      <c r="BI9" s="1">
        <v>9</v>
      </c>
      <c r="BJ9" s="1">
        <v>9</v>
      </c>
      <c r="BK9" s="1">
        <v>9</v>
      </c>
      <c r="BL9" s="1">
        <v>9</v>
      </c>
      <c r="BM9" s="1">
        <v>9</v>
      </c>
      <c r="BN9" s="1">
        <v>9</v>
      </c>
      <c r="BO9" s="1">
        <v>9</v>
      </c>
      <c r="BP9" s="1">
        <v>9</v>
      </c>
      <c r="BQ9" s="1">
        <v>9</v>
      </c>
      <c r="BR9" s="1">
        <v>9</v>
      </c>
      <c r="BS9" s="1">
        <v>9</v>
      </c>
      <c r="BT9" s="1">
        <v>9</v>
      </c>
      <c r="BU9" s="1">
        <v>9</v>
      </c>
      <c r="BV9" s="1">
        <v>9</v>
      </c>
      <c r="BW9" s="1">
        <v>9</v>
      </c>
      <c r="BX9" s="1">
        <v>9</v>
      </c>
      <c r="BY9" s="1">
        <v>9</v>
      </c>
      <c r="BZ9" s="1">
        <v>9</v>
      </c>
      <c r="CA9" s="1">
        <v>9</v>
      </c>
      <c r="CB9" s="1">
        <v>9</v>
      </c>
      <c r="CC9" s="1">
        <v>9</v>
      </c>
      <c r="CD9" s="1">
        <v>9</v>
      </c>
      <c r="CE9" s="1">
        <v>9</v>
      </c>
      <c r="CF9" s="1">
        <v>9</v>
      </c>
      <c r="CG9" s="1">
        <v>9</v>
      </c>
      <c r="CH9" s="1">
        <v>9</v>
      </c>
      <c r="CI9" s="1">
        <v>9</v>
      </c>
      <c r="CJ9" s="1">
        <v>9</v>
      </c>
      <c r="CK9" s="1">
        <v>9</v>
      </c>
      <c r="CL9" s="1">
        <v>9</v>
      </c>
      <c r="CM9" s="1">
        <v>9</v>
      </c>
      <c r="CN9" s="1">
        <v>9</v>
      </c>
      <c r="CO9" s="1">
        <v>9</v>
      </c>
      <c r="CP9" s="1">
        <v>9</v>
      </c>
      <c r="CQ9" s="1">
        <v>9</v>
      </c>
      <c r="CR9" s="1">
        <v>9</v>
      </c>
      <c r="CS9" s="1">
        <v>9</v>
      </c>
      <c r="CT9" s="1">
        <v>9</v>
      </c>
      <c r="CU9" s="1">
        <v>9</v>
      </c>
      <c r="CV9" s="1">
        <v>9</v>
      </c>
      <c r="CW9" s="1">
        <v>9</v>
      </c>
      <c r="CX9" s="1">
        <v>9</v>
      </c>
      <c r="CY9" s="1">
        <v>9</v>
      </c>
      <c r="CZ9" s="1">
        <v>9</v>
      </c>
      <c r="DA9" s="1">
        <v>9</v>
      </c>
      <c r="DB9" s="1">
        <v>9</v>
      </c>
      <c r="DC9" s="1">
        <v>9</v>
      </c>
      <c r="DD9" s="1">
        <v>9</v>
      </c>
      <c r="DE9" s="1">
        <v>9</v>
      </c>
      <c r="DF9" s="1">
        <v>9</v>
      </c>
      <c r="DG9" s="1">
        <v>9</v>
      </c>
      <c r="DH9" s="1">
        <v>9</v>
      </c>
      <c r="DI9" s="1">
        <v>9</v>
      </c>
      <c r="DJ9" s="1">
        <v>9</v>
      </c>
      <c r="DK9" s="1">
        <v>9</v>
      </c>
      <c r="DL9" s="1">
        <v>9</v>
      </c>
      <c r="DM9" s="1">
        <v>9</v>
      </c>
      <c r="DN9" s="1">
        <v>9</v>
      </c>
      <c r="DO9" s="1">
        <v>9</v>
      </c>
      <c r="DP9" s="1">
        <v>9</v>
      </c>
      <c r="DQ9" s="1">
        <v>9</v>
      </c>
      <c r="DR9" s="1">
        <v>9</v>
      </c>
      <c r="DS9" s="1">
        <v>9</v>
      </c>
      <c r="DT9" s="1">
        <v>9</v>
      </c>
      <c r="DU9" s="1">
        <v>9</v>
      </c>
      <c r="DV9" s="1">
        <v>9</v>
      </c>
      <c r="DW9" s="1">
        <v>9</v>
      </c>
      <c r="DX9" s="1">
        <v>9</v>
      </c>
      <c r="DY9" s="1">
        <v>9</v>
      </c>
      <c r="DZ9" s="1">
        <v>9</v>
      </c>
      <c r="EA9" s="1">
        <v>9</v>
      </c>
      <c r="EB9" s="1">
        <v>9</v>
      </c>
      <c r="EC9" s="1">
        <v>9</v>
      </c>
      <c r="ED9" s="1">
        <v>9</v>
      </c>
      <c r="EE9" s="1">
        <v>9</v>
      </c>
      <c r="EF9" s="1">
        <v>9</v>
      </c>
      <c r="EG9" s="1">
        <v>9</v>
      </c>
      <c r="EH9" s="1">
        <v>9</v>
      </c>
      <c r="EI9" s="1">
        <v>9</v>
      </c>
      <c r="EJ9" s="1">
        <v>9</v>
      </c>
      <c r="EK9" s="1">
        <v>9</v>
      </c>
      <c r="EL9" s="1">
        <v>9</v>
      </c>
      <c r="EM9" s="1">
        <v>9</v>
      </c>
      <c r="EN9" s="1">
        <v>9</v>
      </c>
      <c r="EO9" s="1">
        <v>9</v>
      </c>
      <c r="EP9" s="1">
        <v>9</v>
      </c>
      <c r="EQ9" s="1">
        <v>9</v>
      </c>
      <c r="ER9" s="1">
        <v>9</v>
      </c>
      <c r="ES9" s="1">
        <v>9</v>
      </c>
      <c r="ET9" s="1">
        <v>9</v>
      </c>
      <c r="EU9" s="1">
        <v>9</v>
      </c>
      <c r="EV9" s="1">
        <v>9</v>
      </c>
      <c r="EW9" s="1">
        <v>9</v>
      </c>
      <c r="EX9" s="1">
        <v>9</v>
      </c>
      <c r="EY9" s="1">
        <v>9</v>
      </c>
      <c r="EZ9" s="1">
        <v>9</v>
      </c>
      <c r="FA9" s="1">
        <v>9</v>
      </c>
      <c r="FB9" s="1">
        <v>9</v>
      </c>
      <c r="FC9" s="1">
        <v>9</v>
      </c>
      <c r="FD9" s="1">
        <v>9</v>
      </c>
      <c r="FE9" s="1">
        <v>9</v>
      </c>
      <c r="FF9" s="1">
        <v>9</v>
      </c>
      <c r="FG9" s="1">
        <v>9</v>
      </c>
      <c r="FH9" s="1">
        <v>9</v>
      </c>
      <c r="FI9" s="1">
        <v>9</v>
      </c>
      <c r="FJ9" s="1">
        <v>9</v>
      </c>
      <c r="FK9" s="1">
        <v>9</v>
      </c>
      <c r="FL9" s="1">
        <v>9</v>
      </c>
      <c r="FM9" s="1">
        <v>9</v>
      </c>
      <c r="FN9" s="1">
        <v>9</v>
      </c>
      <c r="FO9" s="1">
        <v>9</v>
      </c>
      <c r="FP9" s="1">
        <v>9</v>
      </c>
      <c r="FQ9" s="1">
        <v>9</v>
      </c>
      <c r="FR9" s="1">
        <v>9</v>
      </c>
      <c r="FS9" s="1">
        <v>9</v>
      </c>
      <c r="FT9" s="1">
        <v>9</v>
      </c>
      <c r="FU9" s="1">
        <v>9</v>
      </c>
      <c r="FV9" s="1">
        <v>9</v>
      </c>
      <c r="FW9" s="1">
        <v>9</v>
      </c>
      <c r="FX9" s="1">
        <v>9</v>
      </c>
      <c r="FY9" s="1">
        <v>9</v>
      </c>
      <c r="FZ9" s="1">
        <v>9</v>
      </c>
      <c r="GA9" s="1">
        <v>9</v>
      </c>
      <c r="GB9" s="1">
        <v>9</v>
      </c>
      <c r="GC9" s="1">
        <v>9</v>
      </c>
      <c r="GD9" s="1">
        <v>9</v>
      </c>
      <c r="GE9" s="1">
        <v>9</v>
      </c>
      <c r="GF9" s="1">
        <v>9</v>
      </c>
      <c r="GG9" s="1">
        <v>9</v>
      </c>
      <c r="GH9" s="1">
        <v>9</v>
      </c>
      <c r="GI9" s="1">
        <v>9</v>
      </c>
      <c r="GJ9" s="1">
        <v>9</v>
      </c>
      <c r="GK9" s="1">
        <v>9</v>
      </c>
      <c r="GL9" s="1">
        <v>9</v>
      </c>
      <c r="GM9" s="1">
        <v>9</v>
      </c>
      <c r="GN9" s="1">
        <v>9</v>
      </c>
      <c r="GO9" s="1">
        <v>9</v>
      </c>
      <c r="GP9" s="1">
        <v>9</v>
      </c>
      <c r="GQ9" s="1">
        <v>9</v>
      </c>
      <c r="GR9" s="1">
        <v>9</v>
      </c>
      <c r="GS9" s="1">
        <v>9</v>
      </c>
      <c r="GT9" s="1">
        <v>9</v>
      </c>
      <c r="GU9" s="1">
        <v>9</v>
      </c>
      <c r="GV9" s="1">
        <v>9</v>
      </c>
      <c r="GW9" s="1">
        <v>9</v>
      </c>
      <c r="GX9" s="1">
        <v>9</v>
      </c>
      <c r="GY9" s="1">
        <v>9</v>
      </c>
      <c r="GZ9" s="1">
        <v>9</v>
      </c>
      <c r="HA9" s="1">
        <v>9</v>
      </c>
      <c r="HB9" s="1">
        <v>9</v>
      </c>
      <c r="HC9" s="1">
        <v>9</v>
      </c>
      <c r="HD9" s="1">
        <v>9</v>
      </c>
      <c r="HE9" s="1">
        <v>9</v>
      </c>
    </row>
    <row r="10" spans="1:213">
      <c r="A10" s="4" t="s">
        <v>258</v>
      </c>
      <c r="B10" s="8" t="s">
        <v>724</v>
      </c>
      <c r="C10" s="8" t="s">
        <v>725</v>
      </c>
      <c r="D10" s="8" t="s">
        <v>726</v>
      </c>
      <c r="E10" s="8" t="s">
        <v>727</v>
      </c>
      <c r="F10" s="8" t="s">
        <v>728</v>
      </c>
      <c r="G10" s="8" t="s">
        <v>729</v>
      </c>
      <c r="H10" s="8" t="s">
        <v>730</v>
      </c>
      <c r="I10" s="8" t="s">
        <v>731</v>
      </c>
      <c r="J10" s="8" t="s">
        <v>732</v>
      </c>
      <c r="K10" s="8" t="s">
        <v>733</v>
      </c>
      <c r="L10" s="8" t="s">
        <v>734</v>
      </c>
      <c r="M10" s="8" t="s">
        <v>735</v>
      </c>
      <c r="N10" s="8" t="s">
        <v>736</v>
      </c>
      <c r="O10" s="8" t="s">
        <v>737</v>
      </c>
      <c r="P10" s="8" t="s">
        <v>738</v>
      </c>
      <c r="Q10" s="8" t="s">
        <v>739</v>
      </c>
      <c r="R10" s="8" t="s">
        <v>740</v>
      </c>
      <c r="S10" s="8" t="s">
        <v>741</v>
      </c>
      <c r="T10" s="8" t="s">
        <v>742</v>
      </c>
      <c r="U10" s="8" t="s">
        <v>743</v>
      </c>
      <c r="V10" s="8" t="s">
        <v>744</v>
      </c>
      <c r="W10" s="8" t="s">
        <v>745</v>
      </c>
      <c r="X10" s="8" t="s">
        <v>746</v>
      </c>
      <c r="Y10" s="8" t="s">
        <v>747</v>
      </c>
      <c r="Z10" s="8" t="s">
        <v>748</v>
      </c>
      <c r="AA10" s="8" t="s">
        <v>749</v>
      </c>
      <c r="AB10" s="8" t="s">
        <v>750</v>
      </c>
      <c r="AC10" s="8" t="s">
        <v>751</v>
      </c>
      <c r="AD10" s="8" t="s">
        <v>752</v>
      </c>
      <c r="AE10" s="8" t="s">
        <v>753</v>
      </c>
      <c r="AF10" s="8" t="s">
        <v>754</v>
      </c>
      <c r="AG10" s="8" t="s">
        <v>755</v>
      </c>
      <c r="AH10" s="8" t="s">
        <v>756</v>
      </c>
      <c r="AI10" s="8" t="s">
        <v>757</v>
      </c>
      <c r="AJ10" s="8" t="s">
        <v>758</v>
      </c>
      <c r="AK10" s="8" t="s">
        <v>759</v>
      </c>
      <c r="AL10" s="8" t="s">
        <v>760</v>
      </c>
      <c r="AM10" s="8" t="s">
        <v>761</v>
      </c>
      <c r="AN10" s="8" t="s">
        <v>762</v>
      </c>
      <c r="AO10" s="8" t="s">
        <v>763</v>
      </c>
      <c r="AP10" s="8" t="s">
        <v>764</v>
      </c>
      <c r="AQ10" s="8" t="s">
        <v>765</v>
      </c>
      <c r="AR10" s="8" t="s">
        <v>766</v>
      </c>
      <c r="AS10" s="8" t="s">
        <v>767</v>
      </c>
      <c r="AT10" s="8" t="s">
        <v>768</v>
      </c>
      <c r="AU10" s="8" t="s">
        <v>769</v>
      </c>
      <c r="AV10" s="8" t="s">
        <v>770</v>
      </c>
      <c r="AW10" s="8" t="s">
        <v>771</v>
      </c>
      <c r="AX10" s="8" t="s">
        <v>772</v>
      </c>
      <c r="AY10" s="8" t="s">
        <v>773</v>
      </c>
      <c r="AZ10" s="8" t="s">
        <v>774</v>
      </c>
      <c r="BA10" s="8" t="s">
        <v>775</v>
      </c>
      <c r="BB10" s="8" t="s">
        <v>776</v>
      </c>
      <c r="BC10" s="8" t="s">
        <v>777</v>
      </c>
      <c r="BD10" s="8" t="s">
        <v>778</v>
      </c>
      <c r="BE10" s="8" t="s">
        <v>779</v>
      </c>
      <c r="BF10" s="8" t="s">
        <v>780</v>
      </c>
      <c r="BG10" s="8" t="s">
        <v>781</v>
      </c>
      <c r="BH10" s="8" t="s">
        <v>782</v>
      </c>
      <c r="BI10" s="8" t="s">
        <v>783</v>
      </c>
      <c r="BJ10" s="8" t="s">
        <v>784</v>
      </c>
      <c r="BK10" s="8" t="s">
        <v>785</v>
      </c>
      <c r="BL10" s="8" t="s">
        <v>786</v>
      </c>
      <c r="BM10" s="8" t="s">
        <v>787</v>
      </c>
      <c r="BN10" s="8" t="s">
        <v>788</v>
      </c>
      <c r="BO10" s="8" t="s">
        <v>789</v>
      </c>
      <c r="BP10" s="8" t="s">
        <v>790</v>
      </c>
      <c r="BQ10" s="8" t="s">
        <v>791</v>
      </c>
      <c r="BR10" s="8" t="s">
        <v>792</v>
      </c>
      <c r="BS10" s="8" t="s">
        <v>793</v>
      </c>
      <c r="BT10" s="8" t="s">
        <v>794</v>
      </c>
      <c r="BU10" s="8" t="s">
        <v>795</v>
      </c>
      <c r="BV10" s="8" t="s">
        <v>796</v>
      </c>
      <c r="BW10" s="8" t="s">
        <v>797</v>
      </c>
      <c r="BX10" s="8" t="s">
        <v>798</v>
      </c>
      <c r="BY10" s="8" t="s">
        <v>799</v>
      </c>
      <c r="BZ10" s="8" t="s">
        <v>800</v>
      </c>
      <c r="CA10" s="8" t="s">
        <v>801</v>
      </c>
      <c r="CB10" s="8" t="s">
        <v>802</v>
      </c>
      <c r="CC10" s="8" t="s">
        <v>803</v>
      </c>
      <c r="CD10" s="8" t="s">
        <v>804</v>
      </c>
      <c r="CE10" s="8" t="s">
        <v>805</v>
      </c>
      <c r="CF10" s="8" t="s">
        <v>806</v>
      </c>
      <c r="CG10" s="8" t="s">
        <v>807</v>
      </c>
      <c r="CH10" s="8" t="s">
        <v>808</v>
      </c>
      <c r="CI10" s="8" t="s">
        <v>809</v>
      </c>
      <c r="CJ10" s="8" t="s">
        <v>810</v>
      </c>
      <c r="CK10" s="8" t="s">
        <v>811</v>
      </c>
      <c r="CL10" s="8" t="s">
        <v>812</v>
      </c>
      <c r="CM10" s="8" t="s">
        <v>813</v>
      </c>
      <c r="CN10" s="8" t="s">
        <v>814</v>
      </c>
      <c r="CO10" s="8" t="s">
        <v>815</v>
      </c>
      <c r="CP10" s="8" t="s">
        <v>816</v>
      </c>
      <c r="CQ10" s="8" t="s">
        <v>817</v>
      </c>
      <c r="CR10" s="8" t="s">
        <v>818</v>
      </c>
      <c r="CS10" s="8" t="s">
        <v>819</v>
      </c>
      <c r="CT10" s="8" t="s">
        <v>820</v>
      </c>
      <c r="CU10" s="8" t="s">
        <v>821</v>
      </c>
      <c r="CV10" s="8" t="s">
        <v>822</v>
      </c>
      <c r="CW10" s="8" t="s">
        <v>823</v>
      </c>
      <c r="CX10" s="8" t="s">
        <v>824</v>
      </c>
      <c r="CY10" s="8" t="s">
        <v>825</v>
      </c>
      <c r="CZ10" s="8" t="s">
        <v>826</v>
      </c>
      <c r="DA10" s="8" t="s">
        <v>827</v>
      </c>
      <c r="DB10" s="8" t="s">
        <v>828</v>
      </c>
      <c r="DC10" s="8" t="s">
        <v>829</v>
      </c>
      <c r="DD10" s="8" t="s">
        <v>830</v>
      </c>
      <c r="DE10" s="8" t="s">
        <v>831</v>
      </c>
      <c r="DF10" s="8" t="s">
        <v>832</v>
      </c>
      <c r="DG10" s="8" t="s">
        <v>833</v>
      </c>
      <c r="DH10" s="8" t="s">
        <v>834</v>
      </c>
      <c r="DI10" s="8" t="s">
        <v>835</v>
      </c>
      <c r="DJ10" s="8" t="s">
        <v>836</v>
      </c>
      <c r="DK10" s="8" t="s">
        <v>837</v>
      </c>
      <c r="DL10" s="8" t="s">
        <v>838</v>
      </c>
      <c r="DM10" s="8" t="s">
        <v>839</v>
      </c>
      <c r="DN10" s="8" t="s">
        <v>840</v>
      </c>
      <c r="DO10" s="8" t="s">
        <v>841</v>
      </c>
      <c r="DP10" s="8" t="s">
        <v>842</v>
      </c>
      <c r="DQ10" s="8" t="s">
        <v>843</v>
      </c>
      <c r="DR10" s="8" t="s">
        <v>844</v>
      </c>
      <c r="DS10" s="8" t="s">
        <v>845</v>
      </c>
      <c r="DT10" s="8" t="s">
        <v>846</v>
      </c>
      <c r="DU10" s="8" t="s">
        <v>847</v>
      </c>
      <c r="DV10" s="8" t="s">
        <v>848</v>
      </c>
      <c r="DW10" s="8" t="s">
        <v>849</v>
      </c>
      <c r="DX10" s="8" t="s">
        <v>850</v>
      </c>
      <c r="DY10" s="8" t="s">
        <v>851</v>
      </c>
      <c r="DZ10" s="8" t="s">
        <v>852</v>
      </c>
      <c r="EA10" s="8" t="s">
        <v>853</v>
      </c>
      <c r="EB10" s="8" t="s">
        <v>854</v>
      </c>
      <c r="EC10" s="8" t="s">
        <v>855</v>
      </c>
      <c r="ED10" s="8" t="s">
        <v>856</v>
      </c>
      <c r="EE10" s="8" t="s">
        <v>857</v>
      </c>
      <c r="EF10" s="8" t="s">
        <v>858</v>
      </c>
      <c r="EG10" s="8" t="s">
        <v>859</v>
      </c>
      <c r="EH10" s="8" t="s">
        <v>860</v>
      </c>
      <c r="EI10" s="8" t="s">
        <v>861</v>
      </c>
      <c r="EJ10" s="8" t="s">
        <v>862</v>
      </c>
      <c r="EK10" s="8" t="s">
        <v>863</v>
      </c>
      <c r="EL10" s="8" t="s">
        <v>864</v>
      </c>
      <c r="EM10" s="8" t="s">
        <v>865</v>
      </c>
      <c r="EN10" s="8" t="s">
        <v>866</v>
      </c>
      <c r="EO10" s="8" t="s">
        <v>867</v>
      </c>
      <c r="EP10" s="8" t="s">
        <v>868</v>
      </c>
      <c r="EQ10" s="8" t="s">
        <v>869</v>
      </c>
      <c r="ER10" s="8" t="s">
        <v>870</v>
      </c>
      <c r="ES10" s="8" t="s">
        <v>871</v>
      </c>
      <c r="ET10" s="8" t="s">
        <v>872</v>
      </c>
      <c r="EU10" s="8" t="s">
        <v>873</v>
      </c>
      <c r="EV10" s="8" t="s">
        <v>874</v>
      </c>
      <c r="EW10" s="8" t="s">
        <v>875</v>
      </c>
      <c r="EX10" s="8" t="s">
        <v>876</v>
      </c>
      <c r="EY10" s="8" t="s">
        <v>877</v>
      </c>
      <c r="EZ10" s="8" t="s">
        <v>878</v>
      </c>
      <c r="FA10" s="8" t="s">
        <v>879</v>
      </c>
      <c r="FB10" s="8" t="s">
        <v>880</v>
      </c>
      <c r="FC10" s="8" t="s">
        <v>881</v>
      </c>
      <c r="FD10" s="8" t="s">
        <v>882</v>
      </c>
      <c r="FE10" s="8" t="s">
        <v>883</v>
      </c>
      <c r="FF10" s="8" t="s">
        <v>884</v>
      </c>
      <c r="FG10" s="8" t="s">
        <v>885</v>
      </c>
      <c r="FH10" s="8" t="s">
        <v>886</v>
      </c>
      <c r="FI10" s="8" t="s">
        <v>887</v>
      </c>
      <c r="FJ10" s="8" t="s">
        <v>888</v>
      </c>
      <c r="FK10" s="8" t="s">
        <v>889</v>
      </c>
      <c r="FL10" s="8" t="s">
        <v>890</v>
      </c>
      <c r="FM10" s="8" t="s">
        <v>891</v>
      </c>
      <c r="FN10" s="8" t="s">
        <v>892</v>
      </c>
      <c r="FO10" s="8" t="s">
        <v>893</v>
      </c>
      <c r="FP10" s="8" t="s">
        <v>894</v>
      </c>
      <c r="FQ10" s="8" t="s">
        <v>895</v>
      </c>
      <c r="FR10" s="8" t="s">
        <v>896</v>
      </c>
      <c r="FS10" s="8" t="s">
        <v>897</v>
      </c>
      <c r="FT10" s="8" t="s">
        <v>898</v>
      </c>
      <c r="FU10" s="8" t="s">
        <v>899</v>
      </c>
      <c r="FV10" s="8" t="s">
        <v>900</v>
      </c>
      <c r="FW10" s="8" t="s">
        <v>901</v>
      </c>
      <c r="FX10" s="8" t="s">
        <v>902</v>
      </c>
      <c r="FY10" s="8" t="s">
        <v>903</v>
      </c>
      <c r="FZ10" s="8" t="s">
        <v>904</v>
      </c>
      <c r="GA10" s="8" t="s">
        <v>905</v>
      </c>
      <c r="GB10" s="8" t="s">
        <v>906</v>
      </c>
      <c r="GC10" s="8" t="s">
        <v>907</v>
      </c>
      <c r="GD10" s="8" t="s">
        <v>908</v>
      </c>
      <c r="GE10" s="8" t="s">
        <v>909</v>
      </c>
      <c r="GF10" s="8" t="s">
        <v>910</v>
      </c>
      <c r="GG10" s="8" t="s">
        <v>911</v>
      </c>
      <c r="GH10" s="8" t="s">
        <v>912</v>
      </c>
      <c r="GI10" s="8" t="s">
        <v>913</v>
      </c>
      <c r="GJ10" s="8" t="s">
        <v>914</v>
      </c>
      <c r="GK10" s="8" t="s">
        <v>915</v>
      </c>
      <c r="GL10" s="8" t="s">
        <v>916</v>
      </c>
      <c r="GM10" s="8" t="s">
        <v>917</v>
      </c>
      <c r="GN10" s="8" t="s">
        <v>918</v>
      </c>
      <c r="GO10" s="8" t="s">
        <v>919</v>
      </c>
      <c r="GP10" s="8" t="s">
        <v>920</v>
      </c>
      <c r="GQ10" s="8" t="s">
        <v>921</v>
      </c>
      <c r="GR10" s="8" t="s">
        <v>922</v>
      </c>
      <c r="GS10" s="8" t="s">
        <v>923</v>
      </c>
      <c r="GT10" s="8" t="s">
        <v>924</v>
      </c>
      <c r="GU10" s="8" t="s">
        <v>925</v>
      </c>
      <c r="GV10" s="8" t="s">
        <v>926</v>
      </c>
      <c r="GW10" s="8" t="s">
        <v>927</v>
      </c>
      <c r="GX10" s="8" t="s">
        <v>928</v>
      </c>
      <c r="GY10" s="8" t="s">
        <v>929</v>
      </c>
      <c r="GZ10" s="8" t="s">
        <v>930</v>
      </c>
      <c r="HA10" s="8" t="s">
        <v>931</v>
      </c>
      <c r="HB10" s="8" t="s">
        <v>932</v>
      </c>
      <c r="HC10" s="8" t="s">
        <v>933</v>
      </c>
      <c r="HD10" s="8" t="s">
        <v>934</v>
      </c>
      <c r="HE10" s="8" t="s">
        <v>935</v>
      </c>
    </row>
    <row r="11" spans="1:213">
      <c r="A11" s="10">
        <v>42036</v>
      </c>
      <c r="B11" s="9">
        <v>312.447</v>
      </c>
      <c r="C11" s="9">
        <v>666.58699999999999</v>
      </c>
      <c r="D11" s="9">
        <v>713.71699999999998</v>
      </c>
      <c r="E11" s="9">
        <v>209.31399999999999</v>
      </c>
      <c r="F11" s="9">
        <v>504.40300000000002</v>
      </c>
      <c r="G11" s="9">
        <v>265.31700000000001</v>
      </c>
      <c r="H11" s="9">
        <v>103.134</v>
      </c>
      <c r="I11" s="9">
        <v>162.184</v>
      </c>
      <c r="J11" s="9">
        <v>140.93100000000001</v>
      </c>
      <c r="K11" s="9">
        <v>43.043999999999997</v>
      </c>
      <c r="L11" s="9">
        <v>97.885999999999996</v>
      </c>
      <c r="M11" s="9">
        <v>124.387</v>
      </c>
      <c r="N11" s="9">
        <v>60.088999999999999</v>
      </c>
      <c r="O11" s="9">
        <v>64.298000000000002</v>
      </c>
      <c r="P11" s="9">
        <v>2320.1039999999998</v>
      </c>
      <c r="Q11" s="9">
        <v>1232.4749999999999</v>
      </c>
      <c r="R11" s="9">
        <v>1087.6289999999999</v>
      </c>
      <c r="S11" s="9">
        <v>1640.1890000000001</v>
      </c>
      <c r="T11" s="9">
        <v>1037.0160000000001</v>
      </c>
      <c r="U11" s="9">
        <v>603.173</v>
      </c>
      <c r="V11" s="9">
        <v>1430.58</v>
      </c>
      <c r="W11" s="9">
        <v>905.41499999999996</v>
      </c>
      <c r="X11" s="9">
        <v>525.16499999999996</v>
      </c>
      <c r="Y11" s="9">
        <v>209.61</v>
      </c>
      <c r="Z11" s="9">
        <v>131.601</v>
      </c>
      <c r="AA11" s="9">
        <v>78.009</v>
      </c>
      <c r="AB11" s="9">
        <v>192.03299999999999</v>
      </c>
      <c r="AC11" s="9">
        <v>118.578</v>
      </c>
      <c r="AD11" s="9">
        <v>73.454999999999998</v>
      </c>
      <c r="AE11" s="9">
        <v>17.577000000000002</v>
      </c>
      <c r="AF11" s="9">
        <v>13.023</v>
      </c>
      <c r="AG11" s="9">
        <v>4.5540000000000003</v>
      </c>
      <c r="AH11" s="9">
        <v>679.91499999999996</v>
      </c>
      <c r="AI11" s="9">
        <v>195.459</v>
      </c>
      <c r="AJ11" s="9">
        <v>484.45600000000002</v>
      </c>
      <c r="AK11" s="9">
        <v>478.161</v>
      </c>
      <c r="AL11" s="9">
        <v>117.416</v>
      </c>
      <c r="AM11" s="9">
        <v>360.745</v>
      </c>
      <c r="AN11" s="9">
        <v>201.75399999999999</v>
      </c>
      <c r="AO11" s="9">
        <v>78.042000000000002</v>
      </c>
      <c r="AP11" s="9">
        <v>123.712</v>
      </c>
      <c r="AQ11" s="9">
        <v>83.929000000000002</v>
      </c>
      <c r="AR11" s="9">
        <v>29.327999999999999</v>
      </c>
      <c r="AS11" s="9">
        <v>54.600999999999999</v>
      </c>
      <c r="AT11" s="9">
        <v>117.825</v>
      </c>
      <c r="AU11" s="9">
        <v>48.713999999999999</v>
      </c>
      <c r="AV11" s="9">
        <v>69.11</v>
      </c>
      <c r="AW11" s="9">
        <v>800.41300000000001</v>
      </c>
      <c r="AX11" s="9">
        <v>429.38200000000001</v>
      </c>
      <c r="AY11" s="9">
        <v>371.03100000000001</v>
      </c>
      <c r="AZ11" s="9">
        <v>537.96900000000005</v>
      </c>
      <c r="BA11" s="9">
        <v>354.04300000000001</v>
      </c>
      <c r="BB11" s="9">
        <v>183.92599999999999</v>
      </c>
      <c r="BC11" s="9">
        <v>457.05900000000003</v>
      </c>
      <c r="BD11" s="9">
        <v>305.05900000000003</v>
      </c>
      <c r="BE11" s="9">
        <v>152</v>
      </c>
      <c r="BF11" s="9">
        <v>80.91</v>
      </c>
      <c r="BG11" s="9">
        <v>48.984000000000002</v>
      </c>
      <c r="BH11" s="9">
        <v>31.925999999999998</v>
      </c>
      <c r="BI11" s="9">
        <v>76.69</v>
      </c>
      <c r="BJ11" s="9">
        <v>46.128</v>
      </c>
      <c r="BK11" s="9">
        <v>30.562000000000001</v>
      </c>
      <c r="BL11" s="9">
        <v>4.22</v>
      </c>
      <c r="BM11" s="9">
        <v>2.8559999999999999</v>
      </c>
      <c r="BN11" s="9">
        <v>1.3640000000000001</v>
      </c>
      <c r="BO11" s="9">
        <v>262.44299999999998</v>
      </c>
      <c r="BP11" s="9">
        <v>75.337999999999994</v>
      </c>
      <c r="BQ11" s="9">
        <v>187.10499999999999</v>
      </c>
      <c r="BR11" s="9">
        <v>190.85900000000001</v>
      </c>
      <c r="BS11" s="9">
        <v>47.488</v>
      </c>
      <c r="BT11" s="9">
        <v>143.37100000000001</v>
      </c>
      <c r="BU11" s="9">
        <v>71.584000000000003</v>
      </c>
      <c r="BV11" s="9">
        <v>27.85</v>
      </c>
      <c r="BW11" s="9">
        <v>43.734000000000002</v>
      </c>
      <c r="BX11" s="9">
        <v>33.530999999999999</v>
      </c>
      <c r="BY11" s="9">
        <v>9.391</v>
      </c>
      <c r="BZ11" s="9">
        <v>24.14</v>
      </c>
      <c r="CA11" s="9">
        <v>38.054000000000002</v>
      </c>
      <c r="CB11" s="9">
        <v>18.459</v>
      </c>
      <c r="CC11" s="9">
        <v>19.594000000000001</v>
      </c>
      <c r="CD11" s="9">
        <v>1322.78</v>
      </c>
      <c r="CE11" s="9">
        <v>736.93399999999997</v>
      </c>
      <c r="CF11" s="9">
        <v>585.84500000000003</v>
      </c>
      <c r="CG11" s="9">
        <v>927.58</v>
      </c>
      <c r="CH11" s="9">
        <v>622.34100000000001</v>
      </c>
      <c r="CI11" s="9">
        <v>305.23899999999998</v>
      </c>
      <c r="CJ11" s="9">
        <v>796.26199999999994</v>
      </c>
      <c r="CK11" s="9">
        <v>543.274</v>
      </c>
      <c r="CL11" s="9">
        <v>252.988</v>
      </c>
      <c r="CM11" s="9">
        <v>131.31800000000001</v>
      </c>
      <c r="CN11" s="9">
        <v>79.066999999999993</v>
      </c>
      <c r="CO11" s="9">
        <v>52.250999999999998</v>
      </c>
      <c r="CP11" s="9">
        <v>124.616</v>
      </c>
      <c r="CQ11" s="9">
        <v>73.152000000000001</v>
      </c>
      <c r="CR11" s="9">
        <v>51.463999999999999</v>
      </c>
      <c r="CS11" s="9">
        <v>6.702</v>
      </c>
      <c r="CT11" s="9">
        <v>5.915</v>
      </c>
      <c r="CU11" s="9">
        <v>0.78700000000000003</v>
      </c>
      <c r="CV11" s="9">
        <v>395.2</v>
      </c>
      <c r="CW11" s="9">
        <v>114.593</v>
      </c>
      <c r="CX11" s="9">
        <v>280.60700000000003</v>
      </c>
      <c r="CY11" s="9">
        <v>295.91500000000002</v>
      </c>
      <c r="CZ11" s="9">
        <v>77.391000000000005</v>
      </c>
      <c r="DA11" s="9">
        <v>218.524</v>
      </c>
      <c r="DB11" s="9">
        <v>99.284999999999997</v>
      </c>
      <c r="DC11" s="9">
        <v>37.201999999999998</v>
      </c>
      <c r="DD11" s="9">
        <v>62.082999999999998</v>
      </c>
      <c r="DE11" s="9">
        <v>44.332999999999998</v>
      </c>
      <c r="DF11" s="9">
        <v>11.763</v>
      </c>
      <c r="DG11" s="9">
        <v>32.57</v>
      </c>
      <c r="DH11" s="9">
        <v>54.951000000000001</v>
      </c>
      <c r="DI11" s="9">
        <v>25.439</v>
      </c>
      <c r="DJ11" s="9">
        <v>29.512</v>
      </c>
      <c r="DK11" s="9">
        <v>240.08799999999999</v>
      </c>
      <c r="DL11" s="9">
        <v>127.05800000000001</v>
      </c>
      <c r="DM11" s="9">
        <v>113.03</v>
      </c>
      <c r="DN11" s="9">
        <v>154.09200000000001</v>
      </c>
      <c r="DO11" s="9">
        <v>101.37</v>
      </c>
      <c r="DP11" s="9">
        <v>52.720999999999997</v>
      </c>
      <c r="DQ11" s="9">
        <v>124.054</v>
      </c>
      <c r="DR11" s="9">
        <v>81.754000000000005</v>
      </c>
      <c r="DS11" s="9">
        <v>42.3</v>
      </c>
      <c r="DT11" s="9">
        <v>30.038</v>
      </c>
      <c r="DU11" s="9">
        <v>19.617000000000001</v>
      </c>
      <c r="DV11" s="9">
        <v>10.420999999999999</v>
      </c>
      <c r="DW11" s="9">
        <v>29.428999999999998</v>
      </c>
      <c r="DX11" s="9">
        <v>19.007999999999999</v>
      </c>
      <c r="DY11" s="9">
        <v>10.420999999999999</v>
      </c>
      <c r="DZ11" s="9">
        <v>0.60899999999999999</v>
      </c>
      <c r="EA11" s="9">
        <v>0.60899999999999999</v>
      </c>
      <c r="EB11" s="9">
        <v>0</v>
      </c>
      <c r="EC11" s="9">
        <v>85.995999999999995</v>
      </c>
      <c r="ED11" s="9">
        <v>25.687000000000001</v>
      </c>
      <c r="EE11" s="9">
        <v>60.308999999999997</v>
      </c>
      <c r="EF11" s="9">
        <v>59.78</v>
      </c>
      <c r="EG11" s="9">
        <v>16.135999999999999</v>
      </c>
      <c r="EH11" s="9">
        <v>43.643999999999998</v>
      </c>
      <c r="EI11" s="9">
        <v>26.216000000000001</v>
      </c>
      <c r="EJ11" s="9">
        <v>9.5510000000000002</v>
      </c>
      <c r="EK11" s="9">
        <v>16.664000000000001</v>
      </c>
      <c r="EL11" s="9">
        <v>11.526</v>
      </c>
      <c r="EM11" s="9">
        <v>2.5219999999999998</v>
      </c>
      <c r="EN11" s="9">
        <v>9.0039999999999996</v>
      </c>
      <c r="EO11" s="9">
        <v>14.69</v>
      </c>
      <c r="EP11" s="9">
        <v>7.0289999999999999</v>
      </c>
      <c r="EQ11" s="9">
        <v>7.66</v>
      </c>
      <c r="ER11" s="9">
        <v>128.90799999999999</v>
      </c>
      <c r="ES11" s="9">
        <v>69.525999999999996</v>
      </c>
      <c r="ET11" s="9">
        <v>59.381999999999998</v>
      </c>
      <c r="EU11" s="9">
        <v>107.85899999999999</v>
      </c>
      <c r="EV11" s="9">
        <v>62.296999999999997</v>
      </c>
      <c r="EW11" s="9">
        <v>45.561999999999998</v>
      </c>
      <c r="EX11" s="9">
        <v>91.103999999999999</v>
      </c>
      <c r="EY11" s="9">
        <v>52.481000000000002</v>
      </c>
      <c r="EZ11" s="9">
        <v>38.622999999999998</v>
      </c>
      <c r="FA11" s="9">
        <v>16.754999999999999</v>
      </c>
      <c r="FB11" s="9">
        <v>9.8160000000000007</v>
      </c>
      <c r="FC11" s="9">
        <v>6.9390000000000001</v>
      </c>
      <c r="FD11" s="9">
        <v>16.321999999999999</v>
      </c>
      <c r="FE11" s="9">
        <v>9.4510000000000005</v>
      </c>
      <c r="FF11" s="9">
        <v>6.8710000000000004</v>
      </c>
      <c r="FG11" s="9">
        <v>0.433</v>
      </c>
      <c r="FH11" s="9">
        <v>0.36499999999999999</v>
      </c>
      <c r="FI11" s="9">
        <v>6.8000000000000005E-2</v>
      </c>
      <c r="FJ11" s="9">
        <v>21.048999999999999</v>
      </c>
      <c r="FK11" s="9">
        <v>7.2290000000000001</v>
      </c>
      <c r="FL11" s="9">
        <v>13.82</v>
      </c>
      <c r="FM11" s="9">
        <v>16.326000000000001</v>
      </c>
      <c r="FN11" s="9">
        <v>5.4109999999999996</v>
      </c>
      <c r="FO11" s="9">
        <v>10.914999999999999</v>
      </c>
      <c r="FP11" s="9">
        <v>4.7229999999999999</v>
      </c>
      <c r="FQ11" s="9">
        <v>1.8180000000000001</v>
      </c>
      <c r="FR11" s="9">
        <v>2.9049999999999998</v>
      </c>
      <c r="FS11" s="9">
        <v>1.458</v>
      </c>
      <c r="FT11" s="9">
        <v>0.17199999999999999</v>
      </c>
      <c r="FU11" s="9">
        <v>1.286</v>
      </c>
      <c r="FV11" s="9">
        <v>3.2650000000000001</v>
      </c>
      <c r="FW11" s="9">
        <v>1.6459999999999999</v>
      </c>
      <c r="FX11" s="9">
        <v>1.619</v>
      </c>
      <c r="FY11" s="9">
        <v>211.03899999999999</v>
      </c>
      <c r="FZ11" s="9">
        <v>108.26</v>
      </c>
      <c r="GA11" s="9">
        <v>102.779</v>
      </c>
      <c r="GB11" s="9">
        <v>154.34100000000001</v>
      </c>
      <c r="GC11" s="9">
        <v>89.695999999999998</v>
      </c>
      <c r="GD11" s="9">
        <v>64.646000000000001</v>
      </c>
      <c r="GE11" s="9">
        <v>128.08600000000001</v>
      </c>
      <c r="GF11" s="9">
        <v>79.103999999999999</v>
      </c>
      <c r="GG11" s="9">
        <v>48.981999999999999</v>
      </c>
      <c r="GH11" s="9">
        <v>26.254999999999999</v>
      </c>
      <c r="GI11" s="9">
        <v>10.590999999999999</v>
      </c>
      <c r="GJ11" s="9">
        <v>15.664</v>
      </c>
      <c r="GK11" s="9">
        <v>24.89</v>
      </c>
      <c r="GL11" s="9">
        <v>9.6989999999999998</v>
      </c>
      <c r="GM11" s="9">
        <v>15.191000000000001</v>
      </c>
      <c r="GN11" s="9">
        <v>1.365</v>
      </c>
      <c r="GO11" s="9">
        <v>0.89300000000000002</v>
      </c>
      <c r="GP11" s="9">
        <v>0.47299999999999998</v>
      </c>
      <c r="GQ11" s="9">
        <v>56.697000000000003</v>
      </c>
      <c r="GR11" s="9">
        <v>18.564</v>
      </c>
      <c r="GS11" s="9">
        <v>38.133000000000003</v>
      </c>
      <c r="GT11" s="9">
        <v>43.04</v>
      </c>
      <c r="GU11" s="9">
        <v>12.694000000000001</v>
      </c>
      <c r="GV11" s="9">
        <v>30.346</v>
      </c>
      <c r="GW11" s="9">
        <v>13.657999999999999</v>
      </c>
      <c r="GX11" s="9">
        <v>5.87</v>
      </c>
      <c r="GY11" s="9">
        <v>7.7869999999999999</v>
      </c>
      <c r="GZ11" s="9">
        <v>7.532</v>
      </c>
      <c r="HA11" s="9">
        <v>3.4769999999999999</v>
      </c>
      <c r="HB11" s="9">
        <v>4.0549999999999997</v>
      </c>
      <c r="HC11" s="9">
        <v>6.1260000000000003</v>
      </c>
      <c r="HD11" s="9">
        <v>2.3929999999999998</v>
      </c>
      <c r="HE11" s="9">
        <v>3.7320000000000002</v>
      </c>
    </row>
    <row r="12" spans="1:213">
      <c r="A12" s="10">
        <v>42401</v>
      </c>
      <c r="B12" s="9">
        <v>325.83600000000001</v>
      </c>
      <c r="C12" s="9">
        <v>669.55100000000004</v>
      </c>
      <c r="D12" s="9">
        <v>719.78599999999994</v>
      </c>
      <c r="E12" s="9">
        <v>214.70599999999999</v>
      </c>
      <c r="F12" s="9">
        <v>505.07900000000001</v>
      </c>
      <c r="G12" s="9">
        <v>275.601</v>
      </c>
      <c r="H12" s="9">
        <v>111.13</v>
      </c>
      <c r="I12" s="9">
        <v>164.47200000000001</v>
      </c>
      <c r="J12" s="9">
        <v>144.53800000000001</v>
      </c>
      <c r="K12" s="9">
        <v>49.843000000000004</v>
      </c>
      <c r="L12" s="9">
        <v>94.694999999999993</v>
      </c>
      <c r="M12" s="9">
        <v>131.06299999999999</v>
      </c>
      <c r="N12" s="9">
        <v>61.286000000000001</v>
      </c>
      <c r="O12" s="9">
        <v>69.775999999999996</v>
      </c>
      <c r="P12" s="9">
        <v>2368.7109999999998</v>
      </c>
      <c r="Q12" s="9">
        <v>1253.42</v>
      </c>
      <c r="R12" s="9">
        <v>1115.2909999999999</v>
      </c>
      <c r="S12" s="9">
        <v>1652.5160000000001</v>
      </c>
      <c r="T12" s="9">
        <v>1036.6610000000001</v>
      </c>
      <c r="U12" s="9">
        <v>615.85500000000002</v>
      </c>
      <c r="V12" s="9">
        <v>1430.7460000000001</v>
      </c>
      <c r="W12" s="9">
        <v>902.13199999999995</v>
      </c>
      <c r="X12" s="9">
        <v>528.61400000000003</v>
      </c>
      <c r="Y12" s="9">
        <v>221.77099999999999</v>
      </c>
      <c r="Z12" s="9">
        <v>134.529</v>
      </c>
      <c r="AA12" s="9">
        <v>87.242000000000004</v>
      </c>
      <c r="AB12" s="9">
        <v>200.05</v>
      </c>
      <c r="AC12" s="9">
        <v>120.8</v>
      </c>
      <c r="AD12" s="9">
        <v>79.25</v>
      </c>
      <c r="AE12" s="9">
        <v>21.721</v>
      </c>
      <c r="AF12" s="9">
        <v>13.73</v>
      </c>
      <c r="AG12" s="9">
        <v>7.9909999999999997</v>
      </c>
      <c r="AH12" s="9">
        <v>716.19500000000005</v>
      </c>
      <c r="AI12" s="9">
        <v>216.75899999999999</v>
      </c>
      <c r="AJ12" s="9">
        <v>499.43599999999998</v>
      </c>
      <c r="AK12" s="9">
        <v>529.71199999999999</v>
      </c>
      <c r="AL12" s="9">
        <v>141.87</v>
      </c>
      <c r="AM12" s="9">
        <v>387.84199999999998</v>
      </c>
      <c r="AN12" s="9">
        <v>186.482</v>
      </c>
      <c r="AO12" s="9">
        <v>74.888999999999996</v>
      </c>
      <c r="AP12" s="9">
        <v>111.593</v>
      </c>
      <c r="AQ12" s="9">
        <v>79.537999999999997</v>
      </c>
      <c r="AR12" s="9">
        <v>26.728999999999999</v>
      </c>
      <c r="AS12" s="9">
        <v>52.808999999999997</v>
      </c>
      <c r="AT12" s="9">
        <v>106.944</v>
      </c>
      <c r="AU12" s="9">
        <v>48.16</v>
      </c>
      <c r="AV12" s="9">
        <v>58.783999999999999</v>
      </c>
      <c r="AW12" s="9">
        <v>807.58900000000006</v>
      </c>
      <c r="AX12" s="9">
        <v>425.85300000000001</v>
      </c>
      <c r="AY12" s="9">
        <v>381.73599999999999</v>
      </c>
      <c r="AZ12" s="9">
        <v>529.30499999999995</v>
      </c>
      <c r="BA12" s="9">
        <v>340.899</v>
      </c>
      <c r="BB12" s="9">
        <v>188.40600000000001</v>
      </c>
      <c r="BC12" s="9">
        <v>456.34199999999998</v>
      </c>
      <c r="BD12" s="9">
        <v>301.28699999999998</v>
      </c>
      <c r="BE12" s="9">
        <v>155.05500000000001</v>
      </c>
      <c r="BF12" s="9">
        <v>72.962999999999994</v>
      </c>
      <c r="BG12" s="9">
        <v>39.610999999999997</v>
      </c>
      <c r="BH12" s="9">
        <v>33.351999999999997</v>
      </c>
      <c r="BI12" s="9">
        <v>67.320999999999998</v>
      </c>
      <c r="BJ12" s="9">
        <v>36.633000000000003</v>
      </c>
      <c r="BK12" s="9">
        <v>30.687999999999999</v>
      </c>
      <c r="BL12" s="9">
        <v>5.6420000000000003</v>
      </c>
      <c r="BM12" s="9">
        <v>2.9780000000000002</v>
      </c>
      <c r="BN12" s="9">
        <v>2.6640000000000001</v>
      </c>
      <c r="BO12" s="9">
        <v>278.28500000000003</v>
      </c>
      <c r="BP12" s="9">
        <v>84.953999999999994</v>
      </c>
      <c r="BQ12" s="9">
        <v>193.33</v>
      </c>
      <c r="BR12" s="9">
        <v>194.06299999999999</v>
      </c>
      <c r="BS12" s="9">
        <v>47.938000000000002</v>
      </c>
      <c r="BT12" s="9">
        <v>146.125</v>
      </c>
      <c r="BU12" s="9">
        <v>84.221000000000004</v>
      </c>
      <c r="BV12" s="9">
        <v>37.015999999999998</v>
      </c>
      <c r="BW12" s="9">
        <v>47.204999999999998</v>
      </c>
      <c r="BX12" s="9">
        <v>39.091000000000001</v>
      </c>
      <c r="BY12" s="9">
        <v>11.67</v>
      </c>
      <c r="BZ12" s="9">
        <v>27.420999999999999</v>
      </c>
      <c r="CA12" s="9">
        <v>45.13</v>
      </c>
      <c r="CB12" s="9">
        <v>25.346</v>
      </c>
      <c r="CC12" s="9">
        <v>19.783999999999999</v>
      </c>
      <c r="CD12" s="9">
        <v>1315.925</v>
      </c>
      <c r="CE12" s="9">
        <v>721.197</v>
      </c>
      <c r="CF12" s="9">
        <v>594.72900000000004</v>
      </c>
      <c r="CG12" s="9">
        <v>895.35299999999995</v>
      </c>
      <c r="CH12" s="9">
        <v>596.01700000000005</v>
      </c>
      <c r="CI12" s="9">
        <v>299.33600000000001</v>
      </c>
      <c r="CJ12" s="9">
        <v>773.68299999999999</v>
      </c>
      <c r="CK12" s="9">
        <v>517.50900000000001</v>
      </c>
      <c r="CL12" s="9">
        <v>256.173</v>
      </c>
      <c r="CM12" s="9">
        <v>121.67</v>
      </c>
      <c r="CN12" s="9">
        <v>78.507999999999996</v>
      </c>
      <c r="CO12" s="9">
        <v>43.161999999999999</v>
      </c>
      <c r="CP12" s="9">
        <v>110.71</v>
      </c>
      <c r="CQ12" s="9">
        <v>69.597999999999999</v>
      </c>
      <c r="CR12" s="9">
        <v>41.110999999999997</v>
      </c>
      <c r="CS12" s="9">
        <v>10.961</v>
      </c>
      <c r="CT12" s="9">
        <v>8.91</v>
      </c>
      <c r="CU12" s="9">
        <v>2.0510000000000002</v>
      </c>
      <c r="CV12" s="9">
        <v>420.572</v>
      </c>
      <c r="CW12" s="9">
        <v>125.179</v>
      </c>
      <c r="CX12" s="9">
        <v>295.39299999999997</v>
      </c>
      <c r="CY12" s="9">
        <v>306.05500000000001</v>
      </c>
      <c r="CZ12" s="9">
        <v>82.146000000000001</v>
      </c>
      <c r="DA12" s="9">
        <v>223.90899999999999</v>
      </c>
      <c r="DB12" s="9">
        <v>114.517</v>
      </c>
      <c r="DC12" s="9">
        <v>43.033000000000001</v>
      </c>
      <c r="DD12" s="9">
        <v>71.483999999999995</v>
      </c>
      <c r="DE12" s="9">
        <v>53.338999999999999</v>
      </c>
      <c r="DF12" s="9">
        <v>15.116</v>
      </c>
      <c r="DG12" s="9">
        <v>38.222999999999999</v>
      </c>
      <c r="DH12" s="9">
        <v>61.177999999999997</v>
      </c>
      <c r="DI12" s="9">
        <v>27.917000000000002</v>
      </c>
      <c r="DJ12" s="9">
        <v>33.261000000000003</v>
      </c>
      <c r="DK12" s="9">
        <v>237.614</v>
      </c>
      <c r="DL12" s="9">
        <v>125.922</v>
      </c>
      <c r="DM12" s="9">
        <v>111.69199999999999</v>
      </c>
      <c r="DN12" s="9">
        <v>154.46</v>
      </c>
      <c r="DO12" s="9">
        <v>101.145</v>
      </c>
      <c r="DP12" s="9">
        <v>53.314</v>
      </c>
      <c r="DQ12" s="9">
        <v>122.185</v>
      </c>
      <c r="DR12" s="9">
        <v>81.722999999999999</v>
      </c>
      <c r="DS12" s="9">
        <v>40.463000000000001</v>
      </c>
      <c r="DT12" s="9">
        <v>32.274000000000001</v>
      </c>
      <c r="DU12" s="9">
        <v>19.422000000000001</v>
      </c>
      <c r="DV12" s="9">
        <v>12.852</v>
      </c>
      <c r="DW12" s="9">
        <v>30.393999999999998</v>
      </c>
      <c r="DX12" s="9">
        <v>18.306999999999999</v>
      </c>
      <c r="DY12" s="9">
        <v>12.087</v>
      </c>
      <c r="DZ12" s="9">
        <v>1.88</v>
      </c>
      <c r="EA12" s="9">
        <v>1.1160000000000001</v>
      </c>
      <c r="EB12" s="9">
        <v>0.76500000000000001</v>
      </c>
      <c r="EC12" s="9">
        <v>83.153999999999996</v>
      </c>
      <c r="ED12" s="9">
        <v>24.776</v>
      </c>
      <c r="EE12" s="9">
        <v>58.378</v>
      </c>
      <c r="EF12" s="9">
        <v>60.491999999999997</v>
      </c>
      <c r="EG12" s="9">
        <v>15.683</v>
      </c>
      <c r="EH12" s="9">
        <v>44.808999999999997</v>
      </c>
      <c r="EI12" s="9">
        <v>22.661999999999999</v>
      </c>
      <c r="EJ12" s="9">
        <v>9.0939999999999994</v>
      </c>
      <c r="EK12" s="9">
        <v>13.568</v>
      </c>
      <c r="EL12" s="9">
        <v>11.778</v>
      </c>
      <c r="EM12" s="9">
        <v>2.8969999999999998</v>
      </c>
      <c r="EN12" s="9">
        <v>8.8810000000000002</v>
      </c>
      <c r="EO12" s="9">
        <v>10.884</v>
      </c>
      <c r="EP12" s="9">
        <v>6.1970000000000001</v>
      </c>
      <c r="EQ12" s="9">
        <v>4.6870000000000003</v>
      </c>
      <c r="ER12" s="9">
        <v>127.596</v>
      </c>
      <c r="ES12" s="9">
        <v>67.454999999999998</v>
      </c>
      <c r="ET12" s="9">
        <v>60.140999999999998</v>
      </c>
      <c r="EU12" s="9">
        <v>106.303</v>
      </c>
      <c r="EV12" s="9">
        <v>61.398000000000003</v>
      </c>
      <c r="EW12" s="9">
        <v>44.905000000000001</v>
      </c>
      <c r="EX12" s="9">
        <v>92.363</v>
      </c>
      <c r="EY12" s="9">
        <v>53.853999999999999</v>
      </c>
      <c r="EZ12" s="9">
        <v>38.509</v>
      </c>
      <c r="FA12" s="9">
        <v>13.94</v>
      </c>
      <c r="FB12" s="9">
        <v>7.5439999999999996</v>
      </c>
      <c r="FC12" s="9">
        <v>6.3959999999999999</v>
      </c>
      <c r="FD12" s="9">
        <v>13.141999999999999</v>
      </c>
      <c r="FE12" s="9">
        <v>6.8289999999999997</v>
      </c>
      <c r="FF12" s="9">
        <v>6.3129999999999997</v>
      </c>
      <c r="FG12" s="9">
        <v>0.79800000000000004</v>
      </c>
      <c r="FH12" s="9">
        <v>0.71499999999999997</v>
      </c>
      <c r="FI12" s="9">
        <v>8.3000000000000004E-2</v>
      </c>
      <c r="FJ12" s="9">
        <v>21.292999999999999</v>
      </c>
      <c r="FK12" s="9">
        <v>6.0570000000000004</v>
      </c>
      <c r="FL12" s="9">
        <v>15.236000000000001</v>
      </c>
      <c r="FM12" s="9">
        <v>16.215</v>
      </c>
      <c r="FN12" s="9">
        <v>4.3490000000000002</v>
      </c>
      <c r="FO12" s="9">
        <v>11.866</v>
      </c>
      <c r="FP12" s="9">
        <v>5.077</v>
      </c>
      <c r="FQ12" s="9">
        <v>1.708</v>
      </c>
      <c r="FR12" s="9">
        <v>3.37</v>
      </c>
      <c r="FS12" s="9">
        <v>1.3420000000000001</v>
      </c>
      <c r="FT12" s="9">
        <v>0.23599999999999999</v>
      </c>
      <c r="FU12" s="9">
        <v>1.1060000000000001</v>
      </c>
      <c r="FV12" s="9">
        <v>3.7349999999999999</v>
      </c>
      <c r="FW12" s="9">
        <v>1.472</v>
      </c>
      <c r="FX12" s="9">
        <v>2.2629999999999999</v>
      </c>
      <c r="FY12" s="9">
        <v>215.477</v>
      </c>
      <c r="FZ12" s="9">
        <v>108.14700000000001</v>
      </c>
      <c r="GA12" s="9">
        <v>107.33</v>
      </c>
      <c r="GB12" s="9">
        <v>158.60599999999999</v>
      </c>
      <c r="GC12" s="9">
        <v>90.207999999999998</v>
      </c>
      <c r="GD12" s="9">
        <v>68.397999999999996</v>
      </c>
      <c r="GE12" s="9">
        <v>133.57300000000001</v>
      </c>
      <c r="GF12" s="9">
        <v>79.126999999999995</v>
      </c>
      <c r="GG12" s="9">
        <v>54.445999999999998</v>
      </c>
      <c r="GH12" s="9">
        <v>25.033000000000001</v>
      </c>
      <c r="GI12" s="9">
        <v>11.081</v>
      </c>
      <c r="GJ12" s="9">
        <v>13.952</v>
      </c>
      <c r="GK12" s="9">
        <v>24.398</v>
      </c>
      <c r="GL12" s="9">
        <v>10.446</v>
      </c>
      <c r="GM12" s="9">
        <v>13.952</v>
      </c>
      <c r="GN12" s="9">
        <v>0.63500000000000001</v>
      </c>
      <c r="GO12" s="9">
        <v>0.63500000000000001</v>
      </c>
      <c r="GP12" s="9">
        <v>0</v>
      </c>
      <c r="GQ12" s="9">
        <v>56.87</v>
      </c>
      <c r="GR12" s="9">
        <v>17.939</v>
      </c>
      <c r="GS12" s="9">
        <v>38.930999999999997</v>
      </c>
      <c r="GT12" s="9">
        <v>43.244999999999997</v>
      </c>
      <c r="GU12" s="9">
        <v>13.188000000000001</v>
      </c>
      <c r="GV12" s="9">
        <v>30.056999999999999</v>
      </c>
      <c r="GW12" s="9">
        <v>13.625</v>
      </c>
      <c r="GX12" s="9">
        <v>4.7510000000000003</v>
      </c>
      <c r="GY12" s="9">
        <v>8.8740000000000006</v>
      </c>
      <c r="GZ12" s="9">
        <v>6.4619999999999997</v>
      </c>
      <c r="HA12" s="9">
        <v>1.49</v>
      </c>
      <c r="HB12" s="9">
        <v>4.9710000000000001</v>
      </c>
      <c r="HC12" s="9">
        <v>7.1639999999999997</v>
      </c>
      <c r="HD12" s="9">
        <v>3.2610000000000001</v>
      </c>
      <c r="HE12" s="9">
        <v>3.903</v>
      </c>
    </row>
    <row r="13" spans="1:213">
      <c r="A13" s="10">
        <v>42767</v>
      </c>
      <c r="B13" s="9">
        <v>331.536</v>
      </c>
      <c r="C13" s="9">
        <v>727.49199999999996</v>
      </c>
      <c r="D13" s="9">
        <v>772.71600000000001</v>
      </c>
      <c r="E13" s="9">
        <v>219.72399999999999</v>
      </c>
      <c r="F13" s="9">
        <v>552.99199999999996</v>
      </c>
      <c r="G13" s="9">
        <v>286.31200000000001</v>
      </c>
      <c r="H13" s="9">
        <v>111.812</v>
      </c>
      <c r="I13" s="9">
        <v>174.501</v>
      </c>
      <c r="J13" s="9">
        <v>140.76300000000001</v>
      </c>
      <c r="K13" s="9">
        <v>47.734999999999999</v>
      </c>
      <c r="L13" s="9">
        <v>93.028000000000006</v>
      </c>
      <c r="M13" s="9">
        <v>145.54900000000001</v>
      </c>
      <c r="N13" s="9">
        <v>64.075999999999993</v>
      </c>
      <c r="O13" s="9">
        <v>81.471999999999994</v>
      </c>
      <c r="P13" s="9">
        <v>2362.8020000000001</v>
      </c>
      <c r="Q13" s="9">
        <v>1245.3720000000001</v>
      </c>
      <c r="R13" s="9">
        <v>1117.431</v>
      </c>
      <c r="S13" s="9">
        <v>1626.145</v>
      </c>
      <c r="T13" s="9">
        <v>1025.431</v>
      </c>
      <c r="U13" s="9">
        <v>600.71500000000003</v>
      </c>
      <c r="V13" s="9">
        <v>1413.6679999999999</v>
      </c>
      <c r="W13" s="9">
        <v>900.553</v>
      </c>
      <c r="X13" s="9">
        <v>513.11500000000001</v>
      </c>
      <c r="Y13" s="9">
        <v>212.47800000000001</v>
      </c>
      <c r="Z13" s="9">
        <v>124.878</v>
      </c>
      <c r="AA13" s="9">
        <v>87.6</v>
      </c>
      <c r="AB13" s="9">
        <v>188.047</v>
      </c>
      <c r="AC13" s="9">
        <v>109.14</v>
      </c>
      <c r="AD13" s="9">
        <v>78.906999999999996</v>
      </c>
      <c r="AE13" s="9">
        <v>24.43</v>
      </c>
      <c r="AF13" s="9">
        <v>15.737</v>
      </c>
      <c r="AG13" s="9">
        <v>8.6929999999999996</v>
      </c>
      <c r="AH13" s="9">
        <v>736.65700000000004</v>
      </c>
      <c r="AI13" s="9">
        <v>219.941</v>
      </c>
      <c r="AJ13" s="9">
        <v>516.71600000000001</v>
      </c>
      <c r="AK13" s="9">
        <v>543.29999999999995</v>
      </c>
      <c r="AL13" s="9">
        <v>143.40600000000001</v>
      </c>
      <c r="AM13" s="9">
        <v>399.89400000000001</v>
      </c>
      <c r="AN13" s="9">
        <v>193.357</v>
      </c>
      <c r="AO13" s="9">
        <v>76.534999999999997</v>
      </c>
      <c r="AP13" s="9">
        <v>116.822</v>
      </c>
      <c r="AQ13" s="9">
        <v>90.481999999999999</v>
      </c>
      <c r="AR13" s="9">
        <v>22.831</v>
      </c>
      <c r="AS13" s="9">
        <v>67.652000000000001</v>
      </c>
      <c r="AT13" s="9">
        <v>102.874</v>
      </c>
      <c r="AU13" s="9">
        <v>53.704999999999998</v>
      </c>
      <c r="AV13" s="9">
        <v>49.17</v>
      </c>
      <c r="AW13" s="9">
        <v>822.76</v>
      </c>
      <c r="AX13" s="9">
        <v>431.56599999999997</v>
      </c>
      <c r="AY13" s="9">
        <v>391.19400000000002</v>
      </c>
      <c r="AZ13" s="9">
        <v>528.43799999999999</v>
      </c>
      <c r="BA13" s="9">
        <v>344.32</v>
      </c>
      <c r="BB13" s="9">
        <v>184.11799999999999</v>
      </c>
      <c r="BC13" s="9">
        <v>444.92599999999999</v>
      </c>
      <c r="BD13" s="9">
        <v>295.28199999999998</v>
      </c>
      <c r="BE13" s="9">
        <v>149.64400000000001</v>
      </c>
      <c r="BF13" s="9">
        <v>83.512</v>
      </c>
      <c r="BG13" s="9">
        <v>49.037999999999997</v>
      </c>
      <c r="BH13" s="9">
        <v>34.473999999999997</v>
      </c>
      <c r="BI13" s="9">
        <v>79.162999999999997</v>
      </c>
      <c r="BJ13" s="9">
        <v>45.247</v>
      </c>
      <c r="BK13" s="9">
        <v>33.915999999999997</v>
      </c>
      <c r="BL13" s="9">
        <v>4.3499999999999996</v>
      </c>
      <c r="BM13" s="9">
        <v>3.7909999999999999</v>
      </c>
      <c r="BN13" s="9">
        <v>0.55900000000000005</v>
      </c>
      <c r="BO13" s="9">
        <v>294.32100000000003</v>
      </c>
      <c r="BP13" s="9">
        <v>87.245000000000005</v>
      </c>
      <c r="BQ13" s="9">
        <v>207.07599999999999</v>
      </c>
      <c r="BR13" s="9">
        <v>209.249</v>
      </c>
      <c r="BS13" s="9">
        <v>55.945999999999998</v>
      </c>
      <c r="BT13" s="9">
        <v>153.30199999999999</v>
      </c>
      <c r="BU13" s="9">
        <v>85.072999999999993</v>
      </c>
      <c r="BV13" s="9">
        <v>31.298999999999999</v>
      </c>
      <c r="BW13" s="9">
        <v>53.773000000000003</v>
      </c>
      <c r="BX13" s="9">
        <v>43.067</v>
      </c>
      <c r="BY13" s="9">
        <v>10.884</v>
      </c>
      <c r="BZ13" s="9">
        <v>32.183</v>
      </c>
      <c r="CA13" s="9">
        <v>42.006</v>
      </c>
      <c r="CB13" s="9">
        <v>20.416</v>
      </c>
      <c r="CC13" s="9">
        <v>21.59</v>
      </c>
      <c r="CD13" s="9">
        <v>1308.6869999999999</v>
      </c>
      <c r="CE13" s="9">
        <v>718.11199999999997</v>
      </c>
      <c r="CF13" s="9">
        <v>590.57500000000005</v>
      </c>
      <c r="CG13" s="9">
        <v>909.63499999999999</v>
      </c>
      <c r="CH13" s="9">
        <v>602.42200000000003</v>
      </c>
      <c r="CI13" s="9">
        <v>307.21300000000002</v>
      </c>
      <c r="CJ13" s="9">
        <v>767.39200000000005</v>
      </c>
      <c r="CK13" s="9">
        <v>508.61399999999998</v>
      </c>
      <c r="CL13" s="9">
        <v>258.77800000000002</v>
      </c>
      <c r="CM13" s="9">
        <v>142.24299999999999</v>
      </c>
      <c r="CN13" s="9">
        <v>93.808000000000007</v>
      </c>
      <c r="CO13" s="9">
        <v>48.435000000000002</v>
      </c>
      <c r="CP13" s="9">
        <v>128.82900000000001</v>
      </c>
      <c r="CQ13" s="9">
        <v>83.141000000000005</v>
      </c>
      <c r="CR13" s="9">
        <v>45.688000000000002</v>
      </c>
      <c r="CS13" s="9">
        <v>13.414999999999999</v>
      </c>
      <c r="CT13" s="9">
        <v>10.667999999999999</v>
      </c>
      <c r="CU13" s="9">
        <v>2.7469999999999999</v>
      </c>
      <c r="CV13" s="9">
        <v>399.05200000000002</v>
      </c>
      <c r="CW13" s="9">
        <v>115.69</v>
      </c>
      <c r="CX13" s="9">
        <v>283.36200000000002</v>
      </c>
      <c r="CY13" s="9">
        <v>271.31400000000002</v>
      </c>
      <c r="CZ13" s="9">
        <v>66.344999999999999</v>
      </c>
      <c r="DA13" s="9">
        <v>204.96899999999999</v>
      </c>
      <c r="DB13" s="9">
        <v>127.738</v>
      </c>
      <c r="DC13" s="9">
        <v>49.344999999999999</v>
      </c>
      <c r="DD13" s="9">
        <v>78.393000000000001</v>
      </c>
      <c r="DE13" s="9">
        <v>59.247</v>
      </c>
      <c r="DF13" s="9">
        <v>17.712</v>
      </c>
      <c r="DG13" s="9">
        <v>41.534999999999997</v>
      </c>
      <c r="DH13" s="9">
        <v>68.492000000000004</v>
      </c>
      <c r="DI13" s="9">
        <v>31.632999999999999</v>
      </c>
      <c r="DJ13" s="9">
        <v>36.857999999999997</v>
      </c>
      <c r="DK13" s="9">
        <v>243.93199999999999</v>
      </c>
      <c r="DL13" s="9">
        <v>129.35599999999999</v>
      </c>
      <c r="DM13" s="9">
        <v>114.575</v>
      </c>
      <c r="DN13" s="9">
        <v>156.196</v>
      </c>
      <c r="DO13" s="9">
        <v>103.571</v>
      </c>
      <c r="DP13" s="9">
        <v>52.625</v>
      </c>
      <c r="DQ13" s="9">
        <v>129.58099999999999</v>
      </c>
      <c r="DR13" s="9">
        <v>87.647000000000006</v>
      </c>
      <c r="DS13" s="9">
        <v>41.933</v>
      </c>
      <c r="DT13" s="9">
        <v>26.614999999999998</v>
      </c>
      <c r="DU13" s="9">
        <v>15.923999999999999</v>
      </c>
      <c r="DV13" s="9">
        <v>10.692</v>
      </c>
      <c r="DW13" s="9">
        <v>25.358000000000001</v>
      </c>
      <c r="DX13" s="9">
        <v>15.029</v>
      </c>
      <c r="DY13" s="9">
        <v>10.33</v>
      </c>
      <c r="DZ13" s="9">
        <v>1.2569999999999999</v>
      </c>
      <c r="EA13" s="9">
        <v>0.89500000000000002</v>
      </c>
      <c r="EB13" s="9">
        <v>0.36199999999999999</v>
      </c>
      <c r="EC13" s="9">
        <v>87.734999999999999</v>
      </c>
      <c r="ED13" s="9">
        <v>25.785</v>
      </c>
      <c r="EE13" s="9">
        <v>61.95</v>
      </c>
      <c r="EF13" s="9">
        <v>63.512</v>
      </c>
      <c r="EG13" s="9">
        <v>16.617999999999999</v>
      </c>
      <c r="EH13" s="9">
        <v>46.893999999999998</v>
      </c>
      <c r="EI13" s="9">
        <v>24.224</v>
      </c>
      <c r="EJ13" s="9">
        <v>9.1669999999999998</v>
      </c>
      <c r="EK13" s="9">
        <v>15.055999999999999</v>
      </c>
      <c r="EL13" s="9">
        <v>12.603999999999999</v>
      </c>
      <c r="EM13" s="9">
        <v>3.1619999999999999</v>
      </c>
      <c r="EN13" s="9">
        <v>9.4429999999999996</v>
      </c>
      <c r="EO13" s="9">
        <v>11.619</v>
      </c>
      <c r="EP13" s="9">
        <v>6.0060000000000002</v>
      </c>
      <c r="EQ13" s="9">
        <v>5.6139999999999999</v>
      </c>
      <c r="ER13" s="9">
        <v>137.02099999999999</v>
      </c>
      <c r="ES13" s="9">
        <v>74.265000000000001</v>
      </c>
      <c r="ET13" s="9">
        <v>62.756999999999998</v>
      </c>
      <c r="EU13" s="9">
        <v>109.783</v>
      </c>
      <c r="EV13" s="9">
        <v>64.771000000000001</v>
      </c>
      <c r="EW13" s="9">
        <v>45.012999999999998</v>
      </c>
      <c r="EX13" s="9">
        <v>91.819000000000003</v>
      </c>
      <c r="EY13" s="9">
        <v>54.652000000000001</v>
      </c>
      <c r="EZ13" s="9">
        <v>37.165999999999997</v>
      </c>
      <c r="FA13" s="9">
        <v>17.963999999999999</v>
      </c>
      <c r="FB13" s="9">
        <v>10.118</v>
      </c>
      <c r="FC13" s="9">
        <v>7.8460000000000001</v>
      </c>
      <c r="FD13" s="9">
        <v>17.143000000000001</v>
      </c>
      <c r="FE13" s="9">
        <v>9.375</v>
      </c>
      <c r="FF13" s="9">
        <v>7.7690000000000001</v>
      </c>
      <c r="FG13" s="9">
        <v>0.82099999999999995</v>
      </c>
      <c r="FH13" s="9">
        <v>0.74399999999999999</v>
      </c>
      <c r="FI13" s="9">
        <v>7.8E-2</v>
      </c>
      <c r="FJ13" s="9">
        <v>27.238</v>
      </c>
      <c r="FK13" s="9">
        <v>9.4939999999999998</v>
      </c>
      <c r="FL13" s="9">
        <v>17.744</v>
      </c>
      <c r="FM13" s="9">
        <v>21.72</v>
      </c>
      <c r="FN13" s="9">
        <v>6.8360000000000003</v>
      </c>
      <c r="FO13" s="9">
        <v>14.885</v>
      </c>
      <c r="FP13" s="9">
        <v>5.5179999999999998</v>
      </c>
      <c r="FQ13" s="9">
        <v>2.6579999999999999</v>
      </c>
      <c r="FR13" s="9">
        <v>2.859</v>
      </c>
      <c r="FS13" s="9">
        <v>1.819</v>
      </c>
      <c r="FT13" s="9">
        <v>0.91100000000000003</v>
      </c>
      <c r="FU13" s="9">
        <v>0.90700000000000003</v>
      </c>
      <c r="FV13" s="9">
        <v>3.6989999999999998</v>
      </c>
      <c r="FW13" s="9">
        <v>1.7470000000000001</v>
      </c>
      <c r="FX13" s="9">
        <v>1.952</v>
      </c>
      <c r="FY13" s="9">
        <v>223.03100000000001</v>
      </c>
      <c r="FZ13" s="9">
        <v>113.34399999999999</v>
      </c>
      <c r="GA13" s="9">
        <v>109.68600000000001</v>
      </c>
      <c r="GB13" s="9">
        <v>158.29400000000001</v>
      </c>
      <c r="GC13" s="9">
        <v>91.409000000000006</v>
      </c>
      <c r="GD13" s="9">
        <v>66.885999999999996</v>
      </c>
      <c r="GE13" s="9">
        <v>130.66300000000001</v>
      </c>
      <c r="GF13" s="9">
        <v>77.411000000000001</v>
      </c>
      <c r="GG13" s="9">
        <v>53.252000000000002</v>
      </c>
      <c r="GH13" s="9">
        <v>27.632000000000001</v>
      </c>
      <c r="GI13" s="9">
        <v>13.997999999999999</v>
      </c>
      <c r="GJ13" s="9">
        <v>13.634</v>
      </c>
      <c r="GK13" s="9">
        <v>26.89</v>
      </c>
      <c r="GL13" s="9">
        <v>13.696999999999999</v>
      </c>
      <c r="GM13" s="9">
        <v>13.194000000000001</v>
      </c>
      <c r="GN13" s="9">
        <v>0.74099999999999999</v>
      </c>
      <c r="GO13" s="9">
        <v>0.30099999999999999</v>
      </c>
      <c r="GP13" s="9">
        <v>0.44</v>
      </c>
      <c r="GQ13" s="9">
        <v>64.736000000000004</v>
      </c>
      <c r="GR13" s="9">
        <v>21.934999999999999</v>
      </c>
      <c r="GS13" s="9">
        <v>42.801000000000002</v>
      </c>
      <c r="GT13" s="9">
        <v>50.588999999999999</v>
      </c>
      <c r="GU13" s="9">
        <v>15.916</v>
      </c>
      <c r="GV13" s="9">
        <v>34.673000000000002</v>
      </c>
      <c r="GW13" s="9">
        <v>14.147</v>
      </c>
      <c r="GX13" s="9">
        <v>6.0190000000000001</v>
      </c>
      <c r="GY13" s="9">
        <v>8.1280000000000001</v>
      </c>
      <c r="GZ13" s="9">
        <v>7.9249999999999998</v>
      </c>
      <c r="HA13" s="9">
        <v>2.7090000000000001</v>
      </c>
      <c r="HB13" s="9">
        <v>5.2169999999999996</v>
      </c>
      <c r="HC13" s="9">
        <v>6.2220000000000004</v>
      </c>
      <c r="HD13" s="9">
        <v>3.3109999999999999</v>
      </c>
      <c r="HE13" s="9">
        <v>2.911</v>
      </c>
    </row>
    <row r="14" spans="1:213">
      <c r="A14" s="10">
        <v>43132</v>
      </c>
      <c r="B14" s="9">
        <v>326.42200000000003</v>
      </c>
      <c r="C14" s="9">
        <v>707.54100000000005</v>
      </c>
      <c r="D14" s="9">
        <v>772.11699999999996</v>
      </c>
      <c r="E14" s="9">
        <v>220.691</v>
      </c>
      <c r="F14" s="9">
        <v>551.42700000000002</v>
      </c>
      <c r="G14" s="9">
        <v>261.84500000000003</v>
      </c>
      <c r="H14" s="9">
        <v>105.73099999999999</v>
      </c>
      <c r="I14" s="9">
        <v>156.114</v>
      </c>
      <c r="J14" s="9">
        <v>132.42400000000001</v>
      </c>
      <c r="K14" s="9">
        <v>45.195</v>
      </c>
      <c r="L14" s="9">
        <v>87.228999999999999</v>
      </c>
      <c r="M14" s="9">
        <v>129.42099999999999</v>
      </c>
      <c r="N14" s="9">
        <v>60.536000000000001</v>
      </c>
      <c r="O14" s="9">
        <v>68.885000000000005</v>
      </c>
      <c r="P14" s="9">
        <v>2470.7840000000001</v>
      </c>
      <c r="Q14" s="9">
        <v>1294.739</v>
      </c>
      <c r="R14" s="9">
        <v>1176.0440000000001</v>
      </c>
      <c r="S14" s="9">
        <v>1711.4359999999999</v>
      </c>
      <c r="T14" s="9">
        <v>1060.6410000000001</v>
      </c>
      <c r="U14" s="9">
        <v>650.79499999999996</v>
      </c>
      <c r="V14" s="9">
        <v>1469.4970000000001</v>
      </c>
      <c r="W14" s="9">
        <v>926.51499999999999</v>
      </c>
      <c r="X14" s="9">
        <v>542.98099999999999</v>
      </c>
      <c r="Y14" s="9">
        <v>241.93899999999999</v>
      </c>
      <c r="Z14" s="9">
        <v>134.126</v>
      </c>
      <c r="AA14" s="9">
        <v>107.813</v>
      </c>
      <c r="AB14" s="9">
        <v>223.21</v>
      </c>
      <c r="AC14" s="9">
        <v>121.34399999999999</v>
      </c>
      <c r="AD14" s="9">
        <v>101.866</v>
      </c>
      <c r="AE14" s="9">
        <v>18.73</v>
      </c>
      <c r="AF14" s="9">
        <v>12.782</v>
      </c>
      <c r="AG14" s="9">
        <v>5.9480000000000004</v>
      </c>
      <c r="AH14" s="9">
        <v>759.34699999999998</v>
      </c>
      <c r="AI14" s="9">
        <v>234.09800000000001</v>
      </c>
      <c r="AJ14" s="9">
        <v>525.24900000000002</v>
      </c>
      <c r="AK14" s="9">
        <v>542.33799999999997</v>
      </c>
      <c r="AL14" s="9">
        <v>152.822</v>
      </c>
      <c r="AM14" s="9">
        <v>389.51600000000002</v>
      </c>
      <c r="AN14" s="9">
        <v>217.00899999999999</v>
      </c>
      <c r="AO14" s="9">
        <v>81.275999999999996</v>
      </c>
      <c r="AP14" s="9">
        <v>135.73400000000001</v>
      </c>
      <c r="AQ14" s="9">
        <v>93.587000000000003</v>
      </c>
      <c r="AR14" s="9">
        <v>28.134</v>
      </c>
      <c r="AS14" s="9">
        <v>65.453999999999994</v>
      </c>
      <c r="AT14" s="9">
        <v>123.422</v>
      </c>
      <c r="AU14" s="9">
        <v>53.142000000000003</v>
      </c>
      <c r="AV14" s="9">
        <v>70.28</v>
      </c>
      <c r="AW14" s="9">
        <v>846.38</v>
      </c>
      <c r="AX14" s="9">
        <v>446.476</v>
      </c>
      <c r="AY14" s="9">
        <v>399.90499999999997</v>
      </c>
      <c r="AZ14" s="9">
        <v>559.80399999999997</v>
      </c>
      <c r="BA14" s="9">
        <v>363.05799999999999</v>
      </c>
      <c r="BB14" s="9">
        <v>196.745</v>
      </c>
      <c r="BC14" s="9">
        <v>479.80900000000003</v>
      </c>
      <c r="BD14" s="9">
        <v>313.24</v>
      </c>
      <c r="BE14" s="9">
        <v>166.56899999999999</v>
      </c>
      <c r="BF14" s="9">
        <v>79.995000000000005</v>
      </c>
      <c r="BG14" s="9">
        <v>49.819000000000003</v>
      </c>
      <c r="BH14" s="9">
        <v>30.175999999999998</v>
      </c>
      <c r="BI14" s="9">
        <v>73.691000000000003</v>
      </c>
      <c r="BJ14" s="9">
        <v>45.337000000000003</v>
      </c>
      <c r="BK14" s="9">
        <v>28.353999999999999</v>
      </c>
      <c r="BL14" s="9">
        <v>6.3040000000000003</v>
      </c>
      <c r="BM14" s="9">
        <v>4.4820000000000002</v>
      </c>
      <c r="BN14" s="9">
        <v>1.8220000000000001</v>
      </c>
      <c r="BO14" s="9">
        <v>286.577</v>
      </c>
      <c r="BP14" s="9">
        <v>83.417000000000002</v>
      </c>
      <c r="BQ14" s="9">
        <v>203.16</v>
      </c>
      <c r="BR14" s="9">
        <v>206.66499999999999</v>
      </c>
      <c r="BS14" s="9">
        <v>50.828000000000003</v>
      </c>
      <c r="BT14" s="9">
        <v>155.83699999999999</v>
      </c>
      <c r="BU14" s="9">
        <v>79.911000000000001</v>
      </c>
      <c r="BV14" s="9">
        <v>32.588999999999999</v>
      </c>
      <c r="BW14" s="9">
        <v>47.323</v>
      </c>
      <c r="BX14" s="9">
        <v>39.591000000000001</v>
      </c>
      <c r="BY14" s="9">
        <v>12.183999999999999</v>
      </c>
      <c r="BZ14" s="9">
        <v>27.407</v>
      </c>
      <c r="CA14" s="9">
        <v>40.32</v>
      </c>
      <c r="CB14" s="9">
        <v>20.404</v>
      </c>
      <c r="CC14" s="9">
        <v>19.916</v>
      </c>
      <c r="CD14" s="9">
        <v>1347.701</v>
      </c>
      <c r="CE14" s="9">
        <v>726.33900000000006</v>
      </c>
      <c r="CF14" s="9">
        <v>621.36199999999997</v>
      </c>
      <c r="CG14" s="9">
        <v>909.39599999999996</v>
      </c>
      <c r="CH14" s="9">
        <v>596.95399999999995</v>
      </c>
      <c r="CI14" s="9">
        <v>312.44200000000001</v>
      </c>
      <c r="CJ14" s="9">
        <v>763.76700000000005</v>
      </c>
      <c r="CK14" s="9">
        <v>500.72699999999998</v>
      </c>
      <c r="CL14" s="9">
        <v>263.041</v>
      </c>
      <c r="CM14" s="9">
        <v>145.62799999999999</v>
      </c>
      <c r="CN14" s="9">
        <v>96.227000000000004</v>
      </c>
      <c r="CO14" s="9">
        <v>49.401000000000003</v>
      </c>
      <c r="CP14" s="9">
        <v>129.48699999999999</v>
      </c>
      <c r="CQ14" s="9">
        <v>80.867999999999995</v>
      </c>
      <c r="CR14" s="9">
        <v>48.62</v>
      </c>
      <c r="CS14" s="9">
        <v>16.140999999999998</v>
      </c>
      <c r="CT14" s="9">
        <v>15.36</v>
      </c>
      <c r="CU14" s="9">
        <v>0.78100000000000003</v>
      </c>
      <c r="CV14" s="9">
        <v>438.30500000000001</v>
      </c>
      <c r="CW14" s="9">
        <v>129.38499999999999</v>
      </c>
      <c r="CX14" s="9">
        <v>308.92</v>
      </c>
      <c r="CY14" s="9">
        <v>320.87</v>
      </c>
      <c r="CZ14" s="9">
        <v>88.129000000000005</v>
      </c>
      <c r="DA14" s="9">
        <v>232.74100000000001</v>
      </c>
      <c r="DB14" s="9">
        <v>117.435</v>
      </c>
      <c r="DC14" s="9">
        <v>41.256</v>
      </c>
      <c r="DD14" s="9">
        <v>76.180000000000007</v>
      </c>
      <c r="DE14" s="9">
        <v>61.168999999999997</v>
      </c>
      <c r="DF14" s="9">
        <v>18.27</v>
      </c>
      <c r="DG14" s="9">
        <v>42.9</v>
      </c>
      <c r="DH14" s="9">
        <v>56.265999999999998</v>
      </c>
      <c r="DI14" s="9">
        <v>22.986000000000001</v>
      </c>
      <c r="DJ14" s="9">
        <v>33.28</v>
      </c>
      <c r="DK14" s="9">
        <v>255.15700000000001</v>
      </c>
      <c r="DL14" s="9">
        <v>131.41200000000001</v>
      </c>
      <c r="DM14" s="9">
        <v>123.745</v>
      </c>
      <c r="DN14" s="9">
        <v>160.74</v>
      </c>
      <c r="DO14" s="9">
        <v>101.877</v>
      </c>
      <c r="DP14" s="9">
        <v>58.863</v>
      </c>
      <c r="DQ14" s="9">
        <v>129.203</v>
      </c>
      <c r="DR14" s="9">
        <v>82.296999999999997</v>
      </c>
      <c r="DS14" s="9">
        <v>46.905999999999999</v>
      </c>
      <c r="DT14" s="9">
        <v>31.536999999999999</v>
      </c>
      <c r="DU14" s="9">
        <v>19.579999999999998</v>
      </c>
      <c r="DV14" s="9">
        <v>11.957000000000001</v>
      </c>
      <c r="DW14" s="9">
        <v>30.876999999999999</v>
      </c>
      <c r="DX14" s="9">
        <v>19.071000000000002</v>
      </c>
      <c r="DY14" s="9">
        <v>11.805999999999999</v>
      </c>
      <c r="DZ14" s="9">
        <v>0.66</v>
      </c>
      <c r="EA14" s="9">
        <v>0.50900000000000001</v>
      </c>
      <c r="EB14" s="9">
        <v>0.151</v>
      </c>
      <c r="EC14" s="9">
        <v>94.417000000000002</v>
      </c>
      <c r="ED14" s="9">
        <v>29.536000000000001</v>
      </c>
      <c r="EE14" s="9">
        <v>64.882000000000005</v>
      </c>
      <c r="EF14" s="9">
        <v>67.191999999999993</v>
      </c>
      <c r="EG14" s="9">
        <v>19.702000000000002</v>
      </c>
      <c r="EH14" s="9">
        <v>47.49</v>
      </c>
      <c r="EI14" s="9">
        <v>27.225000000000001</v>
      </c>
      <c r="EJ14" s="9">
        <v>9.8330000000000002</v>
      </c>
      <c r="EK14" s="9">
        <v>17.391999999999999</v>
      </c>
      <c r="EL14" s="9">
        <v>13.472</v>
      </c>
      <c r="EM14" s="9">
        <v>4.5449999999999999</v>
      </c>
      <c r="EN14" s="9">
        <v>8.9269999999999996</v>
      </c>
      <c r="EO14" s="9">
        <v>13.753</v>
      </c>
      <c r="EP14" s="9">
        <v>5.2880000000000003</v>
      </c>
      <c r="EQ14" s="9">
        <v>8.4649999999999999</v>
      </c>
      <c r="ER14" s="9">
        <v>127.69</v>
      </c>
      <c r="ES14" s="9">
        <v>68.474999999999994</v>
      </c>
      <c r="ET14" s="9">
        <v>59.215000000000003</v>
      </c>
      <c r="EU14" s="9">
        <v>103.08799999999999</v>
      </c>
      <c r="EV14" s="9">
        <v>60.896000000000001</v>
      </c>
      <c r="EW14" s="9">
        <v>42.192</v>
      </c>
      <c r="EX14" s="9">
        <v>87.284999999999997</v>
      </c>
      <c r="EY14" s="9">
        <v>52.518999999999998</v>
      </c>
      <c r="EZ14" s="9">
        <v>34.767000000000003</v>
      </c>
      <c r="FA14" s="9">
        <v>15.802</v>
      </c>
      <c r="FB14" s="9">
        <v>8.3770000000000007</v>
      </c>
      <c r="FC14" s="9">
        <v>7.4249999999999998</v>
      </c>
      <c r="FD14" s="9">
        <v>14.98</v>
      </c>
      <c r="FE14" s="9">
        <v>7.5549999999999997</v>
      </c>
      <c r="FF14" s="9">
        <v>7.4249999999999998</v>
      </c>
      <c r="FG14" s="9">
        <v>0.82199999999999995</v>
      </c>
      <c r="FH14" s="9">
        <v>0.82199999999999995</v>
      </c>
      <c r="FI14" s="9">
        <v>0</v>
      </c>
      <c r="FJ14" s="9">
        <v>24.602</v>
      </c>
      <c r="FK14" s="9">
        <v>7.5789999999999997</v>
      </c>
      <c r="FL14" s="9">
        <v>17.023</v>
      </c>
      <c r="FM14" s="9">
        <v>19.016999999999999</v>
      </c>
      <c r="FN14" s="9">
        <v>5.4420000000000002</v>
      </c>
      <c r="FO14" s="9">
        <v>13.574999999999999</v>
      </c>
      <c r="FP14" s="9">
        <v>5.585</v>
      </c>
      <c r="FQ14" s="9">
        <v>2.1379999999999999</v>
      </c>
      <c r="FR14" s="9">
        <v>3.448</v>
      </c>
      <c r="FS14" s="9">
        <v>1.615</v>
      </c>
      <c r="FT14" s="9">
        <v>0.81</v>
      </c>
      <c r="FU14" s="9">
        <v>0.80500000000000005</v>
      </c>
      <c r="FV14" s="9">
        <v>3.9710000000000001</v>
      </c>
      <c r="FW14" s="9">
        <v>1.3280000000000001</v>
      </c>
      <c r="FX14" s="9">
        <v>2.6429999999999998</v>
      </c>
      <c r="FY14" s="9">
        <v>235.51599999999999</v>
      </c>
      <c r="FZ14" s="9">
        <v>120.098</v>
      </c>
      <c r="GA14" s="9">
        <v>115.41800000000001</v>
      </c>
      <c r="GB14" s="9">
        <v>172.483</v>
      </c>
      <c r="GC14" s="9">
        <v>98.522999999999996</v>
      </c>
      <c r="GD14" s="9">
        <v>73.959999999999994</v>
      </c>
      <c r="GE14" s="9">
        <v>142.13399999999999</v>
      </c>
      <c r="GF14" s="9">
        <v>82.933000000000007</v>
      </c>
      <c r="GG14" s="9">
        <v>59.201000000000001</v>
      </c>
      <c r="GH14" s="9">
        <v>30.349</v>
      </c>
      <c r="GI14" s="9">
        <v>15.59</v>
      </c>
      <c r="GJ14" s="9">
        <v>14.759</v>
      </c>
      <c r="GK14" s="9">
        <v>28.821999999999999</v>
      </c>
      <c r="GL14" s="9">
        <v>14.467000000000001</v>
      </c>
      <c r="GM14" s="9">
        <v>14.355</v>
      </c>
      <c r="GN14" s="9">
        <v>1.528</v>
      </c>
      <c r="GO14" s="9">
        <v>1.123</v>
      </c>
      <c r="GP14" s="9">
        <v>0.40500000000000003</v>
      </c>
      <c r="GQ14" s="9">
        <v>63.031999999999996</v>
      </c>
      <c r="GR14" s="9">
        <v>21.574999999999999</v>
      </c>
      <c r="GS14" s="9">
        <v>41.457999999999998</v>
      </c>
      <c r="GT14" s="9">
        <v>50.192999999999998</v>
      </c>
      <c r="GU14" s="9">
        <v>16.724</v>
      </c>
      <c r="GV14" s="9">
        <v>33.469000000000001</v>
      </c>
      <c r="GW14" s="9">
        <v>12.84</v>
      </c>
      <c r="GX14" s="9">
        <v>4.851</v>
      </c>
      <c r="GY14" s="9">
        <v>7.9889999999999999</v>
      </c>
      <c r="GZ14" s="9">
        <v>6.923</v>
      </c>
      <c r="HA14" s="9">
        <v>2.202</v>
      </c>
      <c r="HB14" s="9">
        <v>4.7210000000000001</v>
      </c>
      <c r="HC14" s="9">
        <v>5.9169999999999998</v>
      </c>
      <c r="HD14" s="9">
        <v>2.649</v>
      </c>
      <c r="HE14" s="9">
        <v>3.2679999999999998</v>
      </c>
    </row>
    <row r="15" spans="1:213">
      <c r="A15" s="10">
        <v>43497</v>
      </c>
      <c r="B15" s="9">
        <v>328.87799999999999</v>
      </c>
      <c r="C15" s="9">
        <v>724.91</v>
      </c>
      <c r="D15" s="9">
        <v>777.86599999999999</v>
      </c>
      <c r="E15" s="9">
        <v>220.58500000000001</v>
      </c>
      <c r="F15" s="9">
        <v>557.28099999999995</v>
      </c>
      <c r="G15" s="9">
        <v>275.92200000000003</v>
      </c>
      <c r="H15" s="9">
        <v>108.29300000000001</v>
      </c>
      <c r="I15" s="9">
        <v>167.62899999999999</v>
      </c>
      <c r="J15" s="9">
        <v>143.53800000000001</v>
      </c>
      <c r="K15" s="9">
        <v>47.213000000000001</v>
      </c>
      <c r="L15" s="9">
        <v>96.325000000000003</v>
      </c>
      <c r="M15" s="9">
        <v>132.38399999999999</v>
      </c>
      <c r="N15" s="9">
        <v>61.079000000000001</v>
      </c>
      <c r="O15" s="9">
        <v>71.305000000000007</v>
      </c>
      <c r="P15" s="9">
        <v>2500.665</v>
      </c>
      <c r="Q15" s="9">
        <v>1307.1659999999999</v>
      </c>
      <c r="R15" s="9">
        <v>1193.498</v>
      </c>
      <c r="S15" s="9">
        <v>1722.355</v>
      </c>
      <c r="T15" s="9">
        <v>1073.299</v>
      </c>
      <c r="U15" s="9">
        <v>649.05700000000002</v>
      </c>
      <c r="V15" s="9">
        <v>1483.9680000000001</v>
      </c>
      <c r="W15" s="9">
        <v>944.00300000000004</v>
      </c>
      <c r="X15" s="9">
        <v>539.96600000000001</v>
      </c>
      <c r="Y15" s="9">
        <v>238.387</v>
      </c>
      <c r="Z15" s="9">
        <v>129.29599999999999</v>
      </c>
      <c r="AA15" s="9">
        <v>109.09099999999999</v>
      </c>
      <c r="AB15" s="9">
        <v>219.75800000000001</v>
      </c>
      <c r="AC15" s="9">
        <v>116.834</v>
      </c>
      <c r="AD15" s="9">
        <v>102.923</v>
      </c>
      <c r="AE15" s="9">
        <v>18.63</v>
      </c>
      <c r="AF15" s="9">
        <v>12.462</v>
      </c>
      <c r="AG15" s="9">
        <v>6.1680000000000001</v>
      </c>
      <c r="AH15" s="9">
        <v>778.30899999999997</v>
      </c>
      <c r="AI15" s="9">
        <v>233.86799999999999</v>
      </c>
      <c r="AJ15" s="9">
        <v>544.44100000000003</v>
      </c>
      <c r="AK15" s="9">
        <v>560.51199999999994</v>
      </c>
      <c r="AL15" s="9">
        <v>149.733</v>
      </c>
      <c r="AM15" s="9">
        <v>410.78</v>
      </c>
      <c r="AN15" s="9">
        <v>217.797</v>
      </c>
      <c r="AO15" s="9">
        <v>84.135000000000005</v>
      </c>
      <c r="AP15" s="9">
        <v>133.66200000000001</v>
      </c>
      <c r="AQ15" s="9">
        <v>96.19</v>
      </c>
      <c r="AR15" s="9">
        <v>31.792999999999999</v>
      </c>
      <c r="AS15" s="9">
        <v>64.397000000000006</v>
      </c>
      <c r="AT15" s="9">
        <v>121.607</v>
      </c>
      <c r="AU15" s="9">
        <v>52.341999999999999</v>
      </c>
      <c r="AV15" s="9">
        <v>69.265000000000001</v>
      </c>
      <c r="AW15" s="9">
        <v>860.46900000000005</v>
      </c>
      <c r="AX15" s="9">
        <v>455.96499999999997</v>
      </c>
      <c r="AY15" s="9">
        <v>404.50400000000002</v>
      </c>
      <c r="AZ15" s="9">
        <v>560.42899999999997</v>
      </c>
      <c r="BA15" s="9">
        <v>372.05</v>
      </c>
      <c r="BB15" s="9">
        <v>188.37899999999999</v>
      </c>
      <c r="BC15" s="9">
        <v>481.93299999999999</v>
      </c>
      <c r="BD15" s="9">
        <v>320.48200000000003</v>
      </c>
      <c r="BE15" s="9">
        <v>161.45099999999999</v>
      </c>
      <c r="BF15" s="9">
        <v>78.495999999999995</v>
      </c>
      <c r="BG15" s="9">
        <v>51.567999999999998</v>
      </c>
      <c r="BH15" s="9">
        <v>26.928000000000001</v>
      </c>
      <c r="BI15" s="9">
        <v>72.409000000000006</v>
      </c>
      <c r="BJ15" s="9">
        <v>47.173000000000002</v>
      </c>
      <c r="BK15" s="9">
        <v>25.236999999999998</v>
      </c>
      <c r="BL15" s="9">
        <v>6.0869999999999997</v>
      </c>
      <c r="BM15" s="9">
        <v>4.3959999999999999</v>
      </c>
      <c r="BN15" s="9">
        <v>1.6910000000000001</v>
      </c>
      <c r="BO15" s="9">
        <v>300.03899999999999</v>
      </c>
      <c r="BP15" s="9">
        <v>83.914000000000001</v>
      </c>
      <c r="BQ15" s="9">
        <v>216.125</v>
      </c>
      <c r="BR15" s="9">
        <v>225.75299999999999</v>
      </c>
      <c r="BS15" s="9">
        <v>56.295999999999999</v>
      </c>
      <c r="BT15" s="9">
        <v>169.45699999999999</v>
      </c>
      <c r="BU15" s="9">
        <v>74.286000000000001</v>
      </c>
      <c r="BV15" s="9">
        <v>27.617999999999999</v>
      </c>
      <c r="BW15" s="9">
        <v>46.667999999999999</v>
      </c>
      <c r="BX15" s="9">
        <v>36.268999999999998</v>
      </c>
      <c r="BY15" s="9">
        <v>10.419</v>
      </c>
      <c r="BZ15" s="9">
        <v>25.85</v>
      </c>
      <c r="CA15" s="9">
        <v>38.017000000000003</v>
      </c>
      <c r="CB15" s="9">
        <v>17.199000000000002</v>
      </c>
      <c r="CC15" s="9">
        <v>20.818000000000001</v>
      </c>
      <c r="CD15" s="9">
        <v>1362.43</v>
      </c>
      <c r="CE15" s="9">
        <v>738.274</v>
      </c>
      <c r="CF15" s="9">
        <v>624.15599999999995</v>
      </c>
      <c r="CG15" s="9">
        <v>945.92399999999998</v>
      </c>
      <c r="CH15" s="9">
        <v>618.51499999999999</v>
      </c>
      <c r="CI15" s="9">
        <v>327.40899999999999</v>
      </c>
      <c r="CJ15" s="9">
        <v>807.89300000000003</v>
      </c>
      <c r="CK15" s="9">
        <v>528.26199999999994</v>
      </c>
      <c r="CL15" s="9">
        <v>279.63099999999997</v>
      </c>
      <c r="CM15" s="9">
        <v>138.03100000000001</v>
      </c>
      <c r="CN15" s="9">
        <v>90.253</v>
      </c>
      <c r="CO15" s="9">
        <v>47.777999999999999</v>
      </c>
      <c r="CP15" s="9">
        <v>125.739</v>
      </c>
      <c r="CQ15" s="9">
        <v>79.501000000000005</v>
      </c>
      <c r="CR15" s="9">
        <v>46.238</v>
      </c>
      <c r="CS15" s="9">
        <v>12.292</v>
      </c>
      <c r="CT15" s="9">
        <v>10.752000000000001</v>
      </c>
      <c r="CU15" s="9">
        <v>1.54</v>
      </c>
      <c r="CV15" s="9">
        <v>416.50599999999997</v>
      </c>
      <c r="CW15" s="9">
        <v>119.759</v>
      </c>
      <c r="CX15" s="9">
        <v>296.74700000000001</v>
      </c>
      <c r="CY15" s="9">
        <v>299.35199999999998</v>
      </c>
      <c r="CZ15" s="9">
        <v>77.454999999999998</v>
      </c>
      <c r="DA15" s="9">
        <v>221.89699999999999</v>
      </c>
      <c r="DB15" s="9">
        <v>117.154</v>
      </c>
      <c r="DC15" s="9">
        <v>42.302999999999997</v>
      </c>
      <c r="DD15" s="9">
        <v>74.849999999999994</v>
      </c>
      <c r="DE15" s="9">
        <v>52.149000000000001</v>
      </c>
      <c r="DF15" s="9">
        <v>13.128</v>
      </c>
      <c r="DG15" s="9">
        <v>39.020000000000003</v>
      </c>
      <c r="DH15" s="9">
        <v>65.004999999999995</v>
      </c>
      <c r="DI15" s="9">
        <v>29.175000000000001</v>
      </c>
      <c r="DJ15" s="9">
        <v>35.83</v>
      </c>
      <c r="DK15" s="9">
        <v>257.81400000000002</v>
      </c>
      <c r="DL15" s="9">
        <v>135.99799999999999</v>
      </c>
      <c r="DM15" s="9">
        <v>121.81699999999999</v>
      </c>
      <c r="DN15" s="9">
        <v>163.90100000000001</v>
      </c>
      <c r="DO15" s="9">
        <v>106.392</v>
      </c>
      <c r="DP15" s="9">
        <v>57.509</v>
      </c>
      <c r="DQ15" s="9">
        <v>130.06</v>
      </c>
      <c r="DR15" s="9">
        <v>84.95</v>
      </c>
      <c r="DS15" s="9">
        <v>45.11</v>
      </c>
      <c r="DT15" s="9">
        <v>33.841000000000001</v>
      </c>
      <c r="DU15" s="9">
        <v>21.442</v>
      </c>
      <c r="DV15" s="9">
        <v>12.4</v>
      </c>
      <c r="DW15" s="9">
        <v>32.031999999999996</v>
      </c>
      <c r="DX15" s="9">
        <v>20.315000000000001</v>
      </c>
      <c r="DY15" s="9">
        <v>11.717000000000001</v>
      </c>
      <c r="DZ15" s="9">
        <v>1.8089999999999999</v>
      </c>
      <c r="EA15" s="9">
        <v>1.1259999999999999</v>
      </c>
      <c r="EB15" s="9">
        <v>0.68300000000000005</v>
      </c>
      <c r="EC15" s="9">
        <v>93.912999999999997</v>
      </c>
      <c r="ED15" s="9">
        <v>29.606000000000002</v>
      </c>
      <c r="EE15" s="9">
        <v>64.307000000000002</v>
      </c>
      <c r="EF15" s="9">
        <v>67.396000000000001</v>
      </c>
      <c r="EG15" s="9">
        <v>19.954999999999998</v>
      </c>
      <c r="EH15" s="9">
        <v>47.441000000000003</v>
      </c>
      <c r="EI15" s="9">
        <v>26.516999999999999</v>
      </c>
      <c r="EJ15" s="9">
        <v>9.6509999999999998</v>
      </c>
      <c r="EK15" s="9">
        <v>16.866</v>
      </c>
      <c r="EL15" s="9">
        <v>13.118</v>
      </c>
      <c r="EM15" s="9">
        <v>4.0140000000000002</v>
      </c>
      <c r="EN15" s="9">
        <v>9.1039999999999992</v>
      </c>
      <c r="EO15" s="9">
        <v>13.4</v>
      </c>
      <c r="EP15" s="9">
        <v>5.6369999999999996</v>
      </c>
      <c r="EQ15" s="9">
        <v>7.7629999999999999</v>
      </c>
      <c r="ER15" s="9">
        <v>122.089</v>
      </c>
      <c r="ES15" s="9">
        <v>64.403999999999996</v>
      </c>
      <c r="ET15" s="9">
        <v>57.685000000000002</v>
      </c>
      <c r="EU15" s="9">
        <v>101.271</v>
      </c>
      <c r="EV15" s="9">
        <v>57.085999999999999</v>
      </c>
      <c r="EW15" s="9">
        <v>44.185000000000002</v>
      </c>
      <c r="EX15" s="9">
        <v>87.372</v>
      </c>
      <c r="EY15" s="9">
        <v>48.805999999999997</v>
      </c>
      <c r="EZ15" s="9">
        <v>38.566000000000003</v>
      </c>
      <c r="FA15" s="9">
        <v>13.9</v>
      </c>
      <c r="FB15" s="9">
        <v>8.2799999999999994</v>
      </c>
      <c r="FC15" s="9">
        <v>5.6189999999999998</v>
      </c>
      <c r="FD15" s="9">
        <v>13.228</v>
      </c>
      <c r="FE15" s="9">
        <v>7.7569999999999997</v>
      </c>
      <c r="FF15" s="9">
        <v>5.4710000000000001</v>
      </c>
      <c r="FG15" s="9">
        <v>0.67200000000000004</v>
      </c>
      <c r="FH15" s="9">
        <v>0.52300000000000002</v>
      </c>
      <c r="FI15" s="9">
        <v>0.14799999999999999</v>
      </c>
      <c r="FJ15" s="9">
        <v>20.818000000000001</v>
      </c>
      <c r="FK15" s="9">
        <v>7.3179999999999996</v>
      </c>
      <c r="FL15" s="9">
        <v>13.5</v>
      </c>
      <c r="FM15" s="9">
        <v>15.882</v>
      </c>
      <c r="FN15" s="9">
        <v>5.085</v>
      </c>
      <c r="FO15" s="9">
        <v>10.797000000000001</v>
      </c>
      <c r="FP15" s="9">
        <v>4.9359999999999999</v>
      </c>
      <c r="FQ15" s="9">
        <v>2.2330000000000001</v>
      </c>
      <c r="FR15" s="9">
        <v>2.7029999999999998</v>
      </c>
      <c r="FS15" s="9">
        <v>1.851</v>
      </c>
      <c r="FT15" s="9">
        <v>0.74299999999999999</v>
      </c>
      <c r="FU15" s="9">
        <v>1.1080000000000001</v>
      </c>
      <c r="FV15" s="9">
        <v>3.085</v>
      </c>
      <c r="FW15" s="9">
        <v>1.49</v>
      </c>
      <c r="FX15" s="9">
        <v>1.595</v>
      </c>
      <c r="FY15" s="9">
        <v>235.97399999999999</v>
      </c>
      <c r="FZ15" s="9">
        <v>120.366</v>
      </c>
      <c r="GA15" s="9">
        <v>115.607</v>
      </c>
      <c r="GB15" s="9">
        <v>168.27099999999999</v>
      </c>
      <c r="GC15" s="9">
        <v>97.680999999999997</v>
      </c>
      <c r="GD15" s="9">
        <v>70.59</v>
      </c>
      <c r="GE15" s="9">
        <v>139.21799999999999</v>
      </c>
      <c r="GF15" s="9">
        <v>81.483999999999995</v>
      </c>
      <c r="GG15" s="9">
        <v>57.734000000000002</v>
      </c>
      <c r="GH15" s="9">
        <v>29.053000000000001</v>
      </c>
      <c r="GI15" s="9">
        <v>16.196999999999999</v>
      </c>
      <c r="GJ15" s="9">
        <v>12.856</v>
      </c>
      <c r="GK15" s="9">
        <v>28.503</v>
      </c>
      <c r="GL15" s="9">
        <v>15.885</v>
      </c>
      <c r="GM15" s="9">
        <v>12.618</v>
      </c>
      <c r="GN15" s="9">
        <v>0.55000000000000004</v>
      </c>
      <c r="GO15" s="9">
        <v>0.312</v>
      </c>
      <c r="GP15" s="9">
        <v>0.23799999999999999</v>
      </c>
      <c r="GQ15" s="9">
        <v>67.703000000000003</v>
      </c>
      <c r="GR15" s="9">
        <v>22.684999999999999</v>
      </c>
      <c r="GS15" s="9">
        <v>45.017000000000003</v>
      </c>
      <c r="GT15" s="9">
        <v>53.347999999999999</v>
      </c>
      <c r="GU15" s="9">
        <v>16.751999999999999</v>
      </c>
      <c r="GV15" s="9">
        <v>36.595999999999997</v>
      </c>
      <c r="GW15" s="9">
        <v>14.355</v>
      </c>
      <c r="GX15" s="9">
        <v>5.9329999999999998</v>
      </c>
      <c r="GY15" s="9">
        <v>8.4220000000000006</v>
      </c>
      <c r="GZ15" s="9">
        <v>7.9210000000000003</v>
      </c>
      <c r="HA15" s="9">
        <v>3.8140000000000001</v>
      </c>
      <c r="HB15" s="9">
        <v>4.1070000000000002</v>
      </c>
      <c r="HC15" s="9">
        <v>6.4340000000000002</v>
      </c>
      <c r="HD15" s="9">
        <v>2.1190000000000002</v>
      </c>
      <c r="HE15" s="9">
        <v>4.3140000000000001</v>
      </c>
    </row>
    <row r="16" spans="1:213">
      <c r="A16" s="10">
        <v>43862</v>
      </c>
      <c r="B16" s="9">
        <v>344.30500000000001</v>
      </c>
      <c r="C16" s="9">
        <v>753.14300000000003</v>
      </c>
      <c r="D16" s="9">
        <v>819.39200000000005</v>
      </c>
      <c r="E16" s="9">
        <v>236.56800000000001</v>
      </c>
      <c r="F16" s="9">
        <v>582.82399999999996</v>
      </c>
      <c r="G16" s="9">
        <v>278.05599999999998</v>
      </c>
      <c r="H16" s="9">
        <v>107.73699999999999</v>
      </c>
      <c r="I16" s="9">
        <v>170.31899999999999</v>
      </c>
      <c r="J16" s="9">
        <v>146.63</v>
      </c>
      <c r="K16" s="9">
        <v>49.201999999999998</v>
      </c>
      <c r="L16" s="9">
        <v>97.427999999999997</v>
      </c>
      <c r="M16" s="9">
        <v>131.42599999999999</v>
      </c>
      <c r="N16" s="9">
        <v>58.533999999999999</v>
      </c>
      <c r="O16" s="9">
        <v>72.891000000000005</v>
      </c>
      <c r="P16" s="9">
        <v>2564.931</v>
      </c>
      <c r="Q16" s="9">
        <v>1332.201</v>
      </c>
      <c r="R16" s="9">
        <v>1232.73</v>
      </c>
      <c r="S16" s="9">
        <v>1743.096</v>
      </c>
      <c r="T16" s="9">
        <v>1077.0730000000001</v>
      </c>
      <c r="U16" s="9">
        <v>666.02300000000002</v>
      </c>
      <c r="V16" s="9">
        <v>1469.297</v>
      </c>
      <c r="W16" s="9">
        <v>903.85199999999998</v>
      </c>
      <c r="X16" s="9">
        <v>565.44500000000005</v>
      </c>
      <c r="Y16" s="9">
        <v>273.79899999999998</v>
      </c>
      <c r="Z16" s="9">
        <v>173.221</v>
      </c>
      <c r="AA16" s="9">
        <v>100.578</v>
      </c>
      <c r="AB16" s="9">
        <v>258.69900000000001</v>
      </c>
      <c r="AC16" s="9">
        <v>161.82599999999999</v>
      </c>
      <c r="AD16" s="9">
        <v>96.872</v>
      </c>
      <c r="AE16" s="9">
        <v>15.1</v>
      </c>
      <c r="AF16" s="9">
        <v>11.395</v>
      </c>
      <c r="AG16" s="9">
        <v>3.706</v>
      </c>
      <c r="AH16" s="9">
        <v>821.83500000000004</v>
      </c>
      <c r="AI16" s="9">
        <v>255.12799999999999</v>
      </c>
      <c r="AJ16" s="9">
        <v>566.70699999999999</v>
      </c>
      <c r="AK16" s="9">
        <v>598.39300000000003</v>
      </c>
      <c r="AL16" s="9">
        <v>171.185</v>
      </c>
      <c r="AM16" s="9">
        <v>427.20699999999999</v>
      </c>
      <c r="AN16" s="9">
        <v>223.44300000000001</v>
      </c>
      <c r="AO16" s="9">
        <v>83.942999999999998</v>
      </c>
      <c r="AP16" s="9">
        <v>139.5</v>
      </c>
      <c r="AQ16" s="9">
        <v>113.101</v>
      </c>
      <c r="AR16" s="9">
        <v>35.164999999999999</v>
      </c>
      <c r="AS16" s="9">
        <v>77.935000000000002</v>
      </c>
      <c r="AT16" s="9">
        <v>110.342</v>
      </c>
      <c r="AU16" s="9">
        <v>48.777999999999999</v>
      </c>
      <c r="AV16" s="9">
        <v>61.564</v>
      </c>
      <c r="AW16" s="9">
        <v>865.43399999999997</v>
      </c>
      <c r="AX16" s="9">
        <v>446.51100000000002</v>
      </c>
      <c r="AY16" s="9">
        <v>418.923</v>
      </c>
      <c r="AZ16" s="9">
        <v>550.46100000000001</v>
      </c>
      <c r="BA16" s="9">
        <v>351.64299999999997</v>
      </c>
      <c r="BB16" s="9">
        <v>198.81899999999999</v>
      </c>
      <c r="BC16" s="9">
        <v>470.52</v>
      </c>
      <c r="BD16" s="9">
        <v>302.291</v>
      </c>
      <c r="BE16" s="9">
        <v>168.22900000000001</v>
      </c>
      <c r="BF16" s="9">
        <v>79.941000000000003</v>
      </c>
      <c r="BG16" s="9">
        <v>49.350999999999999</v>
      </c>
      <c r="BH16" s="9">
        <v>30.59</v>
      </c>
      <c r="BI16" s="9">
        <v>73.775999999999996</v>
      </c>
      <c r="BJ16" s="9">
        <v>44.223999999999997</v>
      </c>
      <c r="BK16" s="9">
        <v>29.552</v>
      </c>
      <c r="BL16" s="9">
        <v>6.165</v>
      </c>
      <c r="BM16" s="9">
        <v>5.1269999999999998</v>
      </c>
      <c r="BN16" s="9">
        <v>1.0369999999999999</v>
      </c>
      <c r="BO16" s="9">
        <v>314.97300000000001</v>
      </c>
      <c r="BP16" s="9">
        <v>94.867999999999995</v>
      </c>
      <c r="BQ16" s="9">
        <v>220.10499999999999</v>
      </c>
      <c r="BR16" s="9">
        <v>228.143</v>
      </c>
      <c r="BS16" s="9">
        <v>61.087000000000003</v>
      </c>
      <c r="BT16" s="9">
        <v>167.05600000000001</v>
      </c>
      <c r="BU16" s="9">
        <v>86.828999999999994</v>
      </c>
      <c r="BV16" s="9">
        <v>33.78</v>
      </c>
      <c r="BW16" s="9">
        <v>53.048999999999999</v>
      </c>
      <c r="BX16" s="9">
        <v>39.295999999999999</v>
      </c>
      <c r="BY16" s="9">
        <v>12.019</v>
      </c>
      <c r="BZ16" s="9">
        <v>27.277999999999999</v>
      </c>
      <c r="CA16" s="9">
        <v>47.533000000000001</v>
      </c>
      <c r="CB16" s="9">
        <v>21.762</v>
      </c>
      <c r="CC16" s="9">
        <v>25.771000000000001</v>
      </c>
      <c r="CD16" s="9">
        <v>1400.954</v>
      </c>
      <c r="CE16" s="9">
        <v>757.37699999999995</v>
      </c>
      <c r="CF16" s="9">
        <v>643.577</v>
      </c>
      <c r="CG16" s="9">
        <v>943.86900000000003</v>
      </c>
      <c r="CH16" s="9">
        <v>615.05399999999997</v>
      </c>
      <c r="CI16" s="9">
        <v>328.815</v>
      </c>
      <c r="CJ16" s="9">
        <v>801.52599999999995</v>
      </c>
      <c r="CK16" s="9">
        <v>525.16</v>
      </c>
      <c r="CL16" s="9">
        <v>276.36599999999999</v>
      </c>
      <c r="CM16" s="9">
        <v>142.34299999999999</v>
      </c>
      <c r="CN16" s="9">
        <v>89.894000000000005</v>
      </c>
      <c r="CO16" s="9">
        <v>52.448999999999998</v>
      </c>
      <c r="CP16" s="9">
        <v>132.541</v>
      </c>
      <c r="CQ16" s="9">
        <v>80.897000000000006</v>
      </c>
      <c r="CR16" s="9">
        <v>51.643000000000001</v>
      </c>
      <c r="CS16" s="9">
        <v>9.8019999999999996</v>
      </c>
      <c r="CT16" s="9">
        <v>8.9960000000000004</v>
      </c>
      <c r="CU16" s="9">
        <v>0.80600000000000005</v>
      </c>
      <c r="CV16" s="9">
        <v>457.08499999999998</v>
      </c>
      <c r="CW16" s="9">
        <v>142.32300000000001</v>
      </c>
      <c r="CX16" s="9">
        <v>314.762</v>
      </c>
      <c r="CY16" s="9">
        <v>331.55200000000002</v>
      </c>
      <c r="CZ16" s="9">
        <v>91.013000000000005</v>
      </c>
      <c r="DA16" s="9">
        <v>240.53899999999999</v>
      </c>
      <c r="DB16" s="9">
        <v>125.533</v>
      </c>
      <c r="DC16" s="9">
        <v>51.31</v>
      </c>
      <c r="DD16" s="9">
        <v>74.222999999999999</v>
      </c>
      <c r="DE16" s="9">
        <v>59.076999999999998</v>
      </c>
      <c r="DF16" s="9">
        <v>20.454000000000001</v>
      </c>
      <c r="DG16" s="9">
        <v>38.622999999999998</v>
      </c>
      <c r="DH16" s="9">
        <v>66.456000000000003</v>
      </c>
      <c r="DI16" s="9">
        <v>30.856000000000002</v>
      </c>
      <c r="DJ16" s="9">
        <v>35.6</v>
      </c>
      <c r="DK16" s="9">
        <v>272.04700000000003</v>
      </c>
      <c r="DL16" s="9">
        <v>143.374</v>
      </c>
      <c r="DM16" s="9">
        <v>128.673</v>
      </c>
      <c r="DN16" s="9">
        <v>166.06800000000001</v>
      </c>
      <c r="DO16" s="9">
        <v>107.86799999999999</v>
      </c>
      <c r="DP16" s="9">
        <v>58.2</v>
      </c>
      <c r="DQ16" s="9">
        <v>132.22399999999999</v>
      </c>
      <c r="DR16" s="9">
        <v>86.063000000000002</v>
      </c>
      <c r="DS16" s="9">
        <v>46.161000000000001</v>
      </c>
      <c r="DT16" s="9">
        <v>33.844000000000001</v>
      </c>
      <c r="DU16" s="9">
        <v>21.805</v>
      </c>
      <c r="DV16" s="9">
        <v>12.039</v>
      </c>
      <c r="DW16" s="9">
        <v>31.385999999999999</v>
      </c>
      <c r="DX16" s="9">
        <v>19.859000000000002</v>
      </c>
      <c r="DY16" s="9">
        <v>11.526999999999999</v>
      </c>
      <c r="DZ16" s="9">
        <v>2.4580000000000002</v>
      </c>
      <c r="EA16" s="9">
        <v>1.946</v>
      </c>
      <c r="EB16" s="9">
        <v>0.51200000000000001</v>
      </c>
      <c r="EC16" s="9">
        <v>105.979</v>
      </c>
      <c r="ED16" s="9">
        <v>35.506</v>
      </c>
      <c r="EE16" s="9">
        <v>70.472999999999999</v>
      </c>
      <c r="EF16" s="9">
        <v>74.159000000000006</v>
      </c>
      <c r="EG16" s="9">
        <v>22.98</v>
      </c>
      <c r="EH16" s="9">
        <v>51.179000000000002</v>
      </c>
      <c r="EI16" s="9">
        <v>31.818999999999999</v>
      </c>
      <c r="EJ16" s="9">
        <v>12.525</v>
      </c>
      <c r="EK16" s="9">
        <v>19.294</v>
      </c>
      <c r="EL16" s="9">
        <v>16.149000000000001</v>
      </c>
      <c r="EM16" s="9">
        <v>6.6619999999999999</v>
      </c>
      <c r="EN16" s="9">
        <v>9.4860000000000007</v>
      </c>
      <c r="EO16" s="9">
        <v>15.67</v>
      </c>
      <c r="EP16" s="9">
        <v>5.8630000000000004</v>
      </c>
      <c r="EQ16" s="9">
        <v>9.8079999999999998</v>
      </c>
      <c r="ER16" s="9">
        <v>124.374</v>
      </c>
      <c r="ES16" s="9">
        <v>64.376000000000005</v>
      </c>
      <c r="ET16" s="9">
        <v>59.997</v>
      </c>
      <c r="EU16" s="9">
        <v>98.658000000000001</v>
      </c>
      <c r="EV16" s="9">
        <v>55.545999999999999</v>
      </c>
      <c r="EW16" s="9">
        <v>43.112000000000002</v>
      </c>
      <c r="EX16" s="9">
        <v>82.578000000000003</v>
      </c>
      <c r="EY16" s="9">
        <v>46.209000000000003</v>
      </c>
      <c r="EZ16" s="9">
        <v>36.369</v>
      </c>
      <c r="FA16" s="9">
        <v>16.079999999999998</v>
      </c>
      <c r="FB16" s="9">
        <v>9.3369999999999997</v>
      </c>
      <c r="FC16" s="9">
        <v>6.7430000000000003</v>
      </c>
      <c r="FD16" s="9">
        <v>15.255000000000001</v>
      </c>
      <c r="FE16" s="9">
        <v>8.6159999999999997</v>
      </c>
      <c r="FF16" s="9">
        <v>6.6390000000000002</v>
      </c>
      <c r="FG16" s="9">
        <v>0.82499999999999996</v>
      </c>
      <c r="FH16" s="9">
        <v>0.72099999999999997</v>
      </c>
      <c r="FI16" s="9">
        <v>0.104</v>
      </c>
      <c r="FJ16" s="9">
        <v>25.716000000000001</v>
      </c>
      <c r="FK16" s="9">
        <v>8.8309999999999995</v>
      </c>
      <c r="FL16" s="9">
        <v>16.885000000000002</v>
      </c>
      <c r="FM16" s="9">
        <v>18.07</v>
      </c>
      <c r="FN16" s="9">
        <v>5.76</v>
      </c>
      <c r="FO16" s="9">
        <v>12.308999999999999</v>
      </c>
      <c r="FP16" s="9">
        <v>7.6470000000000002</v>
      </c>
      <c r="FQ16" s="9">
        <v>3.0710000000000002</v>
      </c>
      <c r="FR16" s="9">
        <v>4.5759999999999996</v>
      </c>
      <c r="FS16" s="9">
        <v>1.62</v>
      </c>
      <c r="FT16" s="9">
        <v>0.50800000000000001</v>
      </c>
      <c r="FU16" s="9">
        <v>1.1120000000000001</v>
      </c>
      <c r="FV16" s="9">
        <v>6.0259999999999998</v>
      </c>
      <c r="FW16" s="9">
        <v>2.5619999999999998</v>
      </c>
      <c r="FX16" s="9">
        <v>3.464</v>
      </c>
      <c r="FY16" s="9">
        <v>246.18600000000001</v>
      </c>
      <c r="FZ16" s="9">
        <v>126.392</v>
      </c>
      <c r="GA16" s="9">
        <v>119.794</v>
      </c>
      <c r="GB16" s="9">
        <v>179.125</v>
      </c>
      <c r="GC16" s="9">
        <v>106.294</v>
      </c>
      <c r="GD16" s="9">
        <v>72.831000000000003</v>
      </c>
      <c r="GE16" s="9">
        <v>149.721</v>
      </c>
      <c r="GF16" s="9">
        <v>89.73</v>
      </c>
      <c r="GG16" s="9">
        <v>59.991</v>
      </c>
      <c r="GH16" s="9">
        <v>29.405000000000001</v>
      </c>
      <c r="GI16" s="9">
        <v>16.564</v>
      </c>
      <c r="GJ16" s="9">
        <v>12.840999999999999</v>
      </c>
      <c r="GK16" s="9">
        <v>28.800999999999998</v>
      </c>
      <c r="GL16" s="9">
        <v>15.96</v>
      </c>
      <c r="GM16" s="9">
        <v>12.840999999999999</v>
      </c>
      <c r="GN16" s="9">
        <v>0.60399999999999998</v>
      </c>
      <c r="GO16" s="9">
        <v>0.60399999999999998</v>
      </c>
      <c r="GP16" s="9">
        <v>0</v>
      </c>
      <c r="GQ16" s="9">
        <v>67.061000000000007</v>
      </c>
      <c r="GR16" s="9">
        <v>20.097999999999999</v>
      </c>
      <c r="GS16" s="9">
        <v>46.963000000000001</v>
      </c>
      <c r="GT16" s="9">
        <v>53.424999999999997</v>
      </c>
      <c r="GU16" s="9">
        <v>14.683999999999999</v>
      </c>
      <c r="GV16" s="9">
        <v>38.741</v>
      </c>
      <c r="GW16" s="9">
        <v>13.635999999999999</v>
      </c>
      <c r="GX16" s="9">
        <v>5.4139999999999997</v>
      </c>
      <c r="GY16" s="9">
        <v>8.2219999999999995</v>
      </c>
      <c r="GZ16" s="9">
        <v>7.7370000000000001</v>
      </c>
      <c r="HA16" s="9">
        <v>2.3130000000000002</v>
      </c>
      <c r="HB16" s="9">
        <v>5.4240000000000004</v>
      </c>
      <c r="HC16" s="9">
        <v>5.899</v>
      </c>
      <c r="HD16" s="9">
        <v>3.1019999999999999</v>
      </c>
      <c r="HE16" s="9">
        <v>2.798</v>
      </c>
    </row>
    <row r="17" spans="1:213">
      <c r="A17" s="10">
        <v>44228</v>
      </c>
      <c r="B17" s="9">
        <v>339.43099999999998</v>
      </c>
      <c r="C17" s="9">
        <v>712.06799999999998</v>
      </c>
      <c r="D17" s="9">
        <v>803.94</v>
      </c>
      <c r="E17" s="9">
        <v>240.21</v>
      </c>
      <c r="F17" s="9">
        <v>563.73</v>
      </c>
      <c r="G17" s="9">
        <v>247.56</v>
      </c>
      <c r="H17" s="9">
        <v>99.221000000000004</v>
      </c>
      <c r="I17" s="9">
        <v>148.339</v>
      </c>
      <c r="J17" s="9">
        <v>115.816</v>
      </c>
      <c r="K17" s="9">
        <v>37.627000000000002</v>
      </c>
      <c r="L17" s="9">
        <v>78.188999999999993</v>
      </c>
      <c r="M17" s="9">
        <v>131.744</v>
      </c>
      <c r="N17" s="9">
        <v>61.594000000000001</v>
      </c>
      <c r="O17" s="9">
        <v>70.150000000000006</v>
      </c>
      <c r="P17" s="9">
        <v>2601.9459999999999</v>
      </c>
      <c r="Q17" s="9">
        <v>1352.2829999999999</v>
      </c>
      <c r="R17" s="9">
        <v>1249.663</v>
      </c>
      <c r="S17" s="9">
        <v>1790.2239999999999</v>
      </c>
      <c r="T17" s="9">
        <v>1102.454</v>
      </c>
      <c r="U17" s="9">
        <v>687.77</v>
      </c>
      <c r="V17" s="9">
        <v>1561.058</v>
      </c>
      <c r="W17" s="9">
        <v>973.13099999999997</v>
      </c>
      <c r="X17" s="9">
        <v>587.92700000000002</v>
      </c>
      <c r="Y17" s="9">
        <v>229.16499999999999</v>
      </c>
      <c r="Z17" s="9">
        <v>129.32300000000001</v>
      </c>
      <c r="AA17" s="9">
        <v>99.843000000000004</v>
      </c>
      <c r="AB17" s="9">
        <v>210.29</v>
      </c>
      <c r="AC17" s="9">
        <v>116.291</v>
      </c>
      <c r="AD17" s="9">
        <v>93.998000000000005</v>
      </c>
      <c r="AE17" s="9">
        <v>18.876000000000001</v>
      </c>
      <c r="AF17" s="9">
        <v>13.032</v>
      </c>
      <c r="AG17" s="9">
        <v>5.8440000000000003</v>
      </c>
      <c r="AH17" s="9">
        <v>811.72199999999998</v>
      </c>
      <c r="AI17" s="9">
        <v>249.82900000000001</v>
      </c>
      <c r="AJ17" s="9">
        <v>561.89300000000003</v>
      </c>
      <c r="AK17" s="9">
        <v>593.84400000000005</v>
      </c>
      <c r="AL17" s="9">
        <v>161.72900000000001</v>
      </c>
      <c r="AM17" s="9">
        <v>432.11500000000001</v>
      </c>
      <c r="AN17" s="9">
        <v>217.87899999999999</v>
      </c>
      <c r="AO17" s="9">
        <v>88.100999999999999</v>
      </c>
      <c r="AP17" s="9">
        <v>129.77799999999999</v>
      </c>
      <c r="AQ17" s="9">
        <v>102.292</v>
      </c>
      <c r="AR17" s="9">
        <v>32.079000000000001</v>
      </c>
      <c r="AS17" s="9">
        <v>70.212999999999994</v>
      </c>
      <c r="AT17" s="9">
        <v>115.587</v>
      </c>
      <c r="AU17" s="9">
        <v>56.021999999999998</v>
      </c>
      <c r="AV17" s="9">
        <v>59.564999999999998</v>
      </c>
      <c r="AW17" s="9">
        <v>868.81899999999996</v>
      </c>
      <c r="AX17" s="9">
        <v>455.803</v>
      </c>
      <c r="AY17" s="9">
        <v>413.01600000000002</v>
      </c>
      <c r="AZ17" s="9">
        <v>567.50599999999997</v>
      </c>
      <c r="BA17" s="9">
        <v>357.31599999999997</v>
      </c>
      <c r="BB17" s="9">
        <v>210.18899999999999</v>
      </c>
      <c r="BC17" s="9">
        <v>493.81900000000002</v>
      </c>
      <c r="BD17" s="9">
        <v>313.61099999999999</v>
      </c>
      <c r="BE17" s="9">
        <v>180.209</v>
      </c>
      <c r="BF17" s="9">
        <v>73.686000000000007</v>
      </c>
      <c r="BG17" s="9">
        <v>43.706000000000003</v>
      </c>
      <c r="BH17" s="9">
        <v>29.98</v>
      </c>
      <c r="BI17" s="9">
        <v>66.241</v>
      </c>
      <c r="BJ17" s="9">
        <v>38.171999999999997</v>
      </c>
      <c r="BK17" s="9">
        <v>28.068999999999999</v>
      </c>
      <c r="BL17" s="9">
        <v>7.4450000000000003</v>
      </c>
      <c r="BM17" s="9">
        <v>5.5339999999999998</v>
      </c>
      <c r="BN17" s="9">
        <v>1.911</v>
      </c>
      <c r="BO17" s="9">
        <v>301.31299999999999</v>
      </c>
      <c r="BP17" s="9">
        <v>98.486000000000004</v>
      </c>
      <c r="BQ17" s="9">
        <v>202.827</v>
      </c>
      <c r="BR17" s="9">
        <v>230.476</v>
      </c>
      <c r="BS17" s="9">
        <v>67.034000000000006</v>
      </c>
      <c r="BT17" s="9">
        <v>163.44200000000001</v>
      </c>
      <c r="BU17" s="9">
        <v>70.837999999999994</v>
      </c>
      <c r="BV17" s="9">
        <v>31.452999999999999</v>
      </c>
      <c r="BW17" s="9">
        <v>39.384999999999998</v>
      </c>
      <c r="BX17" s="9">
        <v>34.598999999999997</v>
      </c>
      <c r="BY17" s="9">
        <v>11.422000000000001</v>
      </c>
      <c r="BZ17" s="9">
        <v>23.177</v>
      </c>
      <c r="CA17" s="9">
        <v>36.238</v>
      </c>
      <c r="CB17" s="9">
        <v>20.030999999999999</v>
      </c>
      <c r="CC17" s="9">
        <v>16.207999999999998</v>
      </c>
      <c r="CD17" s="9">
        <v>1408.1569999999999</v>
      </c>
      <c r="CE17" s="9">
        <v>757.62</v>
      </c>
      <c r="CF17" s="9">
        <v>650.53700000000003</v>
      </c>
      <c r="CG17" s="9">
        <v>954.83100000000002</v>
      </c>
      <c r="CH17" s="9">
        <v>634.46699999999998</v>
      </c>
      <c r="CI17" s="9">
        <v>320.36500000000001</v>
      </c>
      <c r="CJ17" s="9">
        <v>765.18200000000002</v>
      </c>
      <c r="CK17" s="9">
        <v>511.22500000000002</v>
      </c>
      <c r="CL17" s="9">
        <v>253.95699999999999</v>
      </c>
      <c r="CM17" s="9">
        <v>189.649</v>
      </c>
      <c r="CN17" s="9">
        <v>123.242</v>
      </c>
      <c r="CO17" s="9">
        <v>66.408000000000001</v>
      </c>
      <c r="CP17" s="9">
        <v>169.20699999999999</v>
      </c>
      <c r="CQ17" s="9">
        <v>110.021</v>
      </c>
      <c r="CR17" s="9">
        <v>59.186</v>
      </c>
      <c r="CS17" s="9">
        <v>20.443000000000001</v>
      </c>
      <c r="CT17" s="9">
        <v>13.221</v>
      </c>
      <c r="CU17" s="9">
        <v>7.2220000000000004</v>
      </c>
      <c r="CV17" s="9">
        <v>453.32499999999999</v>
      </c>
      <c r="CW17" s="9">
        <v>123.15300000000001</v>
      </c>
      <c r="CX17" s="9">
        <v>330.17200000000003</v>
      </c>
      <c r="CY17" s="9">
        <v>360.33199999999999</v>
      </c>
      <c r="CZ17" s="9">
        <v>94.841999999999999</v>
      </c>
      <c r="DA17" s="9">
        <v>265.49</v>
      </c>
      <c r="DB17" s="9">
        <v>92.992999999999995</v>
      </c>
      <c r="DC17" s="9">
        <v>28.312000000000001</v>
      </c>
      <c r="DD17" s="9">
        <v>64.682000000000002</v>
      </c>
      <c r="DE17" s="9">
        <v>45.613</v>
      </c>
      <c r="DF17" s="9">
        <v>8.7579999999999991</v>
      </c>
      <c r="DG17" s="9">
        <v>36.853999999999999</v>
      </c>
      <c r="DH17" s="9">
        <v>47.381</v>
      </c>
      <c r="DI17" s="9">
        <v>19.553000000000001</v>
      </c>
      <c r="DJ17" s="9">
        <v>27.827000000000002</v>
      </c>
      <c r="DK17" s="9">
        <v>273.88299999999998</v>
      </c>
      <c r="DL17" s="9">
        <v>144.49</v>
      </c>
      <c r="DM17" s="9">
        <v>129.393</v>
      </c>
      <c r="DN17" s="9">
        <v>169.39099999999999</v>
      </c>
      <c r="DO17" s="9">
        <v>110.8</v>
      </c>
      <c r="DP17" s="9">
        <v>58.591000000000001</v>
      </c>
      <c r="DQ17" s="9">
        <v>136.42699999999999</v>
      </c>
      <c r="DR17" s="9">
        <v>90.254999999999995</v>
      </c>
      <c r="DS17" s="9">
        <v>46.171999999999997</v>
      </c>
      <c r="DT17" s="9">
        <v>32.963999999999999</v>
      </c>
      <c r="DU17" s="9">
        <v>20.545000000000002</v>
      </c>
      <c r="DV17" s="9">
        <v>12.419</v>
      </c>
      <c r="DW17" s="9">
        <v>31.417999999999999</v>
      </c>
      <c r="DX17" s="9">
        <v>19.329000000000001</v>
      </c>
      <c r="DY17" s="9">
        <v>12.087999999999999</v>
      </c>
      <c r="DZ17" s="9">
        <v>1.546</v>
      </c>
      <c r="EA17" s="9">
        <v>1.216</v>
      </c>
      <c r="EB17" s="9">
        <v>0.33100000000000002</v>
      </c>
      <c r="EC17" s="9">
        <v>104.492</v>
      </c>
      <c r="ED17" s="9">
        <v>33.69</v>
      </c>
      <c r="EE17" s="9">
        <v>70.802000000000007</v>
      </c>
      <c r="EF17" s="9">
        <v>79.28</v>
      </c>
      <c r="EG17" s="9">
        <v>22.446000000000002</v>
      </c>
      <c r="EH17" s="9">
        <v>56.832999999999998</v>
      </c>
      <c r="EI17" s="9">
        <v>25.212</v>
      </c>
      <c r="EJ17" s="9">
        <v>11.244</v>
      </c>
      <c r="EK17" s="9">
        <v>13.968999999999999</v>
      </c>
      <c r="EL17" s="9">
        <v>10.680999999999999</v>
      </c>
      <c r="EM17" s="9">
        <v>3.2210000000000001</v>
      </c>
      <c r="EN17" s="9">
        <v>7.46</v>
      </c>
      <c r="EO17" s="9">
        <v>14.531000000000001</v>
      </c>
      <c r="EP17" s="9">
        <v>8.0229999999999997</v>
      </c>
      <c r="EQ17" s="9">
        <v>6.5090000000000003</v>
      </c>
      <c r="ER17" s="9">
        <v>117.58</v>
      </c>
      <c r="ES17" s="9">
        <v>61.296999999999997</v>
      </c>
      <c r="ET17" s="9">
        <v>56.283999999999999</v>
      </c>
      <c r="EU17" s="9">
        <v>92.004000000000005</v>
      </c>
      <c r="EV17" s="9">
        <v>51.752000000000002</v>
      </c>
      <c r="EW17" s="9">
        <v>40.253</v>
      </c>
      <c r="EX17" s="9">
        <v>77.738</v>
      </c>
      <c r="EY17" s="9">
        <v>44.331000000000003</v>
      </c>
      <c r="EZ17" s="9">
        <v>33.406999999999996</v>
      </c>
      <c r="FA17" s="9">
        <v>14.266999999999999</v>
      </c>
      <c r="FB17" s="9">
        <v>7.4210000000000003</v>
      </c>
      <c r="FC17" s="9">
        <v>6.8460000000000001</v>
      </c>
      <c r="FD17" s="9">
        <v>13.611000000000001</v>
      </c>
      <c r="FE17" s="9">
        <v>7.0339999999999998</v>
      </c>
      <c r="FF17" s="9">
        <v>6.577</v>
      </c>
      <c r="FG17" s="9">
        <v>0.65500000000000003</v>
      </c>
      <c r="FH17" s="9">
        <v>0.38700000000000001</v>
      </c>
      <c r="FI17" s="9">
        <v>0.26900000000000002</v>
      </c>
      <c r="FJ17" s="9">
        <v>25.576000000000001</v>
      </c>
      <c r="FK17" s="9">
        <v>9.5449999999999999</v>
      </c>
      <c r="FL17" s="9">
        <v>16.030999999999999</v>
      </c>
      <c r="FM17" s="9">
        <v>19.701000000000001</v>
      </c>
      <c r="FN17" s="9">
        <v>6.3520000000000003</v>
      </c>
      <c r="FO17" s="9">
        <v>13.349</v>
      </c>
      <c r="FP17" s="9">
        <v>5.875</v>
      </c>
      <c r="FQ17" s="9">
        <v>3.1930000000000001</v>
      </c>
      <c r="FR17" s="9">
        <v>2.6819999999999999</v>
      </c>
      <c r="FS17" s="9">
        <v>1.7090000000000001</v>
      </c>
      <c r="FT17" s="9">
        <v>0.75900000000000001</v>
      </c>
      <c r="FU17" s="9">
        <v>0.94899999999999995</v>
      </c>
      <c r="FV17" s="9">
        <v>4.1660000000000004</v>
      </c>
      <c r="FW17" s="9">
        <v>2.4340000000000002</v>
      </c>
      <c r="FX17" s="9">
        <v>1.732</v>
      </c>
      <c r="FY17" s="9">
        <v>251.42</v>
      </c>
      <c r="FZ17" s="9">
        <v>127.542</v>
      </c>
      <c r="GA17" s="9">
        <v>123.878</v>
      </c>
      <c r="GB17" s="9">
        <v>184.994</v>
      </c>
      <c r="GC17" s="9">
        <v>104.419</v>
      </c>
      <c r="GD17" s="9">
        <v>80.575000000000003</v>
      </c>
      <c r="GE17" s="9">
        <v>158.07599999999999</v>
      </c>
      <c r="GF17" s="9">
        <v>91.983999999999995</v>
      </c>
      <c r="GG17" s="9">
        <v>66.093000000000004</v>
      </c>
      <c r="GH17" s="9">
        <v>26.917999999999999</v>
      </c>
      <c r="GI17" s="9">
        <v>12.435</v>
      </c>
      <c r="GJ17" s="9">
        <v>14.483000000000001</v>
      </c>
      <c r="GK17" s="9">
        <v>25.812999999999999</v>
      </c>
      <c r="GL17" s="9">
        <v>11.928000000000001</v>
      </c>
      <c r="GM17" s="9">
        <v>13.885</v>
      </c>
      <c r="GN17" s="9">
        <v>1.105</v>
      </c>
      <c r="GO17" s="9">
        <v>0.50800000000000001</v>
      </c>
      <c r="GP17" s="9">
        <v>0.59799999999999998</v>
      </c>
      <c r="GQ17" s="9">
        <v>66.426000000000002</v>
      </c>
      <c r="GR17" s="9">
        <v>23.123000000000001</v>
      </c>
      <c r="GS17" s="9">
        <v>43.302</v>
      </c>
      <c r="GT17" s="9">
        <v>52.829000000000001</v>
      </c>
      <c r="GU17" s="9">
        <v>16.388999999999999</v>
      </c>
      <c r="GV17" s="9">
        <v>36.44</v>
      </c>
      <c r="GW17" s="9">
        <v>13.597</v>
      </c>
      <c r="GX17" s="9">
        <v>6.734</v>
      </c>
      <c r="GY17" s="9">
        <v>6.8630000000000004</v>
      </c>
      <c r="GZ17" s="9">
        <v>5.907</v>
      </c>
      <c r="HA17" s="9">
        <v>2.0459999999999998</v>
      </c>
      <c r="HB17" s="9">
        <v>3.8610000000000002</v>
      </c>
      <c r="HC17" s="9">
        <v>7.69</v>
      </c>
      <c r="HD17" s="9">
        <v>4.6879999999999997</v>
      </c>
      <c r="HE17" s="9">
        <v>3.0019999999999998</v>
      </c>
    </row>
    <row r="18" spans="1:213">
      <c r="A18" s="10">
        <v>44593</v>
      </c>
      <c r="B18" s="9">
        <v>341.06700000000001</v>
      </c>
      <c r="C18" s="9">
        <v>727.10199999999998</v>
      </c>
      <c r="D18" s="9">
        <v>873.12199999999996</v>
      </c>
      <c r="E18" s="9">
        <v>265.40800000000002</v>
      </c>
      <c r="F18" s="9">
        <v>607.71400000000006</v>
      </c>
      <c r="G18" s="9">
        <v>195.048</v>
      </c>
      <c r="H18" s="9">
        <v>75.66</v>
      </c>
      <c r="I18" s="9">
        <v>119.38800000000001</v>
      </c>
      <c r="J18" s="9">
        <v>103.871</v>
      </c>
      <c r="K18" s="9">
        <v>30.562000000000001</v>
      </c>
      <c r="L18" s="9">
        <v>73.308999999999997</v>
      </c>
      <c r="M18" s="9">
        <v>91.177000000000007</v>
      </c>
      <c r="N18" s="9">
        <v>45.097000000000001</v>
      </c>
      <c r="O18" s="9">
        <v>46.08</v>
      </c>
      <c r="P18" s="9">
        <v>2723.3040000000001</v>
      </c>
      <c r="Q18" s="9">
        <v>1405.087</v>
      </c>
      <c r="R18" s="9">
        <v>1318.2170000000001</v>
      </c>
      <c r="S18" s="9">
        <v>1889.5129999999999</v>
      </c>
      <c r="T18" s="9">
        <v>1163.422</v>
      </c>
      <c r="U18" s="9">
        <v>726.09100000000001</v>
      </c>
      <c r="V18" s="9">
        <v>1621.627</v>
      </c>
      <c r="W18" s="9">
        <v>1001.554</v>
      </c>
      <c r="X18" s="9">
        <v>620.072</v>
      </c>
      <c r="Y18" s="9">
        <v>267.887</v>
      </c>
      <c r="Z18" s="9">
        <v>161.86799999999999</v>
      </c>
      <c r="AA18" s="9">
        <v>106.01900000000001</v>
      </c>
      <c r="AB18" s="9">
        <v>249.77500000000001</v>
      </c>
      <c r="AC18" s="9">
        <v>150.678</v>
      </c>
      <c r="AD18" s="9">
        <v>99.096999999999994</v>
      </c>
      <c r="AE18" s="9">
        <v>18.111999999999998</v>
      </c>
      <c r="AF18" s="9">
        <v>11.19</v>
      </c>
      <c r="AG18" s="9">
        <v>6.9210000000000003</v>
      </c>
      <c r="AH18" s="9">
        <v>833.79100000000005</v>
      </c>
      <c r="AI18" s="9">
        <v>241.66399999999999</v>
      </c>
      <c r="AJ18" s="9">
        <v>592.12599999999998</v>
      </c>
      <c r="AK18" s="9">
        <v>656.846</v>
      </c>
      <c r="AL18" s="9">
        <v>169.465</v>
      </c>
      <c r="AM18" s="9">
        <v>487.38099999999997</v>
      </c>
      <c r="AN18" s="9">
        <v>176.94499999999999</v>
      </c>
      <c r="AO18" s="9">
        <v>72.198999999999998</v>
      </c>
      <c r="AP18" s="9">
        <v>104.746</v>
      </c>
      <c r="AQ18" s="9">
        <v>95.87</v>
      </c>
      <c r="AR18" s="9">
        <v>34.167999999999999</v>
      </c>
      <c r="AS18" s="9">
        <v>61.701999999999998</v>
      </c>
      <c r="AT18" s="9">
        <v>81.075000000000003</v>
      </c>
      <c r="AU18" s="9">
        <v>38.031999999999996</v>
      </c>
      <c r="AV18" s="9">
        <v>43.042999999999999</v>
      </c>
      <c r="AW18" s="9">
        <v>905.54</v>
      </c>
      <c r="AX18" s="9">
        <v>470.11399999999998</v>
      </c>
      <c r="AY18" s="9">
        <v>435.42599999999999</v>
      </c>
      <c r="AZ18" s="9">
        <v>599.904</v>
      </c>
      <c r="BA18" s="9">
        <v>380.36700000000002</v>
      </c>
      <c r="BB18" s="9">
        <v>219.53700000000001</v>
      </c>
      <c r="BC18" s="9">
        <v>507.67599999999999</v>
      </c>
      <c r="BD18" s="9">
        <v>324.69799999999998</v>
      </c>
      <c r="BE18" s="9">
        <v>182.97800000000001</v>
      </c>
      <c r="BF18" s="9">
        <v>92.227999999999994</v>
      </c>
      <c r="BG18" s="9">
        <v>55.668999999999997</v>
      </c>
      <c r="BH18" s="9">
        <v>36.558999999999997</v>
      </c>
      <c r="BI18" s="9">
        <v>82.652000000000001</v>
      </c>
      <c r="BJ18" s="9">
        <v>50.091000000000001</v>
      </c>
      <c r="BK18" s="9">
        <v>32.561</v>
      </c>
      <c r="BL18" s="9">
        <v>9.5760000000000005</v>
      </c>
      <c r="BM18" s="9">
        <v>5.5780000000000003</v>
      </c>
      <c r="BN18" s="9">
        <v>3.9990000000000001</v>
      </c>
      <c r="BO18" s="9">
        <v>305.63499999999999</v>
      </c>
      <c r="BP18" s="9">
        <v>89.747</v>
      </c>
      <c r="BQ18" s="9">
        <v>215.88900000000001</v>
      </c>
      <c r="BR18" s="9">
        <v>241.96</v>
      </c>
      <c r="BS18" s="9">
        <v>67.522000000000006</v>
      </c>
      <c r="BT18" s="9">
        <v>174.43799999999999</v>
      </c>
      <c r="BU18" s="9">
        <v>63.674999999999997</v>
      </c>
      <c r="BV18" s="9">
        <v>22.224</v>
      </c>
      <c r="BW18" s="9">
        <v>41.451000000000001</v>
      </c>
      <c r="BX18" s="9">
        <v>34.765000000000001</v>
      </c>
      <c r="BY18" s="9">
        <v>10.776999999999999</v>
      </c>
      <c r="BZ18" s="9">
        <v>23.986999999999998</v>
      </c>
      <c r="CA18" s="9">
        <v>28.911000000000001</v>
      </c>
      <c r="CB18" s="9">
        <v>11.446999999999999</v>
      </c>
      <c r="CC18" s="9">
        <v>17.463999999999999</v>
      </c>
      <c r="CD18" s="9">
        <v>1507.672</v>
      </c>
      <c r="CE18" s="9">
        <v>803.18399999999997</v>
      </c>
      <c r="CF18" s="9">
        <v>704.48900000000003</v>
      </c>
      <c r="CG18" s="9">
        <v>1034.192</v>
      </c>
      <c r="CH18" s="9">
        <v>670.37300000000005</v>
      </c>
      <c r="CI18" s="9">
        <v>363.81900000000002</v>
      </c>
      <c r="CJ18" s="9">
        <v>868.548</v>
      </c>
      <c r="CK18" s="9">
        <v>564.404</v>
      </c>
      <c r="CL18" s="9">
        <v>304.14499999999998</v>
      </c>
      <c r="CM18" s="9">
        <v>165.643</v>
      </c>
      <c r="CN18" s="9">
        <v>105.96899999999999</v>
      </c>
      <c r="CO18" s="9">
        <v>59.674999999999997</v>
      </c>
      <c r="CP18" s="9">
        <v>157.22900000000001</v>
      </c>
      <c r="CQ18" s="9">
        <v>98.876999999999995</v>
      </c>
      <c r="CR18" s="9">
        <v>58.351999999999997</v>
      </c>
      <c r="CS18" s="9">
        <v>8.4149999999999991</v>
      </c>
      <c r="CT18" s="9">
        <v>7.0919999999999996</v>
      </c>
      <c r="CU18" s="9">
        <v>1.323</v>
      </c>
      <c r="CV18" s="9">
        <v>473.48099999999999</v>
      </c>
      <c r="CW18" s="9">
        <v>132.81100000000001</v>
      </c>
      <c r="CX18" s="9">
        <v>340.67</v>
      </c>
      <c r="CY18" s="9">
        <v>382.33699999999999</v>
      </c>
      <c r="CZ18" s="9">
        <v>100.694</v>
      </c>
      <c r="DA18" s="9">
        <v>281.64299999999997</v>
      </c>
      <c r="DB18" s="9">
        <v>91.144000000000005</v>
      </c>
      <c r="DC18" s="9">
        <v>32.116999999999997</v>
      </c>
      <c r="DD18" s="9">
        <v>59.027000000000001</v>
      </c>
      <c r="DE18" s="9">
        <v>48.521999999999998</v>
      </c>
      <c r="DF18" s="9">
        <v>15.541</v>
      </c>
      <c r="DG18" s="9">
        <v>32.981000000000002</v>
      </c>
      <c r="DH18" s="9">
        <v>42.622</v>
      </c>
      <c r="DI18" s="9">
        <v>16.576000000000001</v>
      </c>
      <c r="DJ18" s="9">
        <v>26.045999999999999</v>
      </c>
      <c r="DK18" s="9">
        <v>280.07</v>
      </c>
      <c r="DL18" s="9">
        <v>146.94499999999999</v>
      </c>
      <c r="DM18" s="9">
        <v>133.125</v>
      </c>
      <c r="DN18" s="9">
        <v>181.20699999999999</v>
      </c>
      <c r="DO18" s="9">
        <v>115.717</v>
      </c>
      <c r="DP18" s="9">
        <v>65.489999999999995</v>
      </c>
      <c r="DQ18" s="9">
        <v>148.62100000000001</v>
      </c>
      <c r="DR18" s="9">
        <v>96.025000000000006</v>
      </c>
      <c r="DS18" s="9">
        <v>52.595999999999997</v>
      </c>
      <c r="DT18" s="9">
        <v>32.585999999999999</v>
      </c>
      <c r="DU18" s="9">
        <v>19.692</v>
      </c>
      <c r="DV18" s="9">
        <v>12.894</v>
      </c>
      <c r="DW18" s="9">
        <v>31.419</v>
      </c>
      <c r="DX18" s="9">
        <v>18.678000000000001</v>
      </c>
      <c r="DY18" s="9">
        <v>12.741</v>
      </c>
      <c r="DZ18" s="9">
        <v>1.167</v>
      </c>
      <c r="EA18" s="9">
        <v>1.0129999999999999</v>
      </c>
      <c r="EB18" s="9">
        <v>0.154</v>
      </c>
      <c r="EC18" s="9">
        <v>98.863</v>
      </c>
      <c r="ED18" s="9">
        <v>31.228000000000002</v>
      </c>
      <c r="EE18" s="9">
        <v>67.635000000000005</v>
      </c>
      <c r="EF18" s="9">
        <v>78.781000000000006</v>
      </c>
      <c r="EG18" s="9">
        <v>23.713000000000001</v>
      </c>
      <c r="EH18" s="9">
        <v>55.069000000000003</v>
      </c>
      <c r="EI18" s="9">
        <v>20.081</v>
      </c>
      <c r="EJ18" s="9">
        <v>7.5149999999999997</v>
      </c>
      <c r="EK18" s="9">
        <v>12.566000000000001</v>
      </c>
      <c r="EL18" s="9">
        <v>8.6199999999999992</v>
      </c>
      <c r="EM18" s="9">
        <v>2.5579999999999998</v>
      </c>
      <c r="EN18" s="9">
        <v>6.0620000000000003</v>
      </c>
      <c r="EO18" s="9">
        <v>11.462</v>
      </c>
      <c r="EP18" s="9">
        <v>4.9569999999999999</v>
      </c>
      <c r="EQ18" s="9">
        <v>6.5039999999999996</v>
      </c>
      <c r="ER18" s="9">
        <v>123.206</v>
      </c>
      <c r="ES18" s="9">
        <v>63.097999999999999</v>
      </c>
      <c r="ET18" s="9">
        <v>60.107999999999997</v>
      </c>
      <c r="EU18" s="9">
        <v>100.67100000000001</v>
      </c>
      <c r="EV18" s="9">
        <v>55.61</v>
      </c>
      <c r="EW18" s="9">
        <v>45.061</v>
      </c>
      <c r="EX18" s="9">
        <v>82.278999999999996</v>
      </c>
      <c r="EY18" s="9">
        <v>44.411999999999999</v>
      </c>
      <c r="EZ18" s="9">
        <v>37.866999999999997</v>
      </c>
      <c r="FA18" s="9">
        <v>18.391999999999999</v>
      </c>
      <c r="FB18" s="9">
        <v>11.198</v>
      </c>
      <c r="FC18" s="9">
        <v>7.194</v>
      </c>
      <c r="FD18" s="9">
        <v>17.637</v>
      </c>
      <c r="FE18" s="9">
        <v>10.692</v>
      </c>
      <c r="FF18" s="9">
        <v>6.9450000000000003</v>
      </c>
      <c r="FG18" s="9">
        <v>0.755</v>
      </c>
      <c r="FH18" s="9">
        <v>0.50600000000000001</v>
      </c>
      <c r="FI18" s="9">
        <v>0.249</v>
      </c>
      <c r="FJ18" s="9">
        <v>22.536000000000001</v>
      </c>
      <c r="FK18" s="9">
        <v>7.4880000000000004</v>
      </c>
      <c r="FL18" s="9">
        <v>15.048</v>
      </c>
      <c r="FM18" s="9">
        <v>16.553000000000001</v>
      </c>
      <c r="FN18" s="9">
        <v>4.8620000000000001</v>
      </c>
      <c r="FO18" s="9">
        <v>11.691000000000001</v>
      </c>
      <c r="FP18" s="9">
        <v>5.9829999999999997</v>
      </c>
      <c r="FQ18" s="9">
        <v>2.6259999999999999</v>
      </c>
      <c r="FR18" s="9">
        <v>3.3570000000000002</v>
      </c>
      <c r="FS18" s="9">
        <v>1.61</v>
      </c>
      <c r="FT18" s="9">
        <v>0.40799999999999997</v>
      </c>
      <c r="FU18" s="9">
        <v>1.202</v>
      </c>
      <c r="FV18" s="9">
        <v>4.3730000000000002</v>
      </c>
      <c r="FW18" s="9">
        <v>2.218</v>
      </c>
      <c r="FX18" s="9">
        <v>2.1549999999999998</v>
      </c>
      <c r="FY18" s="9">
        <v>250.809</v>
      </c>
      <c r="FZ18" s="9">
        <v>127.34099999999999</v>
      </c>
      <c r="GA18" s="9">
        <v>123.468</v>
      </c>
      <c r="GB18" s="9">
        <v>191.29499999999999</v>
      </c>
      <c r="GC18" s="9">
        <v>104.776</v>
      </c>
      <c r="GD18" s="9">
        <v>86.519000000000005</v>
      </c>
      <c r="GE18" s="9">
        <v>163.404</v>
      </c>
      <c r="GF18" s="9">
        <v>90.981999999999999</v>
      </c>
      <c r="GG18" s="9">
        <v>72.421999999999997</v>
      </c>
      <c r="GH18" s="9">
        <v>27.89</v>
      </c>
      <c r="GI18" s="9">
        <v>13.792999999999999</v>
      </c>
      <c r="GJ18" s="9">
        <v>14.097</v>
      </c>
      <c r="GK18" s="9">
        <v>27.617000000000001</v>
      </c>
      <c r="GL18" s="9">
        <v>13.521000000000001</v>
      </c>
      <c r="GM18" s="9">
        <v>14.097</v>
      </c>
      <c r="GN18" s="9">
        <v>0.27300000000000002</v>
      </c>
      <c r="GO18" s="9">
        <v>0.27300000000000002</v>
      </c>
      <c r="GP18" s="9">
        <v>0</v>
      </c>
      <c r="GQ18" s="9">
        <v>59.514000000000003</v>
      </c>
      <c r="GR18" s="9">
        <v>22.565000000000001</v>
      </c>
      <c r="GS18" s="9">
        <v>36.948999999999998</v>
      </c>
      <c r="GT18" s="9">
        <v>47.088000000000001</v>
      </c>
      <c r="GU18" s="9">
        <v>15.521000000000001</v>
      </c>
      <c r="GV18" s="9">
        <v>31.565999999999999</v>
      </c>
      <c r="GW18" s="9">
        <v>12.427</v>
      </c>
      <c r="GX18" s="9">
        <v>7.0439999999999996</v>
      </c>
      <c r="GY18" s="9">
        <v>5.383</v>
      </c>
      <c r="GZ18" s="9">
        <v>5.298</v>
      </c>
      <c r="HA18" s="9">
        <v>2.476</v>
      </c>
      <c r="HB18" s="9">
        <v>2.8220000000000001</v>
      </c>
      <c r="HC18" s="9">
        <v>7.1289999999999996</v>
      </c>
      <c r="HD18" s="9">
        <v>4.5670000000000002</v>
      </c>
      <c r="HE18" s="9">
        <v>2.5609999999999999</v>
      </c>
    </row>
    <row r="19" spans="1:213">
      <c r="A19" s="10">
        <v>44958</v>
      </c>
      <c r="B19" s="9">
        <v>348.91199999999998</v>
      </c>
      <c r="C19" s="9">
        <v>718.12300000000005</v>
      </c>
      <c r="D19" s="9">
        <v>871.76099999999997</v>
      </c>
      <c r="E19" s="9">
        <v>266.197</v>
      </c>
      <c r="F19" s="9">
        <v>605.56399999999996</v>
      </c>
      <c r="G19" s="9">
        <v>195.274</v>
      </c>
      <c r="H19" s="9">
        <v>82.713999999999999</v>
      </c>
      <c r="I19" s="9">
        <v>112.56</v>
      </c>
      <c r="J19" s="9">
        <v>110.431</v>
      </c>
      <c r="K19" s="9">
        <v>43.588999999999999</v>
      </c>
      <c r="L19" s="9">
        <v>66.841999999999999</v>
      </c>
      <c r="M19" s="9">
        <v>84.843000000000004</v>
      </c>
      <c r="N19" s="9">
        <v>39.125</v>
      </c>
      <c r="O19" s="9">
        <v>45.718000000000004</v>
      </c>
      <c r="P19" s="9">
        <v>2783.7730000000001</v>
      </c>
      <c r="Q19" s="9">
        <v>1440.5920000000001</v>
      </c>
      <c r="R19" s="9">
        <v>1343.18</v>
      </c>
      <c r="S19" s="9">
        <v>1945.5</v>
      </c>
      <c r="T19" s="9">
        <v>1167.8510000000001</v>
      </c>
      <c r="U19" s="9">
        <v>777.649</v>
      </c>
      <c r="V19" s="9">
        <v>1677.499</v>
      </c>
      <c r="W19" s="9">
        <v>1025.6099999999999</v>
      </c>
      <c r="X19" s="9">
        <v>651.89</v>
      </c>
      <c r="Y19" s="9">
        <v>268.00099999999998</v>
      </c>
      <c r="Z19" s="9">
        <v>142.24100000000001</v>
      </c>
      <c r="AA19" s="9">
        <v>125.76</v>
      </c>
      <c r="AB19" s="9">
        <v>256.91000000000003</v>
      </c>
      <c r="AC19" s="9">
        <v>132.398</v>
      </c>
      <c r="AD19" s="9">
        <v>124.512</v>
      </c>
      <c r="AE19" s="9">
        <v>11.090999999999999</v>
      </c>
      <c r="AF19" s="9">
        <v>9.843</v>
      </c>
      <c r="AG19" s="9">
        <v>1.248</v>
      </c>
      <c r="AH19" s="9">
        <v>838.27200000000005</v>
      </c>
      <c r="AI19" s="9">
        <v>272.74099999999999</v>
      </c>
      <c r="AJ19" s="9">
        <v>565.53099999999995</v>
      </c>
      <c r="AK19" s="9">
        <v>664.85500000000002</v>
      </c>
      <c r="AL19" s="9">
        <v>208.77</v>
      </c>
      <c r="AM19" s="9">
        <v>456.08499999999998</v>
      </c>
      <c r="AN19" s="9">
        <v>173.41800000000001</v>
      </c>
      <c r="AO19" s="9">
        <v>63.972000000000001</v>
      </c>
      <c r="AP19" s="9">
        <v>109.446</v>
      </c>
      <c r="AQ19" s="9">
        <v>103.441</v>
      </c>
      <c r="AR19" s="9">
        <v>30.981000000000002</v>
      </c>
      <c r="AS19" s="9">
        <v>72.459000000000003</v>
      </c>
      <c r="AT19" s="9">
        <v>69.977000000000004</v>
      </c>
      <c r="AU19" s="9">
        <v>32.99</v>
      </c>
      <c r="AV19" s="9">
        <v>36.987000000000002</v>
      </c>
      <c r="AW19" s="9">
        <v>933.28099999999995</v>
      </c>
      <c r="AX19" s="9">
        <v>491.363</v>
      </c>
      <c r="AY19" s="9">
        <v>441.91800000000001</v>
      </c>
      <c r="AZ19" s="9">
        <v>618.79300000000001</v>
      </c>
      <c r="BA19" s="9">
        <v>394.47800000000001</v>
      </c>
      <c r="BB19" s="9">
        <v>224.315</v>
      </c>
      <c r="BC19" s="9">
        <v>530.53499999999997</v>
      </c>
      <c r="BD19" s="9">
        <v>343.03699999999998</v>
      </c>
      <c r="BE19" s="9">
        <v>187.49799999999999</v>
      </c>
      <c r="BF19" s="9">
        <v>88.257999999999996</v>
      </c>
      <c r="BG19" s="9">
        <v>51.441000000000003</v>
      </c>
      <c r="BH19" s="9">
        <v>36.817</v>
      </c>
      <c r="BI19" s="9">
        <v>82.786000000000001</v>
      </c>
      <c r="BJ19" s="9">
        <v>47.414999999999999</v>
      </c>
      <c r="BK19" s="9">
        <v>35.371000000000002</v>
      </c>
      <c r="BL19" s="9">
        <v>5.4710000000000001</v>
      </c>
      <c r="BM19" s="9">
        <v>4.0250000000000004</v>
      </c>
      <c r="BN19" s="9">
        <v>1.446</v>
      </c>
      <c r="BO19" s="9">
        <v>314.488</v>
      </c>
      <c r="BP19" s="9">
        <v>96.885000000000005</v>
      </c>
      <c r="BQ19" s="9">
        <v>217.60300000000001</v>
      </c>
      <c r="BR19" s="9">
        <v>253.03899999999999</v>
      </c>
      <c r="BS19" s="9">
        <v>72.524000000000001</v>
      </c>
      <c r="BT19" s="9">
        <v>180.51499999999999</v>
      </c>
      <c r="BU19" s="9">
        <v>61.448999999999998</v>
      </c>
      <c r="BV19" s="9">
        <v>24.36</v>
      </c>
      <c r="BW19" s="9">
        <v>37.088000000000001</v>
      </c>
      <c r="BX19" s="9">
        <v>36.344000000000001</v>
      </c>
      <c r="BY19" s="9">
        <v>13.186</v>
      </c>
      <c r="BZ19" s="9">
        <v>23.158000000000001</v>
      </c>
      <c r="CA19" s="9">
        <v>25.105</v>
      </c>
      <c r="CB19" s="9">
        <v>11.173999999999999</v>
      </c>
      <c r="CC19" s="9">
        <v>13.93</v>
      </c>
      <c r="CD19" s="9">
        <v>1518.1420000000001</v>
      </c>
      <c r="CE19" s="9">
        <v>817.58299999999997</v>
      </c>
      <c r="CF19" s="9">
        <v>700.55899999999997</v>
      </c>
      <c r="CG19" s="9">
        <v>1081.9960000000001</v>
      </c>
      <c r="CH19" s="9">
        <v>685.37800000000004</v>
      </c>
      <c r="CI19" s="9">
        <v>396.61900000000003</v>
      </c>
      <c r="CJ19" s="9">
        <v>910.80499999999995</v>
      </c>
      <c r="CK19" s="9">
        <v>587.33100000000002</v>
      </c>
      <c r="CL19" s="9">
        <v>323.47399999999999</v>
      </c>
      <c r="CM19" s="9">
        <v>171.191</v>
      </c>
      <c r="CN19" s="9">
        <v>98.046999999999997</v>
      </c>
      <c r="CO19" s="9">
        <v>73.144999999999996</v>
      </c>
      <c r="CP19" s="9">
        <v>166.02</v>
      </c>
      <c r="CQ19" s="9">
        <v>94.152000000000001</v>
      </c>
      <c r="CR19" s="9">
        <v>71.867999999999995</v>
      </c>
      <c r="CS19" s="9">
        <v>5.1710000000000003</v>
      </c>
      <c r="CT19" s="9">
        <v>3.895</v>
      </c>
      <c r="CU19" s="9">
        <v>1.276</v>
      </c>
      <c r="CV19" s="9">
        <v>436.14600000000002</v>
      </c>
      <c r="CW19" s="9">
        <v>132.20599999999999</v>
      </c>
      <c r="CX19" s="9">
        <v>303.94</v>
      </c>
      <c r="CY19" s="9">
        <v>352.75099999999998</v>
      </c>
      <c r="CZ19" s="9">
        <v>96.736000000000004</v>
      </c>
      <c r="DA19" s="9">
        <v>256.01499999999999</v>
      </c>
      <c r="DB19" s="9">
        <v>83.394999999999996</v>
      </c>
      <c r="DC19" s="9">
        <v>35.47</v>
      </c>
      <c r="DD19" s="9">
        <v>47.924999999999997</v>
      </c>
      <c r="DE19" s="9">
        <v>45.360999999999997</v>
      </c>
      <c r="DF19" s="9">
        <v>16.149999999999999</v>
      </c>
      <c r="DG19" s="9">
        <v>29.210999999999999</v>
      </c>
      <c r="DH19" s="9">
        <v>38.033000000000001</v>
      </c>
      <c r="DI19" s="9">
        <v>19.32</v>
      </c>
      <c r="DJ19" s="9">
        <v>18.713999999999999</v>
      </c>
      <c r="DK19" s="9">
        <v>288.13099999999997</v>
      </c>
      <c r="DL19" s="9">
        <v>148.399</v>
      </c>
      <c r="DM19" s="9">
        <v>139.733</v>
      </c>
      <c r="DN19" s="9">
        <v>183.51400000000001</v>
      </c>
      <c r="DO19" s="9">
        <v>116.643</v>
      </c>
      <c r="DP19" s="9">
        <v>66.872</v>
      </c>
      <c r="DQ19" s="9">
        <v>152.97</v>
      </c>
      <c r="DR19" s="9">
        <v>100.08799999999999</v>
      </c>
      <c r="DS19" s="9">
        <v>52.881999999999998</v>
      </c>
      <c r="DT19" s="9">
        <v>30.545000000000002</v>
      </c>
      <c r="DU19" s="9">
        <v>16.555</v>
      </c>
      <c r="DV19" s="9">
        <v>13.99</v>
      </c>
      <c r="DW19" s="9">
        <v>29.466000000000001</v>
      </c>
      <c r="DX19" s="9">
        <v>15.657</v>
      </c>
      <c r="DY19" s="9">
        <v>13.808999999999999</v>
      </c>
      <c r="DZ19" s="9">
        <v>1.079</v>
      </c>
      <c r="EA19" s="9">
        <v>0.89800000000000002</v>
      </c>
      <c r="EB19" s="9">
        <v>0.18</v>
      </c>
      <c r="EC19" s="9">
        <v>104.617</v>
      </c>
      <c r="ED19" s="9">
        <v>31.756</v>
      </c>
      <c r="EE19" s="9">
        <v>72.861000000000004</v>
      </c>
      <c r="EF19" s="9">
        <v>83.034999999999997</v>
      </c>
      <c r="EG19" s="9">
        <v>22.795000000000002</v>
      </c>
      <c r="EH19" s="9">
        <v>60.241</v>
      </c>
      <c r="EI19" s="9">
        <v>21.582000000000001</v>
      </c>
      <c r="EJ19" s="9">
        <v>8.9610000000000003</v>
      </c>
      <c r="EK19" s="9">
        <v>12.621</v>
      </c>
      <c r="EL19" s="9">
        <v>10.332000000000001</v>
      </c>
      <c r="EM19" s="9">
        <v>3.2519999999999998</v>
      </c>
      <c r="EN19" s="9">
        <v>7.0810000000000004</v>
      </c>
      <c r="EO19" s="9">
        <v>11.25</v>
      </c>
      <c r="EP19" s="9">
        <v>5.7089999999999996</v>
      </c>
      <c r="EQ19" s="9">
        <v>5.54</v>
      </c>
      <c r="ER19" s="9">
        <v>131.08000000000001</v>
      </c>
      <c r="ES19" s="9">
        <v>67.275999999999996</v>
      </c>
      <c r="ET19" s="9">
        <v>63.804000000000002</v>
      </c>
      <c r="EU19" s="9">
        <v>104.136</v>
      </c>
      <c r="EV19" s="9">
        <v>57.154000000000003</v>
      </c>
      <c r="EW19" s="9">
        <v>46.981999999999999</v>
      </c>
      <c r="EX19" s="9">
        <v>85.852999999999994</v>
      </c>
      <c r="EY19" s="9">
        <v>47.557000000000002</v>
      </c>
      <c r="EZ19" s="9">
        <v>38.295999999999999</v>
      </c>
      <c r="FA19" s="9">
        <v>18.283000000000001</v>
      </c>
      <c r="FB19" s="9">
        <v>9.5969999999999995</v>
      </c>
      <c r="FC19" s="9">
        <v>8.6859999999999999</v>
      </c>
      <c r="FD19" s="9">
        <v>17.23</v>
      </c>
      <c r="FE19" s="9">
        <v>8.9</v>
      </c>
      <c r="FF19" s="9">
        <v>8.33</v>
      </c>
      <c r="FG19" s="9">
        <v>1.0529999999999999</v>
      </c>
      <c r="FH19" s="9">
        <v>0.69699999999999995</v>
      </c>
      <c r="FI19" s="9">
        <v>0.35599999999999998</v>
      </c>
      <c r="FJ19" s="9">
        <v>26.943999999999999</v>
      </c>
      <c r="FK19" s="9">
        <v>10.122</v>
      </c>
      <c r="FL19" s="9">
        <v>16.821999999999999</v>
      </c>
      <c r="FM19" s="9">
        <v>22.105</v>
      </c>
      <c r="FN19" s="9">
        <v>7.9989999999999997</v>
      </c>
      <c r="FO19" s="9">
        <v>14.105</v>
      </c>
      <c r="FP19" s="9">
        <v>4.8390000000000004</v>
      </c>
      <c r="FQ19" s="9">
        <v>2.1230000000000002</v>
      </c>
      <c r="FR19" s="9">
        <v>2.7160000000000002</v>
      </c>
      <c r="FS19" s="9">
        <v>1.84</v>
      </c>
      <c r="FT19" s="9">
        <v>1.0309999999999999</v>
      </c>
      <c r="FU19" s="9">
        <v>0.80900000000000005</v>
      </c>
      <c r="FV19" s="9">
        <v>2.9990000000000001</v>
      </c>
      <c r="FW19" s="9">
        <v>1.0920000000000001</v>
      </c>
      <c r="FX19" s="9">
        <v>1.907</v>
      </c>
      <c r="FY19" s="9">
        <v>264.49</v>
      </c>
      <c r="FZ19" s="9">
        <v>135.554</v>
      </c>
      <c r="GA19" s="9">
        <v>128.93600000000001</v>
      </c>
      <c r="GB19" s="9">
        <v>201.73099999999999</v>
      </c>
      <c r="GC19" s="9">
        <v>111.791</v>
      </c>
      <c r="GD19" s="9">
        <v>89.94</v>
      </c>
      <c r="GE19" s="9">
        <v>168.58600000000001</v>
      </c>
      <c r="GF19" s="9">
        <v>96.228999999999999</v>
      </c>
      <c r="GG19" s="9">
        <v>72.356999999999999</v>
      </c>
      <c r="GH19" s="9">
        <v>33.146000000000001</v>
      </c>
      <c r="GI19" s="9">
        <v>15.561999999999999</v>
      </c>
      <c r="GJ19" s="9">
        <v>17.582999999999998</v>
      </c>
      <c r="GK19" s="9">
        <v>32.204000000000001</v>
      </c>
      <c r="GL19" s="9">
        <v>15.561999999999999</v>
      </c>
      <c r="GM19" s="9">
        <v>16.640999999999998</v>
      </c>
      <c r="GN19" s="9">
        <v>0.94199999999999995</v>
      </c>
      <c r="GO19" s="9">
        <v>0</v>
      </c>
      <c r="GP19" s="9">
        <v>0.94199999999999995</v>
      </c>
      <c r="GQ19" s="9">
        <v>62.759</v>
      </c>
      <c r="GR19" s="9">
        <v>23.763000000000002</v>
      </c>
      <c r="GS19" s="9">
        <v>38.996000000000002</v>
      </c>
      <c r="GT19" s="9">
        <v>48.15</v>
      </c>
      <c r="GU19" s="9">
        <v>16.745999999999999</v>
      </c>
      <c r="GV19" s="9">
        <v>31.404</v>
      </c>
      <c r="GW19" s="9">
        <v>14.609</v>
      </c>
      <c r="GX19" s="9">
        <v>7.0170000000000003</v>
      </c>
      <c r="GY19" s="9">
        <v>7.5919999999999996</v>
      </c>
      <c r="GZ19" s="9">
        <v>8.827</v>
      </c>
      <c r="HA19" s="9">
        <v>3.6139999999999999</v>
      </c>
      <c r="HB19" s="9">
        <v>5.2130000000000001</v>
      </c>
      <c r="HC19" s="9">
        <v>5.782</v>
      </c>
      <c r="HD19" s="9">
        <v>3.403</v>
      </c>
      <c r="HE19" s="9">
        <v>2.379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1388</vt:i4>
      </vt:variant>
    </vt:vector>
  </HeadingPairs>
  <TitlesOfParts>
    <vt:vector size="1394" baseType="lpstr">
      <vt:lpstr>Contents</vt:lpstr>
      <vt:lpstr>Table 3.1</vt:lpstr>
      <vt:lpstr>Table 3.2</vt:lpstr>
      <vt:lpstr>Index</vt:lpstr>
      <vt:lpstr>Data1</vt:lpstr>
      <vt:lpstr>Data2</vt:lpstr>
      <vt:lpstr>A125190018R</vt:lpstr>
      <vt:lpstr>A125190018R_Data</vt:lpstr>
      <vt:lpstr>A125190018R_Latest</vt:lpstr>
      <vt:lpstr>A125190022F</vt:lpstr>
      <vt:lpstr>A125190022F_Data</vt:lpstr>
      <vt:lpstr>A125190022F_Latest</vt:lpstr>
      <vt:lpstr>A125190026R</vt:lpstr>
      <vt:lpstr>A125190026R_Data</vt:lpstr>
      <vt:lpstr>A125190026R_Latest</vt:lpstr>
      <vt:lpstr>A125190030F</vt:lpstr>
      <vt:lpstr>A125190030F_Data</vt:lpstr>
      <vt:lpstr>A125190030F_Latest</vt:lpstr>
      <vt:lpstr>A125190034R</vt:lpstr>
      <vt:lpstr>A125190034R_Data</vt:lpstr>
      <vt:lpstr>A125190034R_Latest</vt:lpstr>
      <vt:lpstr>A125190038X</vt:lpstr>
      <vt:lpstr>A125190038X_Data</vt:lpstr>
      <vt:lpstr>A125190038X_Latest</vt:lpstr>
      <vt:lpstr>A125190042R</vt:lpstr>
      <vt:lpstr>A125190042R_Data</vt:lpstr>
      <vt:lpstr>A125190042R_Latest</vt:lpstr>
      <vt:lpstr>A125190046X</vt:lpstr>
      <vt:lpstr>A125190046X_Data</vt:lpstr>
      <vt:lpstr>A125190046X_Latest</vt:lpstr>
      <vt:lpstr>A125190050R</vt:lpstr>
      <vt:lpstr>A125190050R_Data</vt:lpstr>
      <vt:lpstr>A125190050R_Latest</vt:lpstr>
      <vt:lpstr>A125190054X</vt:lpstr>
      <vt:lpstr>A125190054X_Data</vt:lpstr>
      <vt:lpstr>A125190054X_Latest</vt:lpstr>
      <vt:lpstr>A125190058J</vt:lpstr>
      <vt:lpstr>A125190058J_Data</vt:lpstr>
      <vt:lpstr>A125190058J_Latest</vt:lpstr>
      <vt:lpstr>A125190062X</vt:lpstr>
      <vt:lpstr>A125190062X_Data</vt:lpstr>
      <vt:lpstr>A125190062X_Latest</vt:lpstr>
      <vt:lpstr>A125190066J</vt:lpstr>
      <vt:lpstr>A125190066J_Data</vt:lpstr>
      <vt:lpstr>A125190066J_Latest</vt:lpstr>
      <vt:lpstr>A125190070X</vt:lpstr>
      <vt:lpstr>A125190070X_Data</vt:lpstr>
      <vt:lpstr>A125190070X_Latest</vt:lpstr>
      <vt:lpstr>A125190074J</vt:lpstr>
      <vt:lpstr>A125190074J_Data</vt:lpstr>
      <vt:lpstr>A125190074J_Latest</vt:lpstr>
      <vt:lpstr>A125190078T</vt:lpstr>
      <vt:lpstr>A125190078T_Data</vt:lpstr>
      <vt:lpstr>A125190078T_Latest</vt:lpstr>
      <vt:lpstr>A125190082J</vt:lpstr>
      <vt:lpstr>A125190082J_Data</vt:lpstr>
      <vt:lpstr>A125190082J_Latest</vt:lpstr>
      <vt:lpstr>A125190086T</vt:lpstr>
      <vt:lpstr>A125190086T_Data</vt:lpstr>
      <vt:lpstr>A125190086T_Latest</vt:lpstr>
      <vt:lpstr>A125190090J</vt:lpstr>
      <vt:lpstr>A125190090J_Data</vt:lpstr>
      <vt:lpstr>A125190090J_Latest</vt:lpstr>
      <vt:lpstr>A125190094T</vt:lpstr>
      <vt:lpstr>A125190094T_Data</vt:lpstr>
      <vt:lpstr>A125190094T_Latest</vt:lpstr>
      <vt:lpstr>A125190098A</vt:lpstr>
      <vt:lpstr>A125190098A_Data</vt:lpstr>
      <vt:lpstr>A125190098A_Latest</vt:lpstr>
      <vt:lpstr>A125190102F</vt:lpstr>
      <vt:lpstr>A125190102F_Data</vt:lpstr>
      <vt:lpstr>A125190102F_Latest</vt:lpstr>
      <vt:lpstr>A125190106R</vt:lpstr>
      <vt:lpstr>A125190106R_Data</vt:lpstr>
      <vt:lpstr>A125190106R_Latest</vt:lpstr>
      <vt:lpstr>A125190110F</vt:lpstr>
      <vt:lpstr>A125190110F_Data</vt:lpstr>
      <vt:lpstr>A125190110F_Latest</vt:lpstr>
      <vt:lpstr>A125190114R</vt:lpstr>
      <vt:lpstr>A125190114R_Data</vt:lpstr>
      <vt:lpstr>A125190114R_Latest</vt:lpstr>
      <vt:lpstr>A125190118X</vt:lpstr>
      <vt:lpstr>A125190118X_Data</vt:lpstr>
      <vt:lpstr>A125190118X_Latest</vt:lpstr>
      <vt:lpstr>A125190122R</vt:lpstr>
      <vt:lpstr>A125190122R_Data</vt:lpstr>
      <vt:lpstr>A125190122R_Latest</vt:lpstr>
      <vt:lpstr>A125190126X</vt:lpstr>
      <vt:lpstr>A125190126X_Data</vt:lpstr>
      <vt:lpstr>A125190126X_Latest</vt:lpstr>
      <vt:lpstr>A125190130R</vt:lpstr>
      <vt:lpstr>A125190130R_Data</vt:lpstr>
      <vt:lpstr>A125190130R_Latest</vt:lpstr>
      <vt:lpstr>A125190134X</vt:lpstr>
      <vt:lpstr>A125190134X_Data</vt:lpstr>
      <vt:lpstr>A125190134X_Latest</vt:lpstr>
      <vt:lpstr>A125190138J</vt:lpstr>
      <vt:lpstr>A125190138J_Data</vt:lpstr>
      <vt:lpstr>A125190138J_Latest</vt:lpstr>
      <vt:lpstr>A125190142X</vt:lpstr>
      <vt:lpstr>A125190142X_Data</vt:lpstr>
      <vt:lpstr>A125190142X_Latest</vt:lpstr>
      <vt:lpstr>A125190146J</vt:lpstr>
      <vt:lpstr>A125190146J_Data</vt:lpstr>
      <vt:lpstr>A125190146J_Latest</vt:lpstr>
      <vt:lpstr>A125190150X</vt:lpstr>
      <vt:lpstr>A125190150X_Data</vt:lpstr>
      <vt:lpstr>A125190150X_Latest</vt:lpstr>
      <vt:lpstr>A125190154J</vt:lpstr>
      <vt:lpstr>A125190154J_Data</vt:lpstr>
      <vt:lpstr>A125190154J_Latest</vt:lpstr>
      <vt:lpstr>A125190158T</vt:lpstr>
      <vt:lpstr>A125190158T_Data</vt:lpstr>
      <vt:lpstr>A125190158T_Latest</vt:lpstr>
      <vt:lpstr>A125190162J</vt:lpstr>
      <vt:lpstr>A125190162J_Data</vt:lpstr>
      <vt:lpstr>A125190162J_Latest</vt:lpstr>
      <vt:lpstr>A125190166T</vt:lpstr>
      <vt:lpstr>A125190166T_Data</vt:lpstr>
      <vt:lpstr>A125190166T_Latest</vt:lpstr>
      <vt:lpstr>A125190170J</vt:lpstr>
      <vt:lpstr>A125190170J_Data</vt:lpstr>
      <vt:lpstr>A125190170J_Latest</vt:lpstr>
      <vt:lpstr>A125190174T</vt:lpstr>
      <vt:lpstr>A125190174T_Data</vt:lpstr>
      <vt:lpstr>A125190174T_Latest</vt:lpstr>
      <vt:lpstr>A125190178A</vt:lpstr>
      <vt:lpstr>A125190178A_Data</vt:lpstr>
      <vt:lpstr>A125190178A_Latest</vt:lpstr>
      <vt:lpstr>A125190182T</vt:lpstr>
      <vt:lpstr>A125190182T_Data</vt:lpstr>
      <vt:lpstr>A125190182T_Latest</vt:lpstr>
      <vt:lpstr>A125190186A</vt:lpstr>
      <vt:lpstr>A125190186A_Data</vt:lpstr>
      <vt:lpstr>A125190186A_Latest</vt:lpstr>
      <vt:lpstr>A125190190T</vt:lpstr>
      <vt:lpstr>A125190190T_Data</vt:lpstr>
      <vt:lpstr>A125190190T_Latest</vt:lpstr>
      <vt:lpstr>A125190194A</vt:lpstr>
      <vt:lpstr>A125190194A_Data</vt:lpstr>
      <vt:lpstr>A125190194A_Latest</vt:lpstr>
      <vt:lpstr>A125190198K</vt:lpstr>
      <vt:lpstr>A125190198K_Data</vt:lpstr>
      <vt:lpstr>A125190198K_Latest</vt:lpstr>
      <vt:lpstr>A125190202R</vt:lpstr>
      <vt:lpstr>A125190202R_Data</vt:lpstr>
      <vt:lpstr>A125190202R_Latest</vt:lpstr>
      <vt:lpstr>A125190206X</vt:lpstr>
      <vt:lpstr>A125190206X_Data</vt:lpstr>
      <vt:lpstr>A125190206X_Latest</vt:lpstr>
      <vt:lpstr>A125190210R</vt:lpstr>
      <vt:lpstr>A125190210R_Data</vt:lpstr>
      <vt:lpstr>A125190210R_Latest</vt:lpstr>
      <vt:lpstr>A125190214X</vt:lpstr>
      <vt:lpstr>A125190214X_Data</vt:lpstr>
      <vt:lpstr>A125190214X_Latest</vt:lpstr>
      <vt:lpstr>A125190218J</vt:lpstr>
      <vt:lpstr>A125190218J_Data</vt:lpstr>
      <vt:lpstr>A125190218J_Latest</vt:lpstr>
      <vt:lpstr>A125190222X</vt:lpstr>
      <vt:lpstr>A125190222X_Data</vt:lpstr>
      <vt:lpstr>A125190222X_Latest</vt:lpstr>
      <vt:lpstr>A125190226J</vt:lpstr>
      <vt:lpstr>A125190226J_Data</vt:lpstr>
      <vt:lpstr>A125190226J_Latest</vt:lpstr>
      <vt:lpstr>A125190230X</vt:lpstr>
      <vt:lpstr>A125190230X_Data</vt:lpstr>
      <vt:lpstr>A125190230X_Latest</vt:lpstr>
      <vt:lpstr>A125190234J</vt:lpstr>
      <vt:lpstr>A125190234J_Data</vt:lpstr>
      <vt:lpstr>A125190234J_Latest</vt:lpstr>
      <vt:lpstr>A125190238T</vt:lpstr>
      <vt:lpstr>A125190238T_Data</vt:lpstr>
      <vt:lpstr>A125190238T_Latest</vt:lpstr>
      <vt:lpstr>A125190242J</vt:lpstr>
      <vt:lpstr>A125190242J_Data</vt:lpstr>
      <vt:lpstr>A125190242J_Latest</vt:lpstr>
      <vt:lpstr>A125190246T</vt:lpstr>
      <vt:lpstr>A125190246T_Data</vt:lpstr>
      <vt:lpstr>A125190246T_Latest</vt:lpstr>
      <vt:lpstr>A125190250J</vt:lpstr>
      <vt:lpstr>A125190250J_Data</vt:lpstr>
      <vt:lpstr>A125190250J_Latest</vt:lpstr>
      <vt:lpstr>A125190254T</vt:lpstr>
      <vt:lpstr>A125190254T_Data</vt:lpstr>
      <vt:lpstr>A125190254T_Latest</vt:lpstr>
      <vt:lpstr>A125190258A</vt:lpstr>
      <vt:lpstr>A125190258A_Data</vt:lpstr>
      <vt:lpstr>A125190258A_Latest</vt:lpstr>
      <vt:lpstr>A125190262T</vt:lpstr>
      <vt:lpstr>A125190262T_Data</vt:lpstr>
      <vt:lpstr>A125190262T_Latest</vt:lpstr>
      <vt:lpstr>A125190266A</vt:lpstr>
      <vt:lpstr>A125190266A_Data</vt:lpstr>
      <vt:lpstr>A125190266A_Latest</vt:lpstr>
      <vt:lpstr>A125190270T</vt:lpstr>
      <vt:lpstr>A125190270T_Data</vt:lpstr>
      <vt:lpstr>A125190270T_Latest</vt:lpstr>
      <vt:lpstr>A125190274A</vt:lpstr>
      <vt:lpstr>A125190274A_Data</vt:lpstr>
      <vt:lpstr>A125190274A_Latest</vt:lpstr>
      <vt:lpstr>A125190278K</vt:lpstr>
      <vt:lpstr>A125190278K_Data</vt:lpstr>
      <vt:lpstr>A125190278K_Latest</vt:lpstr>
      <vt:lpstr>A125190282A</vt:lpstr>
      <vt:lpstr>A125190282A_Data</vt:lpstr>
      <vt:lpstr>A125190282A_Latest</vt:lpstr>
      <vt:lpstr>A125190286K</vt:lpstr>
      <vt:lpstr>A125190286K_Data</vt:lpstr>
      <vt:lpstr>A125190286K_Latest</vt:lpstr>
      <vt:lpstr>A125190290A</vt:lpstr>
      <vt:lpstr>A125190290A_Data</vt:lpstr>
      <vt:lpstr>A125190290A_Latest</vt:lpstr>
      <vt:lpstr>A125190294K</vt:lpstr>
      <vt:lpstr>A125190294K_Data</vt:lpstr>
      <vt:lpstr>A125190294K_Latest</vt:lpstr>
      <vt:lpstr>A125190298V</vt:lpstr>
      <vt:lpstr>A125190298V_Data</vt:lpstr>
      <vt:lpstr>A125190298V_Latest</vt:lpstr>
      <vt:lpstr>A125190302X</vt:lpstr>
      <vt:lpstr>A125190302X_Data</vt:lpstr>
      <vt:lpstr>A125190302X_Latest</vt:lpstr>
      <vt:lpstr>A125190306J</vt:lpstr>
      <vt:lpstr>A125190306J_Data</vt:lpstr>
      <vt:lpstr>A125190306J_Latest</vt:lpstr>
      <vt:lpstr>A125190310X</vt:lpstr>
      <vt:lpstr>A125190310X_Data</vt:lpstr>
      <vt:lpstr>A125190310X_Latest</vt:lpstr>
      <vt:lpstr>A125190314J</vt:lpstr>
      <vt:lpstr>A125190314J_Data</vt:lpstr>
      <vt:lpstr>A125190314J_Latest</vt:lpstr>
      <vt:lpstr>A125190318T</vt:lpstr>
      <vt:lpstr>A125190318T_Data</vt:lpstr>
      <vt:lpstr>A125190318T_Latest</vt:lpstr>
      <vt:lpstr>A125190322J</vt:lpstr>
      <vt:lpstr>A125190322J_Data</vt:lpstr>
      <vt:lpstr>A125190322J_Latest</vt:lpstr>
      <vt:lpstr>A125190326T</vt:lpstr>
      <vt:lpstr>A125190326T_Data</vt:lpstr>
      <vt:lpstr>A125190326T_Latest</vt:lpstr>
      <vt:lpstr>A125190330J</vt:lpstr>
      <vt:lpstr>A125190330J_Data</vt:lpstr>
      <vt:lpstr>A125190330J_Latest</vt:lpstr>
      <vt:lpstr>A125190334T</vt:lpstr>
      <vt:lpstr>A125190334T_Data</vt:lpstr>
      <vt:lpstr>A125190334T_Latest</vt:lpstr>
      <vt:lpstr>A125190338A</vt:lpstr>
      <vt:lpstr>A125190338A_Data</vt:lpstr>
      <vt:lpstr>A125190338A_Latest</vt:lpstr>
      <vt:lpstr>A125190342T</vt:lpstr>
      <vt:lpstr>A125190342T_Data</vt:lpstr>
      <vt:lpstr>A125190342T_Latest</vt:lpstr>
      <vt:lpstr>A125190346A</vt:lpstr>
      <vt:lpstr>A125190346A_Data</vt:lpstr>
      <vt:lpstr>A125190346A_Latest</vt:lpstr>
      <vt:lpstr>A125190350T</vt:lpstr>
      <vt:lpstr>A125190350T_Data</vt:lpstr>
      <vt:lpstr>A125190350T_Latest</vt:lpstr>
      <vt:lpstr>A125190354A</vt:lpstr>
      <vt:lpstr>A125190354A_Data</vt:lpstr>
      <vt:lpstr>A125190354A_Latest</vt:lpstr>
      <vt:lpstr>A125190358K</vt:lpstr>
      <vt:lpstr>A125190358K_Data</vt:lpstr>
      <vt:lpstr>A125190358K_Latest</vt:lpstr>
      <vt:lpstr>A125190362A</vt:lpstr>
      <vt:lpstr>A125190362A_Data</vt:lpstr>
      <vt:lpstr>A125190362A_Latest</vt:lpstr>
      <vt:lpstr>A125190366K</vt:lpstr>
      <vt:lpstr>A125190366K_Data</vt:lpstr>
      <vt:lpstr>A125190366K_Latest</vt:lpstr>
      <vt:lpstr>A125190370A</vt:lpstr>
      <vt:lpstr>A125190370A_Data</vt:lpstr>
      <vt:lpstr>A125190370A_Latest</vt:lpstr>
      <vt:lpstr>A125190374K</vt:lpstr>
      <vt:lpstr>A125190374K_Data</vt:lpstr>
      <vt:lpstr>A125190374K_Latest</vt:lpstr>
      <vt:lpstr>A125190378V</vt:lpstr>
      <vt:lpstr>A125190378V_Data</vt:lpstr>
      <vt:lpstr>A125190378V_Latest</vt:lpstr>
      <vt:lpstr>A125190382K</vt:lpstr>
      <vt:lpstr>A125190382K_Data</vt:lpstr>
      <vt:lpstr>A125190382K_Latest</vt:lpstr>
      <vt:lpstr>A125190386V</vt:lpstr>
      <vt:lpstr>A125190386V_Data</vt:lpstr>
      <vt:lpstr>A125190386V_Latest</vt:lpstr>
      <vt:lpstr>A125190390K</vt:lpstr>
      <vt:lpstr>A125190390K_Data</vt:lpstr>
      <vt:lpstr>A125190390K_Latest</vt:lpstr>
      <vt:lpstr>A125190394V</vt:lpstr>
      <vt:lpstr>A125190394V_Data</vt:lpstr>
      <vt:lpstr>A125190394V_Latest</vt:lpstr>
      <vt:lpstr>A125190398C</vt:lpstr>
      <vt:lpstr>A125190398C_Data</vt:lpstr>
      <vt:lpstr>A125190398C_Latest</vt:lpstr>
      <vt:lpstr>A125190402J</vt:lpstr>
      <vt:lpstr>A125190402J_Data</vt:lpstr>
      <vt:lpstr>A125190402J_Latest</vt:lpstr>
      <vt:lpstr>A125190406T</vt:lpstr>
      <vt:lpstr>A125190406T_Data</vt:lpstr>
      <vt:lpstr>A125190406T_Latest</vt:lpstr>
      <vt:lpstr>A125190410J</vt:lpstr>
      <vt:lpstr>A125190410J_Data</vt:lpstr>
      <vt:lpstr>A125190410J_Latest</vt:lpstr>
      <vt:lpstr>A125190414T</vt:lpstr>
      <vt:lpstr>A125190414T_Data</vt:lpstr>
      <vt:lpstr>A125190414T_Latest</vt:lpstr>
      <vt:lpstr>A125190418A</vt:lpstr>
      <vt:lpstr>A125190418A_Data</vt:lpstr>
      <vt:lpstr>A125190418A_Latest</vt:lpstr>
      <vt:lpstr>A125190422T</vt:lpstr>
      <vt:lpstr>A125190422T_Data</vt:lpstr>
      <vt:lpstr>A125190422T_Latest</vt:lpstr>
      <vt:lpstr>A125190426A</vt:lpstr>
      <vt:lpstr>A125190426A_Data</vt:lpstr>
      <vt:lpstr>A125190426A_Latest</vt:lpstr>
      <vt:lpstr>A125190430T</vt:lpstr>
      <vt:lpstr>A125190430T_Data</vt:lpstr>
      <vt:lpstr>A125190430T_Latest</vt:lpstr>
      <vt:lpstr>A125190434A</vt:lpstr>
      <vt:lpstr>A125190434A_Data</vt:lpstr>
      <vt:lpstr>A125190434A_Latest</vt:lpstr>
      <vt:lpstr>A125190438K</vt:lpstr>
      <vt:lpstr>A125190438K_Data</vt:lpstr>
      <vt:lpstr>A125190438K_Latest</vt:lpstr>
      <vt:lpstr>A125190442A</vt:lpstr>
      <vt:lpstr>A125190442A_Data</vt:lpstr>
      <vt:lpstr>A125190442A_Latest</vt:lpstr>
      <vt:lpstr>A125190446K</vt:lpstr>
      <vt:lpstr>A125190446K_Data</vt:lpstr>
      <vt:lpstr>A125190446K_Latest</vt:lpstr>
      <vt:lpstr>A125190450A</vt:lpstr>
      <vt:lpstr>A125190450A_Data</vt:lpstr>
      <vt:lpstr>A125190450A_Latest</vt:lpstr>
      <vt:lpstr>A125190454K</vt:lpstr>
      <vt:lpstr>A125190454K_Data</vt:lpstr>
      <vt:lpstr>A125190454K_Latest</vt:lpstr>
      <vt:lpstr>A125190810V</vt:lpstr>
      <vt:lpstr>A125190810V_Data</vt:lpstr>
      <vt:lpstr>A125190810V_Latest</vt:lpstr>
      <vt:lpstr>A125190814C</vt:lpstr>
      <vt:lpstr>A125190814C_Data</vt:lpstr>
      <vt:lpstr>A125190814C_Latest</vt:lpstr>
      <vt:lpstr>A125190818L</vt:lpstr>
      <vt:lpstr>A125190818L_Data</vt:lpstr>
      <vt:lpstr>A125190818L_Latest</vt:lpstr>
      <vt:lpstr>A125190822C</vt:lpstr>
      <vt:lpstr>A125190822C_Data</vt:lpstr>
      <vt:lpstr>A125190822C_Latest</vt:lpstr>
      <vt:lpstr>A125190826L</vt:lpstr>
      <vt:lpstr>A125190826L_Data</vt:lpstr>
      <vt:lpstr>A125190826L_Latest</vt:lpstr>
      <vt:lpstr>A125190830C</vt:lpstr>
      <vt:lpstr>A125190830C_Data</vt:lpstr>
      <vt:lpstr>A125190830C_Latest</vt:lpstr>
      <vt:lpstr>A125190834L</vt:lpstr>
      <vt:lpstr>A125190834L_Data</vt:lpstr>
      <vt:lpstr>A125190834L_Latest</vt:lpstr>
      <vt:lpstr>A125190838W</vt:lpstr>
      <vt:lpstr>A125190838W_Data</vt:lpstr>
      <vt:lpstr>A125190838W_Latest</vt:lpstr>
      <vt:lpstr>A125190842L</vt:lpstr>
      <vt:lpstr>A125190842L_Data</vt:lpstr>
      <vt:lpstr>A125190842L_Latest</vt:lpstr>
      <vt:lpstr>A125190846W</vt:lpstr>
      <vt:lpstr>A125190846W_Data</vt:lpstr>
      <vt:lpstr>A125190846W_Latest</vt:lpstr>
      <vt:lpstr>A125190850L</vt:lpstr>
      <vt:lpstr>A125190850L_Data</vt:lpstr>
      <vt:lpstr>A125190850L_Latest</vt:lpstr>
      <vt:lpstr>A125191206T</vt:lpstr>
      <vt:lpstr>A125191206T_Data</vt:lpstr>
      <vt:lpstr>A125191206T_Latest</vt:lpstr>
      <vt:lpstr>A125191210J</vt:lpstr>
      <vt:lpstr>A125191210J_Data</vt:lpstr>
      <vt:lpstr>A125191210J_Latest</vt:lpstr>
      <vt:lpstr>A125191214T</vt:lpstr>
      <vt:lpstr>A125191214T_Data</vt:lpstr>
      <vt:lpstr>A125191214T_Latest</vt:lpstr>
      <vt:lpstr>A125191218A</vt:lpstr>
      <vt:lpstr>A125191218A_Data</vt:lpstr>
      <vt:lpstr>A125191218A_Latest</vt:lpstr>
      <vt:lpstr>A125191222T</vt:lpstr>
      <vt:lpstr>A125191222T_Data</vt:lpstr>
      <vt:lpstr>A125191222T_Latest</vt:lpstr>
      <vt:lpstr>A125191226A</vt:lpstr>
      <vt:lpstr>A125191226A_Data</vt:lpstr>
      <vt:lpstr>A125191226A_Latest</vt:lpstr>
      <vt:lpstr>A125191230T</vt:lpstr>
      <vt:lpstr>A125191230T_Data</vt:lpstr>
      <vt:lpstr>A125191230T_Latest</vt:lpstr>
      <vt:lpstr>A125191234A</vt:lpstr>
      <vt:lpstr>A125191234A_Data</vt:lpstr>
      <vt:lpstr>A125191234A_Latest</vt:lpstr>
      <vt:lpstr>A125191238K</vt:lpstr>
      <vt:lpstr>A125191238K_Data</vt:lpstr>
      <vt:lpstr>A125191238K_Latest</vt:lpstr>
      <vt:lpstr>A125191242A</vt:lpstr>
      <vt:lpstr>A125191242A_Data</vt:lpstr>
      <vt:lpstr>A125191242A_Latest</vt:lpstr>
      <vt:lpstr>A125191246K</vt:lpstr>
      <vt:lpstr>A125191246K_Data</vt:lpstr>
      <vt:lpstr>A125191246K_Latest</vt:lpstr>
      <vt:lpstr>A125191602V</vt:lpstr>
      <vt:lpstr>A125191602V_Data</vt:lpstr>
      <vt:lpstr>A125191602V_Latest</vt:lpstr>
      <vt:lpstr>A125191606C</vt:lpstr>
      <vt:lpstr>A125191606C_Data</vt:lpstr>
      <vt:lpstr>A125191606C_Latest</vt:lpstr>
      <vt:lpstr>A125191610V</vt:lpstr>
      <vt:lpstr>A125191610V_Data</vt:lpstr>
      <vt:lpstr>A125191610V_Latest</vt:lpstr>
      <vt:lpstr>A125191614C</vt:lpstr>
      <vt:lpstr>A125191614C_Data</vt:lpstr>
      <vt:lpstr>A125191614C_Latest</vt:lpstr>
      <vt:lpstr>A125191618L</vt:lpstr>
      <vt:lpstr>A125191618L_Data</vt:lpstr>
      <vt:lpstr>A125191618L_Latest</vt:lpstr>
      <vt:lpstr>A125191622C</vt:lpstr>
      <vt:lpstr>A125191622C_Data</vt:lpstr>
      <vt:lpstr>A125191622C_Latest</vt:lpstr>
      <vt:lpstr>A125191626L</vt:lpstr>
      <vt:lpstr>A125191626L_Data</vt:lpstr>
      <vt:lpstr>A125191626L_Latest</vt:lpstr>
      <vt:lpstr>A125191630C</vt:lpstr>
      <vt:lpstr>A125191630C_Data</vt:lpstr>
      <vt:lpstr>A125191630C_Latest</vt:lpstr>
      <vt:lpstr>A125191634L</vt:lpstr>
      <vt:lpstr>A125191634L_Data</vt:lpstr>
      <vt:lpstr>A125191634L_Latest</vt:lpstr>
      <vt:lpstr>A125191638W</vt:lpstr>
      <vt:lpstr>A125191638W_Data</vt:lpstr>
      <vt:lpstr>A125191638W_Latest</vt:lpstr>
      <vt:lpstr>A125191642L</vt:lpstr>
      <vt:lpstr>A125191642L_Data</vt:lpstr>
      <vt:lpstr>A125191642L_Latest</vt:lpstr>
      <vt:lpstr>A125191998A</vt:lpstr>
      <vt:lpstr>A125191998A_Data</vt:lpstr>
      <vt:lpstr>A125191998A_Latest</vt:lpstr>
      <vt:lpstr>A125192002J</vt:lpstr>
      <vt:lpstr>A125192002J_Data</vt:lpstr>
      <vt:lpstr>A125192002J_Latest</vt:lpstr>
      <vt:lpstr>A125192006T</vt:lpstr>
      <vt:lpstr>A125192006T_Data</vt:lpstr>
      <vt:lpstr>A125192006T_Latest</vt:lpstr>
      <vt:lpstr>A125192010J</vt:lpstr>
      <vt:lpstr>A125192010J_Data</vt:lpstr>
      <vt:lpstr>A125192010J_Latest</vt:lpstr>
      <vt:lpstr>A125192014T</vt:lpstr>
      <vt:lpstr>A125192014T_Data</vt:lpstr>
      <vt:lpstr>A125192014T_Latest</vt:lpstr>
      <vt:lpstr>A125192018A</vt:lpstr>
      <vt:lpstr>A125192018A_Data</vt:lpstr>
      <vt:lpstr>A125192018A_Latest</vt:lpstr>
      <vt:lpstr>A125192022T</vt:lpstr>
      <vt:lpstr>A125192022T_Data</vt:lpstr>
      <vt:lpstr>A125192022T_Latest</vt:lpstr>
      <vt:lpstr>A125192026A</vt:lpstr>
      <vt:lpstr>A125192026A_Data</vt:lpstr>
      <vt:lpstr>A125192026A_Latest</vt:lpstr>
      <vt:lpstr>A125192030T</vt:lpstr>
      <vt:lpstr>A125192030T_Data</vt:lpstr>
      <vt:lpstr>A125192030T_Latest</vt:lpstr>
      <vt:lpstr>A125192034A</vt:lpstr>
      <vt:lpstr>A125192034A_Data</vt:lpstr>
      <vt:lpstr>A125192034A_Latest</vt:lpstr>
      <vt:lpstr>A125192038K</vt:lpstr>
      <vt:lpstr>A125192038K_Data</vt:lpstr>
      <vt:lpstr>A125192038K_Latest</vt:lpstr>
      <vt:lpstr>A125192394F</vt:lpstr>
      <vt:lpstr>A125192394F_Data</vt:lpstr>
      <vt:lpstr>A125192394F_Latest</vt:lpstr>
      <vt:lpstr>A125192398R</vt:lpstr>
      <vt:lpstr>A125192398R_Data</vt:lpstr>
      <vt:lpstr>A125192398R_Latest</vt:lpstr>
      <vt:lpstr>A125192402V</vt:lpstr>
      <vt:lpstr>A125192402V_Data</vt:lpstr>
      <vt:lpstr>A125192402V_Latest</vt:lpstr>
      <vt:lpstr>A125192406C</vt:lpstr>
      <vt:lpstr>A125192406C_Data</vt:lpstr>
      <vt:lpstr>A125192406C_Latest</vt:lpstr>
      <vt:lpstr>A125192410V</vt:lpstr>
      <vt:lpstr>A125192410V_Data</vt:lpstr>
      <vt:lpstr>A125192410V_Latest</vt:lpstr>
      <vt:lpstr>A125192414C</vt:lpstr>
      <vt:lpstr>A125192414C_Data</vt:lpstr>
      <vt:lpstr>A125192414C_Latest</vt:lpstr>
      <vt:lpstr>A125192418L</vt:lpstr>
      <vt:lpstr>A125192418L_Data</vt:lpstr>
      <vt:lpstr>A125192418L_Latest</vt:lpstr>
      <vt:lpstr>A125192422C</vt:lpstr>
      <vt:lpstr>A125192422C_Data</vt:lpstr>
      <vt:lpstr>A125192422C_Latest</vt:lpstr>
      <vt:lpstr>A125192426L</vt:lpstr>
      <vt:lpstr>A125192426L_Data</vt:lpstr>
      <vt:lpstr>A125192426L_Latest</vt:lpstr>
      <vt:lpstr>A125192430C</vt:lpstr>
      <vt:lpstr>A125192430C_Data</vt:lpstr>
      <vt:lpstr>A125192430C_Latest</vt:lpstr>
      <vt:lpstr>A125192434L</vt:lpstr>
      <vt:lpstr>A125192434L_Data</vt:lpstr>
      <vt:lpstr>A125192434L_Latest</vt:lpstr>
      <vt:lpstr>A125192438W</vt:lpstr>
      <vt:lpstr>A125192438W_Data</vt:lpstr>
      <vt:lpstr>A125192438W_Latest</vt:lpstr>
      <vt:lpstr>A125192442L</vt:lpstr>
      <vt:lpstr>A125192442L_Data</vt:lpstr>
      <vt:lpstr>A125192442L_Latest</vt:lpstr>
      <vt:lpstr>A125192446W</vt:lpstr>
      <vt:lpstr>A125192446W_Data</vt:lpstr>
      <vt:lpstr>A125192446W_Latest</vt:lpstr>
      <vt:lpstr>A125192450L</vt:lpstr>
      <vt:lpstr>A125192450L_Data</vt:lpstr>
      <vt:lpstr>A125192450L_Latest</vt:lpstr>
      <vt:lpstr>A125192454W</vt:lpstr>
      <vt:lpstr>A125192454W_Data</vt:lpstr>
      <vt:lpstr>A125192454W_Latest</vt:lpstr>
      <vt:lpstr>A125192458F</vt:lpstr>
      <vt:lpstr>A125192458F_Data</vt:lpstr>
      <vt:lpstr>A125192458F_Latest</vt:lpstr>
      <vt:lpstr>A125192462W</vt:lpstr>
      <vt:lpstr>A125192462W_Data</vt:lpstr>
      <vt:lpstr>A125192462W_Latest</vt:lpstr>
      <vt:lpstr>A125192466F</vt:lpstr>
      <vt:lpstr>A125192466F_Data</vt:lpstr>
      <vt:lpstr>A125192466F_Latest</vt:lpstr>
      <vt:lpstr>A125192470W</vt:lpstr>
      <vt:lpstr>A125192470W_Data</vt:lpstr>
      <vt:lpstr>A125192470W_Latest</vt:lpstr>
      <vt:lpstr>A125192474F</vt:lpstr>
      <vt:lpstr>A125192474F_Data</vt:lpstr>
      <vt:lpstr>A125192474F_Latest</vt:lpstr>
      <vt:lpstr>A125192478R</vt:lpstr>
      <vt:lpstr>A125192478R_Data</vt:lpstr>
      <vt:lpstr>A125192478R_Latest</vt:lpstr>
      <vt:lpstr>A125192482F</vt:lpstr>
      <vt:lpstr>A125192482F_Data</vt:lpstr>
      <vt:lpstr>A125192482F_Latest</vt:lpstr>
      <vt:lpstr>A125192486R</vt:lpstr>
      <vt:lpstr>A125192486R_Data</vt:lpstr>
      <vt:lpstr>A125192486R_Latest</vt:lpstr>
      <vt:lpstr>A125192490F</vt:lpstr>
      <vt:lpstr>A125192490F_Data</vt:lpstr>
      <vt:lpstr>A125192490F_Latest</vt:lpstr>
      <vt:lpstr>A125192494R</vt:lpstr>
      <vt:lpstr>A125192494R_Data</vt:lpstr>
      <vt:lpstr>A125192494R_Latest</vt:lpstr>
      <vt:lpstr>A125192498X</vt:lpstr>
      <vt:lpstr>A125192498X_Data</vt:lpstr>
      <vt:lpstr>A125192498X_Latest</vt:lpstr>
      <vt:lpstr>A125192502C</vt:lpstr>
      <vt:lpstr>A125192502C_Data</vt:lpstr>
      <vt:lpstr>A125192502C_Latest</vt:lpstr>
      <vt:lpstr>A125192506L</vt:lpstr>
      <vt:lpstr>A125192506L_Data</vt:lpstr>
      <vt:lpstr>A125192506L_Latest</vt:lpstr>
      <vt:lpstr>A125192510C</vt:lpstr>
      <vt:lpstr>A125192510C_Data</vt:lpstr>
      <vt:lpstr>A125192510C_Latest</vt:lpstr>
      <vt:lpstr>A125192514L</vt:lpstr>
      <vt:lpstr>A125192514L_Data</vt:lpstr>
      <vt:lpstr>A125192514L_Latest</vt:lpstr>
      <vt:lpstr>A125192518W</vt:lpstr>
      <vt:lpstr>A125192518W_Data</vt:lpstr>
      <vt:lpstr>A125192518W_Latest</vt:lpstr>
      <vt:lpstr>A125192522L</vt:lpstr>
      <vt:lpstr>A125192522L_Data</vt:lpstr>
      <vt:lpstr>A125192522L_Latest</vt:lpstr>
      <vt:lpstr>A125192526W</vt:lpstr>
      <vt:lpstr>A125192526W_Data</vt:lpstr>
      <vt:lpstr>A125192526W_Latest</vt:lpstr>
      <vt:lpstr>A125192530L</vt:lpstr>
      <vt:lpstr>A125192530L_Data</vt:lpstr>
      <vt:lpstr>A125192530L_Latest</vt:lpstr>
      <vt:lpstr>A125192534W</vt:lpstr>
      <vt:lpstr>A125192534W_Data</vt:lpstr>
      <vt:lpstr>A125192534W_Latest</vt:lpstr>
      <vt:lpstr>A125192538F</vt:lpstr>
      <vt:lpstr>A125192538F_Data</vt:lpstr>
      <vt:lpstr>A125192538F_Latest</vt:lpstr>
      <vt:lpstr>A125192542W</vt:lpstr>
      <vt:lpstr>A125192542W_Data</vt:lpstr>
      <vt:lpstr>A125192542W_Latest</vt:lpstr>
      <vt:lpstr>A125192546F</vt:lpstr>
      <vt:lpstr>A125192546F_Data</vt:lpstr>
      <vt:lpstr>A125192546F_Latest</vt:lpstr>
      <vt:lpstr>A125192550W</vt:lpstr>
      <vt:lpstr>A125192550W_Data</vt:lpstr>
      <vt:lpstr>A125192550W_Latest</vt:lpstr>
      <vt:lpstr>A125192554F</vt:lpstr>
      <vt:lpstr>A125192554F_Data</vt:lpstr>
      <vt:lpstr>A125192554F_Latest</vt:lpstr>
      <vt:lpstr>A125192558R</vt:lpstr>
      <vt:lpstr>A125192558R_Data</vt:lpstr>
      <vt:lpstr>A125192558R_Latest</vt:lpstr>
      <vt:lpstr>A125192562F</vt:lpstr>
      <vt:lpstr>A125192562F_Data</vt:lpstr>
      <vt:lpstr>A125192562F_Latest</vt:lpstr>
      <vt:lpstr>A125192566R</vt:lpstr>
      <vt:lpstr>A125192566R_Data</vt:lpstr>
      <vt:lpstr>A125192566R_Latest</vt:lpstr>
      <vt:lpstr>A125192570F</vt:lpstr>
      <vt:lpstr>A125192570F_Data</vt:lpstr>
      <vt:lpstr>A125192570F_Latest</vt:lpstr>
      <vt:lpstr>A125192574R</vt:lpstr>
      <vt:lpstr>A125192574R_Data</vt:lpstr>
      <vt:lpstr>A125192574R_Latest</vt:lpstr>
      <vt:lpstr>A125192578X</vt:lpstr>
      <vt:lpstr>A125192578X_Data</vt:lpstr>
      <vt:lpstr>A125192578X_Latest</vt:lpstr>
      <vt:lpstr>A125192582R</vt:lpstr>
      <vt:lpstr>A125192582R_Data</vt:lpstr>
      <vt:lpstr>A125192582R_Latest</vt:lpstr>
      <vt:lpstr>A125192586X</vt:lpstr>
      <vt:lpstr>A125192586X_Data</vt:lpstr>
      <vt:lpstr>A125192586X_Latest</vt:lpstr>
      <vt:lpstr>A125192590R</vt:lpstr>
      <vt:lpstr>A125192590R_Data</vt:lpstr>
      <vt:lpstr>A125192590R_Latest</vt:lpstr>
      <vt:lpstr>A125192594X</vt:lpstr>
      <vt:lpstr>A125192594X_Data</vt:lpstr>
      <vt:lpstr>A125192594X_Latest</vt:lpstr>
      <vt:lpstr>A125192598J</vt:lpstr>
      <vt:lpstr>A125192598J_Data</vt:lpstr>
      <vt:lpstr>A125192598J_Latest</vt:lpstr>
      <vt:lpstr>A125192602L</vt:lpstr>
      <vt:lpstr>A125192602L_Data</vt:lpstr>
      <vt:lpstr>A125192602L_Latest</vt:lpstr>
      <vt:lpstr>A125192606W</vt:lpstr>
      <vt:lpstr>A125192606W_Data</vt:lpstr>
      <vt:lpstr>A125192606W_Latest</vt:lpstr>
      <vt:lpstr>A125192610L</vt:lpstr>
      <vt:lpstr>A125192610L_Data</vt:lpstr>
      <vt:lpstr>A125192610L_Latest</vt:lpstr>
      <vt:lpstr>A125192614W</vt:lpstr>
      <vt:lpstr>A125192614W_Data</vt:lpstr>
      <vt:lpstr>A125192614W_Latest</vt:lpstr>
      <vt:lpstr>A125192618F</vt:lpstr>
      <vt:lpstr>A125192618F_Data</vt:lpstr>
      <vt:lpstr>A125192618F_Latest</vt:lpstr>
      <vt:lpstr>A125192622W</vt:lpstr>
      <vt:lpstr>A125192622W_Data</vt:lpstr>
      <vt:lpstr>A125192622W_Latest</vt:lpstr>
      <vt:lpstr>A125192626F</vt:lpstr>
      <vt:lpstr>A125192626F_Data</vt:lpstr>
      <vt:lpstr>A125192626F_Latest</vt:lpstr>
      <vt:lpstr>A125192630W</vt:lpstr>
      <vt:lpstr>A125192630W_Data</vt:lpstr>
      <vt:lpstr>A125192630W_Latest</vt:lpstr>
      <vt:lpstr>A125192634F</vt:lpstr>
      <vt:lpstr>A125192634F_Data</vt:lpstr>
      <vt:lpstr>A125192634F_Latest</vt:lpstr>
      <vt:lpstr>A125192638R</vt:lpstr>
      <vt:lpstr>A125192638R_Data</vt:lpstr>
      <vt:lpstr>A125192638R_Latest</vt:lpstr>
      <vt:lpstr>A125192642F</vt:lpstr>
      <vt:lpstr>A125192642F_Data</vt:lpstr>
      <vt:lpstr>A125192642F_Latest</vt:lpstr>
      <vt:lpstr>A125192646R</vt:lpstr>
      <vt:lpstr>A125192646R_Data</vt:lpstr>
      <vt:lpstr>A125192646R_Latest</vt:lpstr>
      <vt:lpstr>A125192650F</vt:lpstr>
      <vt:lpstr>A125192650F_Data</vt:lpstr>
      <vt:lpstr>A125192650F_Latest</vt:lpstr>
      <vt:lpstr>A125192654R</vt:lpstr>
      <vt:lpstr>A125192654R_Data</vt:lpstr>
      <vt:lpstr>A125192654R_Latest</vt:lpstr>
      <vt:lpstr>A125192658X</vt:lpstr>
      <vt:lpstr>A125192658X_Data</vt:lpstr>
      <vt:lpstr>A125192658X_Latest</vt:lpstr>
      <vt:lpstr>A125192662R</vt:lpstr>
      <vt:lpstr>A125192662R_Data</vt:lpstr>
      <vt:lpstr>A125192662R_Latest</vt:lpstr>
      <vt:lpstr>A125192666X</vt:lpstr>
      <vt:lpstr>A125192666X_Data</vt:lpstr>
      <vt:lpstr>A125192666X_Latest</vt:lpstr>
      <vt:lpstr>A125192670R</vt:lpstr>
      <vt:lpstr>A125192670R_Data</vt:lpstr>
      <vt:lpstr>A125192670R_Latest</vt:lpstr>
      <vt:lpstr>A125192674X</vt:lpstr>
      <vt:lpstr>A125192674X_Data</vt:lpstr>
      <vt:lpstr>A125192674X_Latest</vt:lpstr>
      <vt:lpstr>A125192678J</vt:lpstr>
      <vt:lpstr>A125192678J_Data</vt:lpstr>
      <vt:lpstr>A125192678J_Latest</vt:lpstr>
      <vt:lpstr>A125192682X</vt:lpstr>
      <vt:lpstr>A125192682X_Data</vt:lpstr>
      <vt:lpstr>A125192682X_Latest</vt:lpstr>
      <vt:lpstr>A125192686J</vt:lpstr>
      <vt:lpstr>A125192686J_Data</vt:lpstr>
      <vt:lpstr>A125192686J_Latest</vt:lpstr>
      <vt:lpstr>A125192690X</vt:lpstr>
      <vt:lpstr>A125192690X_Data</vt:lpstr>
      <vt:lpstr>A125192690X_Latest</vt:lpstr>
      <vt:lpstr>A125192694J</vt:lpstr>
      <vt:lpstr>A125192694J_Data</vt:lpstr>
      <vt:lpstr>A125192694J_Latest</vt:lpstr>
      <vt:lpstr>A125192698T</vt:lpstr>
      <vt:lpstr>A125192698T_Data</vt:lpstr>
      <vt:lpstr>A125192698T_Latest</vt:lpstr>
      <vt:lpstr>A125192702W</vt:lpstr>
      <vt:lpstr>A125192702W_Data</vt:lpstr>
      <vt:lpstr>A125192702W_Latest</vt:lpstr>
      <vt:lpstr>A125192706F</vt:lpstr>
      <vt:lpstr>A125192706F_Data</vt:lpstr>
      <vt:lpstr>A125192706F_Latest</vt:lpstr>
      <vt:lpstr>A125192710W</vt:lpstr>
      <vt:lpstr>A125192710W_Data</vt:lpstr>
      <vt:lpstr>A125192710W_Latest</vt:lpstr>
      <vt:lpstr>A125192714F</vt:lpstr>
      <vt:lpstr>A125192714F_Data</vt:lpstr>
      <vt:lpstr>A125192714F_Latest</vt:lpstr>
      <vt:lpstr>A125192718R</vt:lpstr>
      <vt:lpstr>A125192718R_Data</vt:lpstr>
      <vt:lpstr>A125192718R_Latest</vt:lpstr>
      <vt:lpstr>A125192722F</vt:lpstr>
      <vt:lpstr>A125192722F_Data</vt:lpstr>
      <vt:lpstr>A125192722F_Latest</vt:lpstr>
      <vt:lpstr>A125192726R</vt:lpstr>
      <vt:lpstr>A125192726R_Data</vt:lpstr>
      <vt:lpstr>A125192726R_Latest</vt:lpstr>
      <vt:lpstr>A125192730F</vt:lpstr>
      <vt:lpstr>A125192730F_Data</vt:lpstr>
      <vt:lpstr>A125192730F_Latest</vt:lpstr>
      <vt:lpstr>A125192734R</vt:lpstr>
      <vt:lpstr>A125192734R_Data</vt:lpstr>
      <vt:lpstr>A125192734R_Latest</vt:lpstr>
      <vt:lpstr>A125192738X</vt:lpstr>
      <vt:lpstr>A125192738X_Data</vt:lpstr>
      <vt:lpstr>A125192738X_Latest</vt:lpstr>
      <vt:lpstr>A125192742R</vt:lpstr>
      <vt:lpstr>A125192742R_Data</vt:lpstr>
      <vt:lpstr>A125192742R_Latest</vt:lpstr>
      <vt:lpstr>A125192746X</vt:lpstr>
      <vt:lpstr>A125192746X_Data</vt:lpstr>
      <vt:lpstr>A125192746X_Latest</vt:lpstr>
      <vt:lpstr>A125192750R</vt:lpstr>
      <vt:lpstr>A125192750R_Data</vt:lpstr>
      <vt:lpstr>A125192750R_Latest</vt:lpstr>
      <vt:lpstr>A125192754X</vt:lpstr>
      <vt:lpstr>A125192754X_Data</vt:lpstr>
      <vt:lpstr>A125192754X_Latest</vt:lpstr>
      <vt:lpstr>A125192758J</vt:lpstr>
      <vt:lpstr>A125192758J_Data</vt:lpstr>
      <vt:lpstr>A125192758J_Latest</vt:lpstr>
      <vt:lpstr>A125192762X</vt:lpstr>
      <vt:lpstr>A125192762X_Data</vt:lpstr>
      <vt:lpstr>A125192762X_Latest</vt:lpstr>
      <vt:lpstr>A125192766J</vt:lpstr>
      <vt:lpstr>A125192766J_Data</vt:lpstr>
      <vt:lpstr>A125192766J_Latest</vt:lpstr>
      <vt:lpstr>A125192770X</vt:lpstr>
      <vt:lpstr>A125192770X_Data</vt:lpstr>
      <vt:lpstr>A125192770X_Latest</vt:lpstr>
      <vt:lpstr>A125192774J</vt:lpstr>
      <vt:lpstr>A125192774J_Data</vt:lpstr>
      <vt:lpstr>A125192774J_Latest</vt:lpstr>
      <vt:lpstr>A125192778T</vt:lpstr>
      <vt:lpstr>A125192778T_Data</vt:lpstr>
      <vt:lpstr>A125192778T_Latest</vt:lpstr>
      <vt:lpstr>A125192782J</vt:lpstr>
      <vt:lpstr>A125192782J_Data</vt:lpstr>
      <vt:lpstr>A125192782J_Latest</vt:lpstr>
      <vt:lpstr>A125192786T</vt:lpstr>
      <vt:lpstr>A125192786T_Data</vt:lpstr>
      <vt:lpstr>A125192786T_Latest</vt:lpstr>
      <vt:lpstr>A125192790J</vt:lpstr>
      <vt:lpstr>A125192790J_Data</vt:lpstr>
      <vt:lpstr>A125192790J_Latest</vt:lpstr>
      <vt:lpstr>A125192794T</vt:lpstr>
      <vt:lpstr>A125192794T_Data</vt:lpstr>
      <vt:lpstr>A125192794T_Latest</vt:lpstr>
      <vt:lpstr>A125192798A</vt:lpstr>
      <vt:lpstr>A125192798A_Data</vt:lpstr>
      <vt:lpstr>A125192798A_Latest</vt:lpstr>
      <vt:lpstr>A125192802F</vt:lpstr>
      <vt:lpstr>A125192802F_Data</vt:lpstr>
      <vt:lpstr>A125192802F_Latest</vt:lpstr>
      <vt:lpstr>A125192806R</vt:lpstr>
      <vt:lpstr>A125192806R_Data</vt:lpstr>
      <vt:lpstr>A125192806R_Latest</vt:lpstr>
      <vt:lpstr>A125192810F</vt:lpstr>
      <vt:lpstr>A125192810F_Data</vt:lpstr>
      <vt:lpstr>A125192810F_Latest</vt:lpstr>
      <vt:lpstr>A125192814R</vt:lpstr>
      <vt:lpstr>A125192814R_Data</vt:lpstr>
      <vt:lpstr>A125192814R_Latest</vt:lpstr>
      <vt:lpstr>A125192818X</vt:lpstr>
      <vt:lpstr>A125192818X_Data</vt:lpstr>
      <vt:lpstr>A125192818X_Latest</vt:lpstr>
      <vt:lpstr>A125192822R</vt:lpstr>
      <vt:lpstr>A125192822R_Data</vt:lpstr>
      <vt:lpstr>A125192822R_Latest</vt:lpstr>
      <vt:lpstr>A125192826X</vt:lpstr>
      <vt:lpstr>A125192826X_Data</vt:lpstr>
      <vt:lpstr>A125192826X_Latest</vt:lpstr>
      <vt:lpstr>A125192830R</vt:lpstr>
      <vt:lpstr>A125192830R_Data</vt:lpstr>
      <vt:lpstr>A125192830R_Latest</vt:lpstr>
      <vt:lpstr>A125193186F</vt:lpstr>
      <vt:lpstr>A125193186F_Data</vt:lpstr>
      <vt:lpstr>A125193186F_Latest</vt:lpstr>
      <vt:lpstr>A125193190W</vt:lpstr>
      <vt:lpstr>A125193190W_Data</vt:lpstr>
      <vt:lpstr>A125193190W_Latest</vt:lpstr>
      <vt:lpstr>A125193194F</vt:lpstr>
      <vt:lpstr>A125193194F_Data</vt:lpstr>
      <vt:lpstr>A125193194F_Latest</vt:lpstr>
      <vt:lpstr>A125193198R</vt:lpstr>
      <vt:lpstr>A125193198R_Data</vt:lpstr>
      <vt:lpstr>A125193198R_Latest</vt:lpstr>
      <vt:lpstr>A125193202V</vt:lpstr>
      <vt:lpstr>A125193202V_Data</vt:lpstr>
      <vt:lpstr>A125193202V_Latest</vt:lpstr>
      <vt:lpstr>A125193206C</vt:lpstr>
      <vt:lpstr>A125193206C_Data</vt:lpstr>
      <vt:lpstr>A125193206C_Latest</vt:lpstr>
      <vt:lpstr>A125193210V</vt:lpstr>
      <vt:lpstr>A125193210V_Data</vt:lpstr>
      <vt:lpstr>A125193210V_Latest</vt:lpstr>
      <vt:lpstr>A125193214C</vt:lpstr>
      <vt:lpstr>A125193214C_Data</vt:lpstr>
      <vt:lpstr>A125193214C_Latest</vt:lpstr>
      <vt:lpstr>A125193218L</vt:lpstr>
      <vt:lpstr>A125193218L_Data</vt:lpstr>
      <vt:lpstr>A125193218L_Latest</vt:lpstr>
      <vt:lpstr>A125193222C</vt:lpstr>
      <vt:lpstr>A125193222C_Data</vt:lpstr>
      <vt:lpstr>A125193222C_Latest</vt:lpstr>
      <vt:lpstr>A125193226L</vt:lpstr>
      <vt:lpstr>A125193226L_Data</vt:lpstr>
      <vt:lpstr>A125193226L_Latest</vt:lpstr>
      <vt:lpstr>A125193582J</vt:lpstr>
      <vt:lpstr>A125193582J_Data</vt:lpstr>
      <vt:lpstr>A125193582J_Latest</vt:lpstr>
      <vt:lpstr>A125193586T</vt:lpstr>
      <vt:lpstr>A125193586T_Data</vt:lpstr>
      <vt:lpstr>A125193586T_Latest</vt:lpstr>
      <vt:lpstr>A125193590J</vt:lpstr>
      <vt:lpstr>A125193590J_Data</vt:lpstr>
      <vt:lpstr>A125193590J_Latest</vt:lpstr>
      <vt:lpstr>A125193594T</vt:lpstr>
      <vt:lpstr>A125193594T_Data</vt:lpstr>
      <vt:lpstr>A125193594T_Latest</vt:lpstr>
      <vt:lpstr>A125193598A</vt:lpstr>
      <vt:lpstr>A125193598A_Data</vt:lpstr>
      <vt:lpstr>A125193598A_Latest</vt:lpstr>
      <vt:lpstr>A125193602F</vt:lpstr>
      <vt:lpstr>A125193602F_Data</vt:lpstr>
      <vt:lpstr>A125193602F_Latest</vt:lpstr>
      <vt:lpstr>A125193606R</vt:lpstr>
      <vt:lpstr>A125193606R_Data</vt:lpstr>
      <vt:lpstr>A125193606R_Latest</vt:lpstr>
      <vt:lpstr>A125193610F</vt:lpstr>
      <vt:lpstr>A125193610F_Data</vt:lpstr>
      <vt:lpstr>A125193610F_Latest</vt:lpstr>
      <vt:lpstr>A125193614R</vt:lpstr>
      <vt:lpstr>A125193614R_Data</vt:lpstr>
      <vt:lpstr>A125193614R_Latest</vt:lpstr>
      <vt:lpstr>A125193618X</vt:lpstr>
      <vt:lpstr>A125193618X_Data</vt:lpstr>
      <vt:lpstr>A125193618X_Latest</vt:lpstr>
      <vt:lpstr>A125193622R</vt:lpstr>
      <vt:lpstr>A125193622R_Data</vt:lpstr>
      <vt:lpstr>A125193622R_Latest</vt:lpstr>
      <vt:lpstr>A125193978C</vt:lpstr>
      <vt:lpstr>A125193978C_Data</vt:lpstr>
      <vt:lpstr>A125193978C_Latest</vt:lpstr>
      <vt:lpstr>A125193982V</vt:lpstr>
      <vt:lpstr>A125193982V_Data</vt:lpstr>
      <vt:lpstr>A125193982V_Latest</vt:lpstr>
      <vt:lpstr>A125193986C</vt:lpstr>
      <vt:lpstr>A125193986C_Data</vt:lpstr>
      <vt:lpstr>A125193986C_Latest</vt:lpstr>
      <vt:lpstr>A125193990V</vt:lpstr>
      <vt:lpstr>A125193990V_Data</vt:lpstr>
      <vt:lpstr>A125193990V_Latest</vt:lpstr>
      <vt:lpstr>A125193994C</vt:lpstr>
      <vt:lpstr>A125193994C_Data</vt:lpstr>
      <vt:lpstr>A125193994C_Latest</vt:lpstr>
      <vt:lpstr>A125193998L</vt:lpstr>
      <vt:lpstr>A125193998L_Data</vt:lpstr>
      <vt:lpstr>A125193998L_Latest</vt:lpstr>
      <vt:lpstr>A125194002V</vt:lpstr>
      <vt:lpstr>A125194002V_Data</vt:lpstr>
      <vt:lpstr>A125194002V_Latest</vt:lpstr>
      <vt:lpstr>A125194006C</vt:lpstr>
      <vt:lpstr>A125194006C_Data</vt:lpstr>
      <vt:lpstr>A125194006C_Latest</vt:lpstr>
      <vt:lpstr>A125194010V</vt:lpstr>
      <vt:lpstr>A125194010V_Data</vt:lpstr>
      <vt:lpstr>A125194010V_Latest</vt:lpstr>
      <vt:lpstr>A125194014C</vt:lpstr>
      <vt:lpstr>A125194014C_Data</vt:lpstr>
      <vt:lpstr>A125194014C_Latest</vt:lpstr>
      <vt:lpstr>A125194018L</vt:lpstr>
      <vt:lpstr>A125194018L_Data</vt:lpstr>
      <vt:lpstr>A125194018L_Latest</vt:lpstr>
      <vt:lpstr>A125194374J</vt:lpstr>
      <vt:lpstr>A125194374J_Data</vt:lpstr>
      <vt:lpstr>A125194374J_Latest</vt:lpstr>
      <vt:lpstr>A125194378T</vt:lpstr>
      <vt:lpstr>A125194378T_Data</vt:lpstr>
      <vt:lpstr>A125194378T_Latest</vt:lpstr>
      <vt:lpstr>A125194382J</vt:lpstr>
      <vt:lpstr>A125194382J_Data</vt:lpstr>
      <vt:lpstr>A125194382J_Latest</vt:lpstr>
      <vt:lpstr>A125194386T</vt:lpstr>
      <vt:lpstr>A125194386T_Data</vt:lpstr>
      <vt:lpstr>A125194386T_Latest</vt:lpstr>
      <vt:lpstr>A125194390J</vt:lpstr>
      <vt:lpstr>A125194390J_Data</vt:lpstr>
      <vt:lpstr>A125194390J_Latest</vt:lpstr>
      <vt:lpstr>A125194394T</vt:lpstr>
      <vt:lpstr>A125194394T_Data</vt:lpstr>
      <vt:lpstr>A125194394T_Latest</vt:lpstr>
      <vt:lpstr>A125194398A</vt:lpstr>
      <vt:lpstr>A125194398A_Data</vt:lpstr>
      <vt:lpstr>A125194398A_Latest</vt:lpstr>
      <vt:lpstr>A125194402F</vt:lpstr>
      <vt:lpstr>A125194402F_Data</vt:lpstr>
      <vt:lpstr>A125194402F_Latest</vt:lpstr>
      <vt:lpstr>A125194406R</vt:lpstr>
      <vt:lpstr>A125194406R_Data</vt:lpstr>
      <vt:lpstr>A125194406R_Latest</vt:lpstr>
      <vt:lpstr>A125194410F</vt:lpstr>
      <vt:lpstr>A125194410F_Data</vt:lpstr>
      <vt:lpstr>A125194410F_Latest</vt:lpstr>
      <vt:lpstr>A125194414R</vt:lpstr>
      <vt:lpstr>A125194414R_Data</vt:lpstr>
      <vt:lpstr>A125194414R_Latest</vt:lpstr>
      <vt:lpstr>A125194770K</vt:lpstr>
      <vt:lpstr>A125194770K_Data</vt:lpstr>
      <vt:lpstr>A125194770K_Latest</vt:lpstr>
      <vt:lpstr>A125194774V</vt:lpstr>
      <vt:lpstr>A125194774V_Data</vt:lpstr>
      <vt:lpstr>A125194774V_Latest</vt:lpstr>
      <vt:lpstr>A125194778C</vt:lpstr>
      <vt:lpstr>A125194778C_Data</vt:lpstr>
      <vt:lpstr>A125194778C_Latest</vt:lpstr>
      <vt:lpstr>A125194782V</vt:lpstr>
      <vt:lpstr>A125194782V_Data</vt:lpstr>
      <vt:lpstr>A125194782V_Latest</vt:lpstr>
      <vt:lpstr>A125194786C</vt:lpstr>
      <vt:lpstr>A125194786C_Data</vt:lpstr>
      <vt:lpstr>A125194786C_Latest</vt:lpstr>
      <vt:lpstr>A125194790V</vt:lpstr>
      <vt:lpstr>A125194790V_Data</vt:lpstr>
      <vt:lpstr>A125194790V_Latest</vt:lpstr>
      <vt:lpstr>A125194794C</vt:lpstr>
      <vt:lpstr>A125194794C_Data</vt:lpstr>
      <vt:lpstr>A125194794C_Latest</vt:lpstr>
      <vt:lpstr>A125194798L</vt:lpstr>
      <vt:lpstr>A125194798L_Data</vt:lpstr>
      <vt:lpstr>A125194798L_Latest</vt:lpstr>
      <vt:lpstr>A125194802T</vt:lpstr>
      <vt:lpstr>A125194802T_Data</vt:lpstr>
      <vt:lpstr>A125194802T_Latest</vt:lpstr>
      <vt:lpstr>A125194806A</vt:lpstr>
      <vt:lpstr>A125194806A_Data</vt:lpstr>
      <vt:lpstr>A125194806A_Latest</vt:lpstr>
      <vt:lpstr>A125194810T</vt:lpstr>
      <vt:lpstr>A125194810T_Data</vt:lpstr>
      <vt:lpstr>A125194810T_Latest</vt:lpstr>
      <vt:lpstr>A125194814A</vt:lpstr>
      <vt:lpstr>A125194814A_Data</vt:lpstr>
      <vt:lpstr>A125194814A_Latest</vt:lpstr>
      <vt:lpstr>A125194818K</vt:lpstr>
      <vt:lpstr>A125194818K_Data</vt:lpstr>
      <vt:lpstr>A125194818K_Latest</vt:lpstr>
      <vt:lpstr>A125194822A</vt:lpstr>
      <vt:lpstr>A125194822A_Data</vt:lpstr>
      <vt:lpstr>A125194822A_Latest</vt:lpstr>
      <vt:lpstr>A125194826K</vt:lpstr>
      <vt:lpstr>A125194826K_Data</vt:lpstr>
      <vt:lpstr>A125194826K_Latest</vt:lpstr>
      <vt:lpstr>A125194830A</vt:lpstr>
      <vt:lpstr>A125194830A_Data</vt:lpstr>
      <vt:lpstr>A125194830A_Latest</vt:lpstr>
      <vt:lpstr>A125194834K</vt:lpstr>
      <vt:lpstr>A125194834K_Data</vt:lpstr>
      <vt:lpstr>A125194834K_Latest</vt:lpstr>
      <vt:lpstr>A125194838V</vt:lpstr>
      <vt:lpstr>A125194838V_Data</vt:lpstr>
      <vt:lpstr>A125194838V_Latest</vt:lpstr>
      <vt:lpstr>A125194842K</vt:lpstr>
      <vt:lpstr>A125194842K_Data</vt:lpstr>
      <vt:lpstr>A125194842K_Latest</vt:lpstr>
      <vt:lpstr>A125194846V</vt:lpstr>
      <vt:lpstr>A125194846V_Data</vt:lpstr>
      <vt:lpstr>A125194846V_Latest</vt:lpstr>
      <vt:lpstr>A125194850K</vt:lpstr>
      <vt:lpstr>A125194850K_Data</vt:lpstr>
      <vt:lpstr>A125194850K_Latest</vt:lpstr>
      <vt:lpstr>A125194854V</vt:lpstr>
      <vt:lpstr>A125194854V_Data</vt:lpstr>
      <vt:lpstr>A125194854V_Latest</vt:lpstr>
      <vt:lpstr>A125194858C</vt:lpstr>
      <vt:lpstr>A125194858C_Data</vt:lpstr>
      <vt:lpstr>A125194858C_Latest</vt:lpstr>
      <vt:lpstr>A125194862V</vt:lpstr>
      <vt:lpstr>A125194862V_Data</vt:lpstr>
      <vt:lpstr>A125194862V_Latest</vt:lpstr>
      <vt:lpstr>A125194866C</vt:lpstr>
      <vt:lpstr>A125194866C_Data</vt:lpstr>
      <vt:lpstr>A125194866C_Latest</vt:lpstr>
      <vt:lpstr>A125194870V</vt:lpstr>
      <vt:lpstr>A125194870V_Data</vt:lpstr>
      <vt:lpstr>A125194870V_Latest</vt:lpstr>
      <vt:lpstr>A125194874C</vt:lpstr>
      <vt:lpstr>A125194874C_Data</vt:lpstr>
      <vt:lpstr>A125194874C_Latest</vt:lpstr>
      <vt:lpstr>A125194878L</vt:lpstr>
      <vt:lpstr>A125194878L_Data</vt:lpstr>
      <vt:lpstr>A125194878L_Latest</vt:lpstr>
      <vt:lpstr>A125194882C</vt:lpstr>
      <vt:lpstr>A125194882C_Data</vt:lpstr>
      <vt:lpstr>A125194882C_Latest</vt:lpstr>
      <vt:lpstr>A125194886L</vt:lpstr>
      <vt:lpstr>A125194886L_Data</vt:lpstr>
      <vt:lpstr>A125194886L_Latest</vt:lpstr>
      <vt:lpstr>A125194890C</vt:lpstr>
      <vt:lpstr>A125194890C_Data</vt:lpstr>
      <vt:lpstr>A125194890C_Latest</vt:lpstr>
      <vt:lpstr>A125194894L</vt:lpstr>
      <vt:lpstr>A125194894L_Data</vt:lpstr>
      <vt:lpstr>A125194894L_Latest</vt:lpstr>
      <vt:lpstr>A125194898W</vt:lpstr>
      <vt:lpstr>A125194898W_Data</vt:lpstr>
      <vt:lpstr>A125194898W_Latest</vt:lpstr>
      <vt:lpstr>A125194902A</vt:lpstr>
      <vt:lpstr>A125194902A_Data</vt:lpstr>
      <vt:lpstr>A125194902A_Latest</vt:lpstr>
      <vt:lpstr>A125194906K</vt:lpstr>
      <vt:lpstr>A125194906K_Data</vt:lpstr>
      <vt:lpstr>A125194906K_Latest</vt:lpstr>
      <vt:lpstr>A125194910A</vt:lpstr>
      <vt:lpstr>A125194910A_Data</vt:lpstr>
      <vt:lpstr>A125194910A_Latest</vt:lpstr>
      <vt:lpstr>A125194914K</vt:lpstr>
      <vt:lpstr>A125194914K_Data</vt:lpstr>
      <vt:lpstr>A125194914K_Latest</vt:lpstr>
      <vt:lpstr>A125194918V</vt:lpstr>
      <vt:lpstr>A125194918V_Data</vt:lpstr>
      <vt:lpstr>A125194918V_Latest</vt:lpstr>
      <vt:lpstr>A125194922K</vt:lpstr>
      <vt:lpstr>A125194922K_Data</vt:lpstr>
      <vt:lpstr>A125194922K_Latest</vt:lpstr>
      <vt:lpstr>A125194926V</vt:lpstr>
      <vt:lpstr>A125194926V_Data</vt:lpstr>
      <vt:lpstr>A125194926V_Latest</vt:lpstr>
      <vt:lpstr>A125194930K</vt:lpstr>
      <vt:lpstr>A125194930K_Data</vt:lpstr>
      <vt:lpstr>A125194930K_Latest</vt:lpstr>
      <vt:lpstr>A125194934V</vt:lpstr>
      <vt:lpstr>A125194934V_Data</vt:lpstr>
      <vt:lpstr>A125194934V_Latest</vt:lpstr>
      <vt:lpstr>A125194938C</vt:lpstr>
      <vt:lpstr>A125194938C_Data</vt:lpstr>
      <vt:lpstr>A125194938C_Latest</vt:lpstr>
      <vt:lpstr>A125194942V</vt:lpstr>
      <vt:lpstr>A125194942V_Data</vt:lpstr>
      <vt:lpstr>A125194942V_Latest</vt:lpstr>
      <vt:lpstr>A125194946C</vt:lpstr>
      <vt:lpstr>A125194946C_Data</vt:lpstr>
      <vt:lpstr>A125194946C_Latest</vt:lpstr>
      <vt:lpstr>A125194950V</vt:lpstr>
      <vt:lpstr>A125194950V_Data</vt:lpstr>
      <vt:lpstr>A125194950V_Latest</vt:lpstr>
      <vt:lpstr>A125194954C</vt:lpstr>
      <vt:lpstr>A125194954C_Data</vt:lpstr>
      <vt:lpstr>A125194954C_Latest</vt:lpstr>
      <vt:lpstr>A125194958L</vt:lpstr>
      <vt:lpstr>A125194958L_Data</vt:lpstr>
      <vt:lpstr>A125194958L_Latest</vt:lpstr>
      <vt:lpstr>A125194962C</vt:lpstr>
      <vt:lpstr>A125194962C_Data</vt:lpstr>
      <vt:lpstr>A125194962C_Latest</vt:lpstr>
      <vt:lpstr>A125194966L</vt:lpstr>
      <vt:lpstr>A125194966L_Data</vt:lpstr>
      <vt:lpstr>A125194966L_Latest</vt:lpstr>
      <vt:lpstr>A125194970C</vt:lpstr>
      <vt:lpstr>A125194970C_Data</vt:lpstr>
      <vt:lpstr>A125194970C_Latest</vt:lpstr>
      <vt:lpstr>A125194974L</vt:lpstr>
      <vt:lpstr>A125194974L_Data</vt:lpstr>
      <vt:lpstr>A125194974L_Latest</vt:lpstr>
      <vt:lpstr>A125194978W</vt:lpstr>
      <vt:lpstr>A125194978W_Data</vt:lpstr>
      <vt:lpstr>A125194978W_Latest</vt:lpstr>
      <vt:lpstr>A125194982L</vt:lpstr>
      <vt:lpstr>A125194982L_Data</vt:lpstr>
      <vt:lpstr>A125194982L_Latest</vt:lpstr>
      <vt:lpstr>A125194986W</vt:lpstr>
      <vt:lpstr>A125194986W_Data</vt:lpstr>
      <vt:lpstr>A125194986W_Latest</vt:lpstr>
      <vt:lpstr>A125194990L</vt:lpstr>
      <vt:lpstr>A125194990L_Data</vt:lpstr>
      <vt:lpstr>A125194990L_Latest</vt:lpstr>
      <vt:lpstr>A125194994W</vt:lpstr>
      <vt:lpstr>A125194994W_Data</vt:lpstr>
      <vt:lpstr>A125194994W_Latest</vt:lpstr>
      <vt:lpstr>A125194998F</vt:lpstr>
      <vt:lpstr>A125194998F_Data</vt:lpstr>
      <vt:lpstr>A125194998F_Latest</vt:lpstr>
      <vt:lpstr>A125195002L</vt:lpstr>
      <vt:lpstr>A125195002L_Data</vt:lpstr>
      <vt:lpstr>A125195002L_Latest</vt:lpstr>
      <vt:lpstr>A125195006W</vt:lpstr>
      <vt:lpstr>A125195006W_Data</vt:lpstr>
      <vt:lpstr>A125195006W_Latest</vt:lpstr>
      <vt:lpstr>A125195010L</vt:lpstr>
      <vt:lpstr>A125195010L_Data</vt:lpstr>
      <vt:lpstr>A125195010L_Latest</vt:lpstr>
      <vt:lpstr>A125195014W</vt:lpstr>
      <vt:lpstr>A125195014W_Data</vt:lpstr>
      <vt:lpstr>A125195014W_Latest</vt:lpstr>
      <vt:lpstr>A125195018F</vt:lpstr>
      <vt:lpstr>A125195018F_Data</vt:lpstr>
      <vt:lpstr>A125195018F_Latest</vt:lpstr>
      <vt:lpstr>A125195022W</vt:lpstr>
      <vt:lpstr>A125195022W_Data</vt:lpstr>
      <vt:lpstr>A125195022W_Latest</vt:lpstr>
      <vt:lpstr>A125195026F</vt:lpstr>
      <vt:lpstr>A125195026F_Data</vt:lpstr>
      <vt:lpstr>A125195026F_Latest</vt:lpstr>
      <vt:lpstr>A125195030W</vt:lpstr>
      <vt:lpstr>A125195030W_Data</vt:lpstr>
      <vt:lpstr>A125195030W_Latest</vt:lpstr>
      <vt:lpstr>A125195034F</vt:lpstr>
      <vt:lpstr>A125195034F_Data</vt:lpstr>
      <vt:lpstr>A125195034F_Latest</vt:lpstr>
      <vt:lpstr>A125195038R</vt:lpstr>
      <vt:lpstr>A125195038R_Data</vt:lpstr>
      <vt:lpstr>A125195038R_Latest</vt:lpstr>
      <vt:lpstr>A125195042F</vt:lpstr>
      <vt:lpstr>A125195042F_Data</vt:lpstr>
      <vt:lpstr>A125195042F_Latest</vt:lpstr>
      <vt:lpstr>A125195046R</vt:lpstr>
      <vt:lpstr>A125195046R_Data</vt:lpstr>
      <vt:lpstr>A125195046R_Latest</vt:lpstr>
      <vt:lpstr>A125195050F</vt:lpstr>
      <vt:lpstr>A125195050F_Data</vt:lpstr>
      <vt:lpstr>A125195050F_Latest</vt:lpstr>
      <vt:lpstr>A125195054R</vt:lpstr>
      <vt:lpstr>A125195054R_Data</vt:lpstr>
      <vt:lpstr>A125195054R_Latest</vt:lpstr>
      <vt:lpstr>A125195058X</vt:lpstr>
      <vt:lpstr>A125195058X_Data</vt:lpstr>
      <vt:lpstr>A125195058X_Latest</vt:lpstr>
      <vt:lpstr>A125195062R</vt:lpstr>
      <vt:lpstr>A125195062R_Data</vt:lpstr>
      <vt:lpstr>A125195062R_Latest</vt:lpstr>
      <vt:lpstr>A125195066X</vt:lpstr>
      <vt:lpstr>A125195066X_Data</vt:lpstr>
      <vt:lpstr>A125195066X_Latest</vt:lpstr>
      <vt:lpstr>A125195070R</vt:lpstr>
      <vt:lpstr>A125195070R_Data</vt:lpstr>
      <vt:lpstr>A125195070R_Latest</vt:lpstr>
      <vt:lpstr>A125195074X</vt:lpstr>
      <vt:lpstr>A125195074X_Data</vt:lpstr>
      <vt:lpstr>A125195074X_Latest</vt:lpstr>
      <vt:lpstr>A125195078J</vt:lpstr>
      <vt:lpstr>A125195078J_Data</vt:lpstr>
      <vt:lpstr>A125195078J_Latest</vt:lpstr>
      <vt:lpstr>A125195082X</vt:lpstr>
      <vt:lpstr>A125195082X_Data</vt:lpstr>
      <vt:lpstr>A125195082X_Latest</vt:lpstr>
      <vt:lpstr>A125195086J</vt:lpstr>
      <vt:lpstr>A125195086J_Data</vt:lpstr>
      <vt:lpstr>A125195086J_Latest</vt:lpstr>
      <vt:lpstr>A125195090X</vt:lpstr>
      <vt:lpstr>A125195090X_Data</vt:lpstr>
      <vt:lpstr>A125195090X_Latest</vt:lpstr>
      <vt:lpstr>A125195094J</vt:lpstr>
      <vt:lpstr>A125195094J_Data</vt:lpstr>
      <vt:lpstr>A125195094J_Latest</vt:lpstr>
      <vt:lpstr>A125195098T</vt:lpstr>
      <vt:lpstr>A125195098T_Data</vt:lpstr>
      <vt:lpstr>A125195098T_Latest</vt:lpstr>
      <vt:lpstr>A125195102W</vt:lpstr>
      <vt:lpstr>A125195102W_Data</vt:lpstr>
      <vt:lpstr>A125195102W_Latest</vt:lpstr>
      <vt:lpstr>A125195106F</vt:lpstr>
      <vt:lpstr>A125195106F_Data</vt:lpstr>
      <vt:lpstr>A125195106F_Latest</vt:lpstr>
      <vt:lpstr>A125195110W</vt:lpstr>
      <vt:lpstr>A125195110W_Data</vt:lpstr>
      <vt:lpstr>A125195110W_Latest</vt:lpstr>
      <vt:lpstr>A125195114F</vt:lpstr>
      <vt:lpstr>A125195114F_Data</vt:lpstr>
      <vt:lpstr>A125195114F_Latest</vt:lpstr>
      <vt:lpstr>A125195118R</vt:lpstr>
      <vt:lpstr>A125195118R_Data</vt:lpstr>
      <vt:lpstr>A125195118R_Latest</vt:lpstr>
      <vt:lpstr>A125195122F</vt:lpstr>
      <vt:lpstr>A125195122F_Data</vt:lpstr>
      <vt:lpstr>A125195122F_Latest</vt:lpstr>
      <vt:lpstr>A125195126R</vt:lpstr>
      <vt:lpstr>A125195126R_Data</vt:lpstr>
      <vt:lpstr>A125195126R_Latest</vt:lpstr>
      <vt:lpstr>A125195130F</vt:lpstr>
      <vt:lpstr>A125195130F_Data</vt:lpstr>
      <vt:lpstr>A125195130F_Latest</vt:lpstr>
      <vt:lpstr>A125195134R</vt:lpstr>
      <vt:lpstr>A125195134R_Data</vt:lpstr>
      <vt:lpstr>A125195134R_Latest</vt:lpstr>
      <vt:lpstr>A125195138X</vt:lpstr>
      <vt:lpstr>A125195138X_Data</vt:lpstr>
      <vt:lpstr>A125195138X_Latest</vt:lpstr>
      <vt:lpstr>A125195142R</vt:lpstr>
      <vt:lpstr>A125195142R_Data</vt:lpstr>
      <vt:lpstr>A125195142R_Latest</vt:lpstr>
      <vt:lpstr>A125195146X</vt:lpstr>
      <vt:lpstr>A125195146X_Data</vt:lpstr>
      <vt:lpstr>A125195146X_Latest</vt:lpstr>
      <vt:lpstr>A125195150R</vt:lpstr>
      <vt:lpstr>A125195150R_Data</vt:lpstr>
      <vt:lpstr>A125195150R_Latest</vt:lpstr>
      <vt:lpstr>A125195154X</vt:lpstr>
      <vt:lpstr>A125195154X_Data</vt:lpstr>
      <vt:lpstr>A125195154X_Latest</vt:lpstr>
      <vt:lpstr>A125195158J</vt:lpstr>
      <vt:lpstr>A125195158J_Data</vt:lpstr>
      <vt:lpstr>A125195158J_Latest</vt:lpstr>
      <vt:lpstr>A125195162X</vt:lpstr>
      <vt:lpstr>A125195162X_Data</vt:lpstr>
      <vt:lpstr>A125195162X_Latest</vt:lpstr>
      <vt:lpstr>A125195166J</vt:lpstr>
      <vt:lpstr>A125195166J_Data</vt:lpstr>
      <vt:lpstr>A125195166J_Latest</vt:lpstr>
      <vt:lpstr>A125195170X</vt:lpstr>
      <vt:lpstr>A125195170X_Data</vt:lpstr>
      <vt:lpstr>A125195170X_Latest</vt:lpstr>
      <vt:lpstr>A125195174J</vt:lpstr>
      <vt:lpstr>A125195174J_Data</vt:lpstr>
      <vt:lpstr>A125195174J_Latest</vt:lpstr>
      <vt:lpstr>A125195178T</vt:lpstr>
      <vt:lpstr>A125195178T_Data</vt:lpstr>
      <vt:lpstr>A125195178T_Latest</vt:lpstr>
      <vt:lpstr>A125195182J</vt:lpstr>
      <vt:lpstr>A125195182J_Data</vt:lpstr>
      <vt:lpstr>A125195182J_Latest</vt:lpstr>
      <vt:lpstr>A125195186T</vt:lpstr>
      <vt:lpstr>A125195186T_Data</vt:lpstr>
      <vt:lpstr>A125195186T_Latest</vt:lpstr>
      <vt:lpstr>A125195190J</vt:lpstr>
      <vt:lpstr>A125195190J_Data</vt:lpstr>
      <vt:lpstr>A125195190J_Latest</vt:lpstr>
      <vt:lpstr>A125195194T</vt:lpstr>
      <vt:lpstr>A125195194T_Data</vt:lpstr>
      <vt:lpstr>A125195194T_Latest</vt:lpstr>
      <vt:lpstr>A125195198A</vt:lpstr>
      <vt:lpstr>A125195198A_Data</vt:lpstr>
      <vt:lpstr>A125195198A_Latest</vt:lpstr>
      <vt:lpstr>A125195202F</vt:lpstr>
      <vt:lpstr>A125195202F_Data</vt:lpstr>
      <vt:lpstr>A125195202F_Latest</vt:lpstr>
      <vt:lpstr>A125195206R</vt:lpstr>
      <vt:lpstr>A125195206R_Data</vt:lpstr>
      <vt:lpstr>A125195206R_Latest</vt:lpstr>
      <vt:lpstr>A125195562K</vt:lpstr>
      <vt:lpstr>A125195562K_Data</vt:lpstr>
      <vt:lpstr>A125195562K_Latest</vt:lpstr>
      <vt:lpstr>A125195566V</vt:lpstr>
      <vt:lpstr>A125195566V_Data</vt:lpstr>
      <vt:lpstr>A125195566V_Latest</vt:lpstr>
      <vt:lpstr>A125195570K</vt:lpstr>
      <vt:lpstr>A125195570K_Data</vt:lpstr>
      <vt:lpstr>A125195570K_Latest</vt:lpstr>
      <vt:lpstr>A125195574V</vt:lpstr>
      <vt:lpstr>A125195574V_Data</vt:lpstr>
      <vt:lpstr>A125195574V_Latest</vt:lpstr>
      <vt:lpstr>A125195578C</vt:lpstr>
      <vt:lpstr>A125195578C_Data</vt:lpstr>
      <vt:lpstr>A125195578C_Latest</vt:lpstr>
      <vt:lpstr>A125195582V</vt:lpstr>
      <vt:lpstr>A125195582V_Data</vt:lpstr>
      <vt:lpstr>A125195582V_Latest</vt:lpstr>
      <vt:lpstr>A125195586C</vt:lpstr>
      <vt:lpstr>A125195586C_Data</vt:lpstr>
      <vt:lpstr>A125195586C_Latest</vt:lpstr>
      <vt:lpstr>A125195590V</vt:lpstr>
      <vt:lpstr>A125195590V_Data</vt:lpstr>
      <vt:lpstr>A125195590V_Latest</vt:lpstr>
      <vt:lpstr>A125195594C</vt:lpstr>
      <vt:lpstr>A125195594C_Data</vt:lpstr>
      <vt:lpstr>A125195594C_Latest</vt:lpstr>
      <vt:lpstr>A125195598L</vt:lpstr>
      <vt:lpstr>A125195598L_Data</vt:lpstr>
      <vt:lpstr>A125195598L_Latest</vt:lpstr>
      <vt:lpstr>A125195602T</vt:lpstr>
      <vt:lpstr>A125195602T_Data</vt:lpstr>
      <vt:lpstr>A125195602T_Latest</vt:lpstr>
      <vt:lpstr>A125195958F</vt:lpstr>
      <vt:lpstr>A125195958F_Data</vt:lpstr>
      <vt:lpstr>A125195958F_Latest</vt:lpstr>
      <vt:lpstr>A125195962W</vt:lpstr>
      <vt:lpstr>A125195962W_Data</vt:lpstr>
      <vt:lpstr>A125195962W_Latest</vt:lpstr>
      <vt:lpstr>A125195966F</vt:lpstr>
      <vt:lpstr>A125195966F_Data</vt:lpstr>
      <vt:lpstr>A125195966F_Latest</vt:lpstr>
      <vt:lpstr>A125195970W</vt:lpstr>
      <vt:lpstr>A125195970W_Data</vt:lpstr>
      <vt:lpstr>A125195970W_Latest</vt:lpstr>
      <vt:lpstr>A125195974F</vt:lpstr>
      <vt:lpstr>A125195974F_Data</vt:lpstr>
      <vt:lpstr>A125195974F_Latest</vt:lpstr>
      <vt:lpstr>A125195978R</vt:lpstr>
      <vt:lpstr>A125195978R_Data</vt:lpstr>
      <vt:lpstr>A125195978R_Latest</vt:lpstr>
      <vt:lpstr>A125195982F</vt:lpstr>
      <vt:lpstr>A125195982F_Data</vt:lpstr>
      <vt:lpstr>A125195982F_Latest</vt:lpstr>
      <vt:lpstr>A125195986R</vt:lpstr>
      <vt:lpstr>A125195986R_Data</vt:lpstr>
      <vt:lpstr>A125195986R_Latest</vt:lpstr>
      <vt:lpstr>A125195990F</vt:lpstr>
      <vt:lpstr>A125195990F_Data</vt:lpstr>
      <vt:lpstr>A125195990F_Latest</vt:lpstr>
      <vt:lpstr>A125195994R</vt:lpstr>
      <vt:lpstr>A125195994R_Data</vt:lpstr>
      <vt:lpstr>A125195994R_Latest</vt:lpstr>
      <vt:lpstr>A125195998X</vt:lpstr>
      <vt:lpstr>A125195998X_Data</vt:lpstr>
      <vt:lpstr>A125195998X_Latest</vt:lpstr>
      <vt:lpstr>A125196354K</vt:lpstr>
      <vt:lpstr>A125196354K_Data</vt:lpstr>
      <vt:lpstr>A125196354K_Latest</vt:lpstr>
      <vt:lpstr>A125196358V</vt:lpstr>
      <vt:lpstr>A125196358V_Data</vt:lpstr>
      <vt:lpstr>A125196358V_Latest</vt:lpstr>
      <vt:lpstr>A125196362K</vt:lpstr>
      <vt:lpstr>A125196362K_Data</vt:lpstr>
      <vt:lpstr>A125196362K_Latest</vt:lpstr>
      <vt:lpstr>A125196366V</vt:lpstr>
      <vt:lpstr>A125196366V_Data</vt:lpstr>
      <vt:lpstr>A125196366V_Latest</vt:lpstr>
      <vt:lpstr>A125196370K</vt:lpstr>
      <vt:lpstr>A125196370K_Data</vt:lpstr>
      <vt:lpstr>A125196370K_Latest</vt:lpstr>
      <vt:lpstr>A125196374V</vt:lpstr>
      <vt:lpstr>A125196374V_Data</vt:lpstr>
      <vt:lpstr>A125196374V_Latest</vt:lpstr>
      <vt:lpstr>A125196378C</vt:lpstr>
      <vt:lpstr>A125196378C_Data</vt:lpstr>
      <vt:lpstr>A125196378C_Latest</vt:lpstr>
      <vt:lpstr>A125196382V</vt:lpstr>
      <vt:lpstr>A125196382V_Data</vt:lpstr>
      <vt:lpstr>A125196382V_Latest</vt:lpstr>
      <vt:lpstr>A125196386C</vt:lpstr>
      <vt:lpstr>A125196386C_Data</vt:lpstr>
      <vt:lpstr>A125196386C_Latest</vt:lpstr>
      <vt:lpstr>A125196390V</vt:lpstr>
      <vt:lpstr>A125196390V_Data</vt:lpstr>
      <vt:lpstr>A125196390V_Latest</vt:lpstr>
      <vt:lpstr>A125196394C</vt:lpstr>
      <vt:lpstr>A125196394C_Data</vt:lpstr>
      <vt:lpstr>A125196394C_Latest</vt:lpstr>
      <vt:lpstr>A125196750L</vt:lpstr>
      <vt:lpstr>A125196750L_Data</vt:lpstr>
      <vt:lpstr>A125196750L_Latest</vt:lpstr>
      <vt:lpstr>A125196754W</vt:lpstr>
      <vt:lpstr>A125196754W_Data</vt:lpstr>
      <vt:lpstr>A125196754W_Latest</vt:lpstr>
      <vt:lpstr>A125196758F</vt:lpstr>
      <vt:lpstr>A125196758F_Data</vt:lpstr>
      <vt:lpstr>A125196758F_Latest</vt:lpstr>
      <vt:lpstr>A125196762W</vt:lpstr>
      <vt:lpstr>A125196762W_Data</vt:lpstr>
      <vt:lpstr>A125196762W_Latest</vt:lpstr>
      <vt:lpstr>A125196766F</vt:lpstr>
      <vt:lpstr>A125196766F_Data</vt:lpstr>
      <vt:lpstr>A125196766F_Latest</vt:lpstr>
      <vt:lpstr>A125196770W</vt:lpstr>
      <vt:lpstr>A125196770W_Data</vt:lpstr>
      <vt:lpstr>A125196770W_Latest</vt:lpstr>
      <vt:lpstr>A125196774F</vt:lpstr>
      <vt:lpstr>A125196774F_Data</vt:lpstr>
      <vt:lpstr>A125196774F_Latest</vt:lpstr>
      <vt:lpstr>A125196778R</vt:lpstr>
      <vt:lpstr>A125196778R_Data</vt:lpstr>
      <vt:lpstr>A125196778R_Latest</vt:lpstr>
      <vt:lpstr>A125196782F</vt:lpstr>
      <vt:lpstr>A125196782F_Data</vt:lpstr>
      <vt:lpstr>A125196782F_Latest</vt:lpstr>
      <vt:lpstr>A125196786R</vt:lpstr>
      <vt:lpstr>A125196786R_Data</vt:lpstr>
      <vt:lpstr>A125196786R_Latest</vt:lpstr>
      <vt:lpstr>A125196790F</vt:lpstr>
      <vt:lpstr>A125196790F_Data</vt:lpstr>
      <vt:lpstr>A125196790F_Latest</vt:lpstr>
      <vt:lpstr>Date_Range</vt:lpstr>
      <vt:lpstr>Date_Range_Data</vt:lpstr>
    </vt:vector>
  </TitlesOfParts>
  <Company>Australian Bureau of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Scott Marley</cp:lastModifiedBy>
  <dcterms:created xsi:type="dcterms:W3CDTF">2023-05-29T07:07:03Z</dcterms:created>
  <dcterms:modified xsi:type="dcterms:W3CDTF">2023-06-28T13:14:24Z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2023-05-29T21:34:12Z</vt:lpwstr>
  </property>
  <property fmtid="{D5CDD505-2E9C-101B-9397-08002B2CF9AE}" pid="4" name="MSIP_Label_c8e5a7ee-c283-40b0-98eb-fa437df4c031_Method">
    <vt:lpwstr>Standard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2124aeb0-67f8-47e6-95d8-66382697969a</vt:lpwstr>
  </property>
  <property fmtid="{D5CDD505-2E9C-101B-9397-08002B2CF9AE}" pid="8" name="MSIP_Label_c8e5a7ee-c283-40b0-98eb-fa437df4c031_ContentBits">
    <vt:lpwstr>0</vt:lpwstr>
  </property>
</Properties>
</file>