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3\Timeseries\Excel\"/>
    </mc:Choice>
  </mc:AlternateContent>
  <xr:revisionPtr revIDLastSave="0" documentId="13_ncr:1_{90A33AAD-35C3-4C85-934E-5B65B57C858A}" xr6:coauthVersionLast="47" xr6:coauthVersionMax="47" xr10:uidLastSave="{00000000-0000-0000-0000-000000000000}"/>
  <bookViews>
    <workbookView xWindow="12165" yWindow="5160" windowWidth="43200" windowHeight="23535" xr2:uid="{00000000-000D-0000-FFFF-FFFF00000000}"/>
  </bookViews>
  <sheets>
    <sheet name="Contents" sheetId="7" r:id="rId1"/>
    <sheet name="Table 1.1" sheetId="8" r:id="rId2"/>
    <sheet name="Table 1.2" sheetId="9" r:id="rId3"/>
    <sheet name="Index" sheetId="6" r:id="rId4"/>
    <sheet name="Data1" sheetId="1" r:id="rId5"/>
    <sheet name="Data2" sheetId="2" r:id="rId6"/>
    <sheet name="Data3" sheetId="3" r:id="rId7"/>
    <sheet name="Data4" sheetId="4" r:id="rId8"/>
  </sheets>
  <definedNames>
    <definedName name="A127826907V">Data4!$CS$1:$CS$10,Data4!$CS$11:$CS$117</definedName>
    <definedName name="A127826907V_Data">Data4!$CS$11:$CS$117</definedName>
    <definedName name="A127826907V_Latest">Data4!$CS$117</definedName>
    <definedName name="A127826908W">Data4!$CJ$1:$CJ$10,Data4!$CJ$11:$CJ$117</definedName>
    <definedName name="A127826908W_Data">Data4!$CJ$11:$CJ$117</definedName>
    <definedName name="A127826908W_Latest">Data4!$CJ$117</definedName>
    <definedName name="A127826909X">Data4!$CD$1:$CD$10,Data4!$CD$11:$CD$117</definedName>
    <definedName name="A127826909X_Data">Data4!$CD$11:$CD$117</definedName>
    <definedName name="A127826909X_Latest">Data4!$CD$117</definedName>
    <definedName name="A127826910J">Data4!$CP$1:$CP$10,Data4!$CP$11:$CP$117</definedName>
    <definedName name="A127826910J_Data">Data4!$CP$11:$CP$117</definedName>
    <definedName name="A127826910J_Latest">Data4!$CP$117</definedName>
    <definedName name="A127826911K">Data4!$CA$1:$CA$10,Data4!$CA$11:$CA$117</definedName>
    <definedName name="A127826911K_Data">Data4!$CA$11:$CA$117</definedName>
    <definedName name="A127826911K_Latest">Data4!$CA$117</definedName>
    <definedName name="A127826912L">Data4!$BU$1:$BU$10,Data4!$BU$11:$BU$117</definedName>
    <definedName name="A127826912L_Data">Data4!$BU$11:$BU$117</definedName>
    <definedName name="A127826912L_Latest">Data4!$BU$117</definedName>
    <definedName name="A127826913R">Data4!$CY$1:$CY$10,Data4!$CY$11:$CY$117</definedName>
    <definedName name="A127826913R_Data">Data4!$CY$11:$CY$117</definedName>
    <definedName name="A127826913R_Latest">Data4!$CY$117</definedName>
    <definedName name="A127826914T">Data4!$CV$1:$CV$10,Data4!$CV$11:$CV$117</definedName>
    <definedName name="A127826914T_Data">Data4!$CV$11:$CV$117</definedName>
    <definedName name="A127826914T_Latest">Data4!$CV$117</definedName>
    <definedName name="A127826915V">Data4!$CM$1:$CM$10,Data4!$CM$11:$CM$117</definedName>
    <definedName name="A127826915V_Data">Data4!$CM$11:$CM$117</definedName>
    <definedName name="A127826915V_Latest">Data4!$CM$117</definedName>
    <definedName name="A127826916W">Data4!$BX$1:$BX$10,Data4!$BX$11:$BX$117</definedName>
    <definedName name="A127826916W_Data">Data4!$BX$11:$BX$117</definedName>
    <definedName name="A127826916W_Latest">Data4!$BX$117</definedName>
    <definedName name="A127826917X">Data4!$BL$1:$BL$10,Data4!$BL$11:$BL$117</definedName>
    <definedName name="A127826917X_Data">Data4!$BL$11:$BL$117</definedName>
    <definedName name="A127826917X_Latest">Data4!$BL$117</definedName>
    <definedName name="A127826918A">Data4!$BR$1:$BR$10,Data4!$BR$11:$BR$117</definedName>
    <definedName name="A127826918A_Data">Data4!$BR$11:$BR$117</definedName>
    <definedName name="A127826918A_Latest">Data4!$BR$117</definedName>
    <definedName name="A127826919C">Data4!$BO$1:$BO$10,Data4!$BO$11:$BO$117</definedName>
    <definedName name="A127826919C_Data">Data4!$BO$11:$BO$117</definedName>
    <definedName name="A127826919C_Latest">Data4!$BO$117</definedName>
    <definedName name="A127826920L">Data4!$CG$1:$CG$10,Data4!$CG$11:$CG$117</definedName>
    <definedName name="A127826920L_Data">Data4!$CG$11:$CG$117</definedName>
    <definedName name="A127826920L_Latest">Data4!$CG$117</definedName>
    <definedName name="A127826921R">Data4!$DB$1:$DB$10,Data4!$DB$11:$DB$117</definedName>
    <definedName name="A127826921R_Data">Data4!$DB$11:$DB$117</definedName>
    <definedName name="A127826921R_Latest">Data4!$DB$117</definedName>
    <definedName name="A127826997K">Data1!$CD$1:$CD$10,Data1!$CD$11:$CD$117</definedName>
    <definedName name="A127826997K_Data">Data1!$CD$11:$CD$117</definedName>
    <definedName name="A127826997K_Latest">Data1!$CD$117</definedName>
    <definedName name="A127826998L">Data1!$BU$1:$BU$10,Data1!$BU$11:$BU$117</definedName>
    <definedName name="A127826998L_Data">Data1!$BU$11:$BU$117</definedName>
    <definedName name="A127826998L_Latest">Data1!$BU$117</definedName>
    <definedName name="A127826999R">Data1!$BO$1:$BO$10,Data1!$BO$11:$BO$117</definedName>
    <definedName name="A127826999R_Data">Data1!$BO$11:$BO$117</definedName>
    <definedName name="A127826999R_Latest">Data1!$BO$117</definedName>
    <definedName name="A127827000R">Data1!$CA$1:$CA$10,Data1!$CA$11:$CA$117</definedName>
    <definedName name="A127827000R_Data">Data1!$CA$11:$CA$117</definedName>
    <definedName name="A127827000R_Latest">Data1!$CA$117</definedName>
    <definedName name="A127827001T">Data1!$BL$1:$BL$10,Data1!$BL$11:$BL$117</definedName>
    <definedName name="A127827001T_Data">Data1!$BL$11:$BL$117</definedName>
    <definedName name="A127827001T_Latest">Data1!$BL$117</definedName>
    <definedName name="A127827002V">Data1!$BF$1:$BF$10,Data1!$BF$11:$BF$117</definedName>
    <definedName name="A127827002V_Data">Data1!$BF$11:$BF$117</definedName>
    <definedName name="A127827002V_Latest">Data1!$BF$117</definedName>
    <definedName name="A127827003W">Data1!$CJ$1:$CJ$10,Data1!$CJ$11:$CJ$117</definedName>
    <definedName name="A127827003W_Data">Data1!$CJ$11:$CJ$117</definedName>
    <definedName name="A127827003W_Latest">Data1!$CJ$117</definedName>
    <definedName name="A127827004X">Data1!$CG$1:$CG$10,Data1!$CG$11:$CG$117</definedName>
    <definedName name="A127827004X_Data">Data1!$CG$11:$CG$117</definedName>
    <definedName name="A127827004X_Latest">Data1!$CG$117</definedName>
    <definedName name="A127827005A">Data1!$BX$1:$BX$10,Data1!$BX$11:$BX$117</definedName>
    <definedName name="A127827005A_Data">Data1!$BX$11:$BX$117</definedName>
    <definedName name="A127827005A_Latest">Data1!$BX$117</definedName>
    <definedName name="A127827006C">Data1!$BI$1:$BI$10,Data1!$BI$11:$BI$117</definedName>
    <definedName name="A127827006C_Data">Data1!$BI$11:$BI$117</definedName>
    <definedName name="A127827006C_Latest">Data1!$BI$117</definedName>
    <definedName name="A127827007F">Data1!$AW$1:$AW$10,Data1!$AW$11:$AW$117</definedName>
    <definedName name="A127827007F_Data">Data1!$AW$11:$AW$117</definedName>
    <definedName name="A127827007F_Latest">Data1!$AW$117</definedName>
    <definedName name="A127827008J">Data1!$BC$1:$BC$10,Data1!$BC$11:$BC$117</definedName>
    <definedName name="A127827008J_Data">Data1!$BC$11:$BC$117</definedName>
    <definedName name="A127827008J_Latest">Data1!$BC$117</definedName>
    <definedName name="A127827009K">Data1!$AZ$1:$AZ$10,Data1!$AZ$11:$AZ$117</definedName>
    <definedName name="A127827009K_Data">Data1!$AZ$11:$AZ$117</definedName>
    <definedName name="A127827009K_Latest">Data1!$AZ$117</definedName>
    <definedName name="A127827010V">Data1!$BR$1:$BR$10,Data1!$BR$11:$BR$117</definedName>
    <definedName name="A127827010V_Data">Data1!$BR$11:$BR$117</definedName>
    <definedName name="A127827010V_Latest">Data1!$BR$117</definedName>
    <definedName name="A127827011W">Data1!$CM$1:$CM$10,Data1!$CM$11:$CM$117</definedName>
    <definedName name="A127827011W_Data">Data1!$CM$11:$CM$117</definedName>
    <definedName name="A127827011W_Latest">Data1!$CM$117</definedName>
    <definedName name="A127827027R">Data2!$GJ$1:$GJ$10,Data2!$GJ$11:$GJ$117</definedName>
    <definedName name="A127827027R_Data">Data2!$GJ$11:$GJ$117</definedName>
    <definedName name="A127827027R_Latest">Data2!$GJ$117</definedName>
    <definedName name="A127827028T">Data2!$GA$1:$GA$10,Data2!$GA$11:$GA$117</definedName>
    <definedName name="A127827028T_Data">Data2!$GA$11:$GA$117</definedName>
    <definedName name="A127827028T_Latest">Data2!$GA$117</definedName>
    <definedName name="A127827029V">Data2!$FU$1:$FU$10,Data2!$FU$11:$FU$117</definedName>
    <definedName name="A127827029V_Data">Data2!$FU$11:$FU$117</definedName>
    <definedName name="A127827029V_Latest">Data2!$FU$117</definedName>
    <definedName name="A127827030C">Data2!$GG$1:$GG$10,Data2!$GG$11:$GG$117</definedName>
    <definedName name="A127827030C_Data">Data2!$GG$11:$GG$117</definedName>
    <definedName name="A127827030C_Latest">Data2!$GG$117</definedName>
    <definedName name="A127827031F">Data2!$FR$1:$FR$10,Data2!$FR$11:$FR$117</definedName>
    <definedName name="A127827031F_Data">Data2!$FR$11:$FR$117</definedName>
    <definedName name="A127827031F_Latest">Data2!$FR$117</definedName>
    <definedName name="A127827032J">Data2!$FL$1:$FL$10,Data2!$FL$11:$FL$117</definedName>
    <definedName name="A127827032J_Data">Data2!$FL$11:$FL$117</definedName>
    <definedName name="A127827032J_Latest">Data2!$FL$117</definedName>
    <definedName name="A127827033K">Data2!$GP$1:$GP$10,Data2!$GP$11:$GP$117</definedName>
    <definedName name="A127827033K_Data">Data2!$GP$11:$GP$117</definedName>
    <definedName name="A127827033K_Latest">Data2!$GP$117</definedName>
    <definedName name="A127827034L">Data2!$GM$1:$GM$10,Data2!$GM$11:$GM$117</definedName>
    <definedName name="A127827034L_Data">Data2!$GM$11:$GM$117</definedName>
    <definedName name="A127827034L_Latest">Data2!$GM$117</definedName>
    <definedName name="A127827035R">Data2!$GD$1:$GD$10,Data2!$GD$11:$GD$117</definedName>
    <definedName name="A127827035R_Data">Data2!$GD$11:$GD$117</definedName>
    <definedName name="A127827035R_Latest">Data2!$GD$117</definedName>
    <definedName name="A127827036T">Data2!$FO$1:$FO$10,Data2!$FO$11:$FO$117</definedName>
    <definedName name="A127827036T_Data">Data2!$FO$11:$FO$117</definedName>
    <definedName name="A127827036T_Latest">Data2!$FO$117</definedName>
    <definedName name="A127827037V">Data2!$FC$1:$FC$10,Data2!$FC$11:$FC$117</definedName>
    <definedName name="A127827037V_Data">Data2!$FC$11:$FC$117</definedName>
    <definedName name="A127827037V_Latest">Data2!$FC$117</definedName>
    <definedName name="A127827038W">Data2!$FI$1:$FI$10,Data2!$FI$11:$FI$117</definedName>
    <definedName name="A127827038W_Data">Data2!$FI$11:$FI$117</definedName>
    <definedName name="A127827038W_Latest">Data2!$FI$117</definedName>
    <definedName name="A127827039X">Data2!$FF$1:$FF$10,Data2!$FF$11:$FF$117</definedName>
    <definedName name="A127827039X_Data">Data2!$FF$11:$FF$117</definedName>
    <definedName name="A127827039X_Latest">Data2!$FF$117</definedName>
    <definedName name="A127827040J">Data2!$FX$1:$FX$10,Data2!$FX$11:$FX$117</definedName>
    <definedName name="A127827040J_Data">Data2!$FX$11:$FX$117</definedName>
    <definedName name="A127827040J_Latest">Data2!$FX$117</definedName>
    <definedName name="A127827041K">Data2!$GS$1:$GS$10,Data2!$GS$11:$GS$117</definedName>
    <definedName name="A127827041K_Data">Data2!$GS$11:$GS$117</definedName>
    <definedName name="A127827041K_Latest">Data2!$GS$117</definedName>
    <definedName name="A127827057C">Data2!$EQ$1:$EQ$10,Data2!$EQ$11:$EQ$117</definedName>
    <definedName name="A127827057C_Data">Data2!$EQ$11:$EQ$117</definedName>
    <definedName name="A127827057C_Latest">Data2!$EQ$117</definedName>
    <definedName name="A127827058F">Data2!$EH$1:$EH$10,Data2!$EH$11:$EH$117</definedName>
    <definedName name="A127827058F_Data">Data2!$EH$11:$EH$117</definedName>
    <definedName name="A127827058F_Latest">Data2!$EH$117</definedName>
    <definedName name="A127827059J">Data2!$EB$1:$EB$10,Data2!$EB$11:$EB$117</definedName>
    <definedName name="A127827059J_Data">Data2!$EB$11:$EB$117</definedName>
    <definedName name="A127827059J_Latest">Data2!$EB$117</definedName>
    <definedName name="A127827060T">Data2!$EN$1:$EN$10,Data2!$EN$11:$EN$117</definedName>
    <definedName name="A127827060T_Data">Data2!$EN$11:$EN$117</definedName>
    <definedName name="A127827060T_Latest">Data2!$EN$117</definedName>
    <definedName name="A127827061V">Data2!$DY$1:$DY$10,Data2!$DY$11:$DY$117</definedName>
    <definedName name="A127827061V_Data">Data2!$DY$11:$DY$117</definedName>
    <definedName name="A127827061V_Latest">Data2!$DY$117</definedName>
    <definedName name="A127827062W">Data2!$DS$1:$DS$10,Data2!$DS$11:$DS$117</definedName>
    <definedName name="A127827062W_Data">Data2!$DS$11:$DS$117</definedName>
    <definedName name="A127827062W_Latest">Data2!$DS$117</definedName>
    <definedName name="A127827063X">Data2!$EW$1:$EW$10,Data2!$EW$11:$EW$117</definedName>
    <definedName name="A127827063X_Data">Data2!$EW$11:$EW$117</definedName>
    <definedName name="A127827063X_Latest">Data2!$EW$117</definedName>
    <definedName name="A127827064A">Data2!$ET$1:$ET$10,Data2!$ET$11:$ET$117</definedName>
    <definedName name="A127827064A_Data">Data2!$ET$11:$ET$117</definedName>
    <definedName name="A127827064A_Latest">Data2!$ET$117</definedName>
    <definedName name="A127827065C">Data2!$EK$1:$EK$10,Data2!$EK$11:$EK$117</definedName>
    <definedName name="A127827065C_Data">Data2!$EK$11:$EK$117</definedName>
    <definedName name="A127827065C_Latest">Data2!$EK$117</definedName>
    <definedName name="A127827066F">Data2!$DV$1:$DV$10,Data2!$DV$11:$DV$117</definedName>
    <definedName name="A127827066F_Data">Data2!$DV$11:$DV$117</definedName>
    <definedName name="A127827066F_Latest">Data2!$DV$117</definedName>
    <definedName name="A127827067J">Data2!$DJ$1:$DJ$10,Data2!$DJ$11:$DJ$117</definedName>
    <definedName name="A127827067J_Data">Data2!$DJ$11:$DJ$117</definedName>
    <definedName name="A127827067J_Latest">Data2!$DJ$117</definedName>
    <definedName name="A127827068K">Data2!$DP$1:$DP$10,Data2!$DP$11:$DP$117</definedName>
    <definedName name="A127827068K_Data">Data2!$DP$11:$DP$117</definedName>
    <definedName name="A127827068K_Latest">Data2!$DP$117</definedName>
    <definedName name="A127827069L">Data2!$DM$1:$DM$10,Data2!$DM$11:$DM$117</definedName>
    <definedName name="A127827069L_Data">Data2!$DM$11:$DM$117</definedName>
    <definedName name="A127827069L_Latest">Data2!$DM$117</definedName>
    <definedName name="A127827070W">Data2!$EE$1:$EE$10,Data2!$EE$11:$EE$117</definedName>
    <definedName name="A127827070W_Data">Data2!$EE$11:$EE$117</definedName>
    <definedName name="A127827070W_Latest">Data2!$EE$117</definedName>
    <definedName name="A127827071X">Data2!$EZ$1:$EZ$10,Data2!$EZ$11:$EZ$117</definedName>
    <definedName name="A127827071X_Data">Data2!$EZ$11:$EZ$117</definedName>
    <definedName name="A127827071X_Latest">Data2!$EZ$117</definedName>
    <definedName name="A127827087T">Data1!$HI$1:$HI$10,Data1!$HI$11:$HI$117</definedName>
    <definedName name="A127827087T_Data">Data1!$HI$11:$HI$117</definedName>
    <definedName name="A127827087T_Latest">Data1!$HI$117</definedName>
    <definedName name="A127827088V">Data1!$GZ$1:$GZ$10,Data1!$GZ$11:$GZ$117</definedName>
    <definedName name="A127827088V_Data">Data1!$GZ$11:$GZ$117</definedName>
    <definedName name="A127827088V_Latest">Data1!$GZ$117</definedName>
    <definedName name="A127827089W">Data1!$GT$1:$GT$10,Data1!$GT$11:$GT$117</definedName>
    <definedName name="A127827089W_Data">Data1!$GT$11:$GT$117</definedName>
    <definedName name="A127827089W_Latest">Data1!$GT$117</definedName>
    <definedName name="A127827090F">Data1!$HF$1:$HF$10,Data1!$HF$11:$HF$117</definedName>
    <definedName name="A127827090F_Data">Data1!$HF$11:$HF$117</definedName>
    <definedName name="A127827090F_Latest">Data1!$HF$117</definedName>
    <definedName name="A127827091J">Data1!$GQ$1:$GQ$10,Data1!$GQ$11:$GQ$117</definedName>
    <definedName name="A127827091J_Data">Data1!$GQ$11:$GQ$117</definedName>
    <definedName name="A127827091J_Latest">Data1!$GQ$117</definedName>
    <definedName name="A127827092K">Data1!$GK$1:$GK$10,Data1!$GK$11:$GK$117</definedName>
    <definedName name="A127827092K_Data">Data1!$GK$11:$GK$117</definedName>
    <definedName name="A127827092K_Latest">Data1!$GK$117</definedName>
    <definedName name="A127827093L">Data1!$HO$1:$HO$10,Data1!$HO$11:$HO$117</definedName>
    <definedName name="A127827093L_Data">Data1!$HO$11:$HO$117</definedName>
    <definedName name="A127827093L_Latest">Data1!$HO$117</definedName>
    <definedName name="A127827094R">Data1!$HL$1:$HL$10,Data1!$HL$11:$HL$117</definedName>
    <definedName name="A127827094R_Data">Data1!$HL$11:$HL$117</definedName>
    <definedName name="A127827094R_Latest">Data1!$HL$117</definedName>
    <definedName name="A127827095T">Data1!$HC$1:$HC$10,Data1!$HC$11:$HC$117</definedName>
    <definedName name="A127827095T_Data">Data1!$HC$11:$HC$117</definedName>
    <definedName name="A127827095T_Latest">Data1!$HC$117</definedName>
    <definedName name="A127827096V">Data1!$GN$1:$GN$10,Data1!$GN$11:$GN$117</definedName>
    <definedName name="A127827096V_Data">Data1!$GN$11:$GN$117</definedName>
    <definedName name="A127827096V_Latest">Data1!$GN$117</definedName>
    <definedName name="A127827097W">Data1!$GB$1:$GB$10,Data1!$GB$11:$GB$117</definedName>
    <definedName name="A127827097W_Data">Data1!$GB$11:$GB$117</definedName>
    <definedName name="A127827097W_Latest">Data1!$GB$117</definedName>
    <definedName name="A127827098X">Data1!$GH$1:$GH$10,Data1!$GH$11:$GH$117</definedName>
    <definedName name="A127827098X_Data">Data1!$GH$11:$GH$117</definedName>
    <definedName name="A127827098X_Latest">Data1!$GH$117</definedName>
    <definedName name="A127827099A">Data1!$GE$1:$GE$10,Data1!$GE$11:$GE$117</definedName>
    <definedName name="A127827099A_Data">Data1!$GE$11:$GE$117</definedName>
    <definedName name="A127827099A_Latest">Data1!$GE$117</definedName>
    <definedName name="A127827100X">Data1!$GW$1:$GW$10,Data1!$GW$11:$GW$117</definedName>
    <definedName name="A127827100X_Data">Data1!$GW$11:$GW$117</definedName>
    <definedName name="A127827100X_Latest">Data1!$GW$117</definedName>
    <definedName name="A127827101A">Data1!$HR$1:$HR$10,Data1!$HR$11:$HR$117</definedName>
    <definedName name="A127827101A_Data">Data1!$HR$11:$HR$117</definedName>
    <definedName name="A127827101A_Latest">Data1!$HR$117</definedName>
    <definedName name="A127827117V">Data1!$FP$1:$FP$10,Data1!$FP$11:$FP$117</definedName>
    <definedName name="A127827117V_Data">Data1!$FP$11:$FP$117</definedName>
    <definedName name="A127827117V_Latest">Data1!$FP$117</definedName>
    <definedName name="A127827118W">Data1!$FG$1:$FG$10,Data1!$FG$11:$FG$117</definedName>
    <definedName name="A127827118W_Data">Data1!$FG$11:$FG$117</definedName>
    <definedName name="A127827118W_Latest">Data1!$FG$117</definedName>
    <definedName name="A127827119X">Data1!$FA$1:$FA$10,Data1!$FA$11:$FA$117</definedName>
    <definedName name="A127827119X_Data">Data1!$FA$11:$FA$117</definedName>
    <definedName name="A127827119X_Latest">Data1!$FA$117</definedName>
    <definedName name="A127827120J">Data1!$FM$1:$FM$10,Data1!$FM$11:$FM$117</definedName>
    <definedName name="A127827120J_Data">Data1!$FM$11:$FM$117</definedName>
    <definedName name="A127827120J_Latest">Data1!$FM$117</definedName>
    <definedName name="A127827121K">Data1!$EX$1:$EX$10,Data1!$EX$11:$EX$117</definedName>
    <definedName name="A127827121K_Data">Data1!$EX$11:$EX$117</definedName>
    <definedName name="A127827121K_Latest">Data1!$EX$117</definedName>
    <definedName name="A127827122L">Data1!$ER$1:$ER$10,Data1!$ER$11:$ER$117</definedName>
    <definedName name="A127827122L_Data">Data1!$ER$11:$ER$117</definedName>
    <definedName name="A127827122L_Latest">Data1!$ER$117</definedName>
    <definedName name="A127827123R">Data1!$FV$1:$FV$10,Data1!$FV$11:$FV$117</definedName>
    <definedName name="A127827123R_Data">Data1!$FV$11:$FV$117</definedName>
    <definedName name="A127827123R_Latest">Data1!$FV$117</definedName>
    <definedName name="A127827124T">Data1!$FS$1:$FS$10,Data1!$FS$11:$FS$117</definedName>
    <definedName name="A127827124T_Data">Data1!$FS$11:$FS$117</definedName>
    <definedName name="A127827124T_Latest">Data1!$FS$117</definedName>
    <definedName name="A127827125V">Data1!$FJ$1:$FJ$10,Data1!$FJ$11:$FJ$117</definedName>
    <definedName name="A127827125V_Data">Data1!$FJ$11:$FJ$117</definedName>
    <definedName name="A127827125V_Latest">Data1!$FJ$117</definedName>
    <definedName name="A127827126W">Data1!$EU$1:$EU$10,Data1!$EU$11:$EU$117</definedName>
    <definedName name="A127827126W_Data">Data1!$EU$11:$EU$117</definedName>
    <definedName name="A127827126W_Latest">Data1!$EU$117</definedName>
    <definedName name="A127827127X">Data1!$EI$1:$EI$10,Data1!$EI$11:$EI$117</definedName>
    <definedName name="A127827127X_Data">Data1!$EI$11:$EI$117</definedName>
    <definedName name="A127827127X_Latest">Data1!$EI$117</definedName>
    <definedName name="A127827128A">Data1!$EO$1:$EO$10,Data1!$EO$11:$EO$117</definedName>
    <definedName name="A127827128A_Data">Data1!$EO$11:$EO$117</definedName>
    <definedName name="A127827128A_Latest">Data1!$EO$117</definedName>
    <definedName name="A127827129C">Data1!$EL$1:$EL$10,Data1!$EL$11:$EL$117</definedName>
    <definedName name="A127827129C_Data">Data1!$EL$11:$EL$117</definedName>
    <definedName name="A127827129C_Latest">Data1!$EL$117</definedName>
    <definedName name="A127827130L">Data1!$FD$1:$FD$10,Data1!$FD$11:$FD$117</definedName>
    <definedName name="A127827130L_Data">Data1!$FD$11:$FD$117</definedName>
    <definedName name="A127827130L_Latest">Data1!$FD$117</definedName>
    <definedName name="A127827131R">Data1!$FY$1:$FY$10,Data1!$FY$11:$FY$117</definedName>
    <definedName name="A127827131R_Data">Data1!$FY$11:$FY$117</definedName>
    <definedName name="A127827131R_Latest">Data1!$FY$117</definedName>
    <definedName name="A127827147J">Data2!$IC$1:$IC$10,Data2!$IC$11:$IC$117</definedName>
    <definedName name="A127827147J_Data">Data2!$IC$11:$IC$117</definedName>
    <definedName name="A127827147J_Latest">Data2!$IC$117</definedName>
    <definedName name="A127827148K">Data2!$HT$1:$HT$10,Data2!$HT$11:$HT$117</definedName>
    <definedName name="A127827148K_Data">Data2!$HT$11:$HT$117</definedName>
    <definedName name="A127827148K_Latest">Data2!$HT$117</definedName>
    <definedName name="A127827149L">Data2!$HN$1:$HN$10,Data2!$HN$11:$HN$117</definedName>
    <definedName name="A127827149L_Data">Data2!$HN$11:$HN$117</definedName>
    <definedName name="A127827149L_Latest">Data2!$HN$117</definedName>
    <definedName name="A127827150W">Data2!$HZ$1:$HZ$10,Data2!$HZ$11:$HZ$117</definedName>
    <definedName name="A127827150W_Data">Data2!$HZ$11:$HZ$117</definedName>
    <definedName name="A127827150W_Latest">Data2!$HZ$117</definedName>
    <definedName name="A127827151X">Data2!$HK$1:$HK$10,Data2!$HK$11:$HK$117</definedName>
    <definedName name="A127827151X_Data">Data2!$HK$11:$HK$117</definedName>
    <definedName name="A127827151X_Latest">Data2!$HK$117</definedName>
    <definedName name="A127827152A">Data2!$HE$1:$HE$10,Data2!$HE$11:$HE$117</definedName>
    <definedName name="A127827152A_Data">Data2!$HE$11:$HE$117</definedName>
    <definedName name="A127827152A_Latest">Data2!$HE$117</definedName>
    <definedName name="A127827153C">Data2!$II$1:$II$10,Data2!$II$11:$II$117</definedName>
    <definedName name="A127827153C_Data">Data2!$II$11:$II$117</definedName>
    <definedName name="A127827153C_Latest">Data2!$II$117</definedName>
    <definedName name="A127827154F">Data2!$IF$1:$IF$10,Data2!$IF$11:$IF$117</definedName>
    <definedName name="A127827154F_Data">Data2!$IF$11:$IF$117</definedName>
    <definedName name="A127827154F_Latest">Data2!$IF$117</definedName>
    <definedName name="A127827155J">Data2!$HW$1:$HW$10,Data2!$HW$11:$HW$117</definedName>
    <definedName name="A127827155J_Data">Data2!$HW$11:$HW$117</definedName>
    <definedName name="A127827155J_Latest">Data2!$HW$117</definedName>
    <definedName name="A127827156K">Data2!$HH$1:$HH$10,Data2!$HH$11:$HH$117</definedName>
    <definedName name="A127827156K_Data">Data2!$HH$11:$HH$117</definedName>
    <definedName name="A127827156K_Latest">Data2!$HH$117</definedName>
    <definedName name="A127827157L">Data2!$GV$1:$GV$10,Data2!$GV$11:$GV$117</definedName>
    <definedName name="A127827157L_Data">Data2!$GV$11:$GV$117</definedName>
    <definedName name="A127827157L_Latest">Data2!$GV$117</definedName>
    <definedName name="A127827158R">Data2!$HB$1:$HB$10,Data2!$HB$11:$HB$117</definedName>
    <definedName name="A127827158R_Data">Data2!$HB$11:$HB$117</definedName>
    <definedName name="A127827158R_Latest">Data2!$HB$117</definedName>
    <definedName name="A127827159T">Data2!$GY$1:$GY$10,Data2!$GY$11:$GY$117</definedName>
    <definedName name="A127827159T_Data">Data2!$GY$11:$GY$117</definedName>
    <definedName name="A127827159T_Latest">Data2!$GY$117</definedName>
    <definedName name="A127827160A">Data2!$HQ$1:$HQ$10,Data2!$HQ$11:$HQ$117</definedName>
    <definedName name="A127827160A_Data">Data2!$HQ$11:$HQ$117</definedName>
    <definedName name="A127827160A_Latest">Data2!$HQ$117</definedName>
    <definedName name="A127827161C">Data2!$IL$1:$IL$10,Data2!$IL$11:$IL$117</definedName>
    <definedName name="A127827161C_Data">Data2!$IL$11:$IL$117</definedName>
    <definedName name="A127827161C_Latest">Data2!$IL$117</definedName>
    <definedName name="A127827177W">Data1!$DW$1:$DW$10,Data1!$DW$11:$DW$117</definedName>
    <definedName name="A127827177W_Data">Data1!$DW$11:$DW$117</definedName>
    <definedName name="A127827177W_Latest">Data1!$DW$117</definedName>
    <definedName name="A127827178X">Data1!$DN$1:$DN$10,Data1!$DN$11:$DN$117</definedName>
    <definedName name="A127827178X_Data">Data1!$DN$11:$DN$117</definedName>
    <definedName name="A127827178X_Latest">Data1!$DN$117</definedName>
    <definedName name="A127827179A">Data1!$DH$1:$DH$10,Data1!$DH$11:$DH$117</definedName>
    <definedName name="A127827179A_Data">Data1!$DH$11:$DH$117</definedName>
    <definedName name="A127827179A_Latest">Data1!$DH$117</definedName>
    <definedName name="A127827180K">Data1!$DT$1:$DT$10,Data1!$DT$11:$DT$117</definedName>
    <definedName name="A127827180K_Data">Data1!$DT$11:$DT$117</definedName>
    <definedName name="A127827180K_Latest">Data1!$DT$117</definedName>
    <definedName name="A127827181L">Data1!$DE$1:$DE$10,Data1!$DE$11:$DE$117</definedName>
    <definedName name="A127827181L_Data">Data1!$DE$11:$DE$117</definedName>
    <definedName name="A127827181L_Latest">Data1!$DE$117</definedName>
    <definedName name="A127827182R">Data1!$CY$1:$CY$10,Data1!$CY$11:$CY$117</definedName>
    <definedName name="A127827182R_Data">Data1!$CY$11:$CY$117</definedName>
    <definedName name="A127827182R_Latest">Data1!$CY$117</definedName>
    <definedName name="A127827183T">Data1!$EC$1:$EC$10,Data1!$EC$11:$EC$117</definedName>
    <definedName name="A127827183T_Data">Data1!$EC$11:$EC$117</definedName>
    <definedName name="A127827183T_Latest">Data1!$EC$117</definedName>
    <definedName name="A127827184V">Data1!$DZ$1:$DZ$10,Data1!$DZ$11:$DZ$117</definedName>
    <definedName name="A127827184V_Data">Data1!$DZ$11:$DZ$117</definedName>
    <definedName name="A127827184V_Latest">Data1!$DZ$117</definedName>
    <definedName name="A127827185W">Data1!$DQ$1:$DQ$10,Data1!$DQ$11:$DQ$117</definedName>
    <definedName name="A127827185W_Data">Data1!$DQ$11:$DQ$117</definedName>
    <definedName name="A127827185W_Latest">Data1!$DQ$117</definedName>
    <definedName name="A127827186X">Data1!$DB$1:$DB$10,Data1!$DB$11:$DB$117</definedName>
    <definedName name="A127827186X_Data">Data1!$DB$11:$DB$117</definedName>
    <definedName name="A127827186X_Latest">Data1!$DB$117</definedName>
    <definedName name="A127827187A">Data1!$CP$1:$CP$10,Data1!$CP$11:$CP$117</definedName>
    <definedName name="A127827187A_Data">Data1!$CP$11:$CP$117</definedName>
    <definedName name="A127827187A_Latest">Data1!$CP$117</definedName>
    <definedName name="A127827188C">Data1!$CV$1:$CV$10,Data1!$CV$11:$CV$117</definedName>
    <definedName name="A127827188C_Data">Data1!$CV$11:$CV$117</definedName>
    <definedName name="A127827188C_Latest">Data1!$CV$117</definedName>
    <definedName name="A127827189F">Data1!$CS$1:$CS$10,Data1!$CS$11:$CS$117</definedName>
    <definedName name="A127827189F_Data">Data1!$CS$11:$CS$117</definedName>
    <definedName name="A127827189F_Latest">Data1!$CS$117</definedName>
    <definedName name="A127827190R">Data1!$DK$1:$DK$10,Data1!$DK$11:$DK$117</definedName>
    <definedName name="A127827190R_Data">Data1!$DK$11:$DK$117</definedName>
    <definedName name="A127827190R_Latest">Data1!$DK$117</definedName>
    <definedName name="A127827191T">Data1!$EF$1:$EF$10,Data1!$EF$11:$EF$117</definedName>
    <definedName name="A127827191T_Data">Data1!$EF$11:$EF$117</definedName>
    <definedName name="A127827191T_Latest">Data1!$EF$117</definedName>
    <definedName name="A127827207X">Data2!$CX$1:$CX$10,Data2!$CX$11:$CX$117</definedName>
    <definedName name="A127827207X_Data">Data2!$CX$11:$CX$117</definedName>
    <definedName name="A127827207X_Latest">Data2!$CX$117</definedName>
    <definedName name="A127827208A">Data2!$CO$1:$CO$10,Data2!$CO$11:$CO$117</definedName>
    <definedName name="A127827208A_Data">Data2!$CO$11:$CO$117</definedName>
    <definedName name="A127827208A_Latest">Data2!$CO$117</definedName>
    <definedName name="A127827209C">Data2!$CI$1:$CI$10,Data2!$CI$11:$CI$117</definedName>
    <definedName name="A127827209C_Data">Data2!$CI$11:$CI$117</definedName>
    <definedName name="A127827209C_Latest">Data2!$CI$117</definedName>
    <definedName name="A127827210L">Data2!$CU$1:$CU$10,Data2!$CU$11:$CU$117</definedName>
    <definedName name="A127827210L_Data">Data2!$CU$11:$CU$117</definedName>
    <definedName name="A127827210L_Latest">Data2!$CU$117</definedName>
    <definedName name="A127827211R">Data2!$CF$1:$CF$10,Data2!$CF$11:$CF$117</definedName>
    <definedName name="A127827211R_Data">Data2!$CF$11:$CF$117</definedName>
    <definedName name="A127827211R_Latest">Data2!$CF$117</definedName>
    <definedName name="A127827212T">Data2!$BZ$1:$BZ$10,Data2!$BZ$11:$BZ$117</definedName>
    <definedName name="A127827212T_Data">Data2!$BZ$11:$BZ$117</definedName>
    <definedName name="A127827212T_Latest">Data2!$BZ$117</definedName>
    <definedName name="A127827213V">Data2!$DD$1:$DD$10,Data2!$DD$11:$DD$117</definedName>
    <definedName name="A127827213V_Data">Data2!$DD$11:$DD$117</definedName>
    <definedName name="A127827213V_Latest">Data2!$DD$117</definedName>
    <definedName name="A127827214W">Data2!$DA$1:$DA$10,Data2!$DA$11:$DA$117</definedName>
    <definedName name="A127827214W_Data">Data2!$DA$11:$DA$117</definedName>
    <definedName name="A127827214W_Latest">Data2!$DA$117</definedName>
    <definedName name="A127827215X">Data2!$CR$1:$CR$10,Data2!$CR$11:$CR$117</definedName>
    <definedName name="A127827215X_Data">Data2!$CR$11:$CR$117</definedName>
    <definedName name="A127827215X_Latest">Data2!$CR$117</definedName>
    <definedName name="A127827216A">Data2!$CC$1:$CC$10,Data2!$CC$11:$CC$117</definedName>
    <definedName name="A127827216A_Data">Data2!$CC$11:$CC$117</definedName>
    <definedName name="A127827216A_Latest">Data2!$CC$117</definedName>
    <definedName name="A127827217C">Data2!$BQ$1:$BQ$10,Data2!$BQ$11:$BQ$117</definedName>
    <definedName name="A127827217C_Data">Data2!$BQ$11:$BQ$117</definedName>
    <definedName name="A127827217C_Latest">Data2!$BQ$117</definedName>
    <definedName name="A127827218F">Data2!$BW$1:$BW$10,Data2!$BW$11:$BW$117</definedName>
    <definedName name="A127827218F_Data">Data2!$BW$11:$BW$117</definedName>
    <definedName name="A127827218F_Latest">Data2!$BW$117</definedName>
    <definedName name="A127827219J">Data2!$BT$1:$BT$10,Data2!$BT$11:$BT$117</definedName>
    <definedName name="A127827219J_Data">Data2!$BT$11:$BT$117</definedName>
    <definedName name="A127827219J_Latest">Data2!$BT$117</definedName>
    <definedName name="A127827220T">Data2!$CL$1:$CL$10,Data2!$CL$11:$CL$117</definedName>
    <definedName name="A127827220T_Data">Data2!$CL$11:$CL$117</definedName>
    <definedName name="A127827220T_Latest">Data2!$CL$117</definedName>
    <definedName name="A127827221V">Data2!$DG$1:$DG$10,Data2!$DG$11:$DG$117</definedName>
    <definedName name="A127827221V_Data">Data2!$DG$11:$DG$117</definedName>
    <definedName name="A127827221V_Latest">Data2!$DG$117</definedName>
    <definedName name="A127827237L">Data1!$AK$1:$AK$10,Data1!$AK$11:$AK$117</definedName>
    <definedName name="A127827237L_Data">Data1!$AK$11:$AK$117</definedName>
    <definedName name="A127827237L_Latest">Data1!$AK$117</definedName>
    <definedName name="A127827238R">Data1!$AB$1:$AB$10,Data1!$AB$11:$AB$117</definedName>
    <definedName name="A127827238R_Data">Data1!$AB$11:$AB$117</definedName>
    <definedName name="A127827238R_Latest">Data1!$AB$117</definedName>
    <definedName name="A127827239T">Data1!$V$1:$V$10,Data1!$V$11:$V$117</definedName>
    <definedName name="A127827239T_Data">Data1!$V$11:$V$117</definedName>
    <definedName name="A127827239T_Latest">Data1!$V$117</definedName>
    <definedName name="A127827240A">Data1!$AH$1:$AH$10,Data1!$AH$11:$AH$117</definedName>
    <definedName name="A127827240A_Data">Data1!$AH$11:$AH$117</definedName>
    <definedName name="A127827240A_Latest">Data1!$AH$117</definedName>
    <definedName name="A127827241C">Data1!$S$1:$S$10,Data1!$S$11:$S$117</definedName>
    <definedName name="A127827241C_Data">Data1!$S$11:$S$117</definedName>
    <definedName name="A127827241C_Latest">Data1!$S$117</definedName>
    <definedName name="A127827242F">Data1!$M$1:$M$10,Data1!$M$11:$M$117</definedName>
    <definedName name="A127827242F_Data">Data1!$M$11:$M$117</definedName>
    <definedName name="A127827242F_Latest">Data1!$M$117</definedName>
    <definedName name="A127827243J">Data1!$AQ$1:$AQ$10,Data1!$AQ$11:$AQ$117</definedName>
    <definedName name="A127827243J_Data">Data1!$AQ$11:$AQ$117</definedName>
    <definedName name="A127827243J_Latest">Data1!$AQ$117</definedName>
    <definedName name="A127827244K">Data1!$AN$1:$AN$10,Data1!$AN$11:$AN$117</definedName>
    <definedName name="A127827244K_Data">Data1!$AN$11:$AN$117</definedName>
    <definedName name="A127827244K_Latest">Data1!$AN$117</definedName>
    <definedName name="A127827245L">Data1!$AE$1:$AE$10,Data1!$AE$11:$AE$117</definedName>
    <definedName name="A127827245L_Data">Data1!$AE$11:$AE$117</definedName>
    <definedName name="A127827245L_Latest">Data1!$AE$117</definedName>
    <definedName name="A127827246R">Data1!$P$1:$P$10,Data1!$P$11:$P$117</definedName>
    <definedName name="A127827246R_Data">Data1!$P$11:$P$117</definedName>
    <definedName name="A127827246R_Latest">Data1!$P$117</definedName>
    <definedName name="A127827247T">Data1!$D$1:$D$10,Data1!$D$11:$D$117</definedName>
    <definedName name="A127827247T_Data">Data1!$D$11:$D$117</definedName>
    <definedName name="A127827247T_Latest">Data1!$D$117</definedName>
    <definedName name="A127827248V">Data1!$J$1:$J$10,Data1!$J$11:$J$117</definedName>
    <definedName name="A127827248V_Data">Data1!$J$11:$J$117</definedName>
    <definedName name="A127827248V_Latest">Data1!$J$117</definedName>
    <definedName name="A127827249W">Data1!$G$1:$G$10,Data1!$G$11:$G$117</definedName>
    <definedName name="A127827249W_Data">Data1!$G$11:$G$117</definedName>
    <definedName name="A127827249W_Latest">Data1!$G$117</definedName>
    <definedName name="A127827250F">Data1!$Y$1:$Y$10,Data1!$Y$11:$Y$117</definedName>
    <definedName name="A127827250F_Data">Data1!$Y$11:$Y$117</definedName>
    <definedName name="A127827250F_Latest">Data1!$Y$117</definedName>
    <definedName name="A127827251J">Data1!$AT$1:$AT$10,Data1!$AT$11:$AT$117</definedName>
    <definedName name="A127827251J_Data">Data1!$AT$11:$AT$117</definedName>
    <definedName name="A127827251J_Latest">Data1!$AT$117</definedName>
    <definedName name="A127827267A">Data2!$L$1:$L$10,Data2!$L$11:$L$117</definedName>
    <definedName name="A127827267A_Data">Data2!$L$11:$L$117</definedName>
    <definedName name="A127827267A_Latest">Data2!$L$117</definedName>
    <definedName name="A127827268C">Data2!$C$1:$C$10,Data2!$C$11:$C$117</definedName>
    <definedName name="A127827268C_Data">Data2!$C$11:$C$117</definedName>
    <definedName name="A127827268C_Latest">Data2!$C$117</definedName>
    <definedName name="A127827269F">Data1!$IM$1:$IM$10,Data1!$IM$11:$IM$117</definedName>
    <definedName name="A127827269F_Data">Data1!$IM$11:$IM$117</definedName>
    <definedName name="A127827269F_Latest">Data1!$IM$117</definedName>
    <definedName name="A127827270R">Data2!$I$1:$I$10,Data2!$I$11:$I$117</definedName>
    <definedName name="A127827270R_Data">Data2!$I$11:$I$117</definedName>
    <definedName name="A127827270R_Latest">Data2!$I$117</definedName>
    <definedName name="A127827271T">Data1!$IJ$1:$IJ$10,Data1!$IJ$11:$IJ$117</definedName>
    <definedName name="A127827271T_Data">Data1!$IJ$11:$IJ$117</definedName>
    <definedName name="A127827271T_Latest">Data1!$IJ$117</definedName>
    <definedName name="A127827272V">Data1!$ID$1:$ID$10,Data1!$ID$11:$ID$117</definedName>
    <definedName name="A127827272V_Data">Data1!$ID$11:$ID$117</definedName>
    <definedName name="A127827272V_Latest">Data1!$ID$117</definedName>
    <definedName name="A127827273W">Data2!$R$1:$R$10,Data2!$R$11:$R$117</definedName>
    <definedName name="A127827273W_Data">Data2!$R$11:$R$117</definedName>
    <definedName name="A127827273W_Latest">Data2!$R$117</definedName>
    <definedName name="A127827274X">Data2!$O$1:$O$10,Data2!$O$11:$O$117</definedName>
    <definedName name="A127827274X_Data">Data2!$O$11:$O$117</definedName>
    <definedName name="A127827274X_Latest">Data2!$O$117</definedName>
    <definedName name="A127827275A">Data2!$F$1:$F$10,Data2!$F$11:$F$117</definedName>
    <definedName name="A127827275A_Data">Data2!$F$11:$F$117</definedName>
    <definedName name="A127827275A_Latest">Data2!$F$117</definedName>
    <definedName name="A127827276C">Data1!$IG$1:$IG$10,Data1!$IG$11:$IG$117</definedName>
    <definedName name="A127827276C_Data">Data1!$IG$11:$IG$117</definedName>
    <definedName name="A127827276C_Latest">Data1!$IG$117</definedName>
    <definedName name="A127827277F">Data1!$HU$1:$HU$10,Data1!$HU$11:$HU$117</definedName>
    <definedName name="A127827277F_Data">Data1!$HU$11:$HU$117</definedName>
    <definedName name="A127827277F_Latest">Data1!$HU$117</definedName>
    <definedName name="A127827278J">Data1!$IA$1:$IA$10,Data1!$IA$11:$IA$117</definedName>
    <definedName name="A127827278J_Data">Data1!$IA$11:$IA$117</definedName>
    <definedName name="A127827278J_Latest">Data1!$IA$117</definedName>
    <definedName name="A127827279K">Data1!$HX$1:$HX$10,Data1!$HX$11:$HX$117</definedName>
    <definedName name="A127827279K_Data">Data1!$HX$11:$HX$117</definedName>
    <definedName name="A127827279K_Latest">Data1!$HX$117</definedName>
    <definedName name="A127827280V">Data1!$IP$1:$IP$10,Data1!$IP$11:$IP$117</definedName>
    <definedName name="A127827280V_Data">Data1!$IP$11:$IP$117</definedName>
    <definedName name="A127827280V_Latest">Data1!$IP$117</definedName>
    <definedName name="A127827281W">Data2!$U$1:$U$10,Data2!$U$11:$U$117</definedName>
    <definedName name="A127827281W_Data">Data2!$U$11:$U$117</definedName>
    <definedName name="A127827281W_Latest">Data2!$U$117</definedName>
    <definedName name="A127827297R">Data2!$BE$1:$BE$10,Data2!$BE$11:$BE$117</definedName>
    <definedName name="A127827297R_Data">Data2!$BE$11:$BE$117</definedName>
    <definedName name="A127827297R_Latest">Data2!$BE$117</definedName>
    <definedName name="A127827298T">Data2!$AV$1:$AV$10,Data2!$AV$11:$AV$117</definedName>
    <definedName name="A127827298T_Data">Data2!$AV$11:$AV$117</definedName>
    <definedName name="A127827298T_Latest">Data2!$AV$117</definedName>
    <definedName name="A127827299V">Data2!$AP$1:$AP$10,Data2!$AP$11:$AP$117</definedName>
    <definedName name="A127827299V_Data">Data2!$AP$11:$AP$117</definedName>
    <definedName name="A127827299V_Latest">Data2!$AP$117</definedName>
    <definedName name="A127827300T">Data2!$BB$1:$BB$10,Data2!$BB$11:$BB$117</definedName>
    <definedName name="A127827300T_Data">Data2!$BB$11:$BB$117</definedName>
    <definedName name="A127827300T_Latest">Data2!$BB$117</definedName>
    <definedName name="A127827301V">Data2!$AM$1:$AM$10,Data2!$AM$11:$AM$117</definedName>
    <definedName name="A127827301V_Data">Data2!$AM$11:$AM$117</definedName>
    <definedName name="A127827301V_Latest">Data2!$AM$117</definedName>
    <definedName name="A127827302W">Data2!$AG$1:$AG$10,Data2!$AG$11:$AG$117</definedName>
    <definedName name="A127827302W_Data">Data2!$AG$11:$AG$117</definedName>
    <definedName name="A127827302W_Latest">Data2!$AG$117</definedName>
    <definedName name="A127827303X">Data2!$BK$1:$BK$10,Data2!$BK$11:$BK$117</definedName>
    <definedName name="A127827303X_Data">Data2!$BK$11:$BK$117</definedName>
    <definedName name="A127827303X_Latest">Data2!$BK$117</definedName>
    <definedName name="A127827304A">Data2!$BH$1:$BH$10,Data2!$BH$11:$BH$117</definedName>
    <definedName name="A127827304A_Data">Data2!$BH$11:$BH$117</definedName>
    <definedName name="A127827304A_Latest">Data2!$BH$117</definedName>
    <definedName name="A127827305C">Data2!$AY$1:$AY$10,Data2!$AY$11:$AY$117</definedName>
    <definedName name="A127827305C_Data">Data2!$AY$11:$AY$117</definedName>
    <definedName name="A127827305C_Latest">Data2!$AY$117</definedName>
    <definedName name="A127827306F">Data2!$AJ$1:$AJ$10,Data2!$AJ$11:$AJ$117</definedName>
    <definedName name="A127827306F_Data">Data2!$AJ$11:$AJ$117</definedName>
    <definedName name="A127827306F_Latest">Data2!$AJ$117</definedName>
    <definedName name="A127827307J">Data2!$X$1:$X$10,Data2!$X$11:$X$117</definedName>
    <definedName name="A127827307J_Data">Data2!$X$11:$X$117</definedName>
    <definedName name="A127827307J_Latest">Data2!$X$117</definedName>
    <definedName name="A127827308K">Data2!$AD$1:$AD$10,Data2!$AD$11:$AD$117</definedName>
    <definedName name="A127827308K_Data">Data2!$AD$11:$AD$117</definedName>
    <definedName name="A127827308K_Latest">Data2!$AD$117</definedName>
    <definedName name="A127827309L">Data2!$AA$1:$AA$10,Data2!$AA$11:$AA$117</definedName>
    <definedName name="A127827309L_Data">Data2!$AA$11:$AA$117</definedName>
    <definedName name="A127827309L_Latest">Data2!$AA$117</definedName>
    <definedName name="A127827310W">Data2!$AS$1:$AS$10,Data2!$AS$11:$AS$117</definedName>
    <definedName name="A127827310W_Data">Data2!$AS$11:$AS$117</definedName>
    <definedName name="A127827310W_Latest">Data2!$AS$117</definedName>
    <definedName name="A127827311X">Data2!$BN$1:$BN$10,Data2!$BN$11:$BN$117</definedName>
    <definedName name="A127827311X_Data">Data2!$BN$11:$BN$117</definedName>
    <definedName name="A127827311X_Latest">Data2!$BN$117</definedName>
    <definedName name="A127827567C">Data3!$BY$1:$BY$10,Data3!$BY$11:$BY$117</definedName>
    <definedName name="A127827567C_Data">Data3!$BY$11:$BY$117</definedName>
    <definedName name="A127827567C_Latest">Data3!$BY$117</definedName>
    <definedName name="A127827568F">Data3!$BP$1:$BP$10,Data3!$BP$11:$BP$117</definedName>
    <definedName name="A127827568F_Data">Data3!$BP$11:$BP$117</definedName>
    <definedName name="A127827568F_Latest">Data3!$BP$117</definedName>
    <definedName name="A127827569J">Data3!$BJ$1:$BJ$10,Data3!$BJ$11:$BJ$117</definedName>
    <definedName name="A127827569J_Data">Data3!$BJ$11:$BJ$117</definedName>
    <definedName name="A127827569J_Latest">Data3!$BJ$117</definedName>
    <definedName name="A127827570T">Data3!$BV$1:$BV$10,Data3!$BV$11:$BV$117</definedName>
    <definedName name="A127827570T_Data">Data3!$BV$11:$BV$117</definedName>
    <definedName name="A127827570T_Latest">Data3!$BV$117</definedName>
    <definedName name="A127827571V">Data3!$BG$1:$BG$10,Data3!$BG$11:$BG$117</definedName>
    <definedName name="A127827571V_Data">Data3!$BG$11:$BG$117</definedName>
    <definedName name="A127827571V_Latest">Data3!$BG$117</definedName>
    <definedName name="A127827572W">Data3!$BA$1:$BA$10,Data3!$BA$11:$BA$117</definedName>
    <definedName name="A127827572W_Data">Data3!$BA$11:$BA$117</definedName>
    <definedName name="A127827572W_Latest">Data3!$BA$117</definedName>
    <definedName name="A127827573X">Data3!$CE$1:$CE$10,Data3!$CE$11:$CE$117</definedName>
    <definedName name="A127827573X_Data">Data3!$CE$11:$CE$117</definedName>
    <definedName name="A127827573X_Latest">Data3!$CE$117</definedName>
    <definedName name="A127827574A">Data3!$CB$1:$CB$10,Data3!$CB$11:$CB$117</definedName>
    <definedName name="A127827574A_Data">Data3!$CB$11:$CB$117</definedName>
    <definedName name="A127827574A_Latest">Data3!$CB$117</definedName>
    <definedName name="A127827575C">Data3!$BS$1:$BS$10,Data3!$BS$11:$BS$117</definedName>
    <definedName name="A127827575C_Data">Data3!$BS$11:$BS$117</definedName>
    <definedName name="A127827575C_Latest">Data3!$BS$117</definedName>
    <definedName name="A127827576F">Data3!$BD$1:$BD$10,Data3!$BD$11:$BD$117</definedName>
    <definedName name="A127827576F_Data">Data3!$BD$11:$BD$117</definedName>
    <definedName name="A127827576F_Latest">Data3!$BD$117</definedName>
    <definedName name="A127827577J">Data3!$AR$1:$AR$10,Data3!$AR$11:$AR$117</definedName>
    <definedName name="A127827577J_Data">Data3!$AR$11:$AR$117</definedName>
    <definedName name="A127827577J_Latest">Data3!$AR$117</definedName>
    <definedName name="A127827578K">Data3!$AX$1:$AX$10,Data3!$AX$11:$AX$117</definedName>
    <definedName name="A127827578K_Data">Data3!$AX$11:$AX$117</definedName>
    <definedName name="A127827578K_Latest">Data3!$AX$117</definedName>
    <definedName name="A127827579L">Data3!$AU$1:$AU$10,Data3!$AU$11:$AU$117</definedName>
    <definedName name="A127827579L_Data">Data3!$AU$11:$AU$117</definedName>
    <definedName name="A127827579L_Latest">Data3!$AU$117</definedName>
    <definedName name="A127827580W">Data3!$BM$1:$BM$10,Data3!$BM$11:$BM$117</definedName>
    <definedName name="A127827580W_Data">Data3!$BM$11:$BM$117</definedName>
    <definedName name="A127827580W_Latest">Data3!$BM$117</definedName>
    <definedName name="A127827581X">Data3!$CH$1:$CH$10,Data3!$CH$11:$CH$117</definedName>
    <definedName name="A127827581X_Data">Data3!$CH$11:$CH$117</definedName>
    <definedName name="A127827581X_Latest">Data3!$CH$117</definedName>
    <definedName name="A127827897V">Data3!$HD$1:$HD$10,Data3!$HD$11:$HD$117</definedName>
    <definedName name="A127827897V_Data">Data3!$HD$11:$HD$117</definedName>
    <definedName name="A127827897V_Latest">Data3!$HD$117</definedName>
    <definedName name="A127827898W">Data3!$GU$1:$GU$10,Data3!$GU$11:$GU$117</definedName>
    <definedName name="A127827898W_Data">Data3!$GU$11:$GU$117</definedName>
    <definedName name="A127827898W_Latest">Data3!$GU$117</definedName>
    <definedName name="A127827899X">Data3!$GO$1:$GO$10,Data3!$GO$11:$GO$117</definedName>
    <definedName name="A127827899X_Data">Data3!$GO$11:$GO$117</definedName>
    <definedName name="A127827899X_Latest">Data3!$GO$117</definedName>
    <definedName name="A127827900W">Data3!$HA$1:$HA$10,Data3!$HA$11:$HA$117</definedName>
    <definedName name="A127827900W_Data">Data3!$HA$11:$HA$117</definedName>
    <definedName name="A127827900W_Latest">Data3!$HA$117</definedName>
    <definedName name="A127827901X">Data3!$GL$1:$GL$10,Data3!$GL$11:$GL$117</definedName>
    <definedName name="A127827901X_Data">Data3!$GL$11:$GL$117</definedName>
    <definedName name="A127827901X_Latest">Data3!$GL$117</definedName>
    <definedName name="A127827902A">Data3!$GF$1:$GF$10,Data3!$GF$11:$GF$117</definedName>
    <definedName name="A127827902A_Data">Data3!$GF$11:$GF$117</definedName>
    <definedName name="A127827902A_Latest">Data3!$GF$117</definedName>
    <definedName name="A127827903C">Data3!$HJ$1:$HJ$10,Data3!$HJ$11:$HJ$117</definedName>
    <definedName name="A127827903C_Data">Data3!$HJ$11:$HJ$117</definedName>
    <definedName name="A127827903C_Latest">Data3!$HJ$117</definedName>
    <definedName name="A127827904F">Data3!$HG$1:$HG$10,Data3!$HG$11:$HG$117</definedName>
    <definedName name="A127827904F_Data">Data3!$HG$11:$HG$117</definedName>
    <definedName name="A127827904F_Latest">Data3!$HG$117</definedName>
    <definedName name="A127827905J">Data3!$GX$1:$GX$10,Data3!$GX$11:$GX$117</definedName>
    <definedName name="A127827905J_Data">Data3!$GX$11:$GX$117</definedName>
    <definedName name="A127827905J_Latest">Data3!$GX$117</definedName>
    <definedName name="A127827906K">Data3!$GI$1:$GI$10,Data3!$GI$11:$GI$117</definedName>
    <definedName name="A127827906K_Data">Data3!$GI$11:$GI$117</definedName>
    <definedName name="A127827906K_Latest">Data3!$GI$117</definedName>
    <definedName name="A127827907L">Data3!$FW$1:$FW$10,Data3!$FW$11:$FW$117</definedName>
    <definedName name="A127827907L_Data">Data3!$FW$11:$FW$117</definedName>
    <definedName name="A127827907L_Latest">Data3!$FW$117</definedName>
    <definedName name="A127827908R">Data3!$GC$1:$GC$10,Data3!$GC$11:$GC$117</definedName>
    <definedName name="A127827908R_Data">Data3!$GC$11:$GC$117</definedName>
    <definedName name="A127827908R_Latest">Data3!$GC$117</definedName>
    <definedName name="A127827909T">Data3!$FZ$1:$FZ$10,Data3!$FZ$11:$FZ$117</definedName>
    <definedName name="A127827909T_Data">Data3!$FZ$11:$FZ$117</definedName>
    <definedName name="A127827909T_Latest">Data3!$FZ$117</definedName>
    <definedName name="A127827910A">Data3!$GR$1:$GR$10,Data3!$GR$11:$GR$117</definedName>
    <definedName name="A127827910A_Data">Data3!$GR$11:$GR$117</definedName>
    <definedName name="A127827910A_Latest">Data3!$GR$117</definedName>
    <definedName name="A127827911C">Data3!$HM$1:$HM$10,Data3!$HM$11:$HM$117</definedName>
    <definedName name="A127827911C_Data">Data3!$HM$11:$HM$117</definedName>
    <definedName name="A127827911C_Latest">Data3!$HM$117</definedName>
    <definedName name="A127828227A">Data4!$G$1:$G$10,Data4!$G$11:$G$117</definedName>
    <definedName name="A127828227A_Data">Data4!$G$11:$G$117</definedName>
    <definedName name="A127828227A_Latest">Data4!$G$117</definedName>
    <definedName name="A127828228C">Data3!$IN$1:$IN$10,Data3!$IN$11:$IN$117</definedName>
    <definedName name="A127828228C_Data">Data3!$IN$11:$IN$117</definedName>
    <definedName name="A127828228C_Latest">Data3!$IN$117</definedName>
    <definedName name="A127828229F">Data3!$IH$1:$IH$10,Data3!$IH$11:$IH$117</definedName>
    <definedName name="A127828229F_Data">Data3!$IH$11:$IH$117</definedName>
    <definedName name="A127828229F_Latest">Data3!$IH$117</definedName>
    <definedName name="A127828230R">Data4!$D$1:$D$10,Data4!$D$11:$D$117</definedName>
    <definedName name="A127828230R_Data">Data4!$D$11:$D$117</definedName>
    <definedName name="A127828230R_Latest">Data4!$D$117</definedName>
    <definedName name="A127828231T">Data3!$IE$1:$IE$10,Data3!$IE$11:$IE$117</definedName>
    <definedName name="A127828231T_Data">Data3!$IE$11:$IE$117</definedName>
    <definedName name="A127828231T_Latest">Data3!$IE$117</definedName>
    <definedName name="A127828232V">Data3!$HY$1:$HY$10,Data3!$HY$11:$HY$117</definedName>
    <definedName name="A127828232V_Data">Data3!$HY$11:$HY$117</definedName>
    <definedName name="A127828232V_Latest">Data3!$HY$117</definedName>
    <definedName name="A127828233W">Data4!$M$1:$M$10,Data4!$M$11:$M$117</definedName>
    <definedName name="A127828233W_Data">Data4!$M$11:$M$117</definedName>
    <definedName name="A127828233W_Latest">Data4!$M$117</definedName>
    <definedName name="A127828234X">Data4!$J$1:$J$10,Data4!$J$11:$J$117</definedName>
    <definedName name="A127828234X_Data">Data4!$J$11:$J$117</definedName>
    <definedName name="A127828234X_Latest">Data4!$J$117</definedName>
    <definedName name="A127828235A">Data3!$IQ$1:$IQ$10,Data3!$IQ$11:$IQ$117</definedName>
    <definedName name="A127828235A_Data">Data3!$IQ$11:$IQ$117</definedName>
    <definedName name="A127828235A_Latest">Data3!$IQ$117</definedName>
    <definedName name="A127828236C">Data3!$IB$1:$IB$10,Data3!$IB$11:$IB$117</definedName>
    <definedName name="A127828236C_Data">Data3!$IB$11:$IB$117</definedName>
    <definedName name="A127828236C_Latest">Data3!$IB$117</definedName>
    <definedName name="A127828237F">Data3!$HP$1:$HP$10,Data3!$HP$11:$HP$117</definedName>
    <definedName name="A127828237F_Data">Data3!$HP$11:$HP$117</definedName>
    <definedName name="A127828237F_Latest">Data3!$HP$117</definedName>
    <definedName name="A127828238J">Data3!$HV$1:$HV$10,Data3!$HV$11:$HV$117</definedName>
    <definedName name="A127828238J_Data">Data3!$HV$11:$HV$117</definedName>
    <definedName name="A127828238J_Latest">Data3!$HV$117</definedName>
    <definedName name="A127828239K">Data3!$HS$1:$HS$10,Data3!$HS$11:$HS$117</definedName>
    <definedName name="A127828239K_Data">Data3!$HS$11:$HS$117</definedName>
    <definedName name="A127828239K_Latest">Data3!$HS$117</definedName>
    <definedName name="A127828240V">Data3!$IK$1:$IK$10,Data3!$IK$11:$IK$117</definedName>
    <definedName name="A127828240V_Data">Data3!$IK$11:$IK$117</definedName>
    <definedName name="A127828240V_Latest">Data3!$IK$117</definedName>
    <definedName name="A127828241W">Data4!$P$1:$P$10,Data4!$P$11:$P$117</definedName>
    <definedName name="A127828241W_Data">Data4!$P$11:$P$117</definedName>
    <definedName name="A127828241W_Latest">Data4!$P$117</definedName>
    <definedName name="A127828557T">Data4!$AZ$1:$AZ$10,Data4!$AZ$11:$AZ$117</definedName>
    <definedName name="A127828557T_Data">Data4!$AZ$11:$AZ$117</definedName>
    <definedName name="A127828557T_Latest">Data4!$AZ$117</definedName>
    <definedName name="A127828558V">Data4!$AQ$1:$AQ$10,Data4!$AQ$11:$AQ$117</definedName>
    <definedName name="A127828558V_Data">Data4!$AQ$11:$AQ$117</definedName>
    <definedName name="A127828558V_Latest">Data4!$AQ$117</definedName>
    <definedName name="A127828559W">Data4!$AK$1:$AK$10,Data4!$AK$11:$AK$117</definedName>
    <definedName name="A127828559W_Data">Data4!$AK$11:$AK$117</definedName>
    <definedName name="A127828559W_Latest">Data4!$AK$117</definedName>
    <definedName name="A127828560F">Data4!$AW$1:$AW$10,Data4!$AW$11:$AW$117</definedName>
    <definedName name="A127828560F_Data">Data4!$AW$11:$AW$117</definedName>
    <definedName name="A127828560F_Latest">Data4!$AW$117</definedName>
    <definedName name="A127828561J">Data4!$AH$1:$AH$10,Data4!$AH$11:$AH$117</definedName>
    <definedName name="A127828561J_Data">Data4!$AH$11:$AH$117</definedName>
    <definedName name="A127828561J_Latest">Data4!$AH$117</definedName>
    <definedName name="A127828562K">Data4!$AB$1:$AB$10,Data4!$AB$11:$AB$117</definedName>
    <definedName name="A127828562K_Data">Data4!$AB$11:$AB$117</definedName>
    <definedName name="A127828562K_Latest">Data4!$AB$117</definedName>
    <definedName name="A127828563L">Data4!$BF$1:$BF$10,Data4!$BF$11:$BF$117</definedName>
    <definedName name="A127828563L_Data">Data4!$BF$11:$BF$117</definedName>
    <definedName name="A127828563L_Latest">Data4!$BF$117</definedName>
    <definedName name="A127828564R">Data4!$BC$1:$BC$10,Data4!$BC$11:$BC$117</definedName>
    <definedName name="A127828564R_Data">Data4!$BC$11:$BC$117</definedName>
    <definedName name="A127828564R_Latest">Data4!$BC$117</definedName>
    <definedName name="A127828565T">Data4!$AT$1:$AT$10,Data4!$AT$11:$AT$117</definedName>
    <definedName name="A127828565T_Data">Data4!$AT$11:$AT$117</definedName>
    <definedName name="A127828565T_Latest">Data4!$AT$117</definedName>
    <definedName name="A127828566V">Data4!$AE$1:$AE$10,Data4!$AE$11:$AE$117</definedName>
    <definedName name="A127828566V_Data">Data4!$AE$11:$AE$117</definedName>
    <definedName name="A127828566V_Latest">Data4!$AE$117</definedName>
    <definedName name="A127828567W">Data4!$S$1:$S$10,Data4!$S$11:$S$117</definedName>
    <definedName name="A127828567W_Data">Data4!$S$11:$S$117</definedName>
    <definedName name="A127828567W_Latest">Data4!$S$117</definedName>
    <definedName name="A127828568X">Data4!$Y$1:$Y$10,Data4!$Y$11:$Y$117</definedName>
    <definedName name="A127828568X_Data">Data4!$Y$11:$Y$117</definedName>
    <definedName name="A127828568X_Latest">Data4!$Y$117</definedName>
    <definedName name="A127828569A">Data4!$V$1:$V$10,Data4!$V$11:$V$117</definedName>
    <definedName name="A127828569A_Data">Data4!$V$11:$V$117</definedName>
    <definedName name="A127828569A_Latest">Data4!$V$117</definedName>
    <definedName name="A127828570K">Data4!$AN$1:$AN$10,Data4!$AN$11:$AN$117</definedName>
    <definedName name="A127828570K_Data">Data4!$AN$11:$AN$117</definedName>
    <definedName name="A127828570K_Latest">Data4!$AN$117</definedName>
    <definedName name="A127828571L">Data4!$BI$1:$BI$10,Data4!$BI$11:$BI$117</definedName>
    <definedName name="A127828571L_Data">Data4!$BI$11:$BI$117</definedName>
    <definedName name="A127828571L_Latest">Data4!$BI$117</definedName>
    <definedName name="A127828887J">Data3!$AF$1:$AF$10,Data3!$AF$11:$AF$117</definedName>
    <definedName name="A127828887J_Data">Data3!$AF$11:$AF$117</definedName>
    <definedName name="A127828887J_Latest">Data3!$AF$117</definedName>
    <definedName name="A127828888K">Data3!$W$1:$W$10,Data3!$W$11:$W$117</definedName>
    <definedName name="A127828888K_Data">Data3!$W$11:$W$117</definedName>
    <definedName name="A127828888K_Latest">Data3!$W$117</definedName>
    <definedName name="A127828889L">Data3!$Q$1:$Q$10,Data3!$Q$11:$Q$117</definedName>
    <definedName name="A127828889L_Data">Data3!$Q$11:$Q$117</definedName>
    <definedName name="A127828889L_Latest">Data3!$Q$117</definedName>
    <definedName name="A127828890W">Data3!$AC$1:$AC$10,Data3!$AC$11:$AC$117</definedName>
    <definedName name="A127828890W_Data">Data3!$AC$11:$AC$117</definedName>
    <definedName name="A127828890W_Latest">Data3!$AC$117</definedName>
    <definedName name="A127828891X">Data3!$N$1:$N$10,Data3!$N$11:$N$117</definedName>
    <definedName name="A127828891X_Data">Data3!$N$11:$N$117</definedName>
    <definedName name="A127828891X_Latest">Data3!$N$117</definedName>
    <definedName name="A127828892A">Data3!$H$1:$H$10,Data3!$H$11:$H$117</definedName>
    <definedName name="A127828892A_Data">Data3!$H$11:$H$117</definedName>
    <definedName name="A127828892A_Latest">Data3!$H$117</definedName>
    <definedName name="A127828893C">Data3!$AL$1:$AL$10,Data3!$AL$11:$AL$117</definedName>
    <definedName name="A127828893C_Data">Data3!$AL$11:$AL$117</definedName>
    <definedName name="A127828893C_Latest">Data3!$AL$117</definedName>
    <definedName name="A127828894F">Data3!$AI$1:$AI$10,Data3!$AI$11:$AI$117</definedName>
    <definedName name="A127828894F_Data">Data3!$AI$11:$AI$117</definedName>
    <definedName name="A127828894F_Latest">Data3!$AI$117</definedName>
    <definedName name="A127828895J">Data3!$Z$1:$Z$10,Data3!$Z$11:$Z$117</definedName>
    <definedName name="A127828895J_Data">Data3!$Z$11:$Z$117</definedName>
    <definedName name="A127828895J_Latest">Data3!$Z$117</definedName>
    <definedName name="A127828896K">Data3!$K$1:$K$10,Data3!$K$11:$K$117</definedName>
    <definedName name="A127828896K_Data">Data3!$K$11:$K$117</definedName>
    <definedName name="A127828896K_Latest">Data3!$K$117</definedName>
    <definedName name="A127828897L">Data2!$IO$1:$IO$10,Data2!$IO$11:$IO$117</definedName>
    <definedName name="A127828897L_Data">Data2!$IO$11:$IO$117</definedName>
    <definedName name="A127828897L_Latest">Data2!$IO$117</definedName>
    <definedName name="A127828898R">Data3!$E$1:$E$10,Data3!$E$11:$E$117</definedName>
    <definedName name="A127828898R_Data">Data3!$E$11:$E$117</definedName>
    <definedName name="A127828898R_Latest">Data3!$E$117</definedName>
    <definedName name="A127828899T">Data3!$B$1:$B$10,Data3!$B$11:$B$117</definedName>
    <definedName name="A127828899T_Data">Data3!$B$11:$B$117</definedName>
    <definedName name="A127828899T_Latest">Data3!$B$117</definedName>
    <definedName name="A127828900R">Data3!$T$1:$T$10,Data3!$T$11:$T$117</definedName>
    <definedName name="A127828900R_Data">Data3!$T$11:$T$117</definedName>
    <definedName name="A127828900R_Latest">Data3!$T$117</definedName>
    <definedName name="A127828901T">Data3!$AO$1:$AO$10,Data3!$AO$11:$AO$117</definedName>
    <definedName name="A127828901T_Data">Data3!$AO$11:$AO$117</definedName>
    <definedName name="A127828901T_Latest">Data3!$AO$117</definedName>
    <definedName name="A127829217R">Data3!$DR$1:$DR$10,Data3!$DR$11:$DR$117</definedName>
    <definedName name="A127829217R_Data">Data3!$DR$11:$DR$117</definedName>
    <definedName name="A127829217R_Latest">Data3!$DR$117</definedName>
    <definedName name="A127829218T">Data3!$DI$1:$DI$10,Data3!$DI$11:$DI$117</definedName>
    <definedName name="A127829218T_Data">Data3!$DI$11:$DI$117</definedName>
    <definedName name="A127829218T_Latest">Data3!$DI$117</definedName>
    <definedName name="A127829219V">Data3!$DC$1:$DC$10,Data3!$DC$11:$DC$117</definedName>
    <definedName name="A127829219V_Data">Data3!$DC$11:$DC$117</definedName>
    <definedName name="A127829219V_Latest">Data3!$DC$117</definedName>
    <definedName name="A127829220C">Data3!$DO$1:$DO$10,Data3!$DO$11:$DO$117</definedName>
    <definedName name="A127829220C_Data">Data3!$DO$11:$DO$117</definedName>
    <definedName name="A127829220C_Latest">Data3!$DO$117</definedName>
    <definedName name="A127829221F">Data3!$CZ$1:$CZ$10,Data3!$CZ$11:$CZ$117</definedName>
    <definedName name="A127829221F_Data">Data3!$CZ$11:$CZ$117</definedName>
    <definedName name="A127829221F_Latest">Data3!$CZ$117</definedName>
    <definedName name="A127829222J">Data3!$CT$1:$CT$10,Data3!$CT$11:$CT$117</definedName>
    <definedName name="A127829222J_Data">Data3!$CT$11:$CT$117</definedName>
    <definedName name="A127829222J_Latest">Data3!$CT$117</definedName>
    <definedName name="A127829223K">Data3!$DX$1:$DX$10,Data3!$DX$11:$DX$117</definedName>
    <definedName name="A127829223K_Data">Data3!$DX$11:$DX$117</definedName>
    <definedName name="A127829223K_Latest">Data3!$DX$117</definedName>
    <definedName name="A127829224L">Data3!$DU$1:$DU$10,Data3!$DU$11:$DU$117</definedName>
    <definedName name="A127829224L_Data">Data3!$DU$11:$DU$117</definedName>
    <definedName name="A127829224L_Latest">Data3!$DU$117</definedName>
    <definedName name="A127829225R">Data3!$DL$1:$DL$10,Data3!$DL$11:$DL$117</definedName>
    <definedName name="A127829225R_Data">Data3!$DL$11:$DL$117</definedName>
    <definedName name="A127829225R_Latest">Data3!$DL$117</definedName>
    <definedName name="A127829226T">Data3!$CW$1:$CW$10,Data3!$CW$11:$CW$117</definedName>
    <definedName name="A127829226T_Data">Data3!$CW$11:$CW$117</definedName>
    <definedName name="A127829226T_Latest">Data3!$CW$117</definedName>
    <definedName name="A127829227V">Data3!$CK$1:$CK$10,Data3!$CK$11:$CK$117</definedName>
    <definedName name="A127829227V_Data">Data3!$CK$11:$CK$117</definedName>
    <definedName name="A127829227V_Latest">Data3!$CK$117</definedName>
    <definedName name="A127829228W">Data3!$CQ$1:$CQ$10,Data3!$CQ$11:$CQ$117</definedName>
    <definedName name="A127829228W_Data">Data3!$CQ$11:$CQ$117</definedName>
    <definedName name="A127829228W_Latest">Data3!$CQ$117</definedName>
    <definedName name="A127829229X">Data3!$CN$1:$CN$10,Data3!$CN$11:$CN$117</definedName>
    <definedName name="A127829229X_Data">Data3!$CN$11:$CN$117</definedName>
    <definedName name="A127829229X_Latest">Data3!$CN$117</definedName>
    <definedName name="A127829230J">Data3!$DF$1:$DF$10,Data3!$DF$11:$DF$117</definedName>
    <definedName name="A127829230J_Data">Data3!$DF$11:$DF$117</definedName>
    <definedName name="A127829230J_Latest">Data3!$DF$117</definedName>
    <definedName name="A127829231K">Data3!$EA$1:$EA$10,Data3!$EA$11:$EA$117</definedName>
    <definedName name="A127829231K_Data">Data3!$EA$11:$EA$117</definedName>
    <definedName name="A127829231K_Latest">Data3!$EA$117</definedName>
    <definedName name="A127829547F">Data3!$FK$1:$FK$10,Data3!$FK$11:$FK$117</definedName>
    <definedName name="A127829547F_Data">Data3!$FK$11:$FK$117</definedName>
    <definedName name="A127829547F_Latest">Data3!$FK$117</definedName>
    <definedName name="A127829548J">Data3!$FB$1:$FB$10,Data3!$FB$11:$FB$117</definedName>
    <definedName name="A127829548J_Data">Data3!$FB$11:$FB$117</definedName>
    <definedName name="A127829548J_Latest">Data3!$FB$117</definedName>
    <definedName name="A127829549K">Data3!$EV$1:$EV$10,Data3!$EV$11:$EV$117</definedName>
    <definedName name="A127829549K_Data">Data3!$EV$11:$EV$117</definedName>
    <definedName name="A127829549K_Latest">Data3!$EV$117</definedName>
    <definedName name="A127829550V">Data3!$FH$1:$FH$10,Data3!$FH$11:$FH$117</definedName>
    <definedName name="A127829550V_Data">Data3!$FH$11:$FH$117</definedName>
    <definedName name="A127829550V_Latest">Data3!$FH$117</definedName>
    <definedName name="A127829551W">Data3!$ES$1:$ES$10,Data3!$ES$11:$ES$117</definedName>
    <definedName name="A127829551W_Data">Data3!$ES$11:$ES$117</definedName>
    <definedName name="A127829551W_Latest">Data3!$ES$117</definedName>
    <definedName name="A127829552X">Data3!$EM$1:$EM$10,Data3!$EM$11:$EM$117</definedName>
    <definedName name="A127829552X_Data">Data3!$EM$11:$EM$117</definedName>
    <definedName name="A127829552X_Latest">Data3!$EM$117</definedName>
    <definedName name="A127829553A">Data3!$FQ$1:$FQ$10,Data3!$FQ$11:$FQ$117</definedName>
    <definedName name="A127829553A_Data">Data3!$FQ$11:$FQ$117</definedName>
    <definedName name="A127829553A_Latest">Data3!$FQ$117</definedName>
    <definedName name="A127829554C">Data3!$FN$1:$FN$10,Data3!$FN$11:$FN$117</definedName>
    <definedName name="A127829554C_Data">Data3!$FN$11:$FN$117</definedName>
    <definedName name="A127829554C_Latest">Data3!$FN$117</definedName>
    <definedName name="A127829555F">Data3!$FE$1:$FE$10,Data3!$FE$11:$FE$117</definedName>
    <definedName name="A127829555F_Data">Data3!$FE$11:$FE$117</definedName>
    <definedName name="A127829555F_Latest">Data3!$FE$117</definedName>
    <definedName name="A127829556J">Data3!$EP$1:$EP$10,Data3!$EP$11:$EP$117</definedName>
    <definedName name="A127829556J_Data">Data3!$EP$11:$EP$117</definedName>
    <definedName name="A127829556J_Latest">Data3!$EP$117</definedName>
    <definedName name="A127829557K">Data3!$ED$1:$ED$10,Data3!$ED$11:$ED$117</definedName>
    <definedName name="A127829557K_Data">Data3!$ED$11:$ED$117</definedName>
    <definedName name="A127829557K_Latest">Data3!$ED$117</definedName>
    <definedName name="A127829558L">Data3!$EJ$1:$EJ$10,Data3!$EJ$11:$EJ$117</definedName>
    <definedName name="A127829558L_Data">Data3!$EJ$11:$EJ$117</definedName>
    <definedName name="A127829558L_Latest">Data3!$EJ$117</definedName>
    <definedName name="A127829559R">Data3!$EG$1:$EG$10,Data3!$EG$11:$EG$117</definedName>
    <definedName name="A127829559R_Data">Data3!$EG$11:$EG$117</definedName>
    <definedName name="A127829559R_Latest">Data3!$EG$117</definedName>
    <definedName name="A127829560X">Data3!$EY$1:$EY$10,Data3!$EY$11:$EY$117</definedName>
    <definedName name="A127829560X_Data">Data3!$EY$11:$EY$117</definedName>
    <definedName name="A127829560X_Latest">Data3!$EY$117</definedName>
    <definedName name="A127829561A">Data3!$FT$1:$FT$10,Data3!$FT$11:$FT$117</definedName>
    <definedName name="A127829561A_Data">Data3!$FT$11:$FT$117</definedName>
    <definedName name="A127829561A_Latest">Data3!$FT$117</definedName>
    <definedName name="A127829877W">Data4!$CR$1:$CR$10,Data4!$CR$11:$CR$117</definedName>
    <definedName name="A127829877W_Data">Data4!$CR$11:$CR$117</definedName>
    <definedName name="A127829877W_Latest">Data4!$CR$117</definedName>
    <definedName name="A127829878X">Data4!$CI$1:$CI$10,Data4!$CI$11:$CI$117</definedName>
    <definedName name="A127829878X_Data">Data4!$CI$11:$CI$117</definedName>
    <definedName name="A127829878X_Latest">Data4!$CI$117</definedName>
    <definedName name="A127829879A">Data4!$CC$1:$CC$10,Data4!$CC$11:$CC$117</definedName>
    <definedName name="A127829879A_Data">Data4!$CC$11:$CC$117</definedName>
    <definedName name="A127829879A_Latest">Data4!$CC$117</definedName>
    <definedName name="A127829880K">Data4!$CO$1:$CO$10,Data4!$CO$11:$CO$117</definedName>
    <definedName name="A127829880K_Data">Data4!$CO$11:$CO$117</definedName>
    <definedName name="A127829880K_Latest">Data4!$CO$117</definedName>
    <definedName name="A127829881L">Data4!$BZ$1:$BZ$10,Data4!$BZ$11:$BZ$117</definedName>
    <definedName name="A127829881L_Data">Data4!$BZ$11:$BZ$117</definedName>
    <definedName name="A127829881L_Latest">Data4!$BZ$117</definedName>
    <definedName name="A127829882R">Data4!$BT$1:$BT$10,Data4!$BT$11:$BT$117</definedName>
    <definedName name="A127829882R_Data">Data4!$BT$11:$BT$117</definedName>
    <definedName name="A127829882R_Latest">Data4!$BT$117</definedName>
    <definedName name="A127829883T">Data4!$CX$1:$CX$10,Data4!$CX$11:$CX$117</definedName>
    <definedName name="A127829883T_Data">Data4!$CX$11:$CX$117</definedName>
    <definedName name="A127829883T_Latest">Data4!$CX$117</definedName>
    <definedName name="A127829884V">Data4!$CU$1:$CU$10,Data4!$CU$11:$CU$117</definedName>
    <definedName name="A127829884V_Data">Data4!$CU$11:$CU$117</definedName>
    <definedName name="A127829884V_Latest">Data4!$CU$117</definedName>
    <definedName name="A127829885W">Data4!$CL$1:$CL$10,Data4!$CL$11:$CL$117</definedName>
    <definedName name="A127829885W_Data">Data4!$CL$11:$CL$117</definedName>
    <definedName name="A127829885W_Latest">Data4!$CL$117</definedName>
    <definedName name="A127829886X">Data4!$BW$1:$BW$10,Data4!$BW$11:$BW$117</definedName>
    <definedName name="A127829886X_Data">Data4!$BW$11:$BW$117</definedName>
    <definedName name="A127829886X_Latest">Data4!$BW$117</definedName>
    <definedName name="A127829887A">Data4!$BK$1:$BK$10,Data4!$BK$11:$BK$117</definedName>
    <definedName name="A127829887A_Data">Data4!$BK$11:$BK$117</definedName>
    <definedName name="A127829887A_Latest">Data4!$BK$117</definedName>
    <definedName name="A127829888C">Data4!$BQ$1:$BQ$10,Data4!$BQ$11:$BQ$117</definedName>
    <definedName name="A127829888C_Data">Data4!$BQ$11:$BQ$117</definedName>
    <definedName name="A127829888C_Latest">Data4!$BQ$117</definedName>
    <definedName name="A127829889F">Data4!$BN$1:$BN$10,Data4!$BN$11:$BN$117</definedName>
    <definedName name="A127829889F_Data">Data4!$BN$11:$BN$117</definedName>
    <definedName name="A127829889F_Latest">Data4!$BN$117</definedName>
    <definedName name="A127829890R">Data4!$CF$1:$CF$10,Data4!$CF$11:$CF$117</definedName>
    <definedName name="A127829890R_Data">Data4!$CF$11:$CF$117</definedName>
    <definedName name="A127829890R_Latest">Data4!$CF$117</definedName>
    <definedName name="A127829891T">Data4!$DA$1:$DA$10,Data4!$DA$11:$DA$117</definedName>
    <definedName name="A127829891T_Data">Data4!$DA$11:$DA$117</definedName>
    <definedName name="A127829891T_Latest">Data4!$DA$117</definedName>
    <definedName name="A127829967A">Data1!$CC$1:$CC$10,Data1!$CC$11:$CC$117</definedName>
    <definedName name="A127829967A_Data">Data1!$CC$11:$CC$117</definedName>
    <definedName name="A127829967A_Latest">Data1!$CC$117</definedName>
    <definedName name="A127829968C">Data1!$BT$1:$BT$10,Data1!$BT$11:$BT$117</definedName>
    <definedName name="A127829968C_Data">Data1!$BT$11:$BT$117</definedName>
    <definedName name="A127829968C_Latest">Data1!$BT$117</definedName>
    <definedName name="A127829969F">Data1!$BN$1:$BN$10,Data1!$BN$11:$BN$117</definedName>
    <definedName name="A127829969F_Data">Data1!$BN$11:$BN$117</definedName>
    <definedName name="A127829969F_Latest">Data1!$BN$117</definedName>
    <definedName name="A127829970R">Data1!$BZ$1:$BZ$10,Data1!$BZ$11:$BZ$117</definedName>
    <definedName name="A127829970R_Data">Data1!$BZ$11:$BZ$117</definedName>
    <definedName name="A127829970R_Latest">Data1!$BZ$117</definedName>
    <definedName name="A127829971T">Data1!$BK$1:$BK$10,Data1!$BK$11:$BK$117</definedName>
    <definedName name="A127829971T_Data">Data1!$BK$11:$BK$117</definedName>
    <definedName name="A127829971T_Latest">Data1!$BK$117</definedName>
    <definedName name="A127829972V">Data1!$BE$1:$BE$10,Data1!$BE$11:$BE$117</definedName>
    <definedName name="A127829972V_Data">Data1!$BE$11:$BE$117</definedName>
    <definedName name="A127829972V_Latest">Data1!$BE$117</definedName>
    <definedName name="A127829973W">Data1!$CI$1:$CI$10,Data1!$CI$11:$CI$117</definedName>
    <definedName name="A127829973W_Data">Data1!$CI$11:$CI$117</definedName>
    <definedName name="A127829973W_Latest">Data1!$CI$117</definedName>
    <definedName name="A127829974X">Data1!$CF$1:$CF$10,Data1!$CF$11:$CF$117</definedName>
    <definedName name="A127829974X_Data">Data1!$CF$11:$CF$117</definedName>
    <definedName name="A127829974X_Latest">Data1!$CF$117</definedName>
    <definedName name="A127829975A">Data1!$BW$1:$BW$10,Data1!$BW$11:$BW$117</definedName>
    <definedName name="A127829975A_Data">Data1!$BW$11:$BW$117</definedName>
    <definedName name="A127829975A_Latest">Data1!$BW$117</definedName>
    <definedName name="A127829976C">Data1!$BH$1:$BH$10,Data1!$BH$11:$BH$117</definedName>
    <definedName name="A127829976C_Data">Data1!$BH$11:$BH$117</definedName>
    <definedName name="A127829976C_Latest">Data1!$BH$117</definedName>
    <definedName name="A127829977F">Data1!$AV$1:$AV$10,Data1!$AV$11:$AV$117</definedName>
    <definedName name="A127829977F_Data">Data1!$AV$11:$AV$117</definedName>
    <definedName name="A127829977F_Latest">Data1!$AV$117</definedName>
    <definedName name="A127829978J">Data1!$BB$1:$BB$10,Data1!$BB$11:$BB$117</definedName>
    <definedName name="A127829978J_Data">Data1!$BB$11:$BB$117</definedName>
    <definedName name="A127829978J_Latest">Data1!$BB$117</definedName>
    <definedName name="A127829979K">Data1!$AY$1:$AY$10,Data1!$AY$11:$AY$117</definedName>
    <definedName name="A127829979K_Data">Data1!$AY$11:$AY$117</definedName>
    <definedName name="A127829979K_Latest">Data1!$AY$117</definedName>
    <definedName name="A127829980V">Data1!$BQ$1:$BQ$10,Data1!$BQ$11:$BQ$117</definedName>
    <definedName name="A127829980V_Data">Data1!$BQ$11:$BQ$117</definedName>
    <definedName name="A127829980V_Latest">Data1!$BQ$117</definedName>
    <definedName name="A127829981W">Data1!$CL$1:$CL$10,Data1!$CL$11:$CL$117</definedName>
    <definedName name="A127829981W_Data">Data1!$CL$11:$CL$117</definedName>
    <definedName name="A127829981W_Latest">Data1!$CL$117</definedName>
    <definedName name="A127829997R">Data2!$GI$1:$GI$10,Data2!$GI$11:$GI$117</definedName>
    <definedName name="A127829997R_Data">Data2!$GI$11:$GI$117</definedName>
    <definedName name="A127829997R_Latest">Data2!$GI$117</definedName>
    <definedName name="A127829998T">Data2!$FZ$1:$FZ$10,Data2!$FZ$11:$FZ$117</definedName>
    <definedName name="A127829998T_Data">Data2!$FZ$11:$FZ$117</definedName>
    <definedName name="A127829998T_Latest">Data2!$FZ$117</definedName>
    <definedName name="A127829999V">Data2!$FT$1:$FT$10,Data2!$FT$11:$FT$117</definedName>
    <definedName name="A127829999V_Data">Data2!$FT$11:$FT$117</definedName>
    <definedName name="A127829999V_Latest">Data2!$FT$117</definedName>
    <definedName name="A127830000X">Data2!$GF$1:$GF$10,Data2!$GF$11:$GF$117</definedName>
    <definedName name="A127830000X_Data">Data2!$GF$11:$GF$117</definedName>
    <definedName name="A127830000X_Latest">Data2!$GF$117</definedName>
    <definedName name="A127830001A">Data2!$FQ$1:$FQ$10,Data2!$FQ$11:$FQ$117</definedName>
    <definedName name="A127830001A_Data">Data2!$FQ$11:$FQ$117</definedName>
    <definedName name="A127830001A_Latest">Data2!$FQ$117</definedName>
    <definedName name="A127830002C">Data2!$FK$1:$FK$10,Data2!$FK$11:$FK$117</definedName>
    <definedName name="A127830002C_Data">Data2!$FK$11:$FK$117</definedName>
    <definedName name="A127830002C_Latest">Data2!$FK$117</definedName>
    <definedName name="A127830003F">Data2!$GO$1:$GO$10,Data2!$GO$11:$GO$117</definedName>
    <definedName name="A127830003F_Data">Data2!$GO$11:$GO$117</definedName>
    <definedName name="A127830003F_Latest">Data2!$GO$117</definedName>
    <definedName name="A127830004J">Data2!$GL$1:$GL$10,Data2!$GL$11:$GL$117</definedName>
    <definedName name="A127830004J_Data">Data2!$GL$11:$GL$117</definedName>
    <definedName name="A127830004J_Latest">Data2!$GL$117</definedName>
    <definedName name="A127830005K">Data2!$GC$1:$GC$10,Data2!$GC$11:$GC$117</definedName>
    <definedName name="A127830005K_Data">Data2!$GC$11:$GC$117</definedName>
    <definedName name="A127830005K_Latest">Data2!$GC$117</definedName>
    <definedName name="A127830006L">Data2!$FN$1:$FN$10,Data2!$FN$11:$FN$117</definedName>
    <definedName name="A127830006L_Data">Data2!$FN$11:$FN$117</definedName>
    <definedName name="A127830006L_Latest">Data2!$FN$117</definedName>
    <definedName name="A127830007R">Data2!$FB$1:$FB$10,Data2!$FB$11:$FB$117</definedName>
    <definedName name="A127830007R_Data">Data2!$FB$11:$FB$117</definedName>
    <definedName name="A127830007R_Latest">Data2!$FB$117</definedName>
    <definedName name="A127830008T">Data2!$FH$1:$FH$10,Data2!$FH$11:$FH$117</definedName>
    <definedName name="A127830008T_Data">Data2!$FH$11:$FH$117</definedName>
    <definedName name="A127830008T_Latest">Data2!$FH$117</definedName>
    <definedName name="A127830009V">Data2!$FE$1:$FE$10,Data2!$FE$11:$FE$117</definedName>
    <definedName name="A127830009V_Data">Data2!$FE$11:$FE$117</definedName>
    <definedName name="A127830009V_Latest">Data2!$FE$117</definedName>
    <definedName name="A127830010C">Data2!$FW$1:$FW$10,Data2!$FW$11:$FW$117</definedName>
    <definedName name="A127830010C_Data">Data2!$FW$11:$FW$117</definedName>
    <definedName name="A127830010C_Latest">Data2!$FW$117</definedName>
    <definedName name="A127830011F">Data2!$GR$1:$GR$10,Data2!$GR$11:$GR$117</definedName>
    <definedName name="A127830011F_Data">Data2!$GR$11:$GR$117</definedName>
    <definedName name="A127830011F_Latest">Data2!$GR$117</definedName>
    <definedName name="A127830027X">Data2!$EP$1:$EP$10,Data2!$EP$11:$EP$117</definedName>
    <definedName name="A127830027X_Data">Data2!$EP$11:$EP$117</definedName>
    <definedName name="A127830027X_Latest">Data2!$EP$117</definedName>
    <definedName name="A127830028A">Data2!$EG$1:$EG$10,Data2!$EG$11:$EG$117</definedName>
    <definedName name="A127830028A_Data">Data2!$EG$11:$EG$117</definedName>
    <definedName name="A127830028A_Latest">Data2!$EG$117</definedName>
    <definedName name="A127830029C">Data2!$EA$1:$EA$10,Data2!$EA$11:$EA$117</definedName>
    <definedName name="A127830029C_Data">Data2!$EA$11:$EA$117</definedName>
    <definedName name="A127830029C_Latest">Data2!$EA$117</definedName>
    <definedName name="A127830030L">Data2!$EM$1:$EM$10,Data2!$EM$11:$EM$117</definedName>
    <definedName name="A127830030L_Data">Data2!$EM$11:$EM$117</definedName>
    <definedName name="A127830030L_Latest">Data2!$EM$117</definedName>
    <definedName name="A127830031R">Data2!$DX$1:$DX$10,Data2!$DX$11:$DX$117</definedName>
    <definedName name="A127830031R_Data">Data2!$DX$11:$DX$117</definedName>
    <definedName name="A127830031R_Latest">Data2!$DX$117</definedName>
    <definedName name="A127830032T">Data2!$DR$1:$DR$10,Data2!$DR$11:$DR$117</definedName>
    <definedName name="A127830032T_Data">Data2!$DR$11:$DR$117</definedName>
    <definedName name="A127830032T_Latest">Data2!$DR$117</definedName>
    <definedName name="A127830033V">Data2!$EV$1:$EV$10,Data2!$EV$11:$EV$117</definedName>
    <definedName name="A127830033V_Data">Data2!$EV$11:$EV$117</definedName>
    <definedName name="A127830033V_Latest">Data2!$EV$117</definedName>
    <definedName name="A127830034W">Data2!$ES$1:$ES$10,Data2!$ES$11:$ES$117</definedName>
    <definedName name="A127830034W_Data">Data2!$ES$11:$ES$117</definedName>
    <definedName name="A127830034W_Latest">Data2!$ES$117</definedName>
    <definedName name="A127830035X">Data2!$EJ$1:$EJ$10,Data2!$EJ$11:$EJ$117</definedName>
    <definedName name="A127830035X_Data">Data2!$EJ$11:$EJ$117</definedName>
    <definedName name="A127830035X_Latest">Data2!$EJ$117</definedName>
    <definedName name="A127830036A">Data2!$DU$1:$DU$10,Data2!$DU$11:$DU$117</definedName>
    <definedName name="A127830036A_Data">Data2!$DU$11:$DU$117</definedName>
    <definedName name="A127830036A_Latest">Data2!$DU$117</definedName>
    <definedName name="A127830037C">Data2!$DI$1:$DI$10,Data2!$DI$11:$DI$117</definedName>
    <definedName name="A127830037C_Data">Data2!$DI$11:$DI$117</definedName>
    <definedName name="A127830037C_Latest">Data2!$DI$117</definedName>
    <definedName name="A127830038F">Data2!$DO$1:$DO$10,Data2!$DO$11:$DO$117</definedName>
    <definedName name="A127830038F_Data">Data2!$DO$11:$DO$117</definedName>
    <definedName name="A127830038F_Latest">Data2!$DO$117</definedName>
    <definedName name="A127830039J">Data2!$DL$1:$DL$10,Data2!$DL$11:$DL$117</definedName>
    <definedName name="A127830039J_Data">Data2!$DL$11:$DL$117</definedName>
    <definedName name="A127830039J_Latest">Data2!$DL$117</definedName>
    <definedName name="A127830040T">Data2!$ED$1:$ED$10,Data2!$ED$11:$ED$117</definedName>
    <definedName name="A127830040T_Data">Data2!$ED$11:$ED$117</definedName>
    <definedName name="A127830040T_Latest">Data2!$ED$117</definedName>
    <definedName name="A127830041V">Data2!$EY$1:$EY$10,Data2!$EY$11:$EY$117</definedName>
    <definedName name="A127830041V_Data">Data2!$EY$11:$EY$117</definedName>
    <definedName name="A127830041V_Latest">Data2!$EY$117</definedName>
    <definedName name="A127830057L">Data1!$HH$1:$HH$10,Data1!$HH$11:$HH$117</definedName>
    <definedName name="A127830057L_Data">Data1!$HH$11:$HH$117</definedName>
    <definedName name="A127830057L_Latest">Data1!$HH$117</definedName>
    <definedName name="A127830058R">Data1!$GY$1:$GY$10,Data1!$GY$11:$GY$117</definedName>
    <definedName name="A127830058R_Data">Data1!$GY$11:$GY$117</definedName>
    <definedName name="A127830058R_Latest">Data1!$GY$117</definedName>
    <definedName name="A127830059T">Data1!$GS$1:$GS$10,Data1!$GS$11:$GS$117</definedName>
    <definedName name="A127830059T_Data">Data1!$GS$11:$GS$117</definedName>
    <definedName name="A127830059T_Latest">Data1!$GS$117</definedName>
    <definedName name="A127830060A">Data1!$HE$1:$HE$10,Data1!$HE$11:$HE$117</definedName>
    <definedName name="A127830060A_Data">Data1!$HE$11:$HE$117</definedName>
    <definedName name="A127830060A_Latest">Data1!$HE$117</definedName>
    <definedName name="A127830061C">Data1!$GP$1:$GP$10,Data1!$GP$11:$GP$117</definedName>
    <definedName name="A127830061C_Data">Data1!$GP$11:$GP$117</definedName>
    <definedName name="A127830061C_Latest">Data1!$GP$117</definedName>
    <definedName name="A127830062F">Data1!$GJ$1:$GJ$10,Data1!$GJ$11:$GJ$117</definedName>
    <definedName name="A127830062F_Data">Data1!$GJ$11:$GJ$117</definedName>
    <definedName name="A127830062F_Latest">Data1!$GJ$117</definedName>
    <definedName name="A127830063J">Data1!$HN$1:$HN$10,Data1!$HN$11:$HN$117</definedName>
    <definedName name="A127830063J_Data">Data1!$HN$11:$HN$117</definedName>
    <definedName name="A127830063J_Latest">Data1!$HN$117</definedName>
    <definedName name="A127830064K">Data1!$HK$1:$HK$10,Data1!$HK$11:$HK$117</definedName>
    <definedName name="A127830064K_Data">Data1!$HK$11:$HK$117</definedName>
    <definedName name="A127830064K_Latest">Data1!$HK$117</definedName>
    <definedName name="A127830065L">Data1!$HB$1:$HB$10,Data1!$HB$11:$HB$117</definedName>
    <definedName name="A127830065L_Data">Data1!$HB$11:$HB$117</definedName>
    <definedName name="A127830065L_Latest">Data1!$HB$117</definedName>
    <definedName name="A127830066R">Data1!$GM$1:$GM$10,Data1!$GM$11:$GM$117</definedName>
    <definedName name="A127830066R_Data">Data1!$GM$11:$GM$117</definedName>
    <definedName name="A127830066R_Latest">Data1!$GM$117</definedName>
    <definedName name="A127830067T">Data1!$GA$1:$GA$10,Data1!$GA$11:$GA$117</definedName>
    <definedName name="A127830067T_Data">Data1!$GA$11:$GA$117</definedName>
    <definedName name="A127830067T_Latest">Data1!$GA$117</definedName>
    <definedName name="A127830068V">Data1!$GG$1:$GG$10,Data1!$GG$11:$GG$117</definedName>
    <definedName name="A127830068V_Data">Data1!$GG$11:$GG$117</definedName>
    <definedName name="A127830068V_Latest">Data1!$GG$117</definedName>
    <definedName name="A127830069W">Data1!$GD$1:$GD$10,Data1!$GD$11:$GD$117</definedName>
    <definedName name="A127830069W_Data">Data1!$GD$11:$GD$117</definedName>
    <definedName name="A127830069W_Latest">Data1!$GD$117</definedName>
    <definedName name="A127830070F">Data1!$GV$1:$GV$10,Data1!$GV$11:$GV$117</definedName>
    <definedName name="A127830070F_Data">Data1!$GV$11:$GV$117</definedName>
    <definedName name="A127830070F_Latest">Data1!$GV$117</definedName>
    <definedName name="A127830071J">Data1!$HQ$1:$HQ$10,Data1!$HQ$11:$HQ$117</definedName>
    <definedName name="A127830071J_Data">Data1!$HQ$11:$HQ$117</definedName>
    <definedName name="A127830071J_Latest">Data1!$HQ$117</definedName>
    <definedName name="A127830087A">Data1!$FO$1:$FO$10,Data1!$FO$11:$FO$117</definedName>
    <definedName name="A127830087A_Data">Data1!$FO$11:$FO$117</definedName>
    <definedName name="A127830087A_Latest">Data1!$FO$117</definedName>
    <definedName name="A127830088C">Data1!$FF$1:$FF$10,Data1!$FF$11:$FF$117</definedName>
    <definedName name="A127830088C_Data">Data1!$FF$11:$FF$117</definedName>
    <definedName name="A127830088C_Latest">Data1!$FF$117</definedName>
    <definedName name="A127830089F">Data1!$EZ$1:$EZ$10,Data1!$EZ$11:$EZ$117</definedName>
    <definedName name="A127830089F_Data">Data1!$EZ$11:$EZ$117</definedName>
    <definedName name="A127830089F_Latest">Data1!$EZ$117</definedName>
    <definedName name="A127830090R">Data1!$FL$1:$FL$10,Data1!$FL$11:$FL$117</definedName>
    <definedName name="A127830090R_Data">Data1!$FL$11:$FL$117</definedName>
    <definedName name="A127830090R_Latest">Data1!$FL$117</definedName>
    <definedName name="A127830091T">Data1!$EW$1:$EW$10,Data1!$EW$11:$EW$117</definedName>
    <definedName name="A127830091T_Data">Data1!$EW$11:$EW$117</definedName>
    <definedName name="A127830091T_Latest">Data1!$EW$117</definedName>
    <definedName name="A127830092V">Data1!$EQ$1:$EQ$10,Data1!$EQ$11:$EQ$117</definedName>
    <definedName name="A127830092V_Data">Data1!$EQ$11:$EQ$117</definedName>
    <definedName name="A127830092V_Latest">Data1!$EQ$117</definedName>
    <definedName name="A127830093W">Data1!$FU$1:$FU$10,Data1!$FU$11:$FU$117</definedName>
    <definedName name="A127830093W_Data">Data1!$FU$11:$FU$117</definedName>
    <definedName name="A127830093W_Latest">Data1!$FU$117</definedName>
    <definedName name="A127830094X">Data1!$FR$1:$FR$10,Data1!$FR$11:$FR$117</definedName>
    <definedName name="A127830094X_Data">Data1!$FR$11:$FR$117</definedName>
    <definedName name="A127830094X_Latest">Data1!$FR$117</definedName>
    <definedName name="A127830095A">Data1!$FI$1:$FI$10,Data1!$FI$11:$FI$117</definedName>
    <definedName name="A127830095A_Data">Data1!$FI$11:$FI$117</definedName>
    <definedName name="A127830095A_Latest">Data1!$FI$117</definedName>
    <definedName name="A127830096C">Data1!$ET$1:$ET$10,Data1!$ET$11:$ET$117</definedName>
    <definedName name="A127830096C_Data">Data1!$ET$11:$ET$117</definedName>
    <definedName name="A127830096C_Latest">Data1!$ET$117</definedName>
    <definedName name="A127830097F">Data1!$EH$1:$EH$10,Data1!$EH$11:$EH$117</definedName>
    <definedName name="A127830097F_Data">Data1!$EH$11:$EH$117</definedName>
    <definedName name="A127830097F_Latest">Data1!$EH$117</definedName>
    <definedName name="A127830098J">Data1!$EN$1:$EN$10,Data1!$EN$11:$EN$117</definedName>
    <definedName name="A127830098J_Data">Data1!$EN$11:$EN$117</definedName>
    <definedName name="A127830098J_Latest">Data1!$EN$117</definedName>
    <definedName name="A127830099K">Data1!$EK$1:$EK$10,Data1!$EK$11:$EK$117</definedName>
    <definedName name="A127830099K_Data">Data1!$EK$11:$EK$117</definedName>
    <definedName name="A127830099K_Latest">Data1!$EK$117</definedName>
    <definedName name="A127830100J">Data1!$FC$1:$FC$10,Data1!$FC$11:$FC$117</definedName>
    <definedName name="A127830100J_Data">Data1!$FC$11:$FC$117</definedName>
    <definedName name="A127830100J_Latest">Data1!$FC$117</definedName>
    <definedName name="A127830101K">Data1!$FX$1:$FX$10,Data1!$FX$11:$FX$117</definedName>
    <definedName name="A127830101K_Data">Data1!$FX$11:$FX$117</definedName>
    <definedName name="A127830101K_Latest">Data1!$FX$117</definedName>
    <definedName name="A127830117C">Data2!$IB$1:$IB$10,Data2!$IB$11:$IB$117</definedName>
    <definedName name="A127830117C_Data">Data2!$IB$11:$IB$117</definedName>
    <definedName name="A127830117C_Latest">Data2!$IB$117</definedName>
    <definedName name="A127830118F">Data2!$HS$1:$HS$10,Data2!$HS$11:$HS$117</definedName>
    <definedName name="A127830118F_Data">Data2!$HS$11:$HS$117</definedName>
    <definedName name="A127830118F_Latest">Data2!$HS$117</definedName>
    <definedName name="A127830119J">Data2!$HM$1:$HM$10,Data2!$HM$11:$HM$117</definedName>
    <definedName name="A127830119J_Data">Data2!$HM$11:$HM$117</definedName>
    <definedName name="A127830119J_Latest">Data2!$HM$117</definedName>
    <definedName name="A127830120T">Data2!$HY$1:$HY$10,Data2!$HY$11:$HY$117</definedName>
    <definedName name="A127830120T_Data">Data2!$HY$11:$HY$117</definedName>
    <definedName name="A127830120T_Latest">Data2!$HY$117</definedName>
    <definedName name="A127830121V">Data2!$HJ$1:$HJ$10,Data2!$HJ$11:$HJ$117</definedName>
    <definedName name="A127830121V_Data">Data2!$HJ$11:$HJ$117</definedName>
    <definedName name="A127830121V_Latest">Data2!$HJ$117</definedName>
    <definedName name="A127830122W">Data2!$HD$1:$HD$10,Data2!$HD$11:$HD$117</definedName>
    <definedName name="A127830122W_Data">Data2!$HD$11:$HD$117</definedName>
    <definedName name="A127830122W_Latest">Data2!$HD$117</definedName>
    <definedName name="A127830123X">Data2!$IH$1:$IH$10,Data2!$IH$11:$IH$117</definedName>
    <definedName name="A127830123X_Data">Data2!$IH$11:$IH$117</definedName>
    <definedName name="A127830123X_Latest">Data2!$IH$117</definedName>
    <definedName name="A127830124A">Data2!$IE$1:$IE$10,Data2!$IE$11:$IE$117</definedName>
    <definedName name="A127830124A_Data">Data2!$IE$11:$IE$117</definedName>
    <definedName name="A127830124A_Latest">Data2!$IE$117</definedName>
    <definedName name="A127830125C">Data2!$HV$1:$HV$10,Data2!$HV$11:$HV$117</definedName>
    <definedName name="A127830125C_Data">Data2!$HV$11:$HV$117</definedName>
    <definedName name="A127830125C_Latest">Data2!$HV$117</definedName>
    <definedName name="A127830126F">Data2!$HG$1:$HG$10,Data2!$HG$11:$HG$117</definedName>
    <definedName name="A127830126F_Data">Data2!$HG$11:$HG$117</definedName>
    <definedName name="A127830126F_Latest">Data2!$HG$117</definedName>
    <definedName name="A127830127J">Data2!$GU$1:$GU$10,Data2!$GU$11:$GU$117</definedName>
    <definedName name="A127830127J_Data">Data2!$GU$11:$GU$117</definedName>
    <definedName name="A127830127J_Latest">Data2!$GU$117</definedName>
    <definedName name="A127830128K">Data2!$HA$1:$HA$10,Data2!$HA$11:$HA$117</definedName>
    <definedName name="A127830128K_Data">Data2!$HA$11:$HA$117</definedName>
    <definedName name="A127830128K_Latest">Data2!$HA$117</definedName>
    <definedName name="A127830129L">Data2!$GX$1:$GX$10,Data2!$GX$11:$GX$117</definedName>
    <definedName name="A127830129L_Data">Data2!$GX$11:$GX$117</definedName>
    <definedName name="A127830129L_Latest">Data2!$GX$117</definedName>
    <definedName name="A127830130W">Data2!$HP$1:$HP$10,Data2!$HP$11:$HP$117</definedName>
    <definedName name="A127830130W_Data">Data2!$HP$11:$HP$117</definedName>
    <definedName name="A127830130W_Latest">Data2!$HP$117</definedName>
    <definedName name="A127830131X">Data2!$IK$1:$IK$10,Data2!$IK$11:$IK$117</definedName>
    <definedName name="A127830131X_Data">Data2!$IK$11:$IK$117</definedName>
    <definedName name="A127830131X_Latest">Data2!$IK$117</definedName>
    <definedName name="A127830147T">Data1!$DV$1:$DV$10,Data1!$DV$11:$DV$117</definedName>
    <definedName name="A127830147T_Data">Data1!$DV$11:$DV$117</definedName>
    <definedName name="A127830147T_Latest">Data1!$DV$117</definedName>
    <definedName name="A127830148V">Data1!$DM$1:$DM$10,Data1!$DM$11:$DM$117</definedName>
    <definedName name="A127830148V_Data">Data1!$DM$11:$DM$117</definedName>
    <definedName name="A127830148V_Latest">Data1!$DM$117</definedName>
    <definedName name="A127830149W">Data1!$DG$1:$DG$10,Data1!$DG$11:$DG$117</definedName>
    <definedName name="A127830149W_Data">Data1!$DG$11:$DG$117</definedName>
    <definedName name="A127830149W_Latest">Data1!$DG$117</definedName>
    <definedName name="A127830150F">Data1!$DS$1:$DS$10,Data1!$DS$11:$DS$117</definedName>
    <definedName name="A127830150F_Data">Data1!$DS$11:$DS$117</definedName>
    <definedName name="A127830150F_Latest">Data1!$DS$117</definedName>
    <definedName name="A127830151J">Data1!$DD$1:$DD$10,Data1!$DD$11:$DD$117</definedName>
    <definedName name="A127830151J_Data">Data1!$DD$11:$DD$117</definedName>
    <definedName name="A127830151J_Latest">Data1!$DD$117</definedName>
    <definedName name="A127830152K">Data1!$CX$1:$CX$10,Data1!$CX$11:$CX$117</definedName>
    <definedName name="A127830152K_Data">Data1!$CX$11:$CX$117</definedName>
    <definedName name="A127830152K_Latest">Data1!$CX$117</definedName>
    <definedName name="A127830153L">Data1!$EB$1:$EB$10,Data1!$EB$11:$EB$117</definedName>
    <definedName name="A127830153L_Data">Data1!$EB$11:$EB$117</definedName>
    <definedName name="A127830153L_Latest">Data1!$EB$117</definedName>
    <definedName name="A127830154R">Data1!$DY$1:$DY$10,Data1!$DY$11:$DY$117</definedName>
    <definedName name="A127830154R_Data">Data1!$DY$11:$DY$117</definedName>
    <definedName name="A127830154R_Latest">Data1!$DY$117</definedName>
    <definedName name="A127830155T">Data1!$DP$1:$DP$10,Data1!$DP$11:$DP$117</definedName>
    <definedName name="A127830155T_Data">Data1!$DP$11:$DP$117</definedName>
    <definedName name="A127830155T_Latest">Data1!$DP$117</definedName>
    <definedName name="A127830156V">Data1!$DA$1:$DA$10,Data1!$DA$11:$DA$117</definedName>
    <definedName name="A127830156V_Data">Data1!$DA$11:$DA$117</definedName>
    <definedName name="A127830156V_Latest">Data1!$DA$117</definedName>
    <definedName name="A127830157W">Data1!$CO$1:$CO$10,Data1!$CO$11:$CO$117</definedName>
    <definedName name="A127830157W_Data">Data1!$CO$11:$CO$117</definedName>
    <definedName name="A127830157W_Latest">Data1!$CO$117</definedName>
    <definedName name="A127830158X">Data1!$CU$1:$CU$10,Data1!$CU$11:$CU$117</definedName>
    <definedName name="A127830158X_Data">Data1!$CU$11:$CU$117</definedName>
    <definedName name="A127830158X_Latest">Data1!$CU$117</definedName>
    <definedName name="A127830159A">Data1!$CR$1:$CR$10,Data1!$CR$11:$CR$117</definedName>
    <definedName name="A127830159A_Data">Data1!$CR$11:$CR$117</definedName>
    <definedName name="A127830159A_Latest">Data1!$CR$117</definedName>
    <definedName name="A127830160K">Data1!$DJ$1:$DJ$10,Data1!$DJ$11:$DJ$117</definedName>
    <definedName name="A127830160K_Data">Data1!$DJ$11:$DJ$117</definedName>
    <definedName name="A127830160K_Latest">Data1!$DJ$117</definedName>
    <definedName name="A127830161L">Data1!$EE$1:$EE$10,Data1!$EE$11:$EE$117</definedName>
    <definedName name="A127830161L_Data">Data1!$EE$11:$EE$117</definedName>
    <definedName name="A127830161L_Latest">Data1!$EE$117</definedName>
    <definedName name="A127830177F">Data2!$CW$1:$CW$10,Data2!$CW$11:$CW$117</definedName>
    <definedName name="A127830177F_Data">Data2!$CW$11:$CW$117</definedName>
    <definedName name="A127830177F_Latest">Data2!$CW$117</definedName>
    <definedName name="A127830178J">Data2!$CN$1:$CN$10,Data2!$CN$11:$CN$117</definedName>
    <definedName name="A127830178J_Data">Data2!$CN$11:$CN$117</definedName>
    <definedName name="A127830178J_Latest">Data2!$CN$117</definedName>
    <definedName name="A127830179K">Data2!$CH$1:$CH$10,Data2!$CH$11:$CH$117</definedName>
    <definedName name="A127830179K_Data">Data2!$CH$11:$CH$117</definedName>
    <definedName name="A127830179K_Latest">Data2!$CH$117</definedName>
    <definedName name="A127830180V">Data2!$CT$1:$CT$10,Data2!$CT$11:$CT$117</definedName>
    <definedName name="A127830180V_Data">Data2!$CT$11:$CT$117</definedName>
    <definedName name="A127830180V_Latest">Data2!$CT$117</definedName>
    <definedName name="A127830181W">Data2!$CE$1:$CE$10,Data2!$CE$11:$CE$117</definedName>
    <definedName name="A127830181W_Data">Data2!$CE$11:$CE$117</definedName>
    <definedName name="A127830181W_Latest">Data2!$CE$117</definedName>
    <definedName name="A127830182X">Data2!$BY$1:$BY$10,Data2!$BY$11:$BY$117</definedName>
    <definedName name="A127830182X_Data">Data2!$BY$11:$BY$117</definedName>
    <definedName name="A127830182X_Latest">Data2!$BY$117</definedName>
    <definedName name="A127830183A">Data2!$DC$1:$DC$10,Data2!$DC$11:$DC$117</definedName>
    <definedName name="A127830183A_Data">Data2!$DC$11:$DC$117</definedName>
    <definedName name="A127830183A_Latest">Data2!$DC$117</definedName>
    <definedName name="A127830184C">Data2!$CZ$1:$CZ$10,Data2!$CZ$11:$CZ$117</definedName>
    <definedName name="A127830184C_Data">Data2!$CZ$11:$CZ$117</definedName>
    <definedName name="A127830184C_Latest">Data2!$CZ$117</definedName>
    <definedName name="A127830185F">Data2!$CQ$1:$CQ$10,Data2!$CQ$11:$CQ$117</definedName>
    <definedName name="A127830185F_Data">Data2!$CQ$11:$CQ$117</definedName>
    <definedName name="A127830185F_Latest">Data2!$CQ$117</definedName>
    <definedName name="A127830186J">Data2!$CB$1:$CB$10,Data2!$CB$11:$CB$117</definedName>
    <definedName name="A127830186J_Data">Data2!$CB$11:$CB$117</definedName>
    <definedName name="A127830186J_Latest">Data2!$CB$117</definedName>
    <definedName name="A127830187K">Data2!$BP$1:$BP$10,Data2!$BP$11:$BP$117</definedName>
    <definedName name="A127830187K_Data">Data2!$BP$11:$BP$117</definedName>
    <definedName name="A127830187K_Latest">Data2!$BP$117</definedName>
    <definedName name="A127830188L">Data2!$BV$1:$BV$10,Data2!$BV$11:$BV$117</definedName>
    <definedName name="A127830188L_Data">Data2!$BV$11:$BV$117</definedName>
    <definedName name="A127830188L_Latest">Data2!$BV$117</definedName>
    <definedName name="A127830189R">Data2!$BS$1:$BS$10,Data2!$BS$11:$BS$117</definedName>
    <definedName name="A127830189R_Data">Data2!$BS$11:$BS$117</definedName>
    <definedName name="A127830189R_Latest">Data2!$BS$117</definedName>
    <definedName name="A127830190X">Data2!$CK$1:$CK$10,Data2!$CK$11:$CK$117</definedName>
    <definedName name="A127830190X_Data">Data2!$CK$11:$CK$117</definedName>
    <definedName name="A127830190X_Latest">Data2!$CK$117</definedName>
    <definedName name="A127830191A">Data2!$DF$1:$DF$10,Data2!$DF$11:$DF$117</definedName>
    <definedName name="A127830191A_Data">Data2!$DF$11:$DF$117</definedName>
    <definedName name="A127830191A_Latest">Data2!$DF$117</definedName>
    <definedName name="A127830207J">Data1!$AJ$1:$AJ$10,Data1!$AJ$11:$AJ$117</definedName>
    <definedName name="A127830207J_Data">Data1!$AJ$11:$AJ$117</definedName>
    <definedName name="A127830207J_Latest">Data1!$AJ$117</definedName>
    <definedName name="A127830208K">Data1!$AA$1:$AA$10,Data1!$AA$11:$AA$117</definedName>
    <definedName name="A127830208K_Data">Data1!$AA$11:$AA$117</definedName>
    <definedName name="A127830208K_Latest">Data1!$AA$117</definedName>
    <definedName name="A127830209L">Data1!$U$1:$U$10,Data1!$U$11:$U$117</definedName>
    <definedName name="A127830209L_Data">Data1!$U$11:$U$117</definedName>
    <definedName name="A127830209L_Latest">Data1!$U$117</definedName>
    <definedName name="A127830210W">Data1!$AG$1:$AG$10,Data1!$AG$11:$AG$117</definedName>
    <definedName name="A127830210W_Data">Data1!$AG$11:$AG$117</definedName>
    <definedName name="A127830210W_Latest">Data1!$AG$117</definedName>
    <definedName name="A127830211X">Data1!$R$1:$R$10,Data1!$R$11:$R$117</definedName>
    <definedName name="A127830211X_Data">Data1!$R$11:$R$117</definedName>
    <definedName name="A127830211X_Latest">Data1!$R$117</definedName>
    <definedName name="A127830212A">Data1!$L$1:$L$10,Data1!$L$11:$L$117</definedName>
    <definedName name="A127830212A_Data">Data1!$L$11:$L$117</definedName>
    <definedName name="A127830212A_Latest">Data1!$L$117</definedName>
    <definedName name="A127830213C">Data1!$AP$1:$AP$10,Data1!$AP$11:$AP$117</definedName>
    <definedName name="A127830213C_Data">Data1!$AP$11:$AP$117</definedName>
    <definedName name="A127830213C_Latest">Data1!$AP$117</definedName>
    <definedName name="A127830214F">Data1!$AM$1:$AM$10,Data1!$AM$11:$AM$117</definedName>
    <definedName name="A127830214F_Data">Data1!$AM$11:$AM$117</definedName>
    <definedName name="A127830214F_Latest">Data1!$AM$117</definedName>
    <definedName name="A127830215J">Data1!$AD$1:$AD$10,Data1!$AD$11:$AD$117</definedName>
    <definedName name="A127830215J_Data">Data1!$AD$11:$AD$117</definedName>
    <definedName name="A127830215J_Latest">Data1!$AD$117</definedName>
    <definedName name="A127830216K">Data1!$O$1:$O$10,Data1!$O$11:$O$117</definedName>
    <definedName name="A127830216K_Data">Data1!$O$11:$O$117</definedName>
    <definedName name="A127830216K_Latest">Data1!$O$117</definedName>
    <definedName name="A127830217L">Data1!$C$1:$C$10,Data1!$C$11:$C$117</definedName>
    <definedName name="A127830217L_Data">Data1!$C$11:$C$117</definedName>
    <definedName name="A127830217L_Latest">Data1!$C$117</definedName>
    <definedName name="A127830218R">Data1!$I$1:$I$10,Data1!$I$11:$I$117</definedName>
    <definedName name="A127830218R_Data">Data1!$I$11:$I$117</definedName>
    <definedName name="A127830218R_Latest">Data1!$I$117</definedName>
    <definedName name="A127830219T">Data1!$F$1:$F$10,Data1!$F$11:$F$117</definedName>
    <definedName name="A127830219T_Data">Data1!$F$11:$F$117</definedName>
    <definedName name="A127830219T_Latest">Data1!$F$117</definedName>
    <definedName name="A127830220A">Data1!$X$1:$X$10,Data1!$X$11:$X$117</definedName>
    <definedName name="A127830220A_Data">Data1!$X$11:$X$117</definedName>
    <definedName name="A127830220A_Latest">Data1!$X$117</definedName>
    <definedName name="A127830221C">Data1!$AS$1:$AS$10,Data1!$AS$11:$AS$117</definedName>
    <definedName name="A127830221C_Data">Data1!$AS$11:$AS$117</definedName>
    <definedName name="A127830221C_Latest">Data1!$AS$117</definedName>
    <definedName name="A127830237W">Data2!$K$1:$K$10,Data2!$K$11:$K$117</definedName>
    <definedName name="A127830237W_Data">Data2!$K$11:$K$117</definedName>
    <definedName name="A127830237W_Latest">Data2!$K$117</definedName>
    <definedName name="A127830238X">Data2!$B$1:$B$10,Data2!$B$11:$B$117</definedName>
    <definedName name="A127830238X_Data">Data2!$B$11:$B$117</definedName>
    <definedName name="A127830238X_Latest">Data2!$B$117</definedName>
    <definedName name="A127830239A">Data1!$IL$1:$IL$10,Data1!$IL$11:$IL$117</definedName>
    <definedName name="A127830239A_Data">Data1!$IL$11:$IL$117</definedName>
    <definedName name="A127830239A_Latest">Data1!$IL$117</definedName>
    <definedName name="A127830240K">Data2!$H$1:$H$10,Data2!$H$11:$H$117</definedName>
    <definedName name="A127830240K_Data">Data2!$H$11:$H$117</definedName>
    <definedName name="A127830240K_Latest">Data2!$H$117</definedName>
    <definedName name="A127830241L">Data1!$II$1:$II$10,Data1!$II$11:$II$117</definedName>
    <definedName name="A127830241L_Data">Data1!$II$11:$II$117</definedName>
    <definedName name="A127830241L_Latest">Data1!$II$117</definedName>
    <definedName name="A127830242R">Data1!$IC$1:$IC$10,Data1!$IC$11:$IC$117</definedName>
    <definedName name="A127830242R_Data">Data1!$IC$11:$IC$117</definedName>
    <definedName name="A127830242R_Latest">Data1!$IC$117</definedName>
    <definedName name="A127830243T">Data2!$Q$1:$Q$10,Data2!$Q$11:$Q$117</definedName>
    <definedName name="A127830243T_Data">Data2!$Q$11:$Q$117</definedName>
    <definedName name="A127830243T_Latest">Data2!$Q$117</definedName>
    <definedName name="A127830244V">Data2!$N$1:$N$10,Data2!$N$11:$N$117</definedName>
    <definedName name="A127830244V_Data">Data2!$N$11:$N$117</definedName>
    <definedName name="A127830244V_Latest">Data2!$N$117</definedName>
    <definedName name="A127830245W">Data2!$E$1:$E$10,Data2!$E$11:$E$117</definedName>
    <definedName name="A127830245W_Data">Data2!$E$11:$E$117</definedName>
    <definedName name="A127830245W_Latest">Data2!$E$117</definedName>
    <definedName name="A127830246X">Data1!$IF$1:$IF$10,Data1!$IF$11:$IF$117</definedName>
    <definedName name="A127830246X_Data">Data1!$IF$11:$IF$117</definedName>
    <definedName name="A127830246X_Latest">Data1!$IF$117</definedName>
    <definedName name="A127830247A">Data1!$HT$1:$HT$10,Data1!$HT$11:$HT$117</definedName>
    <definedName name="A127830247A_Data">Data1!$HT$11:$HT$117</definedName>
    <definedName name="A127830247A_Latest">Data1!$HT$117</definedName>
    <definedName name="A127830248C">Data1!$HZ$1:$HZ$10,Data1!$HZ$11:$HZ$117</definedName>
    <definedName name="A127830248C_Data">Data1!$HZ$11:$HZ$117</definedName>
    <definedName name="A127830248C_Latest">Data1!$HZ$117</definedName>
    <definedName name="A127830249F">Data1!$HW$1:$HW$10,Data1!$HW$11:$HW$117</definedName>
    <definedName name="A127830249F_Data">Data1!$HW$11:$HW$117</definedName>
    <definedName name="A127830249F_Latest">Data1!$HW$117</definedName>
    <definedName name="A127830250R">Data1!$IO$1:$IO$10,Data1!$IO$11:$IO$117</definedName>
    <definedName name="A127830250R_Data">Data1!$IO$11:$IO$117</definedName>
    <definedName name="A127830250R_Latest">Data1!$IO$117</definedName>
    <definedName name="A127830251T">Data2!$T$1:$T$10,Data2!$T$11:$T$117</definedName>
    <definedName name="A127830251T_Data">Data2!$T$11:$T$117</definedName>
    <definedName name="A127830251T_Latest">Data2!$T$117</definedName>
    <definedName name="A127830267K">Data2!$BD$1:$BD$10,Data2!$BD$11:$BD$117</definedName>
    <definedName name="A127830267K_Data">Data2!$BD$11:$BD$117</definedName>
    <definedName name="A127830267K_Latest">Data2!$BD$117</definedName>
    <definedName name="A127830268L">Data2!$AU$1:$AU$10,Data2!$AU$11:$AU$117</definedName>
    <definedName name="A127830268L_Data">Data2!$AU$11:$AU$117</definedName>
    <definedName name="A127830268L_Latest">Data2!$AU$117</definedName>
    <definedName name="A127830269R">Data2!$AO$1:$AO$10,Data2!$AO$11:$AO$117</definedName>
    <definedName name="A127830269R_Data">Data2!$AO$11:$AO$117</definedName>
    <definedName name="A127830269R_Latest">Data2!$AO$117</definedName>
    <definedName name="A127830270X">Data2!$BA$1:$BA$10,Data2!$BA$11:$BA$117</definedName>
    <definedName name="A127830270X_Data">Data2!$BA$11:$BA$117</definedName>
    <definedName name="A127830270X_Latest">Data2!$BA$117</definedName>
    <definedName name="A127830271A">Data2!$AL$1:$AL$10,Data2!$AL$11:$AL$117</definedName>
    <definedName name="A127830271A_Data">Data2!$AL$11:$AL$117</definedName>
    <definedName name="A127830271A_Latest">Data2!$AL$117</definedName>
    <definedName name="A127830272C">Data2!$AF$1:$AF$10,Data2!$AF$11:$AF$117</definedName>
    <definedName name="A127830272C_Data">Data2!$AF$11:$AF$117</definedName>
    <definedName name="A127830272C_Latest">Data2!$AF$117</definedName>
    <definedName name="A127830273F">Data2!$BJ$1:$BJ$10,Data2!$BJ$11:$BJ$117</definedName>
    <definedName name="A127830273F_Data">Data2!$BJ$11:$BJ$117</definedName>
    <definedName name="A127830273F_Latest">Data2!$BJ$117</definedName>
    <definedName name="A127830274J">Data2!$BG$1:$BG$10,Data2!$BG$11:$BG$117</definedName>
    <definedName name="A127830274J_Data">Data2!$BG$11:$BG$117</definedName>
    <definedName name="A127830274J_Latest">Data2!$BG$117</definedName>
    <definedName name="A127830275K">Data2!$AX$1:$AX$10,Data2!$AX$11:$AX$117</definedName>
    <definedName name="A127830275K_Data">Data2!$AX$11:$AX$117</definedName>
    <definedName name="A127830275K_Latest">Data2!$AX$117</definedName>
    <definedName name="A127830276L">Data2!$AI$1:$AI$10,Data2!$AI$11:$AI$117</definedName>
    <definedName name="A127830276L_Data">Data2!$AI$11:$AI$117</definedName>
    <definedName name="A127830276L_Latest">Data2!$AI$117</definedName>
    <definedName name="A127830277R">Data2!$W$1:$W$10,Data2!$W$11:$W$117</definedName>
    <definedName name="A127830277R_Data">Data2!$W$11:$W$117</definedName>
    <definedName name="A127830277R_Latest">Data2!$W$117</definedName>
    <definedName name="A127830278T">Data2!$AC$1:$AC$10,Data2!$AC$11:$AC$117</definedName>
    <definedName name="A127830278T_Data">Data2!$AC$11:$AC$117</definedName>
    <definedName name="A127830278T_Latest">Data2!$AC$117</definedName>
    <definedName name="A127830279V">Data2!$Z$1:$Z$10,Data2!$Z$11:$Z$117</definedName>
    <definedName name="A127830279V_Data">Data2!$Z$11:$Z$117</definedName>
    <definedName name="A127830279V_Latest">Data2!$Z$117</definedName>
    <definedName name="A127830280C">Data2!$AR$1:$AR$10,Data2!$AR$11:$AR$117</definedName>
    <definedName name="A127830280C_Data">Data2!$AR$11:$AR$117</definedName>
    <definedName name="A127830280C_Latest">Data2!$AR$117</definedName>
    <definedName name="A127830281F">Data2!$BM$1:$BM$10,Data2!$BM$11:$BM$117</definedName>
    <definedName name="A127830281F_Data">Data2!$BM$11:$BM$117</definedName>
    <definedName name="A127830281F_Latest">Data2!$BM$117</definedName>
    <definedName name="A127830537X">Data3!$BX$1:$BX$10,Data3!$BX$11:$BX$117</definedName>
    <definedName name="A127830537X_Data">Data3!$BX$11:$BX$117</definedName>
    <definedName name="A127830537X_Latest">Data3!$BX$117</definedName>
    <definedName name="A127830538A">Data3!$BO$1:$BO$10,Data3!$BO$11:$BO$117</definedName>
    <definedName name="A127830538A_Data">Data3!$BO$11:$BO$117</definedName>
    <definedName name="A127830538A_Latest">Data3!$BO$117</definedName>
    <definedName name="A127830539C">Data3!$BI$1:$BI$10,Data3!$BI$11:$BI$117</definedName>
    <definedName name="A127830539C_Data">Data3!$BI$11:$BI$117</definedName>
    <definedName name="A127830539C_Latest">Data3!$BI$117</definedName>
    <definedName name="A127830540L">Data3!$BU$1:$BU$10,Data3!$BU$11:$BU$117</definedName>
    <definedName name="A127830540L_Data">Data3!$BU$11:$BU$117</definedName>
    <definedName name="A127830540L_Latest">Data3!$BU$117</definedName>
    <definedName name="A127830541R">Data3!$BF$1:$BF$10,Data3!$BF$11:$BF$117</definedName>
    <definedName name="A127830541R_Data">Data3!$BF$11:$BF$117</definedName>
    <definedName name="A127830541R_Latest">Data3!$BF$117</definedName>
    <definedName name="A127830542T">Data3!$AZ$1:$AZ$10,Data3!$AZ$11:$AZ$117</definedName>
    <definedName name="A127830542T_Data">Data3!$AZ$11:$AZ$117</definedName>
    <definedName name="A127830542T_Latest">Data3!$AZ$117</definedName>
    <definedName name="A127830543V">Data3!$CD$1:$CD$10,Data3!$CD$11:$CD$117</definedName>
    <definedName name="A127830543V_Data">Data3!$CD$11:$CD$117</definedName>
    <definedName name="A127830543V_Latest">Data3!$CD$117</definedName>
    <definedName name="A127830544W">Data3!$CA$1:$CA$10,Data3!$CA$11:$CA$117</definedName>
    <definedName name="A127830544W_Data">Data3!$CA$11:$CA$117</definedName>
    <definedName name="A127830544W_Latest">Data3!$CA$117</definedName>
    <definedName name="A127830545X">Data3!$BR$1:$BR$10,Data3!$BR$11:$BR$117</definedName>
    <definedName name="A127830545X_Data">Data3!$BR$11:$BR$117</definedName>
    <definedName name="A127830545X_Latest">Data3!$BR$117</definedName>
    <definedName name="A127830546A">Data3!$BC$1:$BC$10,Data3!$BC$11:$BC$117</definedName>
    <definedName name="A127830546A_Data">Data3!$BC$11:$BC$117</definedName>
    <definedName name="A127830546A_Latest">Data3!$BC$117</definedName>
    <definedName name="A127830547C">Data3!$AQ$1:$AQ$10,Data3!$AQ$11:$AQ$117</definedName>
    <definedName name="A127830547C_Data">Data3!$AQ$11:$AQ$117</definedName>
    <definedName name="A127830547C_Latest">Data3!$AQ$117</definedName>
    <definedName name="A127830548F">Data3!$AW$1:$AW$10,Data3!$AW$11:$AW$117</definedName>
    <definedName name="A127830548F_Data">Data3!$AW$11:$AW$117</definedName>
    <definedName name="A127830548F_Latest">Data3!$AW$117</definedName>
    <definedName name="A127830549J">Data3!$AT$1:$AT$10,Data3!$AT$11:$AT$117</definedName>
    <definedName name="A127830549J_Data">Data3!$AT$11:$AT$117</definedName>
    <definedName name="A127830549J_Latest">Data3!$AT$117</definedName>
    <definedName name="A127830550T">Data3!$BL$1:$BL$10,Data3!$BL$11:$BL$117</definedName>
    <definedName name="A127830550T_Data">Data3!$BL$11:$BL$117</definedName>
    <definedName name="A127830550T_Latest">Data3!$BL$117</definedName>
    <definedName name="A127830551V">Data3!$CG$1:$CG$10,Data3!$CG$11:$CG$117</definedName>
    <definedName name="A127830551V_Data">Data3!$CG$11:$CG$117</definedName>
    <definedName name="A127830551V_Latest">Data3!$CG$117</definedName>
    <definedName name="A127830867R">Data3!$HC$1:$HC$10,Data3!$HC$11:$HC$117</definedName>
    <definedName name="A127830867R_Data">Data3!$HC$11:$HC$117</definedName>
    <definedName name="A127830867R_Latest">Data3!$HC$117</definedName>
    <definedName name="A127830868T">Data3!$GT$1:$GT$10,Data3!$GT$11:$GT$117</definedName>
    <definedName name="A127830868T_Data">Data3!$GT$11:$GT$117</definedName>
    <definedName name="A127830868T_Latest">Data3!$GT$117</definedName>
    <definedName name="A127830869V">Data3!$GN$1:$GN$10,Data3!$GN$11:$GN$117</definedName>
    <definedName name="A127830869V_Data">Data3!$GN$11:$GN$117</definedName>
    <definedName name="A127830869V_Latest">Data3!$GN$117</definedName>
    <definedName name="A127830870C">Data3!$GZ$1:$GZ$10,Data3!$GZ$11:$GZ$117</definedName>
    <definedName name="A127830870C_Data">Data3!$GZ$11:$GZ$117</definedName>
    <definedName name="A127830870C_Latest">Data3!$GZ$117</definedName>
    <definedName name="A127830871F">Data3!$GK$1:$GK$10,Data3!$GK$11:$GK$117</definedName>
    <definedName name="A127830871F_Data">Data3!$GK$11:$GK$117</definedName>
    <definedName name="A127830871F_Latest">Data3!$GK$117</definedName>
    <definedName name="A127830872J">Data3!$GE$1:$GE$10,Data3!$GE$11:$GE$117</definedName>
    <definedName name="A127830872J_Data">Data3!$GE$11:$GE$117</definedName>
    <definedName name="A127830872J_Latest">Data3!$GE$117</definedName>
    <definedName name="A127830873K">Data3!$HI$1:$HI$10,Data3!$HI$11:$HI$117</definedName>
    <definedName name="A127830873K_Data">Data3!$HI$11:$HI$117</definedName>
    <definedName name="A127830873K_Latest">Data3!$HI$117</definedName>
    <definedName name="A127830874L">Data3!$HF$1:$HF$10,Data3!$HF$11:$HF$117</definedName>
    <definedName name="A127830874L_Data">Data3!$HF$11:$HF$117</definedName>
    <definedName name="A127830874L_Latest">Data3!$HF$117</definedName>
    <definedName name="A127830875R">Data3!$GW$1:$GW$10,Data3!$GW$11:$GW$117</definedName>
    <definedName name="A127830875R_Data">Data3!$GW$11:$GW$117</definedName>
    <definedName name="A127830875R_Latest">Data3!$GW$117</definedName>
    <definedName name="A127830876T">Data3!$GH$1:$GH$10,Data3!$GH$11:$GH$117</definedName>
    <definedName name="A127830876T_Data">Data3!$GH$11:$GH$117</definedName>
    <definedName name="A127830876T_Latest">Data3!$GH$117</definedName>
    <definedName name="A127830877V">Data3!$FV$1:$FV$10,Data3!$FV$11:$FV$117</definedName>
    <definedName name="A127830877V_Data">Data3!$FV$11:$FV$117</definedName>
    <definedName name="A127830877V_Latest">Data3!$FV$117</definedName>
    <definedName name="A127830878W">Data3!$GB$1:$GB$10,Data3!$GB$11:$GB$117</definedName>
    <definedName name="A127830878W_Data">Data3!$GB$11:$GB$117</definedName>
    <definedName name="A127830878W_Latest">Data3!$GB$117</definedName>
    <definedName name="A127830879X">Data3!$FY$1:$FY$10,Data3!$FY$11:$FY$117</definedName>
    <definedName name="A127830879X_Data">Data3!$FY$11:$FY$117</definedName>
    <definedName name="A127830879X_Latest">Data3!$FY$117</definedName>
    <definedName name="A127830880J">Data3!$GQ$1:$GQ$10,Data3!$GQ$11:$GQ$117</definedName>
    <definedName name="A127830880J_Data">Data3!$GQ$11:$GQ$117</definedName>
    <definedName name="A127830880J_Latest">Data3!$GQ$117</definedName>
    <definedName name="A127830881K">Data3!$HL$1:$HL$10,Data3!$HL$11:$HL$117</definedName>
    <definedName name="A127830881K_Data">Data3!$HL$11:$HL$117</definedName>
    <definedName name="A127830881K_Latest">Data3!$HL$117</definedName>
    <definedName name="A127831197J">Data4!$F$1:$F$10,Data4!$F$11:$F$117</definedName>
    <definedName name="A127831197J_Data">Data4!$F$11:$F$117</definedName>
    <definedName name="A127831197J_Latest">Data4!$F$117</definedName>
    <definedName name="A127831198K">Data3!$IM$1:$IM$10,Data3!$IM$11:$IM$117</definedName>
    <definedName name="A127831198K_Data">Data3!$IM$11:$IM$117</definedName>
    <definedName name="A127831198K_Latest">Data3!$IM$117</definedName>
    <definedName name="A127831199L">Data3!$IG$1:$IG$10,Data3!$IG$11:$IG$117</definedName>
    <definedName name="A127831199L_Data">Data3!$IG$11:$IG$117</definedName>
    <definedName name="A127831199L_Latest">Data3!$IG$117</definedName>
    <definedName name="A127831200K">Data4!$C$1:$C$10,Data4!$C$11:$C$117</definedName>
    <definedName name="A127831200K_Data">Data4!$C$11:$C$117</definedName>
    <definedName name="A127831200K_Latest">Data4!$C$117</definedName>
    <definedName name="A127831201L">Data3!$ID$1:$ID$10,Data3!$ID$11:$ID$117</definedName>
    <definedName name="A127831201L_Data">Data3!$ID$11:$ID$117</definedName>
    <definedName name="A127831201L_Latest">Data3!$ID$117</definedName>
    <definedName name="A127831202R">Data3!$HX$1:$HX$10,Data3!$HX$11:$HX$117</definedName>
    <definedName name="A127831202R_Data">Data3!$HX$11:$HX$117</definedName>
    <definedName name="A127831202R_Latest">Data3!$HX$117</definedName>
    <definedName name="A127831203T">Data4!$L$1:$L$10,Data4!$L$11:$L$117</definedName>
    <definedName name="A127831203T_Data">Data4!$L$11:$L$117</definedName>
    <definedName name="A127831203T_Latest">Data4!$L$117</definedName>
    <definedName name="A127831204V">Data4!$I$1:$I$10,Data4!$I$11:$I$117</definedName>
    <definedName name="A127831204V_Data">Data4!$I$11:$I$117</definedName>
    <definedName name="A127831204V_Latest">Data4!$I$117</definedName>
    <definedName name="A127831205W">Data3!$IP$1:$IP$10,Data3!$IP$11:$IP$117</definedName>
    <definedName name="A127831205W_Data">Data3!$IP$11:$IP$117</definedName>
    <definedName name="A127831205W_Latest">Data3!$IP$117</definedName>
    <definedName name="A127831206X">Data3!$IA$1:$IA$10,Data3!$IA$11:$IA$117</definedName>
    <definedName name="A127831206X_Data">Data3!$IA$11:$IA$117</definedName>
    <definedName name="A127831206X_Latest">Data3!$IA$117</definedName>
    <definedName name="A127831207A">Data3!$HO$1:$HO$10,Data3!$HO$11:$HO$117</definedName>
    <definedName name="A127831207A_Data">Data3!$HO$11:$HO$117</definedName>
    <definedName name="A127831207A_Latest">Data3!$HO$117</definedName>
    <definedName name="A127831208C">Data3!$HU$1:$HU$10,Data3!$HU$11:$HU$117</definedName>
    <definedName name="A127831208C_Data">Data3!$HU$11:$HU$117</definedName>
    <definedName name="A127831208C_Latest">Data3!$HU$117</definedName>
    <definedName name="A127831209F">Data3!$HR$1:$HR$10,Data3!$HR$11:$HR$117</definedName>
    <definedName name="A127831209F_Data">Data3!$HR$11:$HR$117</definedName>
    <definedName name="A127831209F_Latest">Data3!$HR$117</definedName>
    <definedName name="A127831210R">Data3!$IJ$1:$IJ$10,Data3!$IJ$11:$IJ$117</definedName>
    <definedName name="A127831210R_Data">Data3!$IJ$11:$IJ$117</definedName>
    <definedName name="A127831210R_Latest">Data3!$IJ$117</definedName>
    <definedName name="A127831211T">Data4!$O$1:$O$10,Data4!$O$11:$O$117</definedName>
    <definedName name="A127831211T_Data">Data4!$O$11:$O$117</definedName>
    <definedName name="A127831211T_Latest">Data4!$O$117</definedName>
    <definedName name="A127831527L">Data4!$AY$1:$AY$10,Data4!$AY$11:$AY$117</definedName>
    <definedName name="A127831527L_Data">Data4!$AY$11:$AY$117</definedName>
    <definedName name="A127831527L_Latest">Data4!$AY$117</definedName>
    <definedName name="A127831528R">Data4!$AP$1:$AP$10,Data4!$AP$11:$AP$117</definedName>
    <definedName name="A127831528R_Data">Data4!$AP$11:$AP$117</definedName>
    <definedName name="A127831528R_Latest">Data4!$AP$117</definedName>
    <definedName name="A127831529T">Data4!$AJ$1:$AJ$10,Data4!$AJ$11:$AJ$117</definedName>
    <definedName name="A127831529T_Data">Data4!$AJ$11:$AJ$117</definedName>
    <definedName name="A127831529T_Latest">Data4!$AJ$117</definedName>
    <definedName name="A127831530A">Data4!$AV$1:$AV$10,Data4!$AV$11:$AV$117</definedName>
    <definedName name="A127831530A_Data">Data4!$AV$11:$AV$117</definedName>
    <definedName name="A127831530A_Latest">Data4!$AV$117</definedName>
    <definedName name="A127831531C">Data4!$AG$1:$AG$10,Data4!$AG$11:$AG$117</definedName>
    <definedName name="A127831531C_Data">Data4!$AG$11:$AG$117</definedName>
    <definedName name="A127831531C_Latest">Data4!$AG$117</definedName>
    <definedName name="A127831532F">Data4!$AA$1:$AA$10,Data4!$AA$11:$AA$117</definedName>
    <definedName name="A127831532F_Data">Data4!$AA$11:$AA$117</definedName>
    <definedName name="A127831532F_Latest">Data4!$AA$117</definedName>
    <definedName name="A127831533J">Data4!$BE$1:$BE$10,Data4!$BE$11:$BE$117</definedName>
    <definedName name="A127831533J_Data">Data4!$BE$11:$BE$117</definedName>
    <definedName name="A127831533J_Latest">Data4!$BE$117</definedName>
    <definedName name="A127831534K">Data4!$BB$1:$BB$10,Data4!$BB$11:$BB$117</definedName>
    <definedName name="A127831534K_Data">Data4!$BB$11:$BB$117</definedName>
    <definedName name="A127831534K_Latest">Data4!$BB$117</definedName>
    <definedName name="A127831535L">Data4!$AS$1:$AS$10,Data4!$AS$11:$AS$117</definedName>
    <definedName name="A127831535L_Data">Data4!$AS$11:$AS$117</definedName>
    <definedName name="A127831535L_Latest">Data4!$AS$117</definedName>
    <definedName name="A127831536R">Data4!$AD$1:$AD$10,Data4!$AD$11:$AD$117</definedName>
    <definedName name="A127831536R_Data">Data4!$AD$11:$AD$117</definedName>
    <definedName name="A127831536R_Latest">Data4!$AD$117</definedName>
    <definedName name="A127831537T">Data4!$R$1:$R$10,Data4!$R$11:$R$117</definedName>
    <definedName name="A127831537T_Data">Data4!$R$11:$R$117</definedName>
    <definedName name="A127831537T_Latest">Data4!$R$117</definedName>
    <definedName name="A127831538V">Data4!$X$1:$X$10,Data4!$X$11:$X$117</definedName>
    <definedName name="A127831538V_Data">Data4!$X$11:$X$117</definedName>
    <definedName name="A127831538V_Latest">Data4!$X$117</definedName>
    <definedName name="A127831539W">Data4!$U$1:$U$10,Data4!$U$11:$U$117</definedName>
    <definedName name="A127831539W_Data">Data4!$U$11:$U$117</definedName>
    <definedName name="A127831539W_Latest">Data4!$U$117</definedName>
    <definedName name="A127831540F">Data4!$AM$1:$AM$10,Data4!$AM$11:$AM$117</definedName>
    <definedName name="A127831540F_Data">Data4!$AM$11:$AM$117</definedName>
    <definedName name="A127831540F_Latest">Data4!$AM$117</definedName>
    <definedName name="A127831541J">Data4!$BH$1:$BH$10,Data4!$BH$11:$BH$117</definedName>
    <definedName name="A127831541J_Data">Data4!$BH$11:$BH$117</definedName>
    <definedName name="A127831541J_Latest">Data4!$BH$117</definedName>
    <definedName name="A127831857C">Data3!$AE$1:$AE$10,Data3!$AE$11:$AE$117</definedName>
    <definedName name="A127831857C_Data">Data3!$AE$11:$AE$117</definedName>
    <definedName name="A127831857C_Latest">Data3!$AE$117</definedName>
    <definedName name="A127831858F">Data3!$V$1:$V$10,Data3!$V$11:$V$117</definedName>
    <definedName name="A127831858F_Data">Data3!$V$11:$V$117</definedName>
    <definedName name="A127831858F_Latest">Data3!$V$117</definedName>
    <definedName name="A127831859J">Data3!$P$1:$P$10,Data3!$P$11:$P$117</definedName>
    <definedName name="A127831859J_Data">Data3!$P$11:$P$117</definedName>
    <definedName name="A127831859J_Latest">Data3!$P$117</definedName>
    <definedName name="A127831860T">Data3!$AB$1:$AB$10,Data3!$AB$11:$AB$117</definedName>
    <definedName name="A127831860T_Data">Data3!$AB$11:$AB$117</definedName>
    <definedName name="A127831860T_Latest">Data3!$AB$117</definedName>
    <definedName name="A127831861V">Data3!$M$1:$M$10,Data3!$M$11:$M$117</definedName>
    <definedName name="A127831861V_Data">Data3!$M$11:$M$117</definedName>
    <definedName name="A127831861V_Latest">Data3!$M$117</definedName>
    <definedName name="A127831862W">Data3!$G$1:$G$10,Data3!$G$11:$G$117</definedName>
    <definedName name="A127831862W_Data">Data3!$G$11:$G$117</definedName>
    <definedName name="A127831862W_Latest">Data3!$G$117</definedName>
    <definedName name="A127831863X">Data3!$AK$1:$AK$10,Data3!$AK$11:$AK$117</definedName>
    <definedName name="A127831863X_Data">Data3!$AK$11:$AK$117</definedName>
    <definedName name="A127831863X_Latest">Data3!$AK$117</definedName>
    <definedName name="A127831864A">Data3!$AH$1:$AH$10,Data3!$AH$11:$AH$117</definedName>
    <definedName name="A127831864A_Data">Data3!$AH$11:$AH$117</definedName>
    <definedName name="A127831864A_Latest">Data3!$AH$117</definedName>
    <definedName name="A127831865C">Data3!$Y$1:$Y$10,Data3!$Y$11:$Y$117</definedName>
    <definedName name="A127831865C_Data">Data3!$Y$11:$Y$117</definedName>
    <definedName name="A127831865C_Latest">Data3!$Y$117</definedName>
    <definedName name="A127831866F">Data3!$J$1:$J$10,Data3!$J$11:$J$117</definedName>
    <definedName name="A127831866F_Data">Data3!$J$11:$J$117</definedName>
    <definedName name="A127831866F_Latest">Data3!$J$117</definedName>
    <definedName name="A127831867J">Data2!$IN$1:$IN$10,Data2!$IN$11:$IN$117</definedName>
    <definedName name="A127831867J_Data">Data2!$IN$11:$IN$117</definedName>
    <definedName name="A127831867J_Latest">Data2!$IN$117</definedName>
    <definedName name="A127831868K">Data3!$D$1:$D$10,Data3!$D$11:$D$117</definedName>
    <definedName name="A127831868K_Data">Data3!$D$11:$D$117</definedName>
    <definedName name="A127831868K_Latest">Data3!$D$117</definedName>
    <definedName name="A127831869L">Data2!$IQ$1:$IQ$10,Data2!$IQ$11:$IQ$117</definedName>
    <definedName name="A127831869L_Data">Data2!$IQ$11:$IQ$117</definedName>
    <definedName name="A127831869L_Latest">Data2!$IQ$117</definedName>
    <definedName name="A127831870W">Data3!$S$1:$S$10,Data3!$S$11:$S$117</definedName>
    <definedName name="A127831870W_Data">Data3!$S$11:$S$117</definedName>
    <definedName name="A127831870W_Latest">Data3!$S$117</definedName>
    <definedName name="A127831871X">Data3!$AN$1:$AN$10,Data3!$AN$11:$AN$117</definedName>
    <definedName name="A127831871X_Data">Data3!$AN$11:$AN$117</definedName>
    <definedName name="A127831871X_Latest">Data3!$AN$117</definedName>
    <definedName name="A127832187W">Data3!$DQ$1:$DQ$10,Data3!$DQ$11:$DQ$117</definedName>
    <definedName name="A127832187W_Data">Data3!$DQ$11:$DQ$117</definedName>
    <definedName name="A127832187W_Latest">Data3!$DQ$117</definedName>
    <definedName name="A127832188X">Data3!$DH$1:$DH$10,Data3!$DH$11:$DH$117</definedName>
    <definedName name="A127832188X_Data">Data3!$DH$11:$DH$117</definedName>
    <definedName name="A127832188X_Latest">Data3!$DH$117</definedName>
    <definedName name="A127832189A">Data3!$DB$1:$DB$10,Data3!$DB$11:$DB$117</definedName>
    <definedName name="A127832189A_Data">Data3!$DB$11:$DB$117</definedName>
    <definedName name="A127832189A_Latest">Data3!$DB$117</definedName>
    <definedName name="A127832190K">Data3!$DN$1:$DN$10,Data3!$DN$11:$DN$117</definedName>
    <definedName name="A127832190K_Data">Data3!$DN$11:$DN$117</definedName>
    <definedName name="A127832190K_Latest">Data3!$DN$117</definedName>
    <definedName name="A127832191L">Data3!$CY$1:$CY$10,Data3!$CY$11:$CY$117</definedName>
    <definedName name="A127832191L_Data">Data3!$CY$11:$CY$117</definedName>
    <definedName name="A127832191L_Latest">Data3!$CY$117</definedName>
    <definedName name="A127832192R">Data3!$CS$1:$CS$10,Data3!$CS$11:$CS$117</definedName>
    <definedName name="A127832192R_Data">Data3!$CS$11:$CS$117</definedName>
    <definedName name="A127832192R_Latest">Data3!$CS$117</definedName>
    <definedName name="A127832193T">Data3!$DW$1:$DW$10,Data3!$DW$11:$DW$117</definedName>
    <definedName name="A127832193T_Data">Data3!$DW$11:$DW$117</definedName>
    <definedName name="A127832193T_Latest">Data3!$DW$117</definedName>
    <definedName name="A127832194V">Data3!$DT$1:$DT$10,Data3!$DT$11:$DT$117</definedName>
    <definedName name="A127832194V_Data">Data3!$DT$11:$DT$117</definedName>
    <definedName name="A127832194V_Latest">Data3!$DT$117</definedName>
    <definedName name="A127832195W">Data3!$DK$1:$DK$10,Data3!$DK$11:$DK$117</definedName>
    <definedName name="A127832195W_Data">Data3!$DK$11:$DK$117</definedName>
    <definedName name="A127832195W_Latest">Data3!$DK$117</definedName>
    <definedName name="A127832196X">Data3!$CV$1:$CV$10,Data3!$CV$11:$CV$117</definedName>
    <definedName name="A127832196X_Data">Data3!$CV$11:$CV$117</definedName>
    <definedName name="A127832196X_Latest">Data3!$CV$117</definedName>
    <definedName name="A127832197A">Data3!$CJ$1:$CJ$10,Data3!$CJ$11:$CJ$117</definedName>
    <definedName name="A127832197A_Data">Data3!$CJ$11:$CJ$117</definedName>
    <definedName name="A127832197A_Latest">Data3!$CJ$117</definedName>
    <definedName name="A127832198C">Data3!$CP$1:$CP$10,Data3!$CP$11:$CP$117</definedName>
    <definedName name="A127832198C_Data">Data3!$CP$11:$CP$117</definedName>
    <definedName name="A127832198C_Latest">Data3!$CP$117</definedName>
    <definedName name="A127832199F">Data3!$CM$1:$CM$10,Data3!$CM$11:$CM$117</definedName>
    <definedName name="A127832199F_Data">Data3!$CM$11:$CM$117</definedName>
    <definedName name="A127832199F_Latest">Data3!$CM$117</definedName>
    <definedName name="A127832200C">Data3!$DE$1:$DE$10,Data3!$DE$11:$DE$117</definedName>
    <definedName name="A127832200C_Data">Data3!$DE$11:$DE$117</definedName>
    <definedName name="A127832200C_Latest">Data3!$DE$117</definedName>
    <definedName name="A127832201F">Data3!$DZ$1:$DZ$10,Data3!$DZ$11:$DZ$117</definedName>
    <definedName name="A127832201F_Data">Data3!$DZ$11:$DZ$117</definedName>
    <definedName name="A127832201F_Latest">Data3!$DZ$117</definedName>
    <definedName name="A127832517A">Data3!$FJ$1:$FJ$10,Data3!$FJ$11:$FJ$117</definedName>
    <definedName name="A127832517A_Data">Data3!$FJ$11:$FJ$117</definedName>
    <definedName name="A127832517A_Latest">Data3!$FJ$117</definedName>
    <definedName name="A127832518C">Data3!$FA$1:$FA$10,Data3!$FA$11:$FA$117</definedName>
    <definedName name="A127832518C_Data">Data3!$FA$11:$FA$117</definedName>
    <definedName name="A127832518C_Latest">Data3!$FA$117</definedName>
    <definedName name="A127832519F">Data3!$EU$1:$EU$10,Data3!$EU$11:$EU$117</definedName>
    <definedName name="A127832519F_Data">Data3!$EU$11:$EU$117</definedName>
    <definedName name="A127832519F_Latest">Data3!$EU$117</definedName>
    <definedName name="A127832520R">Data3!$FG$1:$FG$10,Data3!$FG$11:$FG$117</definedName>
    <definedName name="A127832520R_Data">Data3!$FG$11:$FG$117</definedName>
    <definedName name="A127832520R_Latest">Data3!$FG$117</definedName>
    <definedName name="A127832521T">Data3!$ER$1:$ER$10,Data3!$ER$11:$ER$117</definedName>
    <definedName name="A127832521T_Data">Data3!$ER$11:$ER$117</definedName>
    <definedName name="A127832521T_Latest">Data3!$ER$117</definedName>
    <definedName name="A127832522V">Data3!$EL$1:$EL$10,Data3!$EL$11:$EL$117</definedName>
    <definedName name="A127832522V_Data">Data3!$EL$11:$EL$117</definedName>
    <definedName name="A127832522V_Latest">Data3!$EL$117</definedName>
    <definedName name="A127832523W">Data3!$FP$1:$FP$10,Data3!$FP$11:$FP$117</definedName>
    <definedName name="A127832523W_Data">Data3!$FP$11:$FP$117</definedName>
    <definedName name="A127832523W_Latest">Data3!$FP$117</definedName>
    <definedName name="A127832524X">Data3!$FM$1:$FM$10,Data3!$FM$11:$FM$117</definedName>
    <definedName name="A127832524X_Data">Data3!$FM$11:$FM$117</definedName>
    <definedName name="A127832524X_Latest">Data3!$FM$117</definedName>
    <definedName name="A127832525A">Data3!$FD$1:$FD$10,Data3!$FD$11:$FD$117</definedName>
    <definedName name="A127832525A_Data">Data3!$FD$11:$FD$117</definedName>
    <definedName name="A127832525A_Latest">Data3!$FD$117</definedName>
    <definedName name="A127832526C">Data3!$EO$1:$EO$10,Data3!$EO$11:$EO$117</definedName>
    <definedName name="A127832526C_Data">Data3!$EO$11:$EO$117</definedName>
    <definedName name="A127832526C_Latest">Data3!$EO$117</definedName>
    <definedName name="A127832527F">Data3!$EC$1:$EC$10,Data3!$EC$11:$EC$117</definedName>
    <definedName name="A127832527F_Data">Data3!$EC$11:$EC$117</definedName>
    <definedName name="A127832527F_Latest">Data3!$EC$117</definedName>
    <definedName name="A127832528J">Data3!$EI$1:$EI$10,Data3!$EI$11:$EI$117</definedName>
    <definedName name="A127832528J_Data">Data3!$EI$11:$EI$117</definedName>
    <definedName name="A127832528J_Latest">Data3!$EI$117</definedName>
    <definedName name="A127832529K">Data3!$EF$1:$EF$10,Data3!$EF$11:$EF$117</definedName>
    <definedName name="A127832529K_Data">Data3!$EF$11:$EF$117</definedName>
    <definedName name="A127832529K_Latest">Data3!$EF$117</definedName>
    <definedName name="A127832530V">Data3!$EX$1:$EX$10,Data3!$EX$11:$EX$117</definedName>
    <definedName name="A127832530V_Data">Data3!$EX$11:$EX$117</definedName>
    <definedName name="A127832530V_Latest">Data3!$EX$117</definedName>
    <definedName name="A127832531W">Data3!$FS$1:$FS$10,Data3!$FS$11:$FS$117</definedName>
    <definedName name="A127832531W_Data">Data3!$FS$11:$FS$117</definedName>
    <definedName name="A127832531W_Latest">Data3!$FS$117</definedName>
    <definedName name="A127832847T">Data4!$CQ$1:$CQ$10,Data4!$CQ$11:$CQ$117</definedName>
    <definedName name="A127832847T_Data">Data4!$CQ$11:$CQ$117</definedName>
    <definedName name="A127832847T_Latest">Data4!$CQ$117</definedName>
    <definedName name="A127832848V">Data4!$CH$1:$CH$10,Data4!$CH$11:$CH$117</definedName>
    <definedName name="A127832848V_Data">Data4!$CH$11:$CH$117</definedName>
    <definedName name="A127832848V_Latest">Data4!$CH$117</definedName>
    <definedName name="A127832849W">Data4!$CB$1:$CB$10,Data4!$CB$11:$CB$117</definedName>
    <definedName name="A127832849W_Data">Data4!$CB$11:$CB$117</definedName>
    <definedName name="A127832849W_Latest">Data4!$CB$117</definedName>
    <definedName name="A127832850F">Data4!$CN$1:$CN$10,Data4!$CN$11:$CN$117</definedName>
    <definedName name="A127832850F_Data">Data4!$CN$11:$CN$117</definedName>
    <definedName name="A127832850F_Latest">Data4!$CN$117</definedName>
    <definedName name="A127832851J">Data4!$BY$1:$BY$10,Data4!$BY$11:$BY$117</definedName>
    <definedName name="A127832851J_Data">Data4!$BY$11:$BY$117</definedName>
    <definedName name="A127832851J_Latest">Data4!$BY$117</definedName>
    <definedName name="A127832852K">Data4!$BS$1:$BS$10,Data4!$BS$11:$BS$117</definedName>
    <definedName name="A127832852K_Data">Data4!$BS$11:$BS$117</definedName>
    <definedName name="A127832852K_Latest">Data4!$BS$117</definedName>
    <definedName name="A127832853L">Data4!$CW$1:$CW$10,Data4!$CW$11:$CW$117</definedName>
    <definedName name="A127832853L_Data">Data4!$CW$11:$CW$117</definedName>
    <definedName name="A127832853L_Latest">Data4!$CW$117</definedName>
    <definedName name="A127832854R">Data4!$CT$1:$CT$10,Data4!$CT$11:$CT$117</definedName>
    <definedName name="A127832854R_Data">Data4!$CT$11:$CT$117</definedName>
    <definedName name="A127832854R_Latest">Data4!$CT$117</definedName>
    <definedName name="A127832855T">Data4!$CK$1:$CK$10,Data4!$CK$11:$CK$117</definedName>
    <definedName name="A127832855T_Data">Data4!$CK$11:$CK$117</definedName>
    <definedName name="A127832855T_Latest">Data4!$CK$117</definedName>
    <definedName name="A127832856V">Data4!$BV$1:$BV$10,Data4!$BV$11:$BV$117</definedName>
    <definedName name="A127832856V_Data">Data4!$BV$11:$BV$117</definedName>
    <definedName name="A127832856V_Latest">Data4!$BV$117</definedName>
    <definedName name="A127832857W">Data4!$BJ$1:$BJ$10,Data4!$BJ$11:$BJ$117</definedName>
    <definedName name="A127832857W_Data">Data4!$BJ$11:$BJ$117</definedName>
    <definedName name="A127832857W_Latest">Data4!$BJ$117</definedName>
    <definedName name="A127832858X">Data4!$BP$1:$BP$10,Data4!$BP$11:$BP$117</definedName>
    <definedName name="A127832858X_Data">Data4!$BP$11:$BP$117</definedName>
    <definedName name="A127832858X_Latest">Data4!$BP$117</definedName>
    <definedName name="A127832859A">Data4!$BM$1:$BM$10,Data4!$BM$11:$BM$117</definedName>
    <definedName name="A127832859A_Data">Data4!$BM$11:$BM$117</definedName>
    <definedName name="A127832859A_Latest">Data4!$BM$117</definedName>
    <definedName name="A127832860K">Data4!$CE$1:$CE$10,Data4!$CE$11:$CE$117</definedName>
    <definedName name="A127832860K_Data">Data4!$CE$11:$CE$117</definedName>
    <definedName name="A127832860K_Latest">Data4!$CE$117</definedName>
    <definedName name="A127832861L">Data4!$CZ$1:$CZ$10,Data4!$CZ$11:$CZ$117</definedName>
    <definedName name="A127832861L_Data">Data4!$CZ$11:$CZ$117</definedName>
    <definedName name="A127832861L_Latest">Data4!$CZ$117</definedName>
    <definedName name="A127832937W">Data1!$CB$1:$CB$10,Data1!$CB$11:$CB$117</definedName>
    <definedName name="A127832937W_Data">Data1!$CB$11:$CB$117</definedName>
    <definedName name="A127832937W_Latest">Data1!$CB$117</definedName>
    <definedName name="A127832938X">Data1!$BS$1:$BS$10,Data1!$BS$11:$BS$117</definedName>
    <definedName name="A127832938X_Data">Data1!$BS$11:$BS$117</definedName>
    <definedName name="A127832938X_Latest">Data1!$BS$117</definedName>
    <definedName name="A127832939A">Data1!$BM$1:$BM$10,Data1!$BM$11:$BM$117</definedName>
    <definedName name="A127832939A_Data">Data1!$BM$11:$BM$117</definedName>
    <definedName name="A127832939A_Latest">Data1!$BM$117</definedName>
    <definedName name="A127832940K">Data1!$BY$1:$BY$10,Data1!$BY$11:$BY$117</definedName>
    <definedName name="A127832940K_Data">Data1!$BY$11:$BY$117</definedName>
    <definedName name="A127832940K_Latest">Data1!$BY$117</definedName>
    <definedName name="A127832941L">Data1!$BJ$1:$BJ$10,Data1!$BJ$11:$BJ$117</definedName>
    <definedName name="A127832941L_Data">Data1!$BJ$11:$BJ$117</definedName>
    <definedName name="A127832941L_Latest">Data1!$BJ$117</definedName>
    <definedName name="A127832942R">Data1!$BD$1:$BD$10,Data1!$BD$11:$BD$117</definedName>
    <definedName name="A127832942R_Data">Data1!$BD$11:$BD$117</definedName>
    <definedName name="A127832942R_Latest">Data1!$BD$117</definedName>
    <definedName name="A127832943T">Data1!$CH$1:$CH$10,Data1!$CH$11:$CH$117</definedName>
    <definedName name="A127832943T_Data">Data1!$CH$11:$CH$117</definedName>
    <definedName name="A127832943T_Latest">Data1!$CH$117</definedName>
    <definedName name="A127832944V">Data1!$CE$1:$CE$10,Data1!$CE$11:$CE$117</definedName>
    <definedName name="A127832944V_Data">Data1!$CE$11:$CE$117</definedName>
    <definedName name="A127832944V_Latest">Data1!$CE$117</definedName>
    <definedName name="A127832945W">Data1!$BV$1:$BV$10,Data1!$BV$11:$BV$117</definedName>
    <definedName name="A127832945W_Data">Data1!$BV$11:$BV$117</definedName>
    <definedName name="A127832945W_Latest">Data1!$BV$117</definedName>
    <definedName name="A127832946X">Data1!$BG$1:$BG$10,Data1!$BG$11:$BG$117</definedName>
    <definedName name="A127832946X_Data">Data1!$BG$11:$BG$117</definedName>
    <definedName name="A127832946X_Latest">Data1!$BG$117</definedName>
    <definedName name="A127832947A">Data1!$AU$1:$AU$10,Data1!$AU$11:$AU$117</definedName>
    <definedName name="A127832947A_Data">Data1!$AU$11:$AU$117</definedName>
    <definedName name="A127832947A_Latest">Data1!$AU$117</definedName>
    <definedName name="A127832948C">Data1!$BA$1:$BA$10,Data1!$BA$11:$BA$117</definedName>
    <definedName name="A127832948C_Data">Data1!$BA$11:$BA$117</definedName>
    <definedName name="A127832948C_Latest">Data1!$BA$117</definedName>
    <definedName name="A127832949F">Data1!$AX$1:$AX$10,Data1!$AX$11:$AX$117</definedName>
    <definedName name="A127832949F_Data">Data1!$AX$11:$AX$117</definedName>
    <definedName name="A127832949F_Latest">Data1!$AX$117</definedName>
    <definedName name="A127832950R">Data1!$BP$1:$BP$10,Data1!$BP$11:$BP$117</definedName>
    <definedName name="A127832950R_Data">Data1!$BP$11:$BP$117</definedName>
    <definedName name="A127832950R_Latest">Data1!$BP$117</definedName>
    <definedName name="A127832951T">Data1!$CK$1:$CK$10,Data1!$CK$11:$CK$117</definedName>
    <definedName name="A127832951T_Data">Data1!$CK$11:$CK$117</definedName>
    <definedName name="A127832951T_Latest">Data1!$CK$117</definedName>
    <definedName name="A127832967K">Data2!$GH$1:$GH$10,Data2!$GH$11:$GH$117</definedName>
    <definedName name="A127832967K_Data">Data2!$GH$11:$GH$117</definedName>
    <definedName name="A127832967K_Latest">Data2!$GH$117</definedName>
    <definedName name="A127832968L">Data2!$FY$1:$FY$10,Data2!$FY$11:$FY$117</definedName>
    <definedName name="A127832968L_Data">Data2!$FY$11:$FY$117</definedName>
    <definedName name="A127832968L_Latest">Data2!$FY$117</definedName>
    <definedName name="A127832969R">Data2!$FS$1:$FS$10,Data2!$FS$11:$FS$117</definedName>
    <definedName name="A127832969R_Data">Data2!$FS$11:$FS$117</definedName>
    <definedName name="A127832969R_Latest">Data2!$FS$117</definedName>
    <definedName name="A127832970X">Data2!$GE$1:$GE$10,Data2!$GE$11:$GE$117</definedName>
    <definedName name="A127832970X_Data">Data2!$GE$11:$GE$117</definedName>
    <definedName name="A127832970X_Latest">Data2!$GE$117</definedName>
    <definedName name="A127832971A">Data2!$FP$1:$FP$10,Data2!$FP$11:$FP$117</definedName>
    <definedName name="A127832971A_Data">Data2!$FP$11:$FP$117</definedName>
    <definedName name="A127832971A_Latest">Data2!$FP$117</definedName>
    <definedName name="A127832972C">Data2!$FJ$1:$FJ$10,Data2!$FJ$11:$FJ$117</definedName>
    <definedName name="A127832972C_Data">Data2!$FJ$11:$FJ$117</definedName>
    <definedName name="A127832972C_Latest">Data2!$FJ$117</definedName>
    <definedName name="A127832973F">Data2!$GN$1:$GN$10,Data2!$GN$11:$GN$117</definedName>
    <definedName name="A127832973F_Data">Data2!$GN$11:$GN$117</definedName>
    <definedName name="A127832973F_Latest">Data2!$GN$117</definedName>
    <definedName name="A127832974J">Data2!$GK$1:$GK$10,Data2!$GK$11:$GK$117</definedName>
    <definedName name="A127832974J_Data">Data2!$GK$11:$GK$117</definedName>
    <definedName name="A127832974J_Latest">Data2!$GK$117</definedName>
    <definedName name="A127832975K">Data2!$GB$1:$GB$10,Data2!$GB$11:$GB$117</definedName>
    <definedName name="A127832975K_Data">Data2!$GB$11:$GB$117</definedName>
    <definedName name="A127832975K_Latest">Data2!$GB$117</definedName>
    <definedName name="A127832976L">Data2!$FM$1:$FM$10,Data2!$FM$11:$FM$117</definedName>
    <definedName name="A127832976L_Data">Data2!$FM$11:$FM$117</definedName>
    <definedName name="A127832976L_Latest">Data2!$FM$117</definedName>
    <definedName name="A127832977R">Data2!$FA$1:$FA$10,Data2!$FA$11:$FA$117</definedName>
    <definedName name="A127832977R_Data">Data2!$FA$11:$FA$117</definedName>
    <definedName name="A127832977R_Latest">Data2!$FA$117</definedName>
    <definedName name="A127832978T">Data2!$FG$1:$FG$10,Data2!$FG$11:$FG$117</definedName>
    <definedName name="A127832978T_Data">Data2!$FG$11:$FG$117</definedName>
    <definedName name="A127832978T_Latest">Data2!$FG$117</definedName>
    <definedName name="A127832979V">Data2!$FD$1:$FD$10,Data2!$FD$11:$FD$117</definedName>
    <definedName name="A127832979V_Data">Data2!$FD$11:$FD$117</definedName>
    <definedName name="A127832979V_Latest">Data2!$FD$117</definedName>
    <definedName name="A127832980C">Data2!$FV$1:$FV$10,Data2!$FV$11:$FV$117</definedName>
    <definedName name="A127832980C_Data">Data2!$FV$11:$FV$117</definedName>
    <definedName name="A127832980C_Latest">Data2!$FV$117</definedName>
    <definedName name="A127832981F">Data2!$GQ$1:$GQ$10,Data2!$GQ$11:$GQ$117</definedName>
    <definedName name="A127832981F_Data">Data2!$GQ$11:$GQ$117</definedName>
    <definedName name="A127832981F_Latest">Data2!$GQ$117</definedName>
    <definedName name="A127832997X">Data2!$EO$1:$EO$10,Data2!$EO$11:$EO$117</definedName>
    <definedName name="A127832997X_Data">Data2!$EO$11:$EO$117</definedName>
    <definedName name="A127832997X_Latest">Data2!$EO$117</definedName>
    <definedName name="A127832998A">Data2!$EF$1:$EF$10,Data2!$EF$11:$EF$117</definedName>
    <definedName name="A127832998A_Data">Data2!$EF$11:$EF$117</definedName>
    <definedName name="A127832998A_Latest">Data2!$EF$117</definedName>
    <definedName name="A127832999C">Data2!$DZ$1:$DZ$10,Data2!$DZ$11:$DZ$117</definedName>
    <definedName name="A127832999C_Data">Data2!$DZ$11:$DZ$117</definedName>
    <definedName name="A127832999C_Latest">Data2!$DZ$117</definedName>
    <definedName name="A127833000C">Data2!$EL$1:$EL$10,Data2!$EL$11:$EL$117</definedName>
    <definedName name="A127833000C_Data">Data2!$EL$11:$EL$117</definedName>
    <definedName name="A127833000C_Latest">Data2!$EL$117</definedName>
    <definedName name="A127833001F">Data2!$DW$1:$DW$10,Data2!$DW$11:$DW$117</definedName>
    <definedName name="A127833001F_Data">Data2!$DW$11:$DW$117</definedName>
    <definedName name="A127833001F_Latest">Data2!$DW$117</definedName>
    <definedName name="A127833002J">Data2!$DQ$1:$DQ$10,Data2!$DQ$11:$DQ$117</definedName>
    <definedName name="A127833002J_Data">Data2!$DQ$11:$DQ$117</definedName>
    <definedName name="A127833002J_Latest">Data2!$DQ$117</definedName>
    <definedName name="A127833003K">Data2!$EU$1:$EU$10,Data2!$EU$11:$EU$117</definedName>
    <definedName name="A127833003K_Data">Data2!$EU$11:$EU$117</definedName>
    <definedName name="A127833003K_Latest">Data2!$EU$117</definedName>
    <definedName name="A127833004L">Data2!$ER$1:$ER$10,Data2!$ER$11:$ER$117</definedName>
    <definedName name="A127833004L_Data">Data2!$ER$11:$ER$117</definedName>
    <definedName name="A127833004L_Latest">Data2!$ER$117</definedName>
    <definedName name="A127833005R">Data2!$EI$1:$EI$10,Data2!$EI$11:$EI$117</definedName>
    <definedName name="A127833005R_Data">Data2!$EI$11:$EI$117</definedName>
    <definedName name="A127833005R_Latest">Data2!$EI$117</definedName>
    <definedName name="A127833006T">Data2!$DT$1:$DT$10,Data2!$DT$11:$DT$117</definedName>
    <definedName name="A127833006T_Data">Data2!$DT$11:$DT$117</definedName>
    <definedName name="A127833006T_Latest">Data2!$DT$117</definedName>
    <definedName name="A127833007V">Data2!$DH$1:$DH$10,Data2!$DH$11:$DH$117</definedName>
    <definedName name="A127833007V_Data">Data2!$DH$11:$DH$117</definedName>
    <definedName name="A127833007V_Latest">Data2!$DH$117</definedName>
    <definedName name="A127833008W">Data2!$DN$1:$DN$10,Data2!$DN$11:$DN$117</definedName>
    <definedName name="A127833008W_Data">Data2!$DN$11:$DN$117</definedName>
    <definedName name="A127833008W_Latest">Data2!$DN$117</definedName>
    <definedName name="A127833009X">Data2!$DK$1:$DK$10,Data2!$DK$11:$DK$117</definedName>
    <definedName name="A127833009X_Data">Data2!$DK$11:$DK$117</definedName>
    <definedName name="A127833009X_Latest">Data2!$DK$117</definedName>
    <definedName name="A127833010J">Data2!$EC$1:$EC$10,Data2!$EC$11:$EC$117</definedName>
    <definedName name="A127833010J_Data">Data2!$EC$11:$EC$117</definedName>
    <definedName name="A127833010J_Latest">Data2!$EC$117</definedName>
    <definedName name="A127833011K">Data2!$EX$1:$EX$10,Data2!$EX$11:$EX$117</definedName>
    <definedName name="A127833011K_Data">Data2!$EX$11:$EX$117</definedName>
    <definedName name="A127833011K_Latest">Data2!$EX$117</definedName>
    <definedName name="A127833027C">Data1!$HG$1:$HG$10,Data1!$HG$11:$HG$117</definedName>
    <definedName name="A127833027C_Data">Data1!$HG$11:$HG$117</definedName>
    <definedName name="A127833027C_Latest">Data1!$HG$117</definedName>
    <definedName name="A127833028F">Data1!$GX$1:$GX$10,Data1!$GX$11:$GX$117</definedName>
    <definedName name="A127833028F_Data">Data1!$GX$11:$GX$117</definedName>
    <definedName name="A127833028F_Latest">Data1!$GX$117</definedName>
    <definedName name="A127833029J">Data1!$GR$1:$GR$10,Data1!$GR$11:$GR$117</definedName>
    <definedName name="A127833029J_Data">Data1!$GR$11:$GR$117</definedName>
    <definedName name="A127833029J_Latest">Data1!$GR$117</definedName>
    <definedName name="A127833030T">Data1!$HD$1:$HD$10,Data1!$HD$11:$HD$117</definedName>
    <definedName name="A127833030T_Data">Data1!$HD$11:$HD$117</definedName>
    <definedName name="A127833030T_Latest">Data1!$HD$117</definedName>
    <definedName name="A127833031V">Data1!$GO$1:$GO$10,Data1!$GO$11:$GO$117</definedName>
    <definedName name="A127833031V_Data">Data1!$GO$11:$GO$117</definedName>
    <definedName name="A127833031V_Latest">Data1!$GO$117</definedName>
    <definedName name="A127833032W">Data1!$GI$1:$GI$10,Data1!$GI$11:$GI$117</definedName>
    <definedName name="A127833032W_Data">Data1!$GI$11:$GI$117</definedName>
    <definedName name="A127833032W_Latest">Data1!$GI$117</definedName>
    <definedName name="A127833033X">Data1!$HM$1:$HM$10,Data1!$HM$11:$HM$117</definedName>
    <definedName name="A127833033X_Data">Data1!$HM$11:$HM$117</definedName>
    <definedName name="A127833033X_Latest">Data1!$HM$117</definedName>
    <definedName name="A127833034A">Data1!$HJ$1:$HJ$10,Data1!$HJ$11:$HJ$117</definedName>
    <definedName name="A127833034A_Data">Data1!$HJ$11:$HJ$117</definedName>
    <definedName name="A127833034A_Latest">Data1!$HJ$117</definedName>
    <definedName name="A127833035C">Data1!$HA$1:$HA$10,Data1!$HA$11:$HA$117</definedName>
    <definedName name="A127833035C_Data">Data1!$HA$11:$HA$117</definedName>
    <definedName name="A127833035C_Latest">Data1!$HA$117</definedName>
    <definedName name="A127833036F">Data1!$GL$1:$GL$10,Data1!$GL$11:$GL$117</definedName>
    <definedName name="A127833036F_Data">Data1!$GL$11:$GL$117</definedName>
    <definedName name="A127833036F_Latest">Data1!$GL$117</definedName>
    <definedName name="A127833037J">Data1!$FZ$1:$FZ$10,Data1!$FZ$11:$FZ$117</definedName>
    <definedName name="A127833037J_Data">Data1!$FZ$11:$FZ$117</definedName>
    <definedName name="A127833037J_Latest">Data1!$FZ$117</definedName>
    <definedName name="A127833038K">Data1!$GF$1:$GF$10,Data1!$GF$11:$GF$117</definedName>
    <definedName name="A127833038K_Data">Data1!$GF$11:$GF$117</definedName>
    <definedName name="A127833038K_Latest">Data1!$GF$117</definedName>
    <definedName name="A127833039L">Data1!$GC$1:$GC$10,Data1!$GC$11:$GC$117</definedName>
    <definedName name="A127833039L_Data">Data1!$GC$11:$GC$117</definedName>
    <definedName name="A127833039L_Latest">Data1!$GC$117</definedName>
    <definedName name="A127833040W">Data1!$GU$1:$GU$10,Data1!$GU$11:$GU$117</definedName>
    <definedName name="A127833040W_Data">Data1!$GU$11:$GU$117</definedName>
    <definedName name="A127833040W_Latest">Data1!$GU$117</definedName>
    <definedName name="A127833041X">Data1!$HP$1:$HP$10,Data1!$HP$11:$HP$117</definedName>
    <definedName name="A127833041X_Data">Data1!$HP$11:$HP$117</definedName>
    <definedName name="A127833041X_Latest">Data1!$HP$117</definedName>
    <definedName name="A127833057T">Data1!$FN$1:$FN$10,Data1!$FN$11:$FN$117</definedName>
    <definedName name="A127833057T_Data">Data1!$FN$11:$FN$117</definedName>
    <definedName name="A127833057T_Latest">Data1!$FN$117</definedName>
    <definedName name="A127833058V">Data1!$FE$1:$FE$10,Data1!$FE$11:$FE$117</definedName>
    <definedName name="A127833058V_Data">Data1!$FE$11:$FE$117</definedName>
    <definedName name="A127833058V_Latest">Data1!$FE$117</definedName>
    <definedName name="A127833059W">Data1!$EY$1:$EY$10,Data1!$EY$11:$EY$117</definedName>
    <definedName name="A127833059W_Data">Data1!$EY$11:$EY$117</definedName>
    <definedName name="A127833059W_Latest">Data1!$EY$117</definedName>
    <definedName name="A127833060F">Data1!$FK$1:$FK$10,Data1!$FK$11:$FK$117</definedName>
    <definedName name="A127833060F_Data">Data1!$FK$11:$FK$117</definedName>
    <definedName name="A127833060F_Latest">Data1!$FK$117</definedName>
    <definedName name="A127833061J">Data1!$EV$1:$EV$10,Data1!$EV$11:$EV$117</definedName>
    <definedName name="A127833061J_Data">Data1!$EV$11:$EV$117</definedName>
    <definedName name="A127833061J_Latest">Data1!$EV$117</definedName>
    <definedName name="A127833062K">Data1!$EP$1:$EP$10,Data1!$EP$11:$EP$117</definedName>
    <definedName name="A127833062K_Data">Data1!$EP$11:$EP$117</definedName>
    <definedName name="A127833062K_Latest">Data1!$EP$117</definedName>
    <definedName name="A127833063L">Data1!$FT$1:$FT$10,Data1!$FT$11:$FT$117</definedName>
    <definedName name="A127833063L_Data">Data1!$FT$11:$FT$117</definedName>
    <definedName name="A127833063L_Latest">Data1!$FT$117</definedName>
    <definedName name="A127833064R">Data1!$FQ$1:$FQ$10,Data1!$FQ$11:$FQ$117</definedName>
    <definedName name="A127833064R_Data">Data1!$FQ$11:$FQ$117</definedName>
    <definedName name="A127833064R_Latest">Data1!$FQ$117</definedName>
    <definedName name="A127833065T">Data1!$FH$1:$FH$10,Data1!$FH$11:$FH$117</definedName>
    <definedName name="A127833065T_Data">Data1!$FH$11:$FH$117</definedName>
    <definedName name="A127833065T_Latest">Data1!$FH$117</definedName>
    <definedName name="A127833066V">Data1!$ES$1:$ES$10,Data1!$ES$11:$ES$117</definedName>
    <definedName name="A127833066V_Data">Data1!$ES$11:$ES$117</definedName>
    <definedName name="A127833066V_Latest">Data1!$ES$117</definedName>
    <definedName name="A127833067W">Data1!$EG$1:$EG$10,Data1!$EG$11:$EG$117</definedName>
    <definedName name="A127833067W_Data">Data1!$EG$11:$EG$117</definedName>
    <definedName name="A127833067W_Latest">Data1!$EG$117</definedName>
    <definedName name="A127833068X">Data1!$EM$1:$EM$10,Data1!$EM$11:$EM$117</definedName>
    <definedName name="A127833068X_Data">Data1!$EM$11:$EM$117</definedName>
    <definedName name="A127833068X_Latest">Data1!$EM$117</definedName>
    <definedName name="A127833069A">Data1!$EJ$1:$EJ$10,Data1!$EJ$11:$EJ$117</definedName>
    <definedName name="A127833069A_Data">Data1!$EJ$11:$EJ$117</definedName>
    <definedName name="A127833069A_Latest">Data1!$EJ$117</definedName>
    <definedName name="A127833070K">Data1!$FB$1:$FB$10,Data1!$FB$11:$FB$117</definedName>
    <definedName name="A127833070K_Data">Data1!$FB$11:$FB$117</definedName>
    <definedName name="A127833070K_Latest">Data1!$FB$117</definedName>
    <definedName name="A127833071L">Data1!$FW$1:$FW$10,Data1!$FW$11:$FW$117</definedName>
    <definedName name="A127833071L_Data">Data1!$FW$11:$FW$117</definedName>
    <definedName name="A127833071L_Latest">Data1!$FW$117</definedName>
    <definedName name="A127833087F">Data2!$IA$1:$IA$10,Data2!$IA$11:$IA$117</definedName>
    <definedName name="A127833087F_Data">Data2!$IA$11:$IA$117</definedName>
    <definedName name="A127833087F_Latest">Data2!$IA$117</definedName>
    <definedName name="A127833088J">Data2!$HR$1:$HR$10,Data2!$HR$11:$HR$117</definedName>
    <definedName name="A127833088J_Data">Data2!$HR$11:$HR$117</definedName>
    <definedName name="A127833088J_Latest">Data2!$HR$117</definedName>
    <definedName name="A127833089K">Data2!$HL$1:$HL$10,Data2!$HL$11:$HL$117</definedName>
    <definedName name="A127833089K_Data">Data2!$HL$11:$HL$117</definedName>
    <definedName name="A127833089K_Latest">Data2!$HL$117</definedName>
    <definedName name="A127833090V">Data2!$HX$1:$HX$10,Data2!$HX$11:$HX$117</definedName>
    <definedName name="A127833090V_Data">Data2!$HX$11:$HX$117</definedName>
    <definedName name="A127833090V_Latest">Data2!$HX$117</definedName>
    <definedName name="A127833091W">Data2!$HI$1:$HI$10,Data2!$HI$11:$HI$117</definedName>
    <definedName name="A127833091W_Data">Data2!$HI$11:$HI$117</definedName>
    <definedName name="A127833091W_Latest">Data2!$HI$117</definedName>
    <definedName name="A127833092X">Data2!$HC$1:$HC$10,Data2!$HC$11:$HC$117</definedName>
    <definedName name="A127833092X_Data">Data2!$HC$11:$HC$117</definedName>
    <definedName name="A127833092X_Latest">Data2!$HC$117</definedName>
    <definedName name="A127833093A">Data2!$IG$1:$IG$10,Data2!$IG$11:$IG$117</definedName>
    <definedName name="A127833093A_Data">Data2!$IG$11:$IG$117</definedName>
    <definedName name="A127833093A_Latest">Data2!$IG$117</definedName>
    <definedName name="A127833094C">Data2!$ID$1:$ID$10,Data2!$ID$11:$ID$117</definedName>
    <definedName name="A127833094C_Data">Data2!$ID$11:$ID$117</definedName>
    <definedName name="A127833094C_Latest">Data2!$ID$117</definedName>
    <definedName name="A127833095F">Data2!$HU$1:$HU$10,Data2!$HU$11:$HU$117</definedName>
    <definedName name="A127833095F_Data">Data2!$HU$11:$HU$117</definedName>
    <definedName name="A127833095F_Latest">Data2!$HU$117</definedName>
    <definedName name="A127833096J">Data2!$HF$1:$HF$10,Data2!$HF$11:$HF$117</definedName>
    <definedName name="A127833096J_Data">Data2!$HF$11:$HF$117</definedName>
    <definedName name="A127833096J_Latest">Data2!$HF$117</definedName>
    <definedName name="A127833097K">Data2!$GT$1:$GT$10,Data2!$GT$11:$GT$117</definedName>
    <definedName name="A127833097K_Data">Data2!$GT$11:$GT$117</definedName>
    <definedName name="A127833097K_Latest">Data2!$GT$117</definedName>
    <definedName name="A127833098L">Data2!$GZ$1:$GZ$10,Data2!$GZ$11:$GZ$117</definedName>
    <definedName name="A127833098L_Data">Data2!$GZ$11:$GZ$117</definedName>
    <definedName name="A127833098L_Latest">Data2!$GZ$117</definedName>
    <definedName name="A127833099R">Data2!$GW$1:$GW$10,Data2!$GW$11:$GW$117</definedName>
    <definedName name="A127833099R_Data">Data2!$GW$11:$GW$117</definedName>
    <definedName name="A127833099R_Latest">Data2!$GW$117</definedName>
    <definedName name="A127833100L">Data2!$HO$1:$HO$10,Data2!$HO$11:$HO$117</definedName>
    <definedName name="A127833100L_Data">Data2!$HO$11:$HO$117</definedName>
    <definedName name="A127833100L_Latest">Data2!$HO$117</definedName>
    <definedName name="A127833101R">Data2!$IJ$1:$IJ$10,Data2!$IJ$11:$IJ$117</definedName>
    <definedName name="A127833101R_Data">Data2!$IJ$11:$IJ$117</definedName>
    <definedName name="A127833101R_Latest">Data2!$IJ$117</definedName>
    <definedName name="A127833117J">Data1!$DU$1:$DU$10,Data1!$DU$11:$DU$117</definedName>
    <definedName name="A127833117J_Data">Data1!$DU$11:$DU$117</definedName>
    <definedName name="A127833117J_Latest">Data1!$DU$117</definedName>
    <definedName name="A127833118K">Data1!$DL$1:$DL$10,Data1!$DL$11:$DL$117</definedName>
    <definedName name="A127833118K_Data">Data1!$DL$11:$DL$117</definedName>
    <definedName name="A127833118K_Latest">Data1!$DL$117</definedName>
    <definedName name="A127833119L">Data1!$DF$1:$DF$10,Data1!$DF$11:$DF$117</definedName>
    <definedName name="A127833119L_Data">Data1!$DF$11:$DF$117</definedName>
    <definedName name="A127833119L_Latest">Data1!$DF$117</definedName>
    <definedName name="A127833120W">Data1!$DR$1:$DR$10,Data1!$DR$11:$DR$117</definedName>
    <definedName name="A127833120W_Data">Data1!$DR$11:$DR$117</definedName>
    <definedName name="A127833120W_Latest">Data1!$DR$117</definedName>
    <definedName name="A127833121X">Data1!$DC$1:$DC$10,Data1!$DC$11:$DC$117</definedName>
    <definedName name="A127833121X_Data">Data1!$DC$11:$DC$117</definedName>
    <definedName name="A127833121X_Latest">Data1!$DC$117</definedName>
    <definedName name="A127833122A">Data1!$CW$1:$CW$10,Data1!$CW$11:$CW$117</definedName>
    <definedName name="A127833122A_Data">Data1!$CW$11:$CW$117</definedName>
    <definedName name="A127833122A_Latest">Data1!$CW$117</definedName>
    <definedName name="A127833123C">Data1!$EA$1:$EA$10,Data1!$EA$11:$EA$117</definedName>
    <definedName name="A127833123C_Data">Data1!$EA$11:$EA$117</definedName>
    <definedName name="A127833123C_Latest">Data1!$EA$117</definedName>
    <definedName name="A127833124F">Data1!$DX$1:$DX$10,Data1!$DX$11:$DX$117</definedName>
    <definedName name="A127833124F_Data">Data1!$DX$11:$DX$117</definedName>
    <definedName name="A127833124F_Latest">Data1!$DX$117</definedName>
    <definedName name="A127833125J">Data1!$DO$1:$DO$10,Data1!$DO$11:$DO$117</definedName>
    <definedName name="A127833125J_Data">Data1!$DO$11:$DO$117</definedName>
    <definedName name="A127833125J_Latest">Data1!$DO$117</definedName>
    <definedName name="A127833126K">Data1!$CZ$1:$CZ$10,Data1!$CZ$11:$CZ$117</definedName>
    <definedName name="A127833126K_Data">Data1!$CZ$11:$CZ$117</definedName>
    <definedName name="A127833126K_Latest">Data1!$CZ$117</definedName>
    <definedName name="A127833127L">Data1!$CN$1:$CN$10,Data1!$CN$11:$CN$117</definedName>
    <definedName name="A127833127L_Data">Data1!$CN$11:$CN$117</definedName>
    <definedName name="A127833127L_Latest">Data1!$CN$117</definedName>
    <definedName name="A127833128R">Data1!$CT$1:$CT$10,Data1!$CT$11:$CT$117</definedName>
    <definedName name="A127833128R_Data">Data1!$CT$11:$CT$117</definedName>
    <definedName name="A127833128R_Latest">Data1!$CT$117</definedName>
    <definedName name="A127833129T">Data1!$CQ$1:$CQ$10,Data1!$CQ$11:$CQ$117</definedName>
    <definedName name="A127833129T_Data">Data1!$CQ$11:$CQ$117</definedName>
    <definedName name="A127833129T_Latest">Data1!$CQ$117</definedName>
    <definedName name="A127833130A">Data1!$DI$1:$DI$10,Data1!$DI$11:$DI$117</definedName>
    <definedName name="A127833130A_Data">Data1!$DI$11:$DI$117</definedName>
    <definedName name="A127833130A_Latest">Data1!$DI$117</definedName>
    <definedName name="A127833131C">Data1!$ED$1:$ED$10,Data1!$ED$11:$ED$117</definedName>
    <definedName name="A127833131C_Data">Data1!$ED$11:$ED$117</definedName>
    <definedName name="A127833131C_Latest">Data1!$ED$117</definedName>
    <definedName name="A127833147W">Data2!$CV$1:$CV$10,Data2!$CV$11:$CV$117</definedName>
    <definedName name="A127833147W_Data">Data2!$CV$11:$CV$117</definedName>
    <definedName name="A127833147W_Latest">Data2!$CV$117</definedName>
    <definedName name="A127833148X">Data2!$CM$1:$CM$10,Data2!$CM$11:$CM$117</definedName>
    <definedName name="A127833148X_Data">Data2!$CM$11:$CM$117</definedName>
    <definedName name="A127833148X_Latest">Data2!$CM$117</definedName>
    <definedName name="A127833149A">Data2!$CG$1:$CG$10,Data2!$CG$11:$CG$117</definedName>
    <definedName name="A127833149A_Data">Data2!$CG$11:$CG$117</definedName>
    <definedName name="A127833149A_Latest">Data2!$CG$117</definedName>
    <definedName name="A127833150K">Data2!$CS$1:$CS$10,Data2!$CS$11:$CS$117</definedName>
    <definedName name="A127833150K_Data">Data2!$CS$11:$CS$117</definedName>
    <definedName name="A127833150K_Latest">Data2!$CS$117</definedName>
    <definedName name="A127833151L">Data2!$CD$1:$CD$10,Data2!$CD$11:$CD$117</definedName>
    <definedName name="A127833151L_Data">Data2!$CD$11:$CD$117</definedName>
    <definedName name="A127833151L_Latest">Data2!$CD$117</definedName>
    <definedName name="A127833152R">Data2!$BX$1:$BX$10,Data2!$BX$11:$BX$117</definedName>
    <definedName name="A127833152R_Data">Data2!$BX$11:$BX$117</definedName>
    <definedName name="A127833152R_Latest">Data2!$BX$117</definedName>
    <definedName name="A127833153T">Data2!$DB$1:$DB$10,Data2!$DB$11:$DB$117</definedName>
    <definedName name="A127833153T_Data">Data2!$DB$11:$DB$117</definedName>
    <definedName name="A127833153T_Latest">Data2!$DB$117</definedName>
    <definedName name="A127833154V">Data2!$CY$1:$CY$10,Data2!$CY$11:$CY$117</definedName>
    <definedName name="A127833154V_Data">Data2!$CY$11:$CY$117</definedName>
    <definedName name="A127833154V_Latest">Data2!$CY$117</definedName>
    <definedName name="A127833155W">Data2!$CP$1:$CP$10,Data2!$CP$11:$CP$117</definedName>
    <definedName name="A127833155W_Data">Data2!$CP$11:$CP$117</definedName>
    <definedName name="A127833155W_Latest">Data2!$CP$117</definedName>
    <definedName name="A127833156X">Data2!$CA$1:$CA$10,Data2!$CA$11:$CA$117</definedName>
    <definedName name="A127833156X_Data">Data2!$CA$11:$CA$117</definedName>
    <definedName name="A127833156X_Latest">Data2!$CA$117</definedName>
    <definedName name="A127833157A">Data2!$BO$1:$BO$10,Data2!$BO$11:$BO$117</definedName>
    <definedName name="A127833157A_Data">Data2!$BO$11:$BO$117</definedName>
    <definedName name="A127833157A_Latest">Data2!$BO$117</definedName>
    <definedName name="A127833158C">Data2!$BU$1:$BU$10,Data2!$BU$11:$BU$117</definedName>
    <definedName name="A127833158C_Data">Data2!$BU$11:$BU$117</definedName>
    <definedName name="A127833158C_Latest">Data2!$BU$117</definedName>
    <definedName name="A127833159F">Data2!$BR$1:$BR$10,Data2!$BR$11:$BR$117</definedName>
    <definedName name="A127833159F_Data">Data2!$BR$11:$BR$117</definedName>
    <definedName name="A127833159F_Latest">Data2!$BR$117</definedName>
    <definedName name="A127833160R">Data2!$CJ$1:$CJ$10,Data2!$CJ$11:$CJ$117</definedName>
    <definedName name="A127833160R_Data">Data2!$CJ$11:$CJ$117</definedName>
    <definedName name="A127833160R_Latest">Data2!$CJ$117</definedName>
    <definedName name="A127833161T">Data2!$DE$1:$DE$10,Data2!$DE$11:$DE$117</definedName>
    <definedName name="A127833161T_Data">Data2!$DE$11:$DE$117</definedName>
    <definedName name="A127833161T_Latest">Data2!$DE$117</definedName>
    <definedName name="A127833177K">Data1!$AI$1:$AI$10,Data1!$AI$11:$AI$117</definedName>
    <definedName name="A127833177K_Data">Data1!$AI$11:$AI$117</definedName>
    <definedName name="A127833177K_Latest">Data1!$AI$117</definedName>
    <definedName name="A127833178L">Data1!$Z$1:$Z$10,Data1!$Z$11:$Z$117</definedName>
    <definedName name="A127833178L_Data">Data1!$Z$11:$Z$117</definedName>
    <definedName name="A127833178L_Latest">Data1!$Z$117</definedName>
    <definedName name="A127833179R">Data1!$T$1:$T$10,Data1!$T$11:$T$117</definedName>
    <definedName name="A127833179R_Data">Data1!$T$11:$T$117</definedName>
    <definedName name="A127833179R_Latest">Data1!$T$117</definedName>
    <definedName name="A127833180X">Data1!$AF$1:$AF$10,Data1!$AF$11:$AF$117</definedName>
    <definedName name="A127833180X_Data">Data1!$AF$11:$AF$117</definedName>
    <definedName name="A127833180X_Latest">Data1!$AF$117</definedName>
    <definedName name="A127833181A">Data1!$Q$1:$Q$10,Data1!$Q$11:$Q$117</definedName>
    <definedName name="A127833181A_Data">Data1!$Q$11:$Q$117</definedName>
    <definedName name="A127833181A_Latest">Data1!$Q$117</definedName>
    <definedName name="A127833182C">Data1!$K$1:$K$10,Data1!$K$11:$K$117</definedName>
    <definedName name="A127833182C_Data">Data1!$K$11:$K$117</definedName>
    <definedName name="A127833182C_Latest">Data1!$K$117</definedName>
    <definedName name="A127833183F">Data1!$AO$1:$AO$10,Data1!$AO$11:$AO$117</definedName>
    <definedName name="A127833183F_Data">Data1!$AO$11:$AO$117</definedName>
    <definedName name="A127833183F_Latest">Data1!$AO$117</definedName>
    <definedName name="A127833184J">Data1!$AL$1:$AL$10,Data1!$AL$11:$AL$117</definedName>
    <definedName name="A127833184J_Data">Data1!$AL$11:$AL$117</definedName>
    <definedName name="A127833184J_Latest">Data1!$AL$117</definedName>
    <definedName name="A127833185K">Data1!$AC$1:$AC$10,Data1!$AC$11:$AC$117</definedName>
    <definedName name="A127833185K_Data">Data1!$AC$11:$AC$117</definedName>
    <definedName name="A127833185K_Latest">Data1!$AC$117</definedName>
    <definedName name="A127833186L">Data1!$N$1:$N$10,Data1!$N$11:$N$117</definedName>
    <definedName name="A127833186L_Data">Data1!$N$11:$N$117</definedName>
    <definedName name="A127833186L_Latest">Data1!$N$117</definedName>
    <definedName name="A127833187R">Data1!$B$1:$B$10,Data1!$B$11:$B$117</definedName>
    <definedName name="A127833187R_Data">Data1!$B$11:$B$117</definedName>
    <definedName name="A127833187R_Latest">Data1!$B$117</definedName>
    <definedName name="A127833188T">Data1!$H$1:$H$10,Data1!$H$11:$H$117</definedName>
    <definedName name="A127833188T_Data">Data1!$H$11:$H$117</definedName>
    <definedName name="A127833188T_Latest">Data1!$H$117</definedName>
    <definedName name="A127833189V">Data1!$E$1:$E$10,Data1!$E$11:$E$117</definedName>
    <definedName name="A127833189V_Data">Data1!$E$11:$E$117</definedName>
    <definedName name="A127833189V_Latest">Data1!$E$117</definedName>
    <definedName name="A127833190C">Data1!$W$1:$W$10,Data1!$W$11:$W$117</definedName>
    <definedName name="A127833190C_Data">Data1!$W$11:$W$117</definedName>
    <definedName name="A127833190C_Latest">Data1!$W$117</definedName>
    <definedName name="A127833191F">Data1!$AR$1:$AR$10,Data1!$AR$11:$AR$117</definedName>
    <definedName name="A127833191F_Data">Data1!$AR$11:$AR$117</definedName>
    <definedName name="A127833191F_Latest">Data1!$AR$117</definedName>
    <definedName name="A127833207L">Data2!$J$1:$J$10,Data2!$J$11:$J$117</definedName>
    <definedName name="A127833207L_Data">Data2!$J$11:$J$117</definedName>
    <definedName name="A127833207L_Latest">Data2!$J$117</definedName>
    <definedName name="A127833208R">Data1!$IQ$1:$IQ$10,Data1!$IQ$11:$IQ$117</definedName>
    <definedName name="A127833208R_Data">Data1!$IQ$11:$IQ$117</definedName>
    <definedName name="A127833208R_Latest">Data1!$IQ$117</definedName>
    <definedName name="A127833209T">Data1!$IK$1:$IK$10,Data1!$IK$11:$IK$117</definedName>
    <definedName name="A127833209T_Data">Data1!$IK$11:$IK$117</definedName>
    <definedName name="A127833209T_Latest">Data1!$IK$117</definedName>
    <definedName name="A127833210A">Data2!$G$1:$G$10,Data2!$G$11:$G$117</definedName>
    <definedName name="A127833210A_Data">Data2!$G$11:$G$117</definedName>
    <definedName name="A127833210A_Latest">Data2!$G$117</definedName>
    <definedName name="A127833211C">Data1!$IH$1:$IH$10,Data1!$IH$11:$IH$117</definedName>
    <definedName name="A127833211C_Data">Data1!$IH$11:$IH$117</definedName>
    <definedName name="A127833211C_Latest">Data1!$IH$117</definedName>
    <definedName name="A127833212F">Data1!$IB$1:$IB$10,Data1!$IB$11:$IB$117</definedName>
    <definedName name="A127833212F_Data">Data1!$IB$11:$IB$117</definedName>
    <definedName name="A127833212F_Latest">Data1!$IB$117</definedName>
    <definedName name="A127833213J">Data2!$P$1:$P$10,Data2!$P$11:$P$117</definedName>
    <definedName name="A127833213J_Data">Data2!$P$11:$P$117</definedName>
    <definedName name="A127833213J_Latest">Data2!$P$117</definedName>
    <definedName name="A127833214K">Data2!$M$1:$M$10,Data2!$M$11:$M$117</definedName>
    <definedName name="A127833214K_Data">Data2!$M$11:$M$117</definedName>
    <definedName name="A127833214K_Latest">Data2!$M$117</definedName>
    <definedName name="A127833215L">Data2!$D$1:$D$10,Data2!$D$11:$D$117</definedName>
    <definedName name="A127833215L_Data">Data2!$D$11:$D$117</definedName>
    <definedName name="A127833215L_Latest">Data2!$D$117</definedName>
    <definedName name="A127833216R">Data1!$IE$1:$IE$10,Data1!$IE$11:$IE$117</definedName>
    <definedName name="A127833216R_Data">Data1!$IE$11:$IE$117</definedName>
    <definedName name="A127833216R_Latest">Data1!$IE$117</definedName>
    <definedName name="A127833217T">Data1!$HS$1:$HS$10,Data1!$HS$11:$HS$117</definedName>
    <definedName name="A127833217T_Data">Data1!$HS$11:$HS$117</definedName>
    <definedName name="A127833217T_Latest">Data1!$HS$117</definedName>
    <definedName name="A127833218V">Data1!$HY$1:$HY$10,Data1!$HY$11:$HY$117</definedName>
    <definedName name="A127833218V_Data">Data1!$HY$11:$HY$117</definedName>
    <definedName name="A127833218V_Latest">Data1!$HY$117</definedName>
    <definedName name="A127833219W">Data1!$HV$1:$HV$10,Data1!$HV$11:$HV$117</definedName>
    <definedName name="A127833219W_Data">Data1!$HV$11:$HV$117</definedName>
    <definedName name="A127833219W_Latest">Data1!$HV$117</definedName>
    <definedName name="A127833220F">Data1!$IN$1:$IN$10,Data1!$IN$11:$IN$117</definedName>
    <definedName name="A127833220F_Data">Data1!$IN$11:$IN$117</definedName>
    <definedName name="A127833220F_Latest">Data1!$IN$117</definedName>
    <definedName name="A127833221J">Data2!$S$1:$S$10,Data2!$S$11:$S$117</definedName>
    <definedName name="A127833221J_Data">Data2!$S$11:$S$117</definedName>
    <definedName name="A127833221J_Latest">Data2!$S$117</definedName>
    <definedName name="A127833237A">Data2!$BC$1:$BC$10,Data2!$BC$11:$BC$117</definedName>
    <definedName name="A127833237A_Data">Data2!$BC$11:$BC$117</definedName>
    <definedName name="A127833237A_Latest">Data2!$BC$117</definedName>
    <definedName name="A127833238C">Data2!$AT$1:$AT$10,Data2!$AT$11:$AT$117</definedName>
    <definedName name="A127833238C_Data">Data2!$AT$11:$AT$117</definedName>
    <definedName name="A127833238C_Latest">Data2!$AT$117</definedName>
    <definedName name="A127833239F">Data2!$AN$1:$AN$10,Data2!$AN$11:$AN$117</definedName>
    <definedName name="A127833239F_Data">Data2!$AN$11:$AN$117</definedName>
    <definedName name="A127833239F_Latest">Data2!$AN$117</definedName>
    <definedName name="A127833240R">Data2!$AZ$1:$AZ$10,Data2!$AZ$11:$AZ$117</definedName>
    <definedName name="A127833240R_Data">Data2!$AZ$11:$AZ$117</definedName>
    <definedName name="A127833240R_Latest">Data2!$AZ$117</definedName>
    <definedName name="A127833241T">Data2!$AK$1:$AK$10,Data2!$AK$11:$AK$117</definedName>
    <definedName name="A127833241T_Data">Data2!$AK$11:$AK$117</definedName>
    <definedName name="A127833241T_Latest">Data2!$AK$117</definedName>
    <definedName name="A127833242V">Data2!$AE$1:$AE$10,Data2!$AE$11:$AE$117</definedName>
    <definedName name="A127833242V_Data">Data2!$AE$11:$AE$117</definedName>
    <definedName name="A127833242V_Latest">Data2!$AE$117</definedName>
    <definedName name="A127833243W">Data2!$BI$1:$BI$10,Data2!$BI$11:$BI$117</definedName>
    <definedName name="A127833243W_Data">Data2!$BI$11:$BI$117</definedName>
    <definedName name="A127833243W_Latest">Data2!$BI$117</definedName>
    <definedName name="A127833244X">Data2!$BF$1:$BF$10,Data2!$BF$11:$BF$117</definedName>
    <definedName name="A127833244X_Data">Data2!$BF$11:$BF$117</definedName>
    <definedName name="A127833244X_Latest">Data2!$BF$117</definedName>
    <definedName name="A127833245A">Data2!$AW$1:$AW$10,Data2!$AW$11:$AW$117</definedName>
    <definedName name="A127833245A_Data">Data2!$AW$11:$AW$117</definedName>
    <definedName name="A127833245A_Latest">Data2!$AW$117</definedName>
    <definedName name="A127833246C">Data2!$AH$1:$AH$10,Data2!$AH$11:$AH$117</definedName>
    <definedName name="A127833246C_Data">Data2!$AH$11:$AH$117</definedName>
    <definedName name="A127833246C_Latest">Data2!$AH$117</definedName>
    <definedName name="A127833247F">Data2!$V$1:$V$10,Data2!$V$11:$V$117</definedName>
    <definedName name="A127833247F_Data">Data2!$V$11:$V$117</definedName>
    <definedName name="A127833247F_Latest">Data2!$V$117</definedName>
    <definedName name="A127833248J">Data2!$AB$1:$AB$10,Data2!$AB$11:$AB$117</definedName>
    <definedName name="A127833248J_Data">Data2!$AB$11:$AB$117</definedName>
    <definedName name="A127833248J_Latest">Data2!$AB$117</definedName>
    <definedName name="A127833249K">Data2!$Y$1:$Y$10,Data2!$Y$11:$Y$117</definedName>
    <definedName name="A127833249K_Data">Data2!$Y$11:$Y$117</definedName>
    <definedName name="A127833249K_Latest">Data2!$Y$117</definedName>
    <definedName name="A127833250V">Data2!$AQ$1:$AQ$10,Data2!$AQ$11:$AQ$117</definedName>
    <definedName name="A127833250V_Data">Data2!$AQ$11:$AQ$117</definedName>
    <definedName name="A127833250V_Latest">Data2!$AQ$117</definedName>
    <definedName name="A127833251W">Data2!$BL$1:$BL$10,Data2!$BL$11:$BL$117</definedName>
    <definedName name="A127833251W_Data">Data2!$BL$11:$BL$117</definedName>
    <definedName name="A127833251W_Latest">Data2!$BL$117</definedName>
    <definedName name="A127833507R">Data3!$BW$1:$BW$10,Data3!$BW$11:$BW$117</definedName>
    <definedName name="A127833507R_Data">Data3!$BW$11:$BW$117</definedName>
    <definedName name="A127833507R_Latest">Data3!$BW$117</definedName>
    <definedName name="A127833508T">Data3!$BN$1:$BN$10,Data3!$BN$11:$BN$117</definedName>
    <definedName name="A127833508T_Data">Data3!$BN$11:$BN$117</definedName>
    <definedName name="A127833508T_Latest">Data3!$BN$117</definedName>
    <definedName name="A127833509V">Data3!$BH$1:$BH$10,Data3!$BH$11:$BH$117</definedName>
    <definedName name="A127833509V_Data">Data3!$BH$11:$BH$117</definedName>
    <definedName name="A127833509V_Latest">Data3!$BH$117</definedName>
    <definedName name="A127833510C">Data3!$BT$1:$BT$10,Data3!$BT$11:$BT$117</definedName>
    <definedName name="A127833510C_Data">Data3!$BT$11:$BT$117</definedName>
    <definedName name="A127833510C_Latest">Data3!$BT$117</definedName>
    <definedName name="A127833511F">Data3!$BE$1:$BE$10,Data3!$BE$11:$BE$117</definedName>
    <definedName name="A127833511F_Data">Data3!$BE$11:$BE$117</definedName>
    <definedName name="A127833511F_Latest">Data3!$BE$117</definedName>
    <definedName name="A127833512J">Data3!$AY$1:$AY$10,Data3!$AY$11:$AY$117</definedName>
    <definedName name="A127833512J_Data">Data3!$AY$11:$AY$117</definedName>
    <definedName name="A127833512J_Latest">Data3!$AY$117</definedName>
    <definedName name="A127833513K">Data3!$CC$1:$CC$10,Data3!$CC$11:$CC$117</definedName>
    <definedName name="A127833513K_Data">Data3!$CC$11:$CC$117</definedName>
    <definedName name="A127833513K_Latest">Data3!$CC$117</definedName>
    <definedName name="A127833514L">Data3!$BZ$1:$BZ$10,Data3!$BZ$11:$BZ$117</definedName>
    <definedName name="A127833514L_Data">Data3!$BZ$11:$BZ$117</definedName>
    <definedName name="A127833514L_Latest">Data3!$BZ$117</definedName>
    <definedName name="A127833515R">Data3!$BQ$1:$BQ$10,Data3!$BQ$11:$BQ$117</definedName>
    <definedName name="A127833515R_Data">Data3!$BQ$11:$BQ$117</definedName>
    <definedName name="A127833515R_Latest">Data3!$BQ$117</definedName>
    <definedName name="A127833516T">Data3!$BB$1:$BB$10,Data3!$BB$11:$BB$117</definedName>
    <definedName name="A127833516T_Data">Data3!$BB$11:$BB$117</definedName>
    <definedName name="A127833516T_Latest">Data3!$BB$117</definedName>
    <definedName name="A127833517V">Data3!$AP$1:$AP$10,Data3!$AP$11:$AP$117</definedName>
    <definedName name="A127833517V_Data">Data3!$AP$11:$AP$117</definedName>
    <definedName name="A127833517V_Latest">Data3!$AP$117</definedName>
    <definedName name="A127833518W">Data3!$AV$1:$AV$10,Data3!$AV$11:$AV$117</definedName>
    <definedName name="A127833518W_Data">Data3!$AV$11:$AV$117</definedName>
    <definedName name="A127833518W_Latest">Data3!$AV$117</definedName>
    <definedName name="A127833519X">Data3!$AS$1:$AS$10,Data3!$AS$11:$AS$117</definedName>
    <definedName name="A127833519X_Data">Data3!$AS$11:$AS$117</definedName>
    <definedName name="A127833519X_Latest">Data3!$AS$117</definedName>
    <definedName name="A127833520J">Data3!$BK$1:$BK$10,Data3!$BK$11:$BK$117</definedName>
    <definedName name="A127833520J_Data">Data3!$BK$11:$BK$117</definedName>
    <definedName name="A127833520J_Latest">Data3!$BK$117</definedName>
    <definedName name="A127833521K">Data3!$CF$1:$CF$10,Data3!$CF$11:$CF$117</definedName>
    <definedName name="A127833521K_Data">Data3!$CF$11:$CF$117</definedName>
    <definedName name="A127833521K_Latest">Data3!$CF$117</definedName>
    <definedName name="A127833837F">Data3!$HB$1:$HB$10,Data3!$HB$11:$HB$117</definedName>
    <definedName name="A127833837F_Data">Data3!$HB$11:$HB$117</definedName>
    <definedName name="A127833837F_Latest">Data3!$HB$117</definedName>
    <definedName name="A127833838J">Data3!$GS$1:$GS$10,Data3!$GS$11:$GS$117</definedName>
    <definedName name="A127833838J_Data">Data3!$GS$11:$GS$117</definedName>
    <definedName name="A127833838J_Latest">Data3!$GS$117</definedName>
    <definedName name="A127833839K">Data3!$GM$1:$GM$10,Data3!$GM$11:$GM$117</definedName>
    <definedName name="A127833839K_Data">Data3!$GM$11:$GM$117</definedName>
    <definedName name="A127833839K_Latest">Data3!$GM$117</definedName>
    <definedName name="A127833840V">Data3!$GY$1:$GY$10,Data3!$GY$11:$GY$117</definedName>
    <definedName name="A127833840V_Data">Data3!$GY$11:$GY$117</definedName>
    <definedName name="A127833840V_Latest">Data3!$GY$117</definedName>
    <definedName name="A127833841W">Data3!$GJ$1:$GJ$10,Data3!$GJ$11:$GJ$117</definedName>
    <definedName name="A127833841W_Data">Data3!$GJ$11:$GJ$117</definedName>
    <definedName name="A127833841W_Latest">Data3!$GJ$117</definedName>
    <definedName name="A127833842X">Data3!$GD$1:$GD$10,Data3!$GD$11:$GD$117</definedName>
    <definedName name="A127833842X_Data">Data3!$GD$11:$GD$117</definedName>
    <definedName name="A127833842X_Latest">Data3!$GD$117</definedName>
    <definedName name="A127833843A">Data3!$HH$1:$HH$10,Data3!$HH$11:$HH$117</definedName>
    <definedName name="A127833843A_Data">Data3!$HH$11:$HH$117</definedName>
    <definedName name="A127833843A_Latest">Data3!$HH$117</definedName>
    <definedName name="A127833844C">Data3!$HE$1:$HE$10,Data3!$HE$11:$HE$117</definedName>
    <definedName name="A127833844C_Data">Data3!$HE$11:$HE$117</definedName>
    <definedName name="A127833844C_Latest">Data3!$HE$117</definedName>
    <definedName name="A127833845F">Data3!$GV$1:$GV$10,Data3!$GV$11:$GV$117</definedName>
    <definedName name="A127833845F_Data">Data3!$GV$11:$GV$117</definedName>
    <definedName name="A127833845F_Latest">Data3!$GV$117</definedName>
    <definedName name="A127833846J">Data3!$GG$1:$GG$10,Data3!$GG$11:$GG$117</definedName>
    <definedName name="A127833846J_Data">Data3!$GG$11:$GG$117</definedName>
    <definedName name="A127833846J_Latest">Data3!$GG$117</definedName>
    <definedName name="A127833847K">Data3!$FU$1:$FU$10,Data3!$FU$11:$FU$117</definedName>
    <definedName name="A127833847K_Data">Data3!$FU$11:$FU$117</definedName>
    <definedName name="A127833847K_Latest">Data3!$FU$117</definedName>
    <definedName name="A127833848L">Data3!$GA$1:$GA$10,Data3!$GA$11:$GA$117</definedName>
    <definedName name="A127833848L_Data">Data3!$GA$11:$GA$117</definedName>
    <definedName name="A127833848L_Latest">Data3!$GA$117</definedName>
    <definedName name="A127833849R">Data3!$FX$1:$FX$10,Data3!$FX$11:$FX$117</definedName>
    <definedName name="A127833849R_Data">Data3!$FX$11:$FX$117</definedName>
    <definedName name="A127833849R_Latest">Data3!$FX$117</definedName>
    <definedName name="A127833850X">Data3!$GP$1:$GP$10,Data3!$GP$11:$GP$117</definedName>
    <definedName name="A127833850X_Data">Data3!$GP$11:$GP$117</definedName>
    <definedName name="A127833850X_Latest">Data3!$GP$117</definedName>
    <definedName name="A127833851A">Data3!$HK$1:$HK$10,Data3!$HK$11:$HK$117</definedName>
    <definedName name="A127833851A_Data">Data3!$HK$11:$HK$117</definedName>
    <definedName name="A127833851A_Latest">Data3!$HK$117</definedName>
    <definedName name="A127834167X">Data4!$E$1:$E$10,Data4!$E$11:$E$117</definedName>
    <definedName name="A127834167X_Data">Data4!$E$11:$E$117</definedName>
    <definedName name="A127834167X_Latest">Data4!$E$117</definedName>
    <definedName name="A127834168A">Data3!$IL$1:$IL$10,Data3!$IL$11:$IL$117</definedName>
    <definedName name="A127834168A_Data">Data3!$IL$11:$IL$117</definedName>
    <definedName name="A127834168A_Latest">Data3!$IL$117</definedName>
    <definedName name="A127834169C">Data3!$IF$1:$IF$10,Data3!$IF$11:$IF$117</definedName>
    <definedName name="A127834169C_Data">Data3!$IF$11:$IF$117</definedName>
    <definedName name="A127834169C_Latest">Data3!$IF$117</definedName>
    <definedName name="A127834170L">Data4!$B$1:$B$10,Data4!$B$11:$B$117</definedName>
    <definedName name="A127834170L_Data">Data4!$B$11:$B$117</definedName>
    <definedName name="A127834170L_Latest">Data4!$B$117</definedName>
    <definedName name="A127834171R">Data3!$IC$1:$IC$10,Data3!$IC$11:$IC$117</definedName>
    <definedName name="A127834171R_Data">Data3!$IC$11:$IC$117</definedName>
    <definedName name="A127834171R_Latest">Data3!$IC$117</definedName>
    <definedName name="A127834172T">Data3!$HW$1:$HW$10,Data3!$HW$11:$HW$117</definedName>
    <definedName name="A127834172T_Data">Data3!$HW$11:$HW$117</definedName>
    <definedName name="A127834172T_Latest">Data3!$HW$117</definedName>
    <definedName name="A127834173V">Data4!$K$1:$K$10,Data4!$K$11:$K$117</definedName>
    <definedName name="A127834173V_Data">Data4!$K$11:$K$117</definedName>
    <definedName name="A127834173V_Latest">Data4!$K$117</definedName>
    <definedName name="A127834174W">Data4!$H$1:$H$10,Data4!$H$11:$H$117</definedName>
    <definedName name="A127834174W_Data">Data4!$H$11:$H$117</definedName>
    <definedName name="A127834174W_Latest">Data4!$H$117</definedName>
    <definedName name="A127834175X">Data3!$IO$1:$IO$10,Data3!$IO$11:$IO$117</definedName>
    <definedName name="A127834175X_Data">Data3!$IO$11:$IO$117</definedName>
    <definedName name="A127834175X_Latest">Data3!$IO$117</definedName>
    <definedName name="A127834176A">Data3!$HZ$1:$HZ$10,Data3!$HZ$11:$HZ$117</definedName>
    <definedName name="A127834176A_Data">Data3!$HZ$11:$HZ$117</definedName>
    <definedName name="A127834176A_Latest">Data3!$HZ$117</definedName>
    <definedName name="A127834177C">Data3!$HN$1:$HN$10,Data3!$HN$11:$HN$117</definedName>
    <definedName name="A127834177C_Data">Data3!$HN$11:$HN$117</definedName>
    <definedName name="A127834177C_Latest">Data3!$HN$117</definedName>
    <definedName name="A127834178F">Data3!$HT$1:$HT$10,Data3!$HT$11:$HT$117</definedName>
    <definedName name="A127834178F_Data">Data3!$HT$11:$HT$117</definedName>
    <definedName name="A127834178F_Latest">Data3!$HT$117</definedName>
    <definedName name="A127834179J">Data3!$HQ$1:$HQ$10,Data3!$HQ$11:$HQ$117</definedName>
    <definedName name="A127834179J_Data">Data3!$HQ$11:$HQ$117</definedName>
    <definedName name="A127834179J_Latest">Data3!$HQ$117</definedName>
    <definedName name="A127834180T">Data3!$II$1:$II$10,Data3!$II$11:$II$117</definedName>
    <definedName name="A127834180T_Data">Data3!$II$11:$II$117</definedName>
    <definedName name="A127834180T_Latest">Data3!$II$117</definedName>
    <definedName name="A127834181V">Data4!$N$1:$N$10,Data4!$N$11:$N$117</definedName>
    <definedName name="A127834181V_Data">Data4!$N$11:$N$117</definedName>
    <definedName name="A127834181V_Latest">Data4!$N$117</definedName>
    <definedName name="A127834497R">Data4!$AX$1:$AX$10,Data4!$AX$11:$AX$117</definedName>
    <definedName name="A127834497R_Data">Data4!$AX$11:$AX$117</definedName>
    <definedName name="A127834497R_Latest">Data4!$AX$117</definedName>
    <definedName name="A127834498T">Data4!$AO$1:$AO$10,Data4!$AO$11:$AO$117</definedName>
    <definedName name="A127834498T_Data">Data4!$AO$11:$AO$117</definedName>
    <definedName name="A127834498T_Latest">Data4!$AO$117</definedName>
    <definedName name="A127834499V">Data4!$AI$1:$AI$10,Data4!$AI$11:$AI$117</definedName>
    <definedName name="A127834499V_Data">Data4!$AI$11:$AI$117</definedName>
    <definedName name="A127834499V_Latest">Data4!$AI$117</definedName>
    <definedName name="A127834500T">Data4!$AU$1:$AU$10,Data4!$AU$11:$AU$117</definedName>
    <definedName name="A127834500T_Data">Data4!$AU$11:$AU$117</definedName>
    <definedName name="A127834500T_Latest">Data4!$AU$117</definedName>
    <definedName name="A127834501V">Data4!$AF$1:$AF$10,Data4!$AF$11:$AF$117</definedName>
    <definedName name="A127834501V_Data">Data4!$AF$11:$AF$117</definedName>
    <definedName name="A127834501V_Latest">Data4!$AF$117</definedName>
    <definedName name="A127834502W">Data4!$Z$1:$Z$10,Data4!$Z$11:$Z$117</definedName>
    <definedName name="A127834502W_Data">Data4!$Z$11:$Z$117</definedName>
    <definedName name="A127834502W_Latest">Data4!$Z$117</definedName>
    <definedName name="A127834503X">Data4!$BD$1:$BD$10,Data4!$BD$11:$BD$117</definedName>
    <definedName name="A127834503X_Data">Data4!$BD$11:$BD$117</definedName>
    <definedName name="A127834503X_Latest">Data4!$BD$117</definedName>
    <definedName name="A127834504A">Data4!$BA$1:$BA$10,Data4!$BA$11:$BA$117</definedName>
    <definedName name="A127834504A_Data">Data4!$BA$11:$BA$117</definedName>
    <definedName name="A127834504A_Latest">Data4!$BA$117</definedName>
    <definedName name="A127834505C">Data4!$AR$1:$AR$10,Data4!$AR$11:$AR$117</definedName>
    <definedName name="A127834505C_Data">Data4!$AR$11:$AR$117</definedName>
    <definedName name="A127834505C_Latest">Data4!$AR$117</definedName>
    <definedName name="A127834506F">Data4!$AC$1:$AC$10,Data4!$AC$11:$AC$117</definedName>
    <definedName name="A127834506F_Data">Data4!$AC$11:$AC$117</definedName>
    <definedName name="A127834506F_Latest">Data4!$AC$117</definedName>
    <definedName name="A127834507J">Data4!$Q$1:$Q$10,Data4!$Q$11:$Q$117</definedName>
    <definedName name="A127834507J_Data">Data4!$Q$11:$Q$117</definedName>
    <definedName name="A127834507J_Latest">Data4!$Q$117</definedName>
    <definedName name="A127834508K">Data4!$W$1:$W$10,Data4!$W$11:$W$117</definedName>
    <definedName name="A127834508K_Data">Data4!$W$11:$W$117</definedName>
    <definedName name="A127834508K_Latest">Data4!$W$117</definedName>
    <definedName name="A127834509L">Data4!$T$1:$T$10,Data4!$T$11:$T$117</definedName>
    <definedName name="A127834509L_Data">Data4!$T$11:$T$117</definedName>
    <definedName name="A127834509L_Latest">Data4!$T$117</definedName>
    <definedName name="A127834510W">Data4!$AL$1:$AL$10,Data4!$AL$11:$AL$117</definedName>
    <definedName name="A127834510W_Data">Data4!$AL$11:$AL$117</definedName>
    <definedName name="A127834510W_Latest">Data4!$AL$117</definedName>
    <definedName name="A127834511X">Data4!$BG$1:$BG$10,Data4!$BG$11:$BG$117</definedName>
    <definedName name="A127834511X_Data">Data4!$BG$11:$BG$117</definedName>
    <definedName name="A127834511X_Latest">Data4!$BG$117</definedName>
    <definedName name="A127834827V">Data3!$AD$1:$AD$10,Data3!$AD$11:$AD$117</definedName>
    <definedName name="A127834827V_Data">Data3!$AD$11:$AD$117</definedName>
    <definedName name="A127834827V_Latest">Data3!$AD$117</definedName>
    <definedName name="A127834828W">Data3!$U$1:$U$10,Data3!$U$11:$U$117</definedName>
    <definedName name="A127834828W_Data">Data3!$U$11:$U$117</definedName>
    <definedName name="A127834828W_Latest">Data3!$U$117</definedName>
    <definedName name="A127834829X">Data3!$O$1:$O$10,Data3!$O$11:$O$117</definedName>
    <definedName name="A127834829X_Data">Data3!$O$11:$O$117</definedName>
    <definedName name="A127834829X_Latest">Data3!$O$117</definedName>
    <definedName name="A127834830J">Data3!$AA$1:$AA$10,Data3!$AA$11:$AA$117</definedName>
    <definedName name="A127834830J_Data">Data3!$AA$11:$AA$117</definedName>
    <definedName name="A127834830J_Latest">Data3!$AA$117</definedName>
    <definedName name="A127834831K">Data3!$L$1:$L$10,Data3!$L$11:$L$117</definedName>
    <definedName name="A127834831K_Data">Data3!$L$11:$L$117</definedName>
    <definedName name="A127834831K_Latest">Data3!$L$117</definedName>
    <definedName name="A127834832L">Data3!$F$1:$F$10,Data3!$F$11:$F$117</definedName>
    <definedName name="A127834832L_Data">Data3!$F$11:$F$117</definedName>
    <definedName name="A127834832L_Latest">Data3!$F$117</definedName>
    <definedName name="A127834833R">Data3!$AJ$1:$AJ$10,Data3!$AJ$11:$AJ$117</definedName>
    <definedName name="A127834833R_Data">Data3!$AJ$11:$AJ$117</definedName>
    <definedName name="A127834833R_Latest">Data3!$AJ$117</definedName>
    <definedName name="A127834834T">Data3!$AG$1:$AG$10,Data3!$AG$11:$AG$117</definedName>
    <definedName name="A127834834T_Data">Data3!$AG$11:$AG$117</definedName>
    <definedName name="A127834834T_Latest">Data3!$AG$117</definedName>
    <definedName name="A127834835V">Data3!$X$1:$X$10,Data3!$X$11:$X$117</definedName>
    <definedName name="A127834835V_Data">Data3!$X$11:$X$117</definedName>
    <definedName name="A127834835V_Latest">Data3!$X$117</definedName>
    <definedName name="A127834836W">Data3!$I$1:$I$10,Data3!$I$11:$I$117</definedName>
    <definedName name="A127834836W_Data">Data3!$I$11:$I$117</definedName>
    <definedName name="A127834836W_Latest">Data3!$I$117</definedName>
    <definedName name="A127834837X">Data2!$IM$1:$IM$10,Data2!$IM$11:$IM$117</definedName>
    <definedName name="A127834837X_Data">Data2!$IM$11:$IM$117</definedName>
    <definedName name="A127834837X_Latest">Data2!$IM$117</definedName>
    <definedName name="A127834838A">Data3!$C$1:$C$10,Data3!$C$11:$C$117</definedName>
    <definedName name="A127834838A_Data">Data3!$C$11:$C$117</definedName>
    <definedName name="A127834838A_Latest">Data3!$C$117</definedName>
    <definedName name="A127834839C">Data2!$IP$1:$IP$10,Data2!$IP$11:$IP$117</definedName>
    <definedName name="A127834839C_Data">Data2!$IP$11:$IP$117</definedName>
    <definedName name="A127834839C_Latest">Data2!$IP$117</definedName>
    <definedName name="A127834840L">Data3!$R$1:$R$10,Data3!$R$11:$R$117</definedName>
    <definedName name="A127834840L_Data">Data3!$R$11:$R$117</definedName>
    <definedName name="A127834840L_Latest">Data3!$R$117</definedName>
    <definedName name="A127834841R">Data3!$AM$1:$AM$10,Data3!$AM$11:$AM$117</definedName>
    <definedName name="A127834841R_Data">Data3!$AM$11:$AM$117</definedName>
    <definedName name="A127834841R_Latest">Data3!$AM$117</definedName>
    <definedName name="A127835157L">Data3!$DP$1:$DP$10,Data3!$DP$11:$DP$117</definedName>
    <definedName name="A127835157L_Data">Data3!$DP$11:$DP$117</definedName>
    <definedName name="A127835157L_Latest">Data3!$DP$117</definedName>
    <definedName name="A127835158R">Data3!$DG$1:$DG$10,Data3!$DG$11:$DG$117</definedName>
    <definedName name="A127835158R_Data">Data3!$DG$11:$DG$117</definedName>
    <definedName name="A127835158R_Latest">Data3!$DG$117</definedName>
    <definedName name="A127835159T">Data3!$DA$1:$DA$10,Data3!$DA$11:$DA$117</definedName>
    <definedName name="A127835159T_Data">Data3!$DA$11:$DA$117</definedName>
    <definedName name="A127835159T_Latest">Data3!$DA$117</definedName>
    <definedName name="A127835160A">Data3!$DM$1:$DM$10,Data3!$DM$11:$DM$117</definedName>
    <definedName name="A127835160A_Data">Data3!$DM$11:$DM$117</definedName>
    <definedName name="A127835160A_Latest">Data3!$DM$117</definedName>
    <definedName name="A127835161C">Data3!$CX$1:$CX$10,Data3!$CX$11:$CX$117</definedName>
    <definedName name="A127835161C_Data">Data3!$CX$11:$CX$117</definedName>
    <definedName name="A127835161C_Latest">Data3!$CX$117</definedName>
    <definedName name="A127835162F">Data3!$CR$1:$CR$10,Data3!$CR$11:$CR$117</definedName>
    <definedName name="A127835162F_Data">Data3!$CR$11:$CR$117</definedName>
    <definedName name="A127835162F_Latest">Data3!$CR$117</definedName>
    <definedName name="A127835163J">Data3!$DV$1:$DV$10,Data3!$DV$11:$DV$117</definedName>
    <definedName name="A127835163J_Data">Data3!$DV$11:$DV$117</definedName>
    <definedName name="A127835163J_Latest">Data3!$DV$117</definedName>
    <definedName name="A127835164K">Data3!$DS$1:$DS$10,Data3!$DS$11:$DS$117</definedName>
    <definedName name="A127835164K_Data">Data3!$DS$11:$DS$117</definedName>
    <definedName name="A127835164K_Latest">Data3!$DS$117</definedName>
    <definedName name="A127835165L">Data3!$DJ$1:$DJ$10,Data3!$DJ$11:$DJ$117</definedName>
    <definedName name="A127835165L_Data">Data3!$DJ$11:$DJ$117</definedName>
    <definedName name="A127835165L_Latest">Data3!$DJ$117</definedName>
    <definedName name="A127835166R">Data3!$CU$1:$CU$10,Data3!$CU$11:$CU$117</definedName>
    <definedName name="A127835166R_Data">Data3!$CU$11:$CU$117</definedName>
    <definedName name="A127835166R_Latest">Data3!$CU$117</definedName>
    <definedName name="A127835167T">Data3!$CI$1:$CI$10,Data3!$CI$11:$CI$117</definedName>
    <definedName name="A127835167T_Data">Data3!$CI$11:$CI$117</definedName>
    <definedName name="A127835167T_Latest">Data3!$CI$117</definedName>
    <definedName name="A127835168V">Data3!$CO$1:$CO$10,Data3!$CO$11:$CO$117</definedName>
    <definedName name="A127835168V_Data">Data3!$CO$11:$CO$117</definedName>
    <definedName name="A127835168V_Latest">Data3!$CO$117</definedName>
    <definedName name="A127835169W">Data3!$CL$1:$CL$10,Data3!$CL$11:$CL$117</definedName>
    <definedName name="A127835169W_Data">Data3!$CL$11:$CL$117</definedName>
    <definedName name="A127835169W_Latest">Data3!$CL$117</definedName>
    <definedName name="A127835170F">Data3!$DD$1:$DD$10,Data3!$DD$11:$DD$117</definedName>
    <definedName name="A127835170F_Data">Data3!$DD$11:$DD$117</definedName>
    <definedName name="A127835170F_Latest">Data3!$DD$117</definedName>
    <definedName name="A127835171J">Data3!$DY$1:$DY$10,Data3!$DY$11:$DY$117</definedName>
    <definedName name="A127835171J_Data">Data3!$DY$11:$DY$117</definedName>
    <definedName name="A127835171J_Latest">Data3!$DY$117</definedName>
    <definedName name="A127835487C">Data3!$FI$1:$FI$10,Data3!$FI$11:$FI$117</definedName>
    <definedName name="A127835487C_Data">Data3!$FI$11:$FI$117</definedName>
    <definedName name="A127835487C_Latest">Data3!$FI$117</definedName>
    <definedName name="A127835488F">Data3!$EZ$1:$EZ$10,Data3!$EZ$11:$EZ$117</definedName>
    <definedName name="A127835488F_Data">Data3!$EZ$11:$EZ$117</definedName>
    <definedName name="A127835488F_Latest">Data3!$EZ$117</definedName>
    <definedName name="A127835489J">Data3!$ET$1:$ET$10,Data3!$ET$11:$ET$117</definedName>
    <definedName name="A127835489J_Data">Data3!$ET$11:$ET$117</definedName>
    <definedName name="A127835489J_Latest">Data3!$ET$117</definedName>
    <definedName name="A127835490T">Data3!$FF$1:$FF$10,Data3!$FF$11:$FF$117</definedName>
    <definedName name="A127835490T_Data">Data3!$FF$11:$FF$117</definedName>
    <definedName name="A127835490T_Latest">Data3!$FF$117</definedName>
    <definedName name="A127835491V">Data3!$EQ$1:$EQ$10,Data3!$EQ$11:$EQ$117</definedName>
    <definedName name="A127835491V_Data">Data3!$EQ$11:$EQ$117</definedName>
    <definedName name="A127835491V_Latest">Data3!$EQ$117</definedName>
    <definedName name="A127835492W">Data3!$EK$1:$EK$10,Data3!$EK$11:$EK$117</definedName>
    <definedName name="A127835492W_Data">Data3!$EK$11:$EK$117</definedName>
    <definedName name="A127835492W_Latest">Data3!$EK$117</definedName>
    <definedName name="A127835493X">Data3!$FO$1:$FO$10,Data3!$FO$11:$FO$117</definedName>
    <definedName name="A127835493X_Data">Data3!$FO$11:$FO$117</definedName>
    <definedName name="A127835493X_Latest">Data3!$FO$117</definedName>
    <definedName name="A127835494A">Data3!$FL$1:$FL$10,Data3!$FL$11:$FL$117</definedName>
    <definedName name="A127835494A_Data">Data3!$FL$11:$FL$117</definedName>
    <definedName name="A127835494A_Latest">Data3!$FL$117</definedName>
    <definedName name="A127835495C">Data3!$FC$1:$FC$10,Data3!$FC$11:$FC$117</definedName>
    <definedName name="A127835495C_Data">Data3!$FC$11:$FC$117</definedName>
    <definedName name="A127835495C_Latest">Data3!$FC$117</definedName>
    <definedName name="A127835496F">Data3!$EN$1:$EN$10,Data3!$EN$11:$EN$117</definedName>
    <definedName name="A127835496F_Data">Data3!$EN$11:$EN$117</definedName>
    <definedName name="A127835496F_Latest">Data3!$EN$117</definedName>
    <definedName name="A127835497J">Data3!$EB$1:$EB$10,Data3!$EB$11:$EB$117</definedName>
    <definedName name="A127835497J_Data">Data3!$EB$11:$EB$117</definedName>
    <definedName name="A127835497J_Latest">Data3!$EB$117</definedName>
    <definedName name="A127835498K">Data3!$EH$1:$EH$10,Data3!$EH$11:$EH$117</definedName>
    <definedName name="A127835498K_Data">Data3!$EH$11:$EH$117</definedName>
    <definedName name="A127835498K_Latest">Data3!$EH$117</definedName>
    <definedName name="A127835499L">Data3!$EE$1:$EE$10,Data3!$EE$11:$EE$117</definedName>
    <definedName name="A127835499L_Data">Data3!$EE$11:$EE$117</definedName>
    <definedName name="A127835499L_Latest">Data3!$EE$117</definedName>
    <definedName name="A127835500K">Data3!$EW$1:$EW$10,Data3!$EW$11:$EW$117</definedName>
    <definedName name="A127835500K_Data">Data3!$EW$11:$EW$117</definedName>
    <definedName name="A127835500K_Latest">Data3!$EW$117</definedName>
    <definedName name="A127835501L">Data3!$FR$1:$FR$10,Data3!$FR$11:$FR$117</definedName>
    <definedName name="A127835501L_Data">Data3!$FR$11:$FR$117</definedName>
    <definedName name="A127835501L_Latest">Data3!$FR$117</definedName>
    <definedName name="Date_Range">Data1!$A$2:$A$10,Data1!$A$11:$A$117</definedName>
    <definedName name="Date_Range_Data">Data1!$A$11:$A$117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91" i="9" l="1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36" i="9" s="1" a="1"/>
  <c r="C36" i="9" s="1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30" i="9" s="1" a="1"/>
  <c r="C30" i="9" s="1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26" i="9" s="1" a="1"/>
  <c r="C26" i="9" s="1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20" i="9" s="1" a="1"/>
  <c r="C20" i="9" s="1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16" i="9" s="1" a="1"/>
  <c r="C16" i="9" s="1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D56" i="9"/>
  <c r="C56" i="9"/>
  <c r="C49" i="9"/>
  <c r="C50" i="9" s="1"/>
  <c r="C51" i="9" s="1"/>
  <c r="C52" i="9" s="1"/>
  <c r="C53" i="9" s="1"/>
  <c r="C54" i="9" s="1"/>
  <c r="C48" i="9"/>
  <c r="C47" i="9"/>
  <c r="G41" i="9" a="1"/>
  <c r="G41" i="9" s="1"/>
  <c r="C41" i="9" a="1"/>
  <c r="C41" i="9" s="1"/>
  <c r="G40" i="9"/>
  <c r="G40" i="9" a="1"/>
  <c r="C40" i="9" a="1"/>
  <c r="C40" i="9" s="1"/>
  <c r="G39" i="9" a="1"/>
  <c r="G39" i="9" s="1"/>
  <c r="C39" i="9" a="1"/>
  <c r="C39" i="9" s="1"/>
  <c r="G36" i="9" a="1"/>
  <c r="G36" i="9" s="1"/>
  <c r="G35" i="9"/>
  <c r="G35" i="9" a="1"/>
  <c r="C35" i="9" a="1"/>
  <c r="C35" i="9" s="1"/>
  <c r="G34" i="9" a="1"/>
  <c r="G34" i="9" s="1"/>
  <c r="C34" i="9" a="1"/>
  <c r="C34" i="9" s="1"/>
  <c r="G31" i="9" a="1"/>
  <c r="G31" i="9" s="1"/>
  <c r="C31" i="9" a="1"/>
  <c r="C31" i="9" s="1"/>
  <c r="G30" i="9" a="1"/>
  <c r="G30" i="9" s="1"/>
  <c r="D30" i="9" a="1"/>
  <c r="D30" i="9" s="1"/>
  <c r="G29" i="9" a="1"/>
  <c r="G29" i="9" s="1"/>
  <c r="C29" i="9" a="1"/>
  <c r="C29" i="9" s="1"/>
  <c r="G28" i="9" a="1"/>
  <c r="G28" i="9" s="1"/>
  <c r="C28" i="9" a="1"/>
  <c r="C28" i="9" s="1"/>
  <c r="G27" i="9" a="1"/>
  <c r="G27" i="9" s="1"/>
  <c r="D27" i="9" a="1"/>
  <c r="D27" i="9" s="1"/>
  <c r="C27" i="9" a="1"/>
  <c r="C27" i="9" s="1"/>
  <c r="G26" i="9"/>
  <c r="G26" i="9" a="1"/>
  <c r="G25" i="9" a="1"/>
  <c r="G25" i="9" s="1"/>
  <c r="C25" i="9" a="1"/>
  <c r="C25" i="9" s="1"/>
  <c r="G22" i="9" a="1"/>
  <c r="G22" i="9" s="1"/>
  <c r="C22" i="9" a="1"/>
  <c r="C22" i="9" s="1"/>
  <c r="H21" i="9" a="1"/>
  <c r="H21" i="9" s="1"/>
  <c r="G21" i="9" a="1"/>
  <c r="G21" i="9" s="1"/>
  <c r="C21" i="9" a="1"/>
  <c r="C21" i="9" s="1"/>
  <c r="G20" i="9" a="1"/>
  <c r="G20" i="9" s="1"/>
  <c r="G19" i="9" a="1"/>
  <c r="G19" i="9" s="1"/>
  <c r="C19" i="9" a="1"/>
  <c r="C19" i="9" s="1"/>
  <c r="G18" i="9"/>
  <c r="G18" i="9" a="1"/>
  <c r="D18" i="9" a="1"/>
  <c r="D18" i="9" s="1"/>
  <c r="C18" i="9" a="1"/>
  <c r="C18" i="9" s="1"/>
  <c r="G17" i="9" a="1"/>
  <c r="G17" i="9" s="1"/>
  <c r="C17" i="9" a="1"/>
  <c r="C17" i="9" s="1"/>
  <c r="G16" i="9" a="1"/>
  <c r="G16" i="9" s="1"/>
  <c r="G15" i="9" a="1"/>
  <c r="G15" i="9" s="1"/>
  <c r="C15" i="9" a="1"/>
  <c r="C15" i="9" s="1"/>
  <c r="G14" i="9"/>
  <c r="G14" i="9" a="1"/>
  <c r="C14" i="9" a="1"/>
  <c r="C14" i="9" s="1"/>
  <c r="A8" i="9"/>
  <c r="B7" i="9"/>
  <c r="B6" i="9"/>
  <c r="B5" i="9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D58" i="8"/>
  <c r="C58" i="8"/>
  <c r="C53" i="8"/>
  <c r="C54" i="8" s="1"/>
  <c r="C55" i="8" s="1"/>
  <c r="C56" i="8" s="1"/>
  <c r="C48" i="8"/>
  <c r="C49" i="8" s="1"/>
  <c r="C50" i="8" s="1"/>
  <c r="C51" i="8" s="1"/>
  <c r="C52" i="8" s="1"/>
  <c r="C47" i="8"/>
  <c r="G41" i="8" a="1"/>
  <c r="G41" i="8" s="1"/>
  <c r="C41" i="8" a="1"/>
  <c r="C41" i="8" s="1"/>
  <c r="G40" i="8" a="1"/>
  <c r="G40" i="8" s="1"/>
  <c r="C40" i="8" a="1"/>
  <c r="C40" i="8" s="1"/>
  <c r="G39" i="8"/>
  <c r="G39" i="8" a="1"/>
  <c r="C39" i="8" a="1"/>
  <c r="C39" i="8" s="1"/>
  <c r="H36" i="8" a="1"/>
  <c r="H36" i="8" s="1"/>
  <c r="G36" i="8" a="1"/>
  <c r="G36" i="8" s="1"/>
  <c r="C36" i="8" a="1"/>
  <c r="C36" i="8" s="1"/>
  <c r="G35" i="8" a="1"/>
  <c r="G35" i="8" s="1"/>
  <c r="C35" i="8" a="1"/>
  <c r="C35" i="8" s="1"/>
  <c r="G34" i="8" a="1"/>
  <c r="G34" i="8" s="1"/>
  <c r="C34" i="8" a="1"/>
  <c r="C34" i="8" s="1"/>
  <c r="G31" i="8"/>
  <c r="G31" i="8" a="1"/>
  <c r="D31" i="8" a="1"/>
  <c r="D31" i="8" s="1"/>
  <c r="C31" i="8" a="1"/>
  <c r="C31" i="8" s="1"/>
  <c r="H30" i="8" a="1"/>
  <c r="H30" i="8" s="1"/>
  <c r="G30" i="8" a="1"/>
  <c r="G30" i="8" s="1"/>
  <c r="C30" i="8" a="1"/>
  <c r="C30" i="8" s="1"/>
  <c r="G29" i="8" a="1"/>
  <c r="G29" i="8" s="1"/>
  <c r="C29" i="8" a="1"/>
  <c r="C29" i="8" s="1"/>
  <c r="G28" i="8"/>
  <c r="G28" i="8" a="1"/>
  <c r="D28" i="8" a="1"/>
  <c r="D28" i="8" s="1"/>
  <c r="C28" i="8" a="1"/>
  <c r="C28" i="8" s="1"/>
  <c r="H27" i="8" a="1"/>
  <c r="H27" i="8" s="1"/>
  <c r="G27" i="8"/>
  <c r="G27" i="8" a="1"/>
  <c r="D27" i="8" a="1"/>
  <c r="D27" i="8" s="1"/>
  <c r="C27" i="8" a="1"/>
  <c r="C27" i="8" s="1"/>
  <c r="H26" i="8" a="1"/>
  <c r="H26" i="8" s="1"/>
  <c r="G26" i="8" a="1"/>
  <c r="G26" i="8" s="1"/>
  <c r="C26" i="8" a="1"/>
  <c r="C26" i="8" s="1"/>
  <c r="G25" i="8" a="1"/>
  <c r="G25" i="8" s="1"/>
  <c r="C25" i="8" a="1"/>
  <c r="C25" i="8" s="1"/>
  <c r="G22" i="8" a="1"/>
  <c r="G22" i="8" s="1"/>
  <c r="D22" i="8" a="1"/>
  <c r="D22" i="8" s="1"/>
  <c r="C22" i="8" a="1"/>
  <c r="C22" i="8" s="1"/>
  <c r="H21" i="8" a="1"/>
  <c r="H21" i="8" s="1"/>
  <c r="G21" i="8"/>
  <c r="G21" i="8" a="1"/>
  <c r="D21" i="8" a="1"/>
  <c r="D21" i="8" s="1"/>
  <c r="C21" i="8" a="1"/>
  <c r="C21" i="8" s="1"/>
  <c r="G20" i="8" a="1"/>
  <c r="G20" i="8" s="1"/>
  <c r="C20" i="8" a="1"/>
  <c r="C20" i="8" s="1"/>
  <c r="G19" i="8" a="1"/>
  <c r="G19" i="8" s="1"/>
  <c r="C19" i="8" a="1"/>
  <c r="C19" i="8" s="1"/>
  <c r="G18" i="8"/>
  <c r="G18" i="8" a="1"/>
  <c r="D18" i="8" a="1"/>
  <c r="D18" i="8" s="1"/>
  <c r="C18" i="8" a="1"/>
  <c r="C18" i="8" s="1"/>
  <c r="H17" i="8" a="1"/>
  <c r="H17" i="8" s="1"/>
  <c r="G17" i="8"/>
  <c r="G17" i="8" a="1"/>
  <c r="D17" i="8" a="1"/>
  <c r="D17" i="8" s="1"/>
  <c r="C17" i="8" a="1"/>
  <c r="C17" i="8" s="1"/>
  <c r="H16" i="8" a="1"/>
  <c r="H16" i="8" s="1"/>
  <c r="G16" i="8" a="1"/>
  <c r="G16" i="8" s="1"/>
  <c r="C16" i="8" a="1"/>
  <c r="C16" i="8" s="1"/>
  <c r="G15" i="8" a="1"/>
  <c r="G15" i="8" s="1"/>
  <c r="C15" i="8" a="1"/>
  <c r="C15" i="8" s="1"/>
  <c r="G14" i="8" a="1"/>
  <c r="G14" i="8" s="1"/>
  <c r="D14" i="8" a="1"/>
  <c r="D14" i="8" s="1"/>
  <c r="C14" i="8" a="1"/>
  <c r="C14" i="8" s="1"/>
  <c r="A8" i="8"/>
  <c r="B7" i="8"/>
  <c r="B6" i="8"/>
  <c r="B5" i="8"/>
  <c r="B27" i="7"/>
  <c r="A44" i="9" s="1"/>
  <c r="A44" i="8" l="1"/>
  <c r="H41" i="9" a="1"/>
  <c r="H41" i="9" s="1"/>
  <c r="H40" i="9" a="1"/>
  <c r="H40" i="9" s="1"/>
  <c r="H39" i="9" a="1"/>
  <c r="H39" i="9" s="1"/>
  <c r="H36" i="9" a="1"/>
  <c r="H36" i="9" s="1"/>
  <c r="H35" i="9" a="1"/>
  <c r="H35" i="9" s="1"/>
  <c r="H34" i="9" a="1"/>
  <c r="H34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2" i="9" a="1"/>
  <c r="H22" i="9" s="1"/>
  <c r="D36" i="9" a="1"/>
  <c r="D36" i="9" s="1"/>
  <c r="D31" i="9" a="1"/>
  <c r="D31" i="9" s="1"/>
  <c r="D28" i="9" a="1"/>
  <c r="D28" i="9" s="1"/>
  <c r="D25" i="9" a="1"/>
  <c r="D25" i="9" s="1"/>
  <c r="D21" i="9" a="1"/>
  <c r="D21" i="9" s="1"/>
  <c r="H20" i="9" a="1"/>
  <c r="H20" i="9" s="1"/>
  <c r="D17" i="9" a="1"/>
  <c r="D17" i="9" s="1"/>
  <c r="H16" i="9" a="1"/>
  <c r="H16" i="9" s="1"/>
  <c r="E56" i="9"/>
  <c r="D40" i="9" a="1"/>
  <c r="D40" i="9" s="1"/>
  <c r="D26" i="9" a="1"/>
  <c r="D26" i="9" s="1"/>
  <c r="D19" i="9" a="1"/>
  <c r="D19" i="9" s="1"/>
  <c r="H18" i="9" a="1"/>
  <c r="H18" i="9" s="1"/>
  <c r="D15" i="9" a="1"/>
  <c r="D15" i="9" s="1"/>
  <c r="H14" i="9" a="1"/>
  <c r="H14" i="9" s="1"/>
  <c r="D39" i="9" a="1"/>
  <c r="D39" i="9" s="1"/>
  <c r="D34" i="9" a="1"/>
  <c r="D34" i="9" s="1"/>
  <c r="D29" i="9" a="1"/>
  <c r="D29" i="9" s="1"/>
  <c r="D20" i="9" a="1"/>
  <c r="D20" i="9" s="1"/>
  <c r="H19" i="9" a="1"/>
  <c r="H19" i="9" s="1"/>
  <c r="D16" i="9" a="1"/>
  <c r="D16" i="9" s="1"/>
  <c r="H15" i="9" a="1"/>
  <c r="H15" i="9" s="1"/>
  <c r="D35" i="9" a="1"/>
  <c r="D35" i="9" s="1"/>
  <c r="E58" i="8"/>
  <c r="H41" i="8" a="1"/>
  <c r="H41" i="8" s="1"/>
  <c r="D36" i="8" a="1"/>
  <c r="D36" i="8" s="1"/>
  <c r="H35" i="8" a="1"/>
  <c r="H35" i="8" s="1"/>
  <c r="D30" i="8" a="1"/>
  <c r="D30" i="8" s="1"/>
  <c r="H29" i="8" a="1"/>
  <c r="H29" i="8" s="1"/>
  <c r="D26" i="8" a="1"/>
  <c r="D26" i="8" s="1"/>
  <c r="H25" i="8" a="1"/>
  <c r="H25" i="8" s="1"/>
  <c r="D20" i="8" a="1"/>
  <c r="D20" i="8" s="1"/>
  <c r="H19" i="8" a="1"/>
  <c r="H19" i="8" s="1"/>
  <c r="D16" i="8" a="1"/>
  <c r="D16" i="8" s="1"/>
  <c r="H15" i="8" a="1"/>
  <c r="H15" i="8" s="1"/>
  <c r="D19" i="8" a="1"/>
  <c r="D19" i="8" s="1"/>
  <c r="D40" i="8" a="1"/>
  <c r="D40" i="8" s="1"/>
  <c r="H39" i="8" a="1"/>
  <c r="H39" i="8" s="1"/>
  <c r="D41" i="8" a="1"/>
  <c r="D41" i="8" s="1"/>
  <c r="H40" i="8" a="1"/>
  <c r="H40" i="8" s="1"/>
  <c r="D35" i="8" a="1"/>
  <c r="D35" i="8" s="1"/>
  <c r="H34" i="8" a="1"/>
  <c r="H34" i="8" s="1"/>
  <c r="D29" i="8" a="1"/>
  <c r="D29" i="8" s="1"/>
  <c r="H28" i="8" a="1"/>
  <c r="H28" i="8" s="1"/>
  <c r="D25" i="8" a="1"/>
  <c r="D25" i="8" s="1"/>
  <c r="H22" i="8" a="1"/>
  <c r="H22" i="8" s="1"/>
  <c r="H18" i="8" a="1"/>
  <c r="H18" i="8" s="1"/>
  <c r="D15" i="8" a="1"/>
  <c r="D15" i="8" s="1"/>
  <c r="H14" i="8" a="1"/>
  <c r="H14" i="8" s="1"/>
  <c r="D34" i="8" a="1"/>
  <c r="D34" i="8" s="1"/>
  <c r="H31" i="8" a="1"/>
  <c r="H31" i="8" s="1"/>
  <c r="D14" i="9" a="1"/>
  <c r="D14" i="9" s="1"/>
  <c r="H17" i="9" a="1"/>
  <c r="H17" i="9" s="1"/>
  <c r="D22" i="9" a="1"/>
  <c r="D22" i="9" s="1"/>
  <c r="D41" i="9" a="1"/>
  <c r="D41" i="9" s="1"/>
  <c r="H20" i="8" a="1"/>
  <c r="H20" i="8" s="1"/>
  <c r="D39" i="8" a="1"/>
  <c r="D39" i="8" s="1"/>
  <c r="E41" i="9" l="1" a="1"/>
  <c r="E41" i="9" s="1"/>
  <c r="E40" i="9" a="1"/>
  <c r="E40" i="9" s="1"/>
  <c r="E39" i="9" a="1"/>
  <c r="E39" i="9" s="1"/>
  <c r="E36" i="9" a="1"/>
  <c r="E36" i="9" s="1"/>
  <c r="E35" i="9" a="1"/>
  <c r="E35" i="9" s="1"/>
  <c r="E34" i="9" a="1"/>
  <c r="E34" i="9" s="1"/>
  <c r="E31" i="9" a="1"/>
  <c r="E31" i="9" s="1"/>
  <c r="E30" i="9" a="1"/>
  <c r="E30" i="9" s="1"/>
  <c r="E29" i="9" a="1"/>
  <c r="E29" i="9" s="1"/>
  <c r="E28" i="9" a="1"/>
  <c r="E28" i="9" s="1"/>
  <c r="E27" i="9" a="1"/>
  <c r="E27" i="9" s="1"/>
  <c r="E26" i="9" a="1"/>
  <c r="E26" i="9" s="1"/>
  <c r="E25" i="9" a="1"/>
  <c r="E25" i="9" s="1"/>
  <c r="E22" i="9" a="1"/>
  <c r="E22" i="9" s="1"/>
  <c r="I36" i="9" a="1"/>
  <c r="I36" i="9" s="1"/>
  <c r="I31" i="9" a="1"/>
  <c r="I31" i="9" s="1"/>
  <c r="I28" i="9" a="1"/>
  <c r="I28" i="9" s="1"/>
  <c r="I25" i="9" a="1"/>
  <c r="I25" i="9" s="1"/>
  <c r="I19" i="9" a="1"/>
  <c r="I19" i="9" s="1"/>
  <c r="E19" i="9" a="1"/>
  <c r="E19" i="9" s="1"/>
  <c r="I15" i="9" a="1"/>
  <c r="I15" i="9" s="1"/>
  <c r="E15" i="9" a="1"/>
  <c r="E15" i="9" s="1"/>
  <c r="I26" i="9" a="1"/>
  <c r="I26" i="9" s="1"/>
  <c r="E21" i="9" a="1"/>
  <c r="E21" i="9" s="1"/>
  <c r="I17" i="9" a="1"/>
  <c r="I17" i="9" s="1"/>
  <c r="E17" i="9" a="1"/>
  <c r="E17" i="9" s="1"/>
  <c r="I39" i="9" a="1"/>
  <c r="I39" i="9" s="1"/>
  <c r="I34" i="9" a="1"/>
  <c r="I34" i="9" s="1"/>
  <c r="I29" i="9" a="1"/>
  <c r="I29" i="9" s="1"/>
  <c r="I18" i="9" a="1"/>
  <c r="I18" i="9" s="1"/>
  <c r="E18" i="9" a="1"/>
  <c r="E18" i="9" s="1"/>
  <c r="I14" i="9" a="1"/>
  <c r="I14" i="9" s="1"/>
  <c r="E14" i="9" a="1"/>
  <c r="E14" i="9" s="1"/>
  <c r="I40" i="9" a="1"/>
  <c r="I40" i="9" s="1"/>
  <c r="I35" i="9" a="1"/>
  <c r="I35" i="9" s="1"/>
  <c r="I21" i="9" a="1"/>
  <c r="I21" i="9" s="1"/>
  <c r="I30" i="9" a="1"/>
  <c r="I30" i="9" s="1"/>
  <c r="I20" i="9" a="1"/>
  <c r="I20" i="9" s="1"/>
  <c r="E16" i="9" a="1"/>
  <c r="E16" i="9" s="1"/>
  <c r="I27" i="9" a="1"/>
  <c r="I27" i="9" s="1"/>
  <c r="E20" i="9" a="1"/>
  <c r="E20" i="9" s="1"/>
  <c r="I16" i="9" a="1"/>
  <c r="I16" i="9" s="1"/>
  <c r="I41" i="9" a="1"/>
  <c r="I41" i="9" s="1"/>
  <c r="I22" i="9" a="1"/>
  <c r="I22" i="9" s="1"/>
  <c r="I40" i="8" a="1"/>
  <c r="I40" i="8" s="1"/>
  <c r="E40" i="8" a="1"/>
  <c r="E40" i="8" s="1"/>
  <c r="I34" i="8" a="1"/>
  <c r="I34" i="8" s="1"/>
  <c r="E34" i="8" a="1"/>
  <c r="E34" i="8" s="1"/>
  <c r="I28" i="8" a="1"/>
  <c r="I28" i="8" s="1"/>
  <c r="E28" i="8" a="1"/>
  <c r="E28" i="8" s="1"/>
  <c r="I22" i="8" a="1"/>
  <c r="I22" i="8" s="1"/>
  <c r="E22" i="8" a="1"/>
  <c r="E22" i="8" s="1"/>
  <c r="I18" i="8" a="1"/>
  <c r="I18" i="8" s="1"/>
  <c r="E18" i="8" a="1"/>
  <c r="E18" i="8" s="1"/>
  <c r="I14" i="8" a="1"/>
  <c r="I14" i="8" s="1"/>
  <c r="E14" i="8" a="1"/>
  <c r="E14" i="8" s="1"/>
  <c r="E17" i="8" a="1"/>
  <c r="E17" i="8" s="1"/>
  <c r="I36" i="8" a="1"/>
  <c r="I36" i="8" s="1"/>
  <c r="E30" i="8" a="1"/>
  <c r="E30" i="8" s="1"/>
  <c r="I39" i="8" a="1"/>
  <c r="I39" i="8" s="1"/>
  <c r="E39" i="8" a="1"/>
  <c r="E39" i="8" s="1"/>
  <c r="I31" i="8" a="1"/>
  <c r="I31" i="8" s="1"/>
  <c r="E31" i="8" a="1"/>
  <c r="E31" i="8" s="1"/>
  <c r="I27" i="8" a="1"/>
  <c r="I27" i="8" s="1"/>
  <c r="E27" i="8" a="1"/>
  <c r="E27" i="8" s="1"/>
  <c r="I21" i="8" a="1"/>
  <c r="I21" i="8" s="1"/>
  <c r="E21" i="8" a="1"/>
  <c r="E21" i="8" s="1"/>
  <c r="I17" i="8" a="1"/>
  <c r="I17" i="8" s="1"/>
  <c r="E36" i="8" a="1"/>
  <c r="E36" i="8" s="1"/>
  <c r="I30" i="8" a="1"/>
  <c r="I30" i="8" s="1"/>
  <c r="E35" i="8" a="1"/>
  <c r="E35" i="8" s="1"/>
  <c r="E29" i="8" a="1"/>
  <c r="E29" i="8" s="1"/>
  <c r="E26" i="8" a="1"/>
  <c r="E26" i="8" s="1"/>
  <c r="I25" i="8" a="1"/>
  <c r="I25" i="8" s="1"/>
  <c r="E19" i="8" a="1"/>
  <c r="E19" i="8" s="1"/>
  <c r="E16" i="8" a="1"/>
  <c r="E16" i="8" s="1"/>
  <c r="I15" i="8" a="1"/>
  <c r="I15" i="8" s="1"/>
  <c r="E41" i="8" a="1"/>
  <c r="E41" i="8" s="1"/>
  <c r="I26" i="8" a="1"/>
  <c r="I26" i="8" s="1"/>
  <c r="I16" i="8" a="1"/>
  <c r="I16" i="8" s="1"/>
  <c r="E25" i="8" a="1"/>
  <c r="E25" i="8" s="1"/>
  <c r="I41" i="8" a="1"/>
  <c r="I41" i="8" s="1"/>
  <c r="I29" i="8" a="1"/>
  <c r="I29" i="8" s="1"/>
  <c r="E20" i="8" a="1"/>
  <c r="E20" i="8" s="1"/>
  <c r="I19" i="8" a="1"/>
  <c r="I19" i="8" s="1"/>
  <c r="E15" i="8" a="1"/>
  <c r="E15" i="8" s="1"/>
  <c r="I20" i="8" a="1"/>
  <c r="I20" i="8" s="1"/>
  <c r="I35" i="8" a="1"/>
  <c r="I3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E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1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1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1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1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1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1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1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1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1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1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2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2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2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2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2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2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2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2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2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2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2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2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2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2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2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2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2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2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2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2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2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2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2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2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3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3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3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3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3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3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3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3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3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3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3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3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3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3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3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3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3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3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3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3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4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4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4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4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4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4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4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4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4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4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4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4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4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4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4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4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4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4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4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4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5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5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5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5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5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5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5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5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5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5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5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5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5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5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5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5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5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5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5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5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N15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5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5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6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6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6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6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6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6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6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6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6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6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6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6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6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6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6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6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6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6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6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6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7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7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7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7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7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7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7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7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7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7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7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7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7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7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7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7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7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7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7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8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8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8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8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8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8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8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8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8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8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8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8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8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8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8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8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8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8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8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8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9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9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9" authorId="0" shapeId="0" xr:uid="{00000000-0006-0000-01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9" authorId="0" shapeId="0" xr:uid="{00000000-0006-0000-01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9" authorId="0" shapeId="0" xr:uid="{00000000-0006-0000-01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9" authorId="0" shapeId="0" xr:uid="{00000000-0006-0000-01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00000000-0006-0000-01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9" authorId="0" shapeId="0" xr:uid="{00000000-0006-0000-01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9" authorId="0" shapeId="0" xr:uid="{00000000-0006-0000-01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00000000-0006-0000-01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9" authorId="0" shapeId="0" xr:uid="{00000000-0006-0000-01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9" authorId="0" shapeId="0" xr:uid="{00000000-0006-0000-01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9" authorId="0" shapeId="0" xr:uid="{00000000-0006-0000-01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9" authorId="0" shapeId="0" xr:uid="{00000000-0006-0000-01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9" authorId="0" shapeId="0" xr:uid="{00000000-0006-0000-01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9" authorId="0" shapeId="0" xr:uid="{00000000-0006-0000-01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9" authorId="0" shapeId="0" xr:uid="{00000000-0006-0000-01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9" authorId="0" shapeId="0" xr:uid="{00000000-0006-0000-01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9" authorId="0" shapeId="0" xr:uid="{00000000-0006-0000-01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9" authorId="0" shapeId="0" xr:uid="{00000000-0006-0000-01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9" authorId="0" shapeId="0" xr:uid="{00000000-0006-0000-01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9" authorId="0" shapeId="0" xr:uid="{00000000-0006-0000-01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9" authorId="0" shapeId="0" xr:uid="{00000000-0006-0000-01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00000000-0006-0000-01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9" authorId="0" shapeId="0" xr:uid="{00000000-0006-0000-01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9" authorId="0" shapeId="0" xr:uid="{00000000-0006-0000-01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20" authorId="0" shapeId="0" xr:uid="{00000000-0006-0000-01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0" authorId="0" shapeId="0" xr:uid="{00000000-0006-0000-01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0" authorId="0" shapeId="0" xr:uid="{00000000-0006-0000-01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00000000-0006-0000-01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0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0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0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0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0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00000000-0006-0000-01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00000000-0006-0000-01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0" authorId="0" shapeId="0" xr:uid="{00000000-0006-0000-01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0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0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0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0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0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0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0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0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0" authorId="0" shapeId="0" xr:uid="{00000000-0006-0000-01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0" authorId="0" shapeId="0" xr:uid="{00000000-0006-0000-01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0" authorId="0" shapeId="0" xr:uid="{00000000-0006-0000-01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0" authorId="0" shapeId="0" xr:uid="{00000000-0006-0000-01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0" authorId="0" shapeId="0" xr:uid="{00000000-0006-0000-01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00000000-0006-0000-01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0" authorId="0" shapeId="0" xr:uid="{00000000-0006-0000-01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N20" authorId="0" shapeId="0" xr:uid="{00000000-0006-0000-01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0" authorId="0" shapeId="0" xr:uid="{00000000-0006-0000-01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0" authorId="0" shapeId="0" xr:uid="{00000000-0006-0000-01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1" authorId="0" shapeId="0" xr:uid="{00000000-0006-0000-01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1" authorId="0" shapeId="0" xr:uid="{00000000-0006-0000-01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1" authorId="0" shapeId="0" xr:uid="{00000000-0006-0000-01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1" authorId="0" shapeId="0" xr:uid="{00000000-0006-0000-01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1" authorId="0" shapeId="0" xr:uid="{00000000-0006-0000-01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1" authorId="0" shapeId="0" xr:uid="{00000000-0006-0000-01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00000000-0006-0000-01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1" authorId="0" shapeId="0" xr:uid="{00000000-0006-0000-01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1" authorId="0" shapeId="0" xr:uid="{00000000-0006-0000-01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00000000-0006-0000-01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1" authorId="0" shapeId="0" xr:uid="{00000000-0006-0000-01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1" authorId="0" shapeId="0" xr:uid="{00000000-0006-0000-01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1" authorId="0" shapeId="0" xr:uid="{00000000-0006-0000-01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1" authorId="0" shapeId="0" xr:uid="{00000000-0006-0000-01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1" authorId="0" shapeId="0" xr:uid="{00000000-0006-0000-01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1" authorId="0" shapeId="0" xr:uid="{00000000-0006-0000-01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1" authorId="0" shapeId="0" xr:uid="{00000000-0006-0000-01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1" authorId="0" shapeId="0" xr:uid="{00000000-0006-0000-01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1" authorId="0" shapeId="0" xr:uid="{00000000-0006-0000-01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00000000-0006-0000-01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1" authorId="0" shapeId="0" xr:uid="{00000000-0006-0000-01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1" authorId="0" shapeId="0" xr:uid="{00000000-0006-0000-01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1" authorId="0" shapeId="0" xr:uid="{00000000-0006-0000-01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1" authorId="0" shapeId="0" xr:uid="{00000000-0006-0000-01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1" authorId="0" shapeId="0" xr:uid="{00000000-0006-0000-01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0000000-0006-0000-01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1" authorId="0" shapeId="0" xr:uid="{00000000-0006-0000-01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1" authorId="0" shapeId="0" xr:uid="{00000000-0006-0000-01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22" authorId="0" shapeId="0" xr:uid="{00000000-0006-0000-01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2" authorId="0" shapeId="0" xr:uid="{00000000-0006-0000-01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2" authorId="0" shapeId="0" xr:uid="{00000000-0006-0000-01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2" authorId="0" shapeId="0" xr:uid="{00000000-0006-0000-01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00000000-0006-0000-01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2" authorId="0" shapeId="0" xr:uid="{00000000-0006-0000-01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2" authorId="0" shapeId="0" xr:uid="{00000000-0006-0000-01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2" authorId="0" shapeId="0" xr:uid="{00000000-0006-0000-01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2" authorId="0" shapeId="0" xr:uid="{00000000-0006-0000-01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2" authorId="0" shapeId="0" xr:uid="{00000000-0006-0000-01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00000000-0006-0000-01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2" authorId="0" shapeId="0" xr:uid="{00000000-0006-0000-01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2" authorId="0" shapeId="0" xr:uid="{00000000-0006-0000-01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00000000-0006-0000-01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2" authorId="0" shapeId="0" xr:uid="{00000000-0006-0000-01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2" authorId="0" shapeId="0" xr:uid="{00000000-0006-0000-01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2" authorId="0" shapeId="0" xr:uid="{00000000-0006-0000-01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2" authorId="0" shapeId="0" xr:uid="{00000000-0006-0000-01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2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2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2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2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2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2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2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2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2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3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3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3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3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3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3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3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3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3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3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3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3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3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3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3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3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3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3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3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3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24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4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4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4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4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4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4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4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4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4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4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4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4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4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4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4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4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4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4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4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4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4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4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4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5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5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5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5" authorId="0" shapeId="0" xr:uid="{00000000-0006-0000-01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5" authorId="0" shapeId="0" xr:uid="{00000000-0006-0000-01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5" authorId="0" shapeId="0" xr:uid="{00000000-0006-0000-01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00000000-0006-0000-01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5" authorId="0" shapeId="0" xr:uid="{00000000-0006-0000-01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5" authorId="0" shapeId="0" xr:uid="{00000000-0006-0000-01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00000000-0006-0000-01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5" authorId="0" shapeId="0" xr:uid="{00000000-0006-0000-01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5" authorId="0" shapeId="0" xr:uid="{00000000-0006-0000-01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5" authorId="0" shapeId="0" xr:uid="{00000000-0006-0000-01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5" authorId="0" shapeId="0" xr:uid="{00000000-0006-0000-01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5" authorId="0" shapeId="0" xr:uid="{00000000-0006-0000-01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5" authorId="0" shapeId="0" xr:uid="{00000000-0006-0000-01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5" authorId="0" shapeId="0" xr:uid="{00000000-0006-0000-01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5" authorId="0" shapeId="0" xr:uid="{00000000-0006-0000-01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5" authorId="0" shapeId="0" xr:uid="{00000000-0006-0000-01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00000000-0006-0000-01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5" authorId="0" shapeId="0" xr:uid="{00000000-0006-0000-01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5" authorId="0" shapeId="0" xr:uid="{00000000-0006-0000-01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5" authorId="0" shapeId="0" xr:uid="{00000000-0006-0000-01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5" authorId="0" shapeId="0" xr:uid="{00000000-0006-0000-01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5" authorId="0" shapeId="0" xr:uid="{00000000-0006-0000-01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5" authorId="0" shapeId="0" xr:uid="{00000000-0006-0000-01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5" authorId="0" shapeId="0" xr:uid="{00000000-0006-0000-01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6" authorId="0" shapeId="0" xr:uid="{00000000-0006-0000-01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6" authorId="0" shapeId="0" xr:uid="{00000000-0006-0000-01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00000000-0006-0000-01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6" authorId="0" shapeId="0" xr:uid="{00000000-0006-0000-01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6" authorId="0" shapeId="0" xr:uid="{00000000-0006-0000-01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6" authorId="0" shapeId="0" xr:uid="{00000000-0006-0000-01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6" authorId="0" shapeId="0" xr:uid="{00000000-0006-0000-01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6" authorId="0" shapeId="0" xr:uid="{00000000-0006-0000-01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00000000-0006-0000-01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00000000-0006-0000-01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00000000-0006-0000-01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00000000-0006-0000-01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6" authorId="0" shapeId="0" xr:uid="{00000000-0006-0000-01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6" authorId="0" shapeId="0" xr:uid="{00000000-0006-0000-01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6" authorId="0" shapeId="0" xr:uid="{00000000-0006-0000-01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6" authorId="0" shapeId="0" xr:uid="{00000000-0006-0000-01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6" authorId="0" shapeId="0" xr:uid="{00000000-0006-0000-01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6" authorId="0" shapeId="0" xr:uid="{00000000-0006-0000-01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6" authorId="0" shapeId="0" xr:uid="{00000000-0006-0000-01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00000000-0006-0000-01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6" authorId="0" shapeId="0" xr:uid="{00000000-0006-0000-01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6" authorId="0" shapeId="0" xr:uid="{00000000-0006-0000-01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00000000-0006-0000-01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6" authorId="0" shapeId="0" xr:uid="{00000000-0006-0000-01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6" authorId="0" shapeId="0" xr:uid="{00000000-0006-0000-01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6" authorId="0" shapeId="0" xr:uid="{00000000-0006-0000-01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6" authorId="0" shapeId="0" xr:uid="{00000000-0006-0000-01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6" authorId="0" shapeId="0" xr:uid="{00000000-0006-0000-01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00000000-0006-0000-01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6" authorId="0" shapeId="0" xr:uid="{00000000-0006-0000-01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6" authorId="0" shapeId="0" xr:uid="{00000000-0006-0000-01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6" authorId="0" shapeId="0" xr:uid="{00000000-0006-0000-01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7" authorId="0" shapeId="0" xr:uid="{00000000-0006-0000-01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7" authorId="0" shapeId="0" xr:uid="{00000000-0006-0000-01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7" authorId="0" shapeId="0" xr:uid="{00000000-0006-0000-01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7" authorId="0" shapeId="0" xr:uid="{00000000-0006-0000-01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7" authorId="0" shapeId="0" xr:uid="{00000000-0006-0000-01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7" authorId="0" shapeId="0" xr:uid="{00000000-0006-0000-01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00000000-0006-0000-01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7" authorId="0" shapeId="0" xr:uid="{00000000-0006-0000-01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00000000-0006-0000-01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00000000-0006-0000-01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7" authorId="0" shapeId="0" xr:uid="{00000000-0006-0000-01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7" authorId="0" shapeId="0" xr:uid="{00000000-0006-0000-01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7" authorId="0" shapeId="0" xr:uid="{00000000-0006-0000-01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7" authorId="0" shapeId="0" xr:uid="{00000000-0006-0000-01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7" authorId="0" shapeId="0" xr:uid="{00000000-0006-0000-01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7" authorId="0" shapeId="0" xr:uid="{00000000-0006-0000-01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7" authorId="0" shapeId="0" xr:uid="{00000000-0006-0000-01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7" authorId="0" shapeId="0" xr:uid="{00000000-0006-0000-01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7" authorId="0" shapeId="0" xr:uid="{00000000-0006-0000-01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7" authorId="0" shapeId="0" xr:uid="{00000000-0006-0000-01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7" authorId="0" shapeId="0" xr:uid="{00000000-0006-0000-01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7" authorId="0" shapeId="0" xr:uid="{00000000-0006-0000-01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7" authorId="0" shapeId="0" xr:uid="{00000000-0006-0000-01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00000000-0006-0000-01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7" authorId="0" shapeId="0" xr:uid="{00000000-0006-0000-01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7" authorId="0" shapeId="0" xr:uid="{00000000-0006-0000-01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8" authorId="0" shapeId="0" xr:uid="{00000000-0006-0000-01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8" authorId="0" shapeId="0" xr:uid="{00000000-0006-0000-01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8" authorId="0" shapeId="0" xr:uid="{00000000-0006-0000-01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8" authorId="0" shapeId="0" xr:uid="{00000000-0006-0000-01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8" authorId="0" shapeId="0" xr:uid="{00000000-0006-0000-01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8" authorId="0" shapeId="0" xr:uid="{00000000-0006-0000-01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00000000-0006-0000-01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8" authorId="0" shapeId="0" xr:uid="{00000000-0006-0000-01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00000000-0006-0000-01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00000000-0006-0000-01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8" authorId="0" shapeId="0" xr:uid="{00000000-0006-0000-01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8" authorId="0" shapeId="0" xr:uid="{00000000-0006-0000-01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8" authorId="0" shapeId="0" xr:uid="{00000000-0006-0000-01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8" authorId="0" shapeId="0" xr:uid="{00000000-0006-0000-01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8" authorId="0" shapeId="0" xr:uid="{00000000-0006-0000-01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F28" authorId="0" shapeId="0" xr:uid="{00000000-0006-0000-01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8" authorId="0" shapeId="0" xr:uid="{00000000-0006-0000-01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8" authorId="0" shapeId="0" xr:uid="{00000000-0006-0000-01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8" authorId="0" shapeId="0" xr:uid="{00000000-0006-0000-01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8" authorId="0" shapeId="0" xr:uid="{00000000-0006-0000-01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8" authorId="0" shapeId="0" xr:uid="{00000000-0006-0000-01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8" authorId="0" shapeId="0" xr:uid="{00000000-0006-0000-01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8" authorId="0" shapeId="0" xr:uid="{00000000-0006-0000-01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8" authorId="0" shapeId="0" xr:uid="{00000000-0006-0000-01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8" authorId="0" shapeId="0" xr:uid="{00000000-0006-0000-01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8" authorId="0" shapeId="0" xr:uid="{00000000-0006-0000-01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9" authorId="0" shapeId="0" xr:uid="{00000000-0006-0000-01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9" authorId="0" shapeId="0" xr:uid="{00000000-0006-0000-01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9" authorId="0" shapeId="0" xr:uid="{00000000-0006-0000-01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9" authorId="0" shapeId="0" xr:uid="{00000000-0006-0000-01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9" authorId="0" shapeId="0" xr:uid="{00000000-0006-0000-01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00000000-0006-0000-01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9" authorId="0" shapeId="0" xr:uid="{00000000-0006-0000-01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9" authorId="0" shapeId="0" xr:uid="{00000000-0006-0000-01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00000000-0006-0000-01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9" authorId="0" shapeId="0" xr:uid="{00000000-0006-0000-01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9" authorId="0" shapeId="0" xr:uid="{00000000-0006-0000-01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9" authorId="0" shapeId="0" xr:uid="{00000000-0006-0000-01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9" authorId="0" shapeId="0" xr:uid="{00000000-0006-0000-01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9" authorId="0" shapeId="0" xr:uid="{00000000-0006-0000-01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9" authorId="0" shapeId="0" xr:uid="{00000000-0006-0000-01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9" authorId="0" shapeId="0" xr:uid="{00000000-0006-0000-01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9" authorId="0" shapeId="0" xr:uid="{00000000-0006-0000-01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9" authorId="0" shapeId="0" xr:uid="{00000000-0006-0000-01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9" authorId="0" shapeId="0" xr:uid="{00000000-0006-0000-01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9" authorId="0" shapeId="0" xr:uid="{00000000-0006-0000-01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9" authorId="0" shapeId="0" xr:uid="{00000000-0006-0000-01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0" authorId="0" shapeId="0" xr:uid="{00000000-0006-0000-01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0" authorId="0" shapeId="0" xr:uid="{00000000-0006-0000-01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0" authorId="0" shapeId="0" xr:uid="{00000000-0006-0000-01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0" authorId="0" shapeId="0" xr:uid="{00000000-0006-0000-01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0" authorId="0" shapeId="0" xr:uid="{00000000-0006-0000-01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0" authorId="0" shapeId="0" xr:uid="{00000000-0006-0000-01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00000000-0006-0000-01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0" authorId="0" shapeId="0" xr:uid="{00000000-0006-0000-01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0" authorId="0" shapeId="0" xr:uid="{00000000-0006-0000-01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00000000-0006-0000-01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0" authorId="0" shapeId="0" xr:uid="{00000000-0006-0000-01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0" authorId="0" shapeId="0" xr:uid="{00000000-0006-0000-01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0" authorId="0" shapeId="0" xr:uid="{00000000-0006-0000-01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0" authorId="0" shapeId="0" xr:uid="{00000000-0006-0000-01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0" authorId="0" shapeId="0" xr:uid="{00000000-0006-0000-01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0" authorId="0" shapeId="0" xr:uid="{00000000-0006-0000-01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0" authorId="0" shapeId="0" xr:uid="{00000000-0006-0000-01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0" authorId="0" shapeId="0" xr:uid="{00000000-0006-0000-01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0" authorId="0" shapeId="0" xr:uid="{00000000-0006-0000-01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0" authorId="0" shapeId="0" xr:uid="{00000000-0006-0000-01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0" authorId="0" shapeId="0" xr:uid="{00000000-0006-0000-01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0" authorId="0" shapeId="0" xr:uid="{00000000-0006-0000-01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0" authorId="0" shapeId="0" xr:uid="{00000000-0006-0000-01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00000000-0006-0000-01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0" authorId="0" shapeId="0" xr:uid="{00000000-0006-0000-01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30" authorId="0" shapeId="0" xr:uid="{00000000-0006-0000-01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0" authorId="0" shapeId="0" xr:uid="{00000000-0006-0000-01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1" authorId="0" shapeId="0" xr:uid="{00000000-0006-0000-01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1" authorId="0" shapeId="0" xr:uid="{00000000-0006-0000-01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1" authorId="0" shapeId="0" xr:uid="{00000000-0006-0000-01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1" authorId="0" shapeId="0" xr:uid="{00000000-0006-0000-01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1" authorId="0" shapeId="0" xr:uid="{00000000-0006-0000-01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00000000-0006-0000-01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1" authorId="0" shapeId="0" xr:uid="{00000000-0006-0000-01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1" authorId="0" shapeId="0" xr:uid="{00000000-0006-0000-01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00000000-0006-0000-01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1" authorId="0" shapeId="0" xr:uid="{00000000-0006-0000-01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1" authorId="0" shapeId="0" xr:uid="{00000000-0006-0000-01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1" authorId="0" shapeId="0" xr:uid="{00000000-0006-0000-01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1" authorId="0" shapeId="0" xr:uid="{00000000-0006-0000-01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1" authorId="0" shapeId="0" xr:uid="{00000000-0006-0000-01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1" authorId="0" shapeId="0" xr:uid="{00000000-0006-0000-01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1" authorId="0" shapeId="0" xr:uid="{00000000-0006-0000-01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1" authorId="0" shapeId="0" xr:uid="{00000000-0006-0000-01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1" authorId="0" shapeId="0" xr:uid="{00000000-0006-0000-01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1" authorId="0" shapeId="0" xr:uid="{00000000-0006-0000-01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1" authorId="0" shapeId="0" xr:uid="{00000000-0006-0000-01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1" authorId="0" shapeId="0" xr:uid="{00000000-0006-0000-01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00000000-0006-0000-01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1" authorId="0" shapeId="0" xr:uid="{00000000-0006-0000-01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1" authorId="0" shapeId="0" xr:uid="{00000000-0006-0000-01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2" authorId="0" shapeId="0" xr:uid="{00000000-0006-0000-01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2" authorId="0" shapeId="0" xr:uid="{00000000-0006-0000-01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2" authorId="0" shapeId="0" xr:uid="{00000000-0006-0000-01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2" authorId="0" shapeId="0" xr:uid="{00000000-0006-0000-01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2" authorId="0" shapeId="0" xr:uid="{00000000-0006-0000-01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2" authorId="0" shapeId="0" xr:uid="{00000000-0006-0000-01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00000000-0006-0000-01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2" authorId="0" shapeId="0" xr:uid="{00000000-0006-0000-01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2" authorId="0" shapeId="0" xr:uid="{00000000-0006-0000-01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00000000-0006-0000-01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2" authorId="0" shapeId="0" xr:uid="{00000000-0006-0000-01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2" authorId="0" shapeId="0" xr:uid="{00000000-0006-0000-01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2" authorId="0" shapeId="0" xr:uid="{00000000-0006-0000-01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2" authorId="0" shapeId="0" xr:uid="{00000000-0006-0000-01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2" authorId="0" shapeId="0" xr:uid="{00000000-0006-0000-01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2" authorId="0" shapeId="0" xr:uid="{00000000-0006-0000-01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2" authorId="0" shapeId="0" xr:uid="{00000000-0006-0000-01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2" authorId="0" shapeId="0" xr:uid="{00000000-0006-0000-01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2" authorId="0" shapeId="0" xr:uid="{00000000-0006-0000-01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00000000-0006-0000-01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2" authorId="0" shapeId="0" xr:uid="{00000000-0006-0000-01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2" authorId="0" shapeId="0" xr:uid="{00000000-0006-0000-01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2" authorId="0" shapeId="0" xr:uid="{00000000-0006-0000-01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2" authorId="0" shapeId="0" xr:uid="{00000000-0006-0000-01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2" authorId="0" shapeId="0" xr:uid="{00000000-0006-0000-01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00000000-0006-0000-01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00000000-0006-0000-01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2" authorId="0" shapeId="0" xr:uid="{00000000-0006-0000-01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3" authorId="0" shapeId="0" xr:uid="{00000000-0006-0000-01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3" authorId="0" shapeId="0" xr:uid="{00000000-0006-0000-01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3" authorId="0" shapeId="0" xr:uid="{00000000-0006-0000-01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3" authorId="0" shapeId="0" xr:uid="{00000000-0006-0000-01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3" authorId="0" shapeId="0" xr:uid="{00000000-0006-0000-01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00000000-0006-0000-01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3" authorId="0" shapeId="0" xr:uid="{00000000-0006-0000-01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3" authorId="0" shapeId="0" xr:uid="{00000000-0006-0000-01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00000000-0006-0000-01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3" authorId="0" shapeId="0" xr:uid="{00000000-0006-0000-01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3" authorId="0" shapeId="0" xr:uid="{00000000-0006-0000-01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3" authorId="0" shapeId="0" xr:uid="{00000000-0006-0000-01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3" authorId="0" shapeId="0" xr:uid="{00000000-0006-0000-01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3" authorId="0" shapeId="0" xr:uid="{00000000-0006-0000-01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3" authorId="0" shapeId="0" xr:uid="{00000000-0006-0000-01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3" authorId="0" shapeId="0" xr:uid="{00000000-0006-0000-01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3" authorId="0" shapeId="0" xr:uid="{00000000-0006-0000-01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3" authorId="0" shapeId="0" xr:uid="{00000000-0006-0000-01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3" authorId="0" shapeId="0" xr:uid="{00000000-0006-0000-01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3" authorId="0" shapeId="0" xr:uid="{00000000-0006-0000-01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3" authorId="0" shapeId="0" xr:uid="{00000000-0006-0000-01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3" authorId="0" shapeId="0" xr:uid="{00000000-0006-0000-01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00000000-0006-0000-01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3" authorId="0" shapeId="0" xr:uid="{00000000-0006-0000-01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3" authorId="0" shapeId="0" xr:uid="{00000000-0006-0000-01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4" authorId="0" shapeId="0" xr:uid="{00000000-0006-0000-01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4" authorId="0" shapeId="0" xr:uid="{00000000-0006-0000-01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4" authorId="0" shapeId="0" xr:uid="{00000000-0006-0000-01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4" authorId="0" shapeId="0" xr:uid="{00000000-0006-0000-01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00000000-0006-0000-01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4" authorId="0" shapeId="0" xr:uid="{00000000-0006-0000-01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4" authorId="0" shapeId="0" xr:uid="{00000000-0006-0000-01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00000000-0006-0000-01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4" authorId="0" shapeId="0" xr:uid="{00000000-0006-0000-01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4" authorId="0" shapeId="0" xr:uid="{00000000-0006-0000-01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4" authorId="0" shapeId="0" xr:uid="{00000000-0006-0000-01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4" authorId="0" shapeId="0" xr:uid="{00000000-0006-0000-01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4" authorId="0" shapeId="0" xr:uid="{00000000-0006-0000-01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4" authorId="0" shapeId="0" xr:uid="{00000000-0006-0000-01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4" authorId="0" shapeId="0" xr:uid="{00000000-0006-0000-01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4" authorId="0" shapeId="0" xr:uid="{00000000-0006-0000-01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4" authorId="0" shapeId="0" xr:uid="{00000000-0006-0000-01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4" authorId="0" shapeId="0" xr:uid="{00000000-0006-0000-01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4" authorId="0" shapeId="0" xr:uid="{00000000-0006-0000-01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4" authorId="0" shapeId="0" xr:uid="{00000000-0006-0000-01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4" authorId="0" shapeId="0" xr:uid="{00000000-0006-0000-01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4" authorId="0" shapeId="0" xr:uid="{00000000-0006-0000-01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4" authorId="0" shapeId="0" xr:uid="{00000000-0006-0000-01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5" authorId="0" shapeId="0" xr:uid="{00000000-0006-0000-01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5" authorId="0" shapeId="0" xr:uid="{00000000-0006-0000-01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5" authorId="0" shapeId="0" xr:uid="{00000000-0006-0000-01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5" authorId="0" shapeId="0" xr:uid="{00000000-0006-0000-01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5" authorId="0" shapeId="0" xr:uid="{00000000-0006-0000-01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00000000-0006-0000-01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5" authorId="0" shapeId="0" xr:uid="{00000000-0006-0000-01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5" authorId="0" shapeId="0" xr:uid="{00000000-0006-0000-01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00000000-0006-0000-01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5" authorId="0" shapeId="0" xr:uid="{00000000-0006-0000-01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5" authorId="0" shapeId="0" xr:uid="{00000000-0006-0000-01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5" authorId="0" shapeId="0" xr:uid="{00000000-0006-0000-01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5" authorId="0" shapeId="0" xr:uid="{00000000-0006-0000-01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5" authorId="0" shapeId="0" xr:uid="{00000000-0006-0000-01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5" authorId="0" shapeId="0" xr:uid="{00000000-0006-0000-01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5" authorId="0" shapeId="0" xr:uid="{00000000-0006-0000-01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5" authorId="0" shapeId="0" xr:uid="{00000000-0006-0000-01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5" authorId="0" shapeId="0" xr:uid="{00000000-0006-0000-01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5" authorId="0" shapeId="0" xr:uid="{00000000-0006-0000-01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5" authorId="0" shapeId="0" xr:uid="{00000000-0006-0000-01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5" authorId="0" shapeId="0" xr:uid="{00000000-0006-0000-01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5" authorId="0" shapeId="0" xr:uid="{00000000-0006-0000-01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6" authorId="0" shapeId="0" xr:uid="{00000000-0006-0000-01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6" authorId="0" shapeId="0" xr:uid="{00000000-0006-0000-01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6" authorId="0" shapeId="0" xr:uid="{00000000-0006-0000-01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6" authorId="0" shapeId="0" xr:uid="{00000000-0006-0000-01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6" authorId="0" shapeId="0" xr:uid="{00000000-0006-0000-01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00000000-0006-0000-01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6" authorId="0" shapeId="0" xr:uid="{00000000-0006-0000-01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6" authorId="0" shapeId="0" xr:uid="{00000000-0006-0000-01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00000000-0006-0000-01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6" authorId="0" shapeId="0" xr:uid="{00000000-0006-0000-01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6" authorId="0" shapeId="0" xr:uid="{00000000-0006-0000-01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6" authorId="0" shapeId="0" xr:uid="{00000000-0006-0000-01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6" authorId="0" shapeId="0" xr:uid="{00000000-0006-0000-01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6" authorId="0" shapeId="0" xr:uid="{00000000-0006-0000-01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6" authorId="0" shapeId="0" xr:uid="{00000000-0006-0000-01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6" authorId="0" shapeId="0" xr:uid="{00000000-0006-0000-01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6" authorId="0" shapeId="0" xr:uid="{00000000-0006-0000-01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6" authorId="0" shapeId="0" xr:uid="{00000000-0006-0000-01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6" authorId="0" shapeId="0" xr:uid="{00000000-0006-0000-01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6" authorId="0" shapeId="0" xr:uid="{00000000-0006-0000-01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6" authorId="0" shapeId="0" xr:uid="{00000000-0006-0000-01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00000000-0006-0000-01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6" authorId="0" shapeId="0" xr:uid="{00000000-0006-0000-01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6" authorId="0" shapeId="0" xr:uid="{00000000-0006-0000-01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7" authorId="0" shapeId="0" xr:uid="{00000000-0006-0000-01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7" authorId="0" shapeId="0" xr:uid="{00000000-0006-0000-01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7" authorId="0" shapeId="0" xr:uid="{00000000-0006-0000-01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7" authorId="0" shapeId="0" xr:uid="{00000000-0006-0000-01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7" authorId="0" shapeId="0" xr:uid="{00000000-0006-0000-01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00000000-0006-0000-01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7" authorId="0" shapeId="0" xr:uid="{00000000-0006-0000-01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7" authorId="0" shapeId="0" xr:uid="{00000000-0006-0000-01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00000000-0006-0000-01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7" authorId="0" shapeId="0" xr:uid="{00000000-0006-0000-01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7" authorId="0" shapeId="0" xr:uid="{00000000-0006-0000-01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7" authorId="0" shapeId="0" xr:uid="{00000000-0006-0000-01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7" authorId="0" shapeId="0" xr:uid="{00000000-0006-0000-01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7" authorId="0" shapeId="0" xr:uid="{00000000-0006-0000-01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7" authorId="0" shapeId="0" xr:uid="{00000000-0006-0000-01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7" authorId="0" shapeId="0" xr:uid="{00000000-0006-0000-01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7" authorId="0" shapeId="0" xr:uid="{00000000-0006-0000-01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7" authorId="0" shapeId="0" xr:uid="{00000000-0006-0000-01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7" authorId="0" shapeId="0" xr:uid="{00000000-0006-0000-01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7" authorId="0" shapeId="0" xr:uid="{00000000-0006-0000-01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7" authorId="0" shapeId="0" xr:uid="{00000000-0006-0000-01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7" authorId="0" shapeId="0" xr:uid="{00000000-0006-0000-01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00000000-0006-0000-01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7" authorId="0" shapeId="0" xr:uid="{00000000-0006-0000-01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7" authorId="0" shapeId="0" xr:uid="{00000000-0006-0000-01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8" authorId="0" shapeId="0" xr:uid="{00000000-0006-0000-01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8" authorId="0" shapeId="0" xr:uid="{00000000-0006-0000-01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8" authorId="0" shapeId="0" xr:uid="{00000000-0006-0000-01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8" authorId="0" shapeId="0" xr:uid="{00000000-0006-0000-01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8" authorId="0" shapeId="0" xr:uid="{00000000-0006-0000-01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8" authorId="0" shapeId="0" xr:uid="{00000000-0006-0000-01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00000000-0006-0000-01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00000000-0006-0000-01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00000000-0006-0000-01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00000000-0006-0000-01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8" authorId="0" shapeId="0" xr:uid="{00000000-0006-0000-01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8" authorId="0" shapeId="0" xr:uid="{00000000-0006-0000-01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8" authorId="0" shapeId="0" xr:uid="{00000000-0006-0000-01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8" authorId="0" shapeId="0" xr:uid="{00000000-0006-0000-01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8" authorId="0" shapeId="0" xr:uid="{00000000-0006-0000-01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8" authorId="0" shapeId="0" xr:uid="{00000000-0006-0000-01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8" authorId="0" shapeId="0" xr:uid="{00000000-0006-0000-01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8" authorId="0" shapeId="0" xr:uid="{00000000-0006-0000-01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8" authorId="0" shapeId="0" xr:uid="{00000000-0006-0000-01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00000000-0006-0000-01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8" authorId="0" shapeId="0" xr:uid="{00000000-0006-0000-01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8" authorId="0" shapeId="0" xr:uid="{00000000-0006-0000-01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8" authorId="0" shapeId="0" xr:uid="{00000000-0006-0000-01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8" authorId="0" shapeId="0" xr:uid="{00000000-0006-0000-01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8" authorId="0" shapeId="0" xr:uid="{00000000-0006-0000-01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8" authorId="0" shapeId="0" xr:uid="{00000000-0006-0000-01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8" authorId="0" shapeId="0" xr:uid="{00000000-0006-0000-01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8" authorId="0" shapeId="0" xr:uid="{00000000-0006-0000-01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9" authorId="0" shapeId="0" xr:uid="{00000000-0006-0000-01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9" authorId="0" shapeId="0" xr:uid="{00000000-0006-0000-01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9" authorId="0" shapeId="0" xr:uid="{00000000-0006-0000-01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9" authorId="0" shapeId="0" xr:uid="{00000000-0006-0000-01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9" authorId="0" shapeId="0" xr:uid="{00000000-0006-0000-01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00000000-0006-0000-01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9" authorId="0" shapeId="0" xr:uid="{00000000-0006-0000-01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9" authorId="0" shapeId="0" xr:uid="{00000000-0006-0000-01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00000000-0006-0000-01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9" authorId="0" shapeId="0" xr:uid="{00000000-0006-0000-01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9" authorId="0" shapeId="0" xr:uid="{00000000-0006-0000-01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9" authorId="0" shapeId="0" xr:uid="{00000000-0006-0000-01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9" authorId="0" shapeId="0" xr:uid="{00000000-0006-0000-01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9" authorId="0" shapeId="0" xr:uid="{00000000-0006-0000-01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9" authorId="0" shapeId="0" xr:uid="{00000000-0006-0000-01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9" authorId="0" shapeId="0" xr:uid="{00000000-0006-0000-01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9" authorId="0" shapeId="0" xr:uid="{00000000-0006-0000-01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9" authorId="0" shapeId="0" xr:uid="{00000000-0006-0000-01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9" authorId="0" shapeId="0" xr:uid="{00000000-0006-0000-01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9" authorId="0" shapeId="0" xr:uid="{00000000-0006-0000-01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9" authorId="0" shapeId="0" xr:uid="{00000000-0006-0000-01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00000000-0006-0000-01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9" authorId="0" shapeId="0" xr:uid="{00000000-0006-0000-01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9" authorId="0" shapeId="0" xr:uid="{00000000-0006-0000-01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00000000-0006-0000-01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0" authorId="0" shapeId="0" xr:uid="{00000000-0006-0000-01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0" authorId="0" shapeId="0" xr:uid="{00000000-0006-0000-01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0" authorId="0" shapeId="0" xr:uid="{00000000-0006-0000-01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0" authorId="0" shapeId="0" xr:uid="{00000000-0006-0000-01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00000000-0006-0000-01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0" authorId="0" shapeId="0" xr:uid="{00000000-0006-0000-01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00000000-0006-0000-01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00000000-0006-0000-01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0" authorId="0" shapeId="0" xr:uid="{00000000-0006-0000-01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0" authorId="0" shapeId="0" xr:uid="{00000000-0006-0000-01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0" authorId="0" shapeId="0" xr:uid="{00000000-0006-0000-01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0" authorId="0" shapeId="0" xr:uid="{00000000-0006-0000-01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0" authorId="0" shapeId="0" xr:uid="{00000000-0006-0000-01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0" authorId="0" shapeId="0" xr:uid="{00000000-0006-0000-01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0" authorId="0" shapeId="0" xr:uid="{00000000-0006-0000-01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0" authorId="0" shapeId="0" xr:uid="{00000000-0006-0000-01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0" authorId="0" shapeId="0" xr:uid="{00000000-0006-0000-01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0" authorId="0" shapeId="0" xr:uid="{00000000-0006-0000-01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0" authorId="0" shapeId="0" xr:uid="{00000000-0006-0000-01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0" authorId="0" shapeId="0" xr:uid="{00000000-0006-0000-01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0" authorId="0" shapeId="0" xr:uid="{00000000-0006-0000-01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00000000-0006-0000-01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0" authorId="0" shapeId="0" xr:uid="{00000000-0006-0000-01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0" authorId="0" shapeId="0" xr:uid="{00000000-0006-0000-01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1" authorId="0" shapeId="0" xr:uid="{00000000-0006-0000-01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1" authorId="0" shapeId="0" xr:uid="{00000000-0006-0000-01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1" authorId="0" shapeId="0" xr:uid="{00000000-0006-0000-01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1" authorId="0" shapeId="0" xr:uid="{00000000-0006-0000-01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1" authorId="0" shapeId="0" xr:uid="{00000000-0006-0000-01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1" authorId="0" shapeId="0" xr:uid="{00000000-0006-0000-01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00000000-0006-0000-01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1" authorId="0" shapeId="0" xr:uid="{00000000-0006-0000-01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00000000-0006-0000-01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00000000-0006-0000-01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1" authorId="0" shapeId="0" xr:uid="{00000000-0006-0000-01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1" authorId="0" shapeId="0" xr:uid="{00000000-0006-0000-01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1" authorId="0" shapeId="0" xr:uid="{00000000-0006-0000-01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1" authorId="0" shapeId="0" xr:uid="{00000000-0006-0000-01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1" authorId="0" shapeId="0" xr:uid="{00000000-0006-0000-01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1" authorId="0" shapeId="0" xr:uid="{00000000-0006-0000-01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1" authorId="0" shapeId="0" xr:uid="{00000000-0006-0000-01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1" authorId="0" shapeId="0" xr:uid="{00000000-0006-0000-01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1" authorId="0" shapeId="0" xr:uid="{00000000-0006-0000-01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1" authorId="0" shapeId="0" xr:uid="{00000000-0006-0000-01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1" authorId="0" shapeId="0" xr:uid="{00000000-0006-0000-01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1" authorId="0" shapeId="0" xr:uid="{00000000-0006-0000-01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1" authorId="0" shapeId="0" xr:uid="{00000000-0006-0000-01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1" authorId="0" shapeId="0" xr:uid="{00000000-0006-0000-01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2" authorId="0" shapeId="0" xr:uid="{00000000-0006-0000-01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2" authorId="0" shapeId="0" xr:uid="{00000000-0006-0000-01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2" authorId="0" shapeId="0" xr:uid="{00000000-0006-0000-01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2" authorId="0" shapeId="0" xr:uid="{00000000-0006-0000-01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2" authorId="0" shapeId="0" xr:uid="{00000000-0006-0000-01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2" authorId="0" shapeId="0" xr:uid="{00000000-0006-0000-01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00000000-0006-0000-01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2" authorId="0" shapeId="0" xr:uid="{00000000-0006-0000-01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00000000-0006-0000-01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00000000-0006-0000-01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2" authorId="0" shapeId="0" xr:uid="{00000000-0006-0000-01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2" authorId="0" shapeId="0" xr:uid="{00000000-0006-0000-01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2" authorId="0" shapeId="0" xr:uid="{00000000-0006-0000-01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2" authorId="0" shapeId="0" xr:uid="{00000000-0006-0000-01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2" authorId="0" shapeId="0" xr:uid="{00000000-0006-0000-01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2" authorId="0" shapeId="0" xr:uid="{00000000-0006-0000-01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2" authorId="0" shapeId="0" xr:uid="{00000000-0006-0000-01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2" authorId="0" shapeId="0" xr:uid="{00000000-0006-0000-01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2" authorId="0" shapeId="0" xr:uid="{00000000-0006-0000-01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2" authorId="0" shapeId="0" xr:uid="{00000000-0006-0000-01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2" authorId="0" shapeId="0" xr:uid="{00000000-0006-0000-01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2" authorId="0" shapeId="0" xr:uid="{00000000-0006-0000-01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2" authorId="0" shapeId="0" xr:uid="{00000000-0006-0000-01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3" authorId="0" shapeId="0" xr:uid="{00000000-0006-0000-01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3" authorId="0" shapeId="0" xr:uid="{00000000-0006-0000-01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3" authorId="0" shapeId="0" xr:uid="{00000000-0006-0000-01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3" authorId="0" shapeId="0" xr:uid="{00000000-0006-0000-01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3" authorId="0" shapeId="0" xr:uid="{00000000-0006-0000-01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00000000-0006-0000-01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3" authorId="0" shapeId="0" xr:uid="{00000000-0006-0000-01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3" authorId="0" shapeId="0" xr:uid="{00000000-0006-0000-01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00000000-0006-0000-01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3" authorId="0" shapeId="0" xr:uid="{00000000-0006-0000-01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3" authorId="0" shapeId="0" xr:uid="{00000000-0006-0000-01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3" authorId="0" shapeId="0" xr:uid="{00000000-0006-0000-01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3" authorId="0" shapeId="0" xr:uid="{00000000-0006-0000-01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3" authorId="0" shapeId="0" xr:uid="{00000000-0006-0000-01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3" authorId="0" shapeId="0" xr:uid="{00000000-0006-0000-01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3" authorId="0" shapeId="0" xr:uid="{00000000-0006-0000-01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3" authorId="0" shapeId="0" xr:uid="{00000000-0006-0000-01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3" authorId="0" shapeId="0" xr:uid="{00000000-0006-0000-01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3" authorId="0" shapeId="0" xr:uid="{00000000-0006-0000-01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3" authorId="0" shapeId="0" xr:uid="{00000000-0006-0000-01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3" authorId="0" shapeId="0" xr:uid="{00000000-0006-0000-01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3" authorId="0" shapeId="0" xr:uid="{00000000-0006-0000-01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00000000-0006-0000-01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3" authorId="0" shapeId="0" xr:uid="{00000000-0006-0000-01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3" authorId="0" shapeId="0" xr:uid="{00000000-0006-0000-01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3" authorId="0" shapeId="0" xr:uid="{00000000-0006-0000-01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4" authorId="0" shapeId="0" xr:uid="{00000000-0006-0000-01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4" authorId="0" shapeId="0" xr:uid="{00000000-0006-0000-01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4" authorId="0" shapeId="0" xr:uid="{00000000-0006-0000-01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4" authorId="0" shapeId="0" xr:uid="{00000000-0006-0000-01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4" authorId="0" shapeId="0" xr:uid="{00000000-0006-0000-01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00000000-0006-0000-01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4" authorId="0" shapeId="0" xr:uid="{00000000-0006-0000-01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00000000-0006-0000-01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00000000-0006-0000-01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4" authorId="0" shapeId="0" xr:uid="{00000000-0006-0000-01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4" authorId="0" shapeId="0" xr:uid="{00000000-0006-0000-01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4" authorId="0" shapeId="0" xr:uid="{00000000-0006-0000-01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4" authorId="0" shapeId="0" xr:uid="{00000000-0006-0000-01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4" authorId="0" shapeId="0" xr:uid="{00000000-0006-0000-01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4" authorId="0" shapeId="0" xr:uid="{00000000-0006-0000-01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00000000-0006-0000-01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00000000-0006-0000-01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4" authorId="0" shapeId="0" xr:uid="{00000000-0006-0000-01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4" authorId="0" shapeId="0" xr:uid="{00000000-0006-0000-01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4" authorId="0" shapeId="0" xr:uid="{00000000-0006-0000-01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4" authorId="0" shapeId="0" xr:uid="{00000000-0006-0000-01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4" authorId="0" shapeId="0" xr:uid="{00000000-0006-0000-01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00000000-0006-0000-01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4" authorId="0" shapeId="0" xr:uid="{00000000-0006-0000-01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4" authorId="0" shapeId="0" xr:uid="{00000000-0006-0000-01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4" authorId="0" shapeId="0" xr:uid="{00000000-0006-0000-01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00000000-0006-0000-01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5" authorId="0" shapeId="0" xr:uid="{00000000-0006-0000-01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5" authorId="0" shapeId="0" xr:uid="{00000000-0006-0000-01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5" authorId="0" shapeId="0" xr:uid="{00000000-0006-0000-01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5" authorId="0" shapeId="0" xr:uid="{00000000-0006-0000-01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5" authorId="0" shapeId="0" xr:uid="{00000000-0006-0000-01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00000000-0006-0000-01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5" authorId="0" shapeId="0" xr:uid="{00000000-0006-0000-01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5" authorId="0" shapeId="0" xr:uid="{00000000-0006-0000-01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00000000-0006-0000-01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5" authorId="0" shapeId="0" xr:uid="{00000000-0006-0000-01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5" authorId="0" shapeId="0" xr:uid="{00000000-0006-0000-01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5" authorId="0" shapeId="0" xr:uid="{00000000-0006-0000-01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5" authorId="0" shapeId="0" xr:uid="{00000000-0006-0000-01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5" authorId="0" shapeId="0" xr:uid="{00000000-0006-0000-01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5" authorId="0" shapeId="0" xr:uid="{00000000-0006-0000-01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5" authorId="0" shapeId="0" xr:uid="{00000000-0006-0000-01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5" authorId="0" shapeId="0" xr:uid="{00000000-0006-0000-01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5" authorId="0" shapeId="0" xr:uid="{00000000-0006-0000-01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00000000-0006-0000-01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5" authorId="0" shapeId="0" xr:uid="{00000000-0006-0000-01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5" authorId="0" shapeId="0" xr:uid="{00000000-0006-0000-01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5" authorId="0" shapeId="0" xr:uid="{00000000-0006-0000-01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5" authorId="0" shapeId="0" xr:uid="{00000000-0006-0000-01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5" authorId="0" shapeId="0" xr:uid="{00000000-0006-0000-01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5" authorId="0" shapeId="0" xr:uid="{00000000-0006-0000-01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5" authorId="0" shapeId="0" xr:uid="{00000000-0006-0000-01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6" authorId="0" shapeId="0" xr:uid="{00000000-0006-0000-01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00000000-0006-0000-01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6" authorId="0" shapeId="0" xr:uid="{00000000-0006-0000-01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6" authorId="0" shapeId="0" xr:uid="{00000000-0006-0000-01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6" authorId="0" shapeId="0" xr:uid="{00000000-0006-0000-01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6" authorId="0" shapeId="0" xr:uid="{00000000-0006-0000-01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6" authorId="0" shapeId="0" xr:uid="{00000000-0006-0000-01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00000000-0006-0000-01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6" authorId="0" shapeId="0" xr:uid="{00000000-0006-0000-01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6" authorId="0" shapeId="0" xr:uid="{00000000-0006-0000-01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00000000-0006-0000-01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6" authorId="0" shapeId="0" xr:uid="{00000000-0006-0000-01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6" authorId="0" shapeId="0" xr:uid="{00000000-0006-0000-01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6" authorId="0" shapeId="0" xr:uid="{00000000-0006-0000-01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6" authorId="0" shapeId="0" xr:uid="{00000000-0006-0000-01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6" authorId="0" shapeId="0" xr:uid="{00000000-0006-0000-01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6" authorId="0" shapeId="0" xr:uid="{00000000-0006-0000-01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6" authorId="0" shapeId="0" xr:uid="{00000000-0006-0000-01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6" authorId="0" shapeId="0" xr:uid="{00000000-0006-0000-01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6" authorId="0" shapeId="0" xr:uid="{00000000-0006-0000-01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00000000-0006-0000-01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6" authorId="0" shapeId="0" xr:uid="{00000000-0006-0000-01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6" authorId="0" shapeId="0" xr:uid="{00000000-0006-0000-01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6" authorId="0" shapeId="0" xr:uid="{00000000-0006-0000-01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6" authorId="0" shapeId="0" xr:uid="{00000000-0006-0000-01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6" authorId="0" shapeId="0" xr:uid="{00000000-0006-0000-01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00000000-0006-0000-01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6" authorId="0" shapeId="0" xr:uid="{00000000-0006-0000-01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6" authorId="0" shapeId="0" xr:uid="{00000000-0006-0000-01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7" authorId="0" shapeId="0" xr:uid="{00000000-0006-0000-01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7" authorId="0" shapeId="0" xr:uid="{00000000-0006-0000-01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7" authorId="0" shapeId="0" xr:uid="{00000000-0006-0000-01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7" authorId="0" shapeId="0" xr:uid="{00000000-0006-0000-01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7" authorId="0" shapeId="0" xr:uid="{00000000-0006-0000-01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00000000-0006-0000-01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7" authorId="0" shapeId="0" xr:uid="{00000000-0006-0000-01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7" authorId="0" shapeId="0" xr:uid="{00000000-0006-0000-01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00000000-0006-0000-01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7" authorId="0" shapeId="0" xr:uid="{00000000-0006-0000-01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7" authorId="0" shapeId="0" xr:uid="{00000000-0006-0000-01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7" authorId="0" shapeId="0" xr:uid="{00000000-0006-0000-01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7" authorId="0" shapeId="0" xr:uid="{00000000-0006-0000-01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7" authorId="0" shapeId="0" xr:uid="{00000000-0006-0000-01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7" authorId="0" shapeId="0" xr:uid="{00000000-0006-0000-01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7" authorId="0" shapeId="0" xr:uid="{00000000-0006-0000-01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7" authorId="0" shapeId="0" xr:uid="{00000000-0006-0000-01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7" authorId="0" shapeId="0" xr:uid="{00000000-0006-0000-01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7" authorId="0" shapeId="0" xr:uid="{00000000-0006-0000-01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7" authorId="0" shapeId="0" xr:uid="{00000000-0006-0000-01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7" authorId="0" shapeId="0" xr:uid="{00000000-0006-0000-01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7" authorId="0" shapeId="0" xr:uid="{00000000-0006-0000-01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7" authorId="0" shapeId="0" xr:uid="{00000000-0006-0000-01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8" authorId="0" shapeId="0" xr:uid="{00000000-0006-0000-01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8" authorId="0" shapeId="0" xr:uid="{00000000-0006-0000-01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8" authorId="0" shapeId="0" xr:uid="{00000000-0006-0000-01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8" authorId="0" shapeId="0" xr:uid="{00000000-0006-0000-01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8" authorId="0" shapeId="0" xr:uid="{00000000-0006-0000-01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00000000-0006-0000-01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8" authorId="0" shapeId="0" xr:uid="{00000000-0006-0000-01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8" authorId="0" shapeId="0" xr:uid="{00000000-0006-0000-01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8" authorId="0" shapeId="0" xr:uid="{00000000-0006-0000-01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8" authorId="0" shapeId="0" xr:uid="{00000000-0006-0000-01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8" authorId="0" shapeId="0" xr:uid="{00000000-0006-0000-01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8" authorId="0" shapeId="0" xr:uid="{00000000-0006-0000-01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8" authorId="0" shapeId="0" xr:uid="{00000000-0006-0000-01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8" authorId="0" shapeId="0" xr:uid="{00000000-0006-0000-01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8" authorId="0" shapeId="0" xr:uid="{00000000-0006-0000-01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8" authorId="0" shapeId="0" xr:uid="{00000000-0006-0000-01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8" authorId="0" shapeId="0" xr:uid="{00000000-0006-0000-01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8" authorId="0" shapeId="0" xr:uid="{00000000-0006-0000-01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8" authorId="0" shapeId="0" xr:uid="{00000000-0006-0000-01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8" authorId="0" shapeId="0" xr:uid="{00000000-0006-0000-01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8" authorId="0" shapeId="0" xr:uid="{00000000-0006-0000-01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8" authorId="0" shapeId="0" xr:uid="{00000000-0006-0000-01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8" authorId="0" shapeId="0" xr:uid="{00000000-0006-0000-01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8" authorId="0" shapeId="0" xr:uid="{00000000-0006-0000-01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9" authorId="0" shapeId="0" xr:uid="{00000000-0006-0000-01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9" authorId="0" shapeId="0" xr:uid="{00000000-0006-0000-01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9" authorId="0" shapeId="0" xr:uid="{00000000-0006-0000-01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9" authorId="0" shapeId="0" xr:uid="{00000000-0006-0000-01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9" authorId="0" shapeId="0" xr:uid="{00000000-0006-0000-01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00000000-0006-0000-01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9" authorId="0" shapeId="0" xr:uid="{00000000-0006-0000-01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9" authorId="0" shapeId="0" xr:uid="{00000000-0006-0000-01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00000000-0006-0000-01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9" authorId="0" shapeId="0" xr:uid="{00000000-0006-0000-01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9" authorId="0" shapeId="0" xr:uid="{00000000-0006-0000-01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9" authorId="0" shapeId="0" xr:uid="{00000000-0006-0000-01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9" authorId="0" shapeId="0" xr:uid="{00000000-0006-0000-01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9" authorId="0" shapeId="0" xr:uid="{00000000-0006-0000-01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9" authorId="0" shapeId="0" xr:uid="{00000000-0006-0000-01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9" authorId="0" shapeId="0" xr:uid="{00000000-0006-0000-01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9" authorId="0" shapeId="0" xr:uid="{00000000-0006-0000-01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00000000-0006-0000-01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9" authorId="0" shapeId="0" xr:uid="{00000000-0006-0000-01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9" authorId="0" shapeId="0" xr:uid="{00000000-0006-0000-01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9" authorId="0" shapeId="0" xr:uid="{00000000-0006-0000-01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9" authorId="0" shapeId="0" xr:uid="{00000000-0006-0000-01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9" authorId="0" shapeId="0" xr:uid="{00000000-0006-0000-01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9" authorId="0" shapeId="0" xr:uid="{00000000-0006-0000-01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9" authorId="0" shapeId="0" xr:uid="{00000000-0006-0000-01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9" authorId="0" shapeId="0" xr:uid="{00000000-0006-0000-01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00000000-0006-0000-01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00000000-0006-0000-01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00000000-0006-0000-01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0" authorId="0" shapeId="0" xr:uid="{00000000-0006-0000-01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0" authorId="0" shapeId="0" xr:uid="{00000000-0006-0000-01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0" authorId="0" shapeId="0" xr:uid="{00000000-0006-0000-01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0" authorId="0" shapeId="0" xr:uid="{00000000-0006-0000-01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0" authorId="0" shapeId="0" xr:uid="{00000000-0006-0000-01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00000000-0006-0000-01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0" authorId="0" shapeId="0" xr:uid="{00000000-0006-0000-01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00000000-0006-0000-01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00000000-0006-0000-01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0" authorId="0" shapeId="0" xr:uid="{00000000-0006-0000-01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0" authorId="0" shapeId="0" xr:uid="{00000000-0006-0000-01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0" authorId="0" shapeId="0" xr:uid="{00000000-0006-0000-01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0" authorId="0" shapeId="0" xr:uid="{00000000-0006-0000-01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0" authorId="0" shapeId="0" xr:uid="{00000000-0006-0000-01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0" authorId="0" shapeId="0" xr:uid="{00000000-0006-0000-01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0" authorId="0" shapeId="0" xr:uid="{00000000-0006-0000-01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0" authorId="0" shapeId="0" xr:uid="{00000000-0006-0000-01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0" authorId="0" shapeId="0" xr:uid="{00000000-0006-0000-01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00000000-0006-0000-01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0" authorId="0" shapeId="0" xr:uid="{00000000-0006-0000-01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0" authorId="0" shapeId="0" xr:uid="{00000000-0006-0000-01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0" authorId="0" shapeId="0" xr:uid="{00000000-0006-0000-01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0" authorId="0" shapeId="0" xr:uid="{00000000-0006-0000-01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0" authorId="0" shapeId="0" xr:uid="{00000000-0006-0000-01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00000000-0006-0000-01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0" authorId="0" shapeId="0" xr:uid="{00000000-0006-0000-01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0" authorId="0" shapeId="0" xr:uid="{00000000-0006-0000-01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1" authorId="0" shapeId="0" xr:uid="{00000000-0006-0000-01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1" authorId="0" shapeId="0" xr:uid="{00000000-0006-0000-01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00000000-0006-0000-01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1" authorId="0" shapeId="0" xr:uid="{00000000-0006-0000-01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1" authorId="0" shapeId="0" xr:uid="{00000000-0006-0000-01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1" authorId="0" shapeId="0" xr:uid="{00000000-0006-0000-01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1" authorId="0" shapeId="0" xr:uid="{00000000-0006-0000-01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1" authorId="0" shapeId="0" xr:uid="{00000000-0006-0000-01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00000000-0006-0000-01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1" authorId="0" shapeId="0" xr:uid="{00000000-0006-0000-01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1" authorId="0" shapeId="0" xr:uid="{00000000-0006-0000-01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00000000-0006-0000-01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1" authorId="0" shapeId="0" xr:uid="{00000000-0006-0000-01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1" authorId="0" shapeId="0" xr:uid="{00000000-0006-0000-01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1" authorId="0" shapeId="0" xr:uid="{00000000-0006-0000-01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1" authorId="0" shapeId="0" xr:uid="{00000000-0006-0000-01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1" authorId="0" shapeId="0" xr:uid="{00000000-0006-0000-01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1" authorId="0" shapeId="0" xr:uid="{00000000-0006-0000-01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1" authorId="0" shapeId="0" xr:uid="{00000000-0006-0000-01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00000000-0006-0000-01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1" authorId="0" shapeId="0" xr:uid="{00000000-0006-0000-01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1" authorId="0" shapeId="0" xr:uid="{00000000-0006-0000-01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1" authorId="0" shapeId="0" xr:uid="{00000000-0006-0000-01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1" authorId="0" shapeId="0" xr:uid="{00000000-0006-0000-01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1" authorId="0" shapeId="0" xr:uid="{00000000-0006-0000-01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00000000-0006-0000-01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1" authorId="0" shapeId="0" xr:uid="{00000000-0006-0000-01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1" authorId="0" shapeId="0" xr:uid="{00000000-0006-0000-01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2" authorId="0" shapeId="0" xr:uid="{00000000-0006-0000-01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00000000-0006-0000-01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2" authorId="0" shapeId="0" xr:uid="{00000000-0006-0000-01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2" authorId="0" shapeId="0" xr:uid="{00000000-0006-0000-01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2" authorId="0" shapeId="0" xr:uid="{00000000-0006-0000-01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2" authorId="0" shapeId="0" xr:uid="{00000000-0006-0000-01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2" authorId="0" shapeId="0" xr:uid="{00000000-0006-0000-01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00000000-0006-0000-01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2" authorId="0" shapeId="0" xr:uid="{00000000-0006-0000-01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2" authorId="0" shapeId="0" xr:uid="{00000000-0006-0000-01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00000000-0006-0000-01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2" authorId="0" shapeId="0" xr:uid="{00000000-0006-0000-01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2" authorId="0" shapeId="0" xr:uid="{00000000-0006-0000-01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2" authorId="0" shapeId="0" xr:uid="{00000000-0006-0000-01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2" authorId="0" shapeId="0" xr:uid="{00000000-0006-0000-01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2" authorId="0" shapeId="0" xr:uid="{00000000-0006-0000-01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2" authorId="0" shapeId="0" xr:uid="{00000000-0006-0000-01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2" authorId="0" shapeId="0" xr:uid="{00000000-0006-0000-01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00000000-0006-0000-01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2" authorId="0" shapeId="0" xr:uid="{00000000-0006-0000-01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2" authorId="0" shapeId="0" xr:uid="{00000000-0006-0000-01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2" authorId="0" shapeId="0" xr:uid="{00000000-0006-0000-01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2" authorId="0" shapeId="0" xr:uid="{00000000-0006-0000-01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2" authorId="0" shapeId="0" xr:uid="{00000000-0006-0000-01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2" authorId="0" shapeId="0" xr:uid="{00000000-0006-0000-01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2" authorId="0" shapeId="0" xr:uid="{00000000-0006-0000-01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3" authorId="0" shapeId="0" xr:uid="{00000000-0006-0000-01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3" authorId="0" shapeId="0" xr:uid="{00000000-0006-0000-01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3" authorId="0" shapeId="0" xr:uid="{00000000-0006-0000-01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3" authorId="0" shapeId="0" xr:uid="{00000000-0006-0000-01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3" authorId="0" shapeId="0" xr:uid="{00000000-0006-0000-01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3" authorId="0" shapeId="0" xr:uid="{00000000-0006-0000-01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00000000-0006-0000-01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00000000-0006-0000-01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3" authorId="0" shapeId="0" xr:uid="{00000000-0006-0000-01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3" authorId="0" shapeId="0" xr:uid="{00000000-0006-0000-01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3" authorId="0" shapeId="0" xr:uid="{00000000-0006-0000-01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3" authorId="0" shapeId="0" xr:uid="{00000000-0006-0000-01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3" authorId="0" shapeId="0" xr:uid="{00000000-0006-0000-01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3" authorId="0" shapeId="0" xr:uid="{00000000-0006-0000-01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3" authorId="0" shapeId="0" xr:uid="{00000000-0006-0000-01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3" authorId="0" shapeId="0" xr:uid="{00000000-0006-0000-01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3" authorId="0" shapeId="0" xr:uid="{00000000-0006-0000-01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3" authorId="0" shapeId="0" xr:uid="{00000000-0006-0000-01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3" authorId="0" shapeId="0" xr:uid="{00000000-0006-0000-01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3" authorId="0" shapeId="0" xr:uid="{00000000-0006-0000-01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3" authorId="0" shapeId="0" xr:uid="{00000000-0006-0000-01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4" authorId="0" shapeId="0" xr:uid="{00000000-0006-0000-01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4" authorId="0" shapeId="0" xr:uid="{00000000-0006-0000-01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4" authorId="0" shapeId="0" xr:uid="{00000000-0006-0000-01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4" authorId="0" shapeId="0" xr:uid="{00000000-0006-0000-01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4" authorId="0" shapeId="0" xr:uid="{00000000-0006-0000-01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4" authorId="0" shapeId="0" xr:uid="{00000000-0006-0000-01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00000000-0006-0000-01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4" authorId="0" shapeId="0" xr:uid="{00000000-0006-0000-01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4" authorId="0" shapeId="0" xr:uid="{00000000-0006-0000-01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00000000-0006-0000-01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4" authorId="0" shapeId="0" xr:uid="{00000000-0006-0000-01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4" authorId="0" shapeId="0" xr:uid="{00000000-0006-0000-01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4" authorId="0" shapeId="0" xr:uid="{00000000-0006-0000-01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4" authorId="0" shapeId="0" xr:uid="{00000000-0006-0000-01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4" authorId="0" shapeId="0" xr:uid="{00000000-0006-0000-01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4" authorId="0" shapeId="0" xr:uid="{00000000-0006-0000-01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4" authorId="0" shapeId="0" xr:uid="{00000000-0006-0000-01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4" authorId="0" shapeId="0" xr:uid="{00000000-0006-0000-01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00000000-0006-0000-01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4" authorId="0" shapeId="0" xr:uid="{00000000-0006-0000-01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4" authorId="0" shapeId="0" xr:uid="{00000000-0006-0000-01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4" authorId="0" shapeId="0" xr:uid="{00000000-0006-0000-01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4" authorId="0" shapeId="0" xr:uid="{00000000-0006-0000-01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4" authorId="0" shapeId="0" xr:uid="{00000000-0006-0000-01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00000000-0006-0000-01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4" authorId="0" shapeId="0" xr:uid="{00000000-0006-0000-01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4" authorId="0" shapeId="0" xr:uid="{00000000-0006-0000-01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5" authorId="0" shapeId="0" xr:uid="{00000000-0006-0000-01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5" authorId="0" shapeId="0" xr:uid="{00000000-0006-0000-01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5" authorId="0" shapeId="0" xr:uid="{00000000-0006-0000-01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5" authorId="0" shapeId="0" xr:uid="{00000000-0006-0000-01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5" authorId="0" shapeId="0" xr:uid="{00000000-0006-0000-01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5" authorId="0" shapeId="0" xr:uid="{00000000-0006-0000-01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00000000-0006-0000-01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5" authorId="0" shapeId="0" xr:uid="{00000000-0006-0000-01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5" authorId="0" shapeId="0" xr:uid="{00000000-0006-0000-01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00000000-0006-0000-01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5" authorId="0" shapeId="0" xr:uid="{00000000-0006-0000-01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5" authorId="0" shapeId="0" xr:uid="{00000000-0006-0000-01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5" authorId="0" shapeId="0" xr:uid="{00000000-0006-0000-01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5" authorId="0" shapeId="0" xr:uid="{00000000-0006-0000-01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5" authorId="0" shapeId="0" xr:uid="{00000000-0006-0000-01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5" authorId="0" shapeId="0" xr:uid="{00000000-0006-0000-01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5" authorId="0" shapeId="0" xr:uid="{00000000-0006-0000-01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5" authorId="0" shapeId="0" xr:uid="{00000000-0006-0000-01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5" authorId="0" shapeId="0" xr:uid="{00000000-0006-0000-01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5" authorId="0" shapeId="0" xr:uid="{00000000-0006-0000-01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5" authorId="0" shapeId="0" xr:uid="{00000000-0006-0000-01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5" authorId="0" shapeId="0" xr:uid="{00000000-0006-0000-01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5" authorId="0" shapeId="0" xr:uid="{00000000-0006-0000-01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00000000-0006-0000-01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6" authorId="0" shapeId="0" xr:uid="{00000000-0006-0000-01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6" authorId="0" shapeId="0" xr:uid="{00000000-0006-0000-01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6" authorId="0" shapeId="0" xr:uid="{00000000-0006-0000-01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6" authorId="0" shapeId="0" xr:uid="{00000000-0006-0000-01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6" authorId="0" shapeId="0" xr:uid="{00000000-0006-0000-01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00000000-0006-0000-01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6" authorId="0" shapeId="0" xr:uid="{00000000-0006-0000-01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00000000-0006-0000-01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00000000-0006-0000-01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6" authorId="0" shapeId="0" xr:uid="{00000000-0006-0000-01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6" authorId="0" shapeId="0" xr:uid="{00000000-0006-0000-01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6" authorId="0" shapeId="0" xr:uid="{00000000-0006-0000-01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6" authorId="0" shapeId="0" xr:uid="{00000000-0006-0000-01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6" authorId="0" shapeId="0" xr:uid="{00000000-0006-0000-01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6" authorId="0" shapeId="0" xr:uid="{00000000-0006-0000-01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6" authorId="0" shapeId="0" xr:uid="{00000000-0006-0000-01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6" authorId="0" shapeId="0" xr:uid="{00000000-0006-0000-01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6" authorId="0" shapeId="0" xr:uid="{00000000-0006-0000-01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00000000-0006-0000-01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6" authorId="0" shapeId="0" xr:uid="{00000000-0006-0000-01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6" authorId="0" shapeId="0" xr:uid="{00000000-0006-0000-01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6" authorId="0" shapeId="0" xr:uid="{00000000-0006-0000-01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6" authorId="0" shapeId="0" xr:uid="{00000000-0006-0000-01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6" authorId="0" shapeId="0" xr:uid="{00000000-0006-0000-01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00000000-0006-0000-01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6" authorId="0" shapeId="0" xr:uid="{00000000-0006-0000-01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6" authorId="0" shapeId="0" xr:uid="{00000000-0006-0000-01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6" authorId="0" shapeId="0" xr:uid="{00000000-0006-0000-01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7" authorId="0" shapeId="0" xr:uid="{00000000-0006-0000-01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7" authorId="0" shapeId="0" xr:uid="{00000000-0006-0000-01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7" authorId="0" shapeId="0" xr:uid="{00000000-0006-0000-01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7" authorId="0" shapeId="0" xr:uid="{00000000-0006-0000-01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7" authorId="0" shapeId="0" xr:uid="{00000000-0006-0000-01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7" authorId="0" shapeId="0" xr:uid="{00000000-0006-0000-01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00000000-0006-0000-01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7" authorId="0" shapeId="0" xr:uid="{00000000-0006-0000-01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00000000-0006-0000-01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00000000-0006-0000-01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7" authorId="0" shapeId="0" xr:uid="{00000000-0006-0000-01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7" authorId="0" shapeId="0" xr:uid="{00000000-0006-0000-01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7" authorId="0" shapeId="0" xr:uid="{00000000-0006-0000-01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7" authorId="0" shapeId="0" xr:uid="{00000000-0006-0000-01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7" authorId="0" shapeId="0" xr:uid="{00000000-0006-0000-01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7" authorId="0" shapeId="0" xr:uid="{00000000-0006-0000-01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7" authorId="0" shapeId="0" xr:uid="{00000000-0006-0000-01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7" authorId="0" shapeId="0" xr:uid="{00000000-0006-0000-01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00000000-0006-0000-01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7" authorId="0" shapeId="0" xr:uid="{00000000-0006-0000-01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7" authorId="0" shapeId="0" xr:uid="{00000000-0006-0000-01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7" authorId="0" shapeId="0" xr:uid="{00000000-0006-0000-01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7" authorId="0" shapeId="0" xr:uid="{00000000-0006-0000-01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7" authorId="0" shapeId="0" xr:uid="{00000000-0006-0000-01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7" authorId="0" shapeId="0" xr:uid="{00000000-0006-0000-01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7" authorId="0" shapeId="0" xr:uid="{00000000-0006-0000-01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58" authorId="0" shapeId="0" xr:uid="{00000000-0006-0000-01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58" authorId="0" shapeId="0" xr:uid="{00000000-0006-0000-01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8" authorId="0" shapeId="0" xr:uid="{00000000-0006-0000-01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8" authorId="0" shapeId="0" xr:uid="{00000000-0006-0000-01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00000000-0006-0000-01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8" authorId="0" shapeId="0" xr:uid="{00000000-0006-0000-01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8" authorId="0" shapeId="0" xr:uid="{00000000-0006-0000-01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8" authorId="0" shapeId="0" xr:uid="{00000000-0006-0000-01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8" authorId="0" shapeId="0" xr:uid="{00000000-0006-0000-01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8" authorId="0" shapeId="0" xr:uid="{00000000-0006-0000-01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00000000-0006-0000-01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8" authorId="0" shapeId="0" xr:uid="{00000000-0006-0000-01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8" authorId="0" shapeId="0" xr:uid="{00000000-0006-0000-01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00000000-0006-0000-01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8" authorId="0" shapeId="0" xr:uid="{00000000-0006-0000-01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8" authorId="0" shapeId="0" xr:uid="{00000000-0006-0000-01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8" authorId="0" shapeId="0" xr:uid="{00000000-0006-0000-01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8" authorId="0" shapeId="0" xr:uid="{00000000-0006-0000-01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8" authorId="0" shapeId="0" xr:uid="{00000000-0006-0000-01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8" authorId="0" shapeId="0" xr:uid="{00000000-0006-0000-01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8" authorId="0" shapeId="0" xr:uid="{00000000-0006-0000-01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8" authorId="0" shapeId="0" xr:uid="{00000000-0006-0000-01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8" authorId="0" shapeId="0" xr:uid="{00000000-0006-0000-01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00000000-0006-0000-01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8" authorId="0" shapeId="0" xr:uid="{00000000-0006-0000-01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8" authorId="0" shapeId="0" xr:uid="{00000000-0006-0000-01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8" authorId="0" shapeId="0" xr:uid="{00000000-0006-0000-01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8" authorId="0" shapeId="0" xr:uid="{00000000-0006-0000-01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8" authorId="0" shapeId="0" xr:uid="{00000000-0006-0000-01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8" authorId="0" shapeId="0" xr:uid="{00000000-0006-0000-01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8" authorId="0" shapeId="0" xr:uid="{00000000-0006-0000-01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8" authorId="0" shapeId="0" xr:uid="{00000000-0006-0000-01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9" authorId="0" shapeId="0" xr:uid="{00000000-0006-0000-01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9" authorId="0" shapeId="0" xr:uid="{00000000-0006-0000-01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00000000-0006-0000-01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9" authorId="0" shapeId="0" xr:uid="{00000000-0006-0000-01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9" authorId="0" shapeId="0" xr:uid="{00000000-0006-0000-01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9" authorId="0" shapeId="0" xr:uid="{00000000-0006-0000-01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9" authorId="0" shapeId="0" xr:uid="{00000000-0006-0000-01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9" authorId="0" shapeId="0" xr:uid="{00000000-0006-0000-01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00000000-0006-0000-01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9" authorId="0" shapeId="0" xr:uid="{00000000-0006-0000-01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9" authorId="0" shapeId="0" xr:uid="{00000000-0006-0000-01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00000000-0006-0000-01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9" authorId="0" shapeId="0" xr:uid="{00000000-0006-0000-01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9" authorId="0" shapeId="0" xr:uid="{00000000-0006-0000-01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9" authorId="0" shapeId="0" xr:uid="{00000000-0006-0000-01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9" authorId="0" shapeId="0" xr:uid="{00000000-0006-0000-01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9" authorId="0" shapeId="0" xr:uid="{00000000-0006-0000-01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9" authorId="0" shapeId="0" xr:uid="{00000000-0006-0000-01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9" authorId="0" shapeId="0" xr:uid="{00000000-0006-0000-01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9" authorId="0" shapeId="0" xr:uid="{00000000-0006-0000-0100-0000F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9" authorId="0" shapeId="0" xr:uid="{00000000-0006-0000-0100-0000F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00000000-0006-0000-0100-0000F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9" authorId="0" shapeId="0" xr:uid="{00000000-0006-0000-0100-0000F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9" authorId="0" shapeId="0" xr:uid="{00000000-0006-0000-0100-0000F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9" authorId="0" shapeId="0" xr:uid="{00000000-0006-0000-0100-0000F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9" authorId="0" shapeId="0" xr:uid="{00000000-0006-0000-0100-0000F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9" authorId="0" shapeId="0" xr:uid="{00000000-0006-0000-0100-0000F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9" authorId="0" shapeId="0" xr:uid="{00000000-0006-0000-0100-0000F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9" authorId="0" shapeId="0" xr:uid="{00000000-0006-0000-0100-0000F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0" authorId="0" shapeId="0" xr:uid="{00000000-0006-0000-0100-0000F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0" authorId="0" shapeId="0" xr:uid="{00000000-0006-0000-0100-0000F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0" authorId="0" shapeId="0" xr:uid="{00000000-0006-0000-0100-00000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0" authorId="0" shapeId="0" xr:uid="{00000000-0006-0000-0100-00000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0" authorId="0" shapeId="0" xr:uid="{00000000-0006-0000-0100-00000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00000000-0006-0000-0100-00000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0" authorId="0" shapeId="0" xr:uid="{00000000-0006-0000-0100-00000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0" authorId="0" shapeId="0" xr:uid="{00000000-0006-0000-0100-00000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00000000-0006-0000-0100-00000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0" authorId="0" shapeId="0" xr:uid="{00000000-0006-0000-0100-00000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0" authorId="0" shapeId="0" xr:uid="{00000000-0006-0000-0100-00000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0" authorId="0" shapeId="0" xr:uid="{00000000-0006-0000-0100-00000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0" authorId="0" shapeId="0" xr:uid="{00000000-0006-0000-0100-00000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0" authorId="0" shapeId="0" xr:uid="{00000000-0006-0000-0100-00000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0" authorId="0" shapeId="0" xr:uid="{00000000-0006-0000-0100-00000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0" authorId="0" shapeId="0" xr:uid="{00000000-0006-0000-0100-00000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0" authorId="0" shapeId="0" xr:uid="{00000000-0006-0000-0100-00000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0" authorId="0" shapeId="0" xr:uid="{00000000-0006-0000-0100-00000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0" authorId="0" shapeId="0" xr:uid="{00000000-0006-0000-0100-00001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0" authorId="0" shapeId="0" xr:uid="{00000000-0006-0000-0100-00001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0" authorId="0" shapeId="0" xr:uid="{00000000-0006-0000-0100-00001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00000000-0006-0000-0100-00001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0" authorId="0" shapeId="0" xr:uid="{00000000-0006-0000-0100-00001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0" authorId="0" shapeId="0" xr:uid="{00000000-0006-0000-0100-00001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1" authorId="0" shapeId="0" xr:uid="{00000000-0006-0000-0100-00001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1" authorId="0" shapeId="0" xr:uid="{00000000-0006-0000-0100-00001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1" authorId="0" shapeId="0" xr:uid="{00000000-0006-0000-0100-00001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1" authorId="0" shapeId="0" xr:uid="{00000000-0006-0000-0100-00001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1" authorId="0" shapeId="0" xr:uid="{00000000-0006-0000-0100-00001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1" authorId="0" shapeId="0" xr:uid="{00000000-0006-0000-0100-00001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00000000-0006-0000-0100-00001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1" authorId="0" shapeId="0" xr:uid="{00000000-0006-0000-0100-00001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1" authorId="0" shapeId="0" xr:uid="{00000000-0006-0000-0100-00001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00000000-0006-0000-0100-00001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1" authorId="0" shapeId="0" xr:uid="{00000000-0006-0000-0100-00002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1" authorId="0" shapeId="0" xr:uid="{00000000-0006-0000-0100-00002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1" authorId="0" shapeId="0" xr:uid="{00000000-0006-0000-0100-00002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1" authorId="0" shapeId="0" xr:uid="{00000000-0006-0000-0100-00002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1" authorId="0" shapeId="0" xr:uid="{00000000-0006-0000-0100-00002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1" authorId="0" shapeId="0" xr:uid="{00000000-0006-0000-0100-00002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1" authorId="0" shapeId="0" xr:uid="{00000000-0006-0000-0100-00002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1" authorId="0" shapeId="0" xr:uid="{00000000-0006-0000-0100-00002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00000000-0006-0000-0100-00002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1" authorId="0" shapeId="0" xr:uid="{00000000-0006-0000-0100-00002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1" authorId="0" shapeId="0" xr:uid="{00000000-0006-0000-0100-00002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1" authorId="0" shapeId="0" xr:uid="{00000000-0006-0000-0100-00002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1" authorId="0" shapeId="0" xr:uid="{00000000-0006-0000-0100-00002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1" authorId="0" shapeId="0" xr:uid="{00000000-0006-0000-0100-00002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00000000-0006-0000-0100-00002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1" authorId="0" shapeId="0" xr:uid="{00000000-0006-0000-0100-00002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1" authorId="0" shapeId="0" xr:uid="{00000000-0006-0000-0100-00003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1" authorId="0" shapeId="0" xr:uid="{00000000-0006-0000-0100-00003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62" authorId="0" shapeId="0" xr:uid="{00000000-0006-0000-0100-00003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62" authorId="0" shapeId="0" xr:uid="{00000000-0006-0000-0100-00003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00000000-0006-0000-0100-00003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2" authorId="0" shapeId="0" xr:uid="{00000000-0006-0000-0100-00003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2" authorId="0" shapeId="0" xr:uid="{00000000-0006-0000-0100-00003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2" authorId="0" shapeId="0" xr:uid="{00000000-0006-0000-0100-00003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2" authorId="0" shapeId="0" xr:uid="{00000000-0006-0000-0100-00003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2" authorId="0" shapeId="0" xr:uid="{00000000-0006-0000-0100-00003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00000000-0006-0000-0100-00003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2" authorId="0" shapeId="0" xr:uid="{00000000-0006-0000-0100-00003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2" authorId="0" shapeId="0" xr:uid="{00000000-0006-0000-0100-00003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00000000-0006-0000-0100-00003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2" authorId="0" shapeId="0" xr:uid="{00000000-0006-0000-0100-00003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2" authorId="0" shapeId="0" xr:uid="{00000000-0006-0000-0100-00003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2" authorId="0" shapeId="0" xr:uid="{00000000-0006-0000-0100-00004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2" authorId="0" shapeId="0" xr:uid="{00000000-0006-0000-0100-00004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2" authorId="0" shapeId="0" xr:uid="{00000000-0006-0000-0100-00004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2" authorId="0" shapeId="0" xr:uid="{00000000-0006-0000-0100-00004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2" authorId="0" shapeId="0" xr:uid="{00000000-0006-0000-0100-00004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2" authorId="0" shapeId="0" xr:uid="{00000000-0006-0000-0100-00004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2" authorId="0" shapeId="0" xr:uid="{00000000-0006-0000-0100-00004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2" authorId="0" shapeId="0" xr:uid="{00000000-0006-0000-0100-00004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2" authorId="0" shapeId="0" xr:uid="{00000000-0006-0000-0100-00004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2" authorId="0" shapeId="0" xr:uid="{00000000-0006-0000-0100-00004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2" authorId="0" shapeId="0" xr:uid="{00000000-0006-0000-0100-00004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2" authorId="0" shapeId="0" xr:uid="{00000000-0006-0000-0100-00004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2" authorId="0" shapeId="0" xr:uid="{00000000-0006-0000-0100-00004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3" authorId="0" shapeId="0" xr:uid="{00000000-0006-0000-0100-00004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3" authorId="0" shapeId="0" xr:uid="{00000000-0006-0000-0100-00004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3" authorId="0" shapeId="0" xr:uid="{00000000-0006-0000-0100-00004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3" authorId="0" shapeId="0" xr:uid="{00000000-0006-0000-0100-00005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3" authorId="0" shapeId="0" xr:uid="{00000000-0006-0000-0100-00005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3" authorId="0" shapeId="0" xr:uid="{00000000-0006-0000-0100-00005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00000000-0006-0000-0100-00005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3" authorId="0" shapeId="0" xr:uid="{00000000-0006-0000-0100-00005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3" authorId="0" shapeId="0" xr:uid="{00000000-0006-0000-0100-00005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00000000-0006-0000-0100-00005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3" authorId="0" shapeId="0" xr:uid="{00000000-0006-0000-0100-00005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3" authorId="0" shapeId="0" xr:uid="{00000000-0006-0000-0100-00005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3" authorId="0" shapeId="0" xr:uid="{00000000-0006-0000-0100-00005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3" authorId="0" shapeId="0" xr:uid="{00000000-0006-0000-0100-00005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3" authorId="0" shapeId="0" xr:uid="{00000000-0006-0000-0100-00005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3" authorId="0" shapeId="0" xr:uid="{00000000-0006-0000-0100-00005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3" authorId="0" shapeId="0" xr:uid="{00000000-0006-0000-0100-00005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3" authorId="0" shapeId="0" xr:uid="{00000000-0006-0000-0100-00005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3" authorId="0" shapeId="0" xr:uid="{00000000-0006-0000-0100-00005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00000000-0006-0000-0100-00006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3" authorId="0" shapeId="0" xr:uid="{00000000-0006-0000-0100-00006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3" authorId="0" shapeId="0" xr:uid="{00000000-0006-0000-0100-00006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3" authorId="0" shapeId="0" xr:uid="{00000000-0006-0000-0100-00006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3" authorId="0" shapeId="0" xr:uid="{00000000-0006-0000-0100-00006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3" authorId="0" shapeId="0" xr:uid="{00000000-0006-0000-0100-00006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00000000-0006-0000-0100-00006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3" authorId="0" shapeId="0" xr:uid="{00000000-0006-0000-0100-00006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3" authorId="0" shapeId="0" xr:uid="{00000000-0006-0000-0100-00006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4" authorId="0" shapeId="0" xr:uid="{00000000-0006-0000-0100-00006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4" authorId="0" shapeId="0" xr:uid="{00000000-0006-0000-0100-00006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4" authorId="0" shapeId="0" xr:uid="{00000000-0006-0000-0100-00006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4" authorId="0" shapeId="0" xr:uid="{00000000-0006-0000-0100-00006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4" authorId="0" shapeId="0" xr:uid="{00000000-0006-0000-0100-00006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4" authorId="0" shapeId="0" xr:uid="{00000000-0006-0000-0100-00006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00000000-0006-0000-0100-00006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4" authorId="0" shapeId="0" xr:uid="{00000000-0006-0000-0100-00007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4" authorId="0" shapeId="0" xr:uid="{00000000-0006-0000-0100-00007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00000000-0006-0000-0100-00007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4" authorId="0" shapeId="0" xr:uid="{00000000-0006-0000-0100-00007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4" authorId="0" shapeId="0" xr:uid="{00000000-0006-0000-0100-00007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4" authorId="0" shapeId="0" xr:uid="{00000000-0006-0000-0100-00007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4" authorId="0" shapeId="0" xr:uid="{00000000-0006-0000-0100-00007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4" authorId="0" shapeId="0" xr:uid="{00000000-0006-0000-0100-00007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4" authorId="0" shapeId="0" xr:uid="{00000000-0006-0000-0100-00007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4" authorId="0" shapeId="0" xr:uid="{00000000-0006-0000-0100-00007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4" authorId="0" shapeId="0" xr:uid="{00000000-0006-0000-0100-00007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4" authorId="0" shapeId="0" xr:uid="{00000000-0006-0000-0100-00007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4" authorId="0" shapeId="0" xr:uid="{00000000-0006-0000-0100-00007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4" authorId="0" shapeId="0" xr:uid="{00000000-0006-0000-0100-00007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00000000-0006-0000-0100-00007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4" authorId="0" shapeId="0" xr:uid="{00000000-0006-0000-0100-00007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4" authorId="0" shapeId="0" xr:uid="{00000000-0006-0000-0100-00008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5" authorId="0" shapeId="0" xr:uid="{00000000-0006-0000-0100-00008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5" authorId="0" shapeId="0" xr:uid="{00000000-0006-0000-0100-00008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5" authorId="0" shapeId="0" xr:uid="{00000000-0006-0000-0100-00008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00000000-0006-0000-0100-00008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5" authorId="0" shapeId="0" xr:uid="{00000000-0006-0000-0100-00008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5" authorId="0" shapeId="0" xr:uid="{00000000-0006-0000-0100-00008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00000000-0006-0000-0100-00008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5" authorId="0" shapeId="0" xr:uid="{00000000-0006-0000-0100-00008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5" authorId="0" shapeId="0" xr:uid="{00000000-0006-0000-0100-00008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5" authorId="0" shapeId="0" xr:uid="{00000000-0006-0000-0100-00008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5" authorId="0" shapeId="0" xr:uid="{00000000-0006-0000-0100-00008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5" authorId="0" shapeId="0" xr:uid="{00000000-0006-0000-0100-00008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5" authorId="0" shapeId="0" xr:uid="{00000000-0006-0000-0100-00008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5" authorId="0" shapeId="0" xr:uid="{00000000-0006-0000-0100-00008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5" authorId="0" shapeId="0" xr:uid="{00000000-0006-0000-0100-00008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5" authorId="0" shapeId="0" xr:uid="{00000000-0006-0000-0100-00009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5" authorId="0" shapeId="0" xr:uid="{00000000-0006-0000-0100-00009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5" authorId="0" shapeId="0" xr:uid="{00000000-0006-0000-0100-00009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5" authorId="0" shapeId="0" xr:uid="{00000000-0006-0000-0100-00009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5" authorId="0" shapeId="0" xr:uid="{00000000-0006-0000-0100-00009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5" authorId="0" shapeId="0" xr:uid="{00000000-0006-0000-0100-00009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6" authorId="0" shapeId="0" xr:uid="{00000000-0006-0000-0100-00009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6" authorId="0" shapeId="0" xr:uid="{00000000-0006-0000-0100-00009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6" authorId="0" shapeId="0" xr:uid="{00000000-0006-0000-0100-00009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6" authorId="0" shapeId="0" xr:uid="{00000000-0006-0000-0100-00009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6" authorId="0" shapeId="0" xr:uid="{00000000-0006-0000-0100-00009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00000000-0006-0000-0100-00009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6" authorId="0" shapeId="0" xr:uid="{00000000-0006-0000-0100-00009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6" authorId="0" shapeId="0" xr:uid="{00000000-0006-0000-0100-00009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00000000-0006-0000-0100-00009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6" authorId="0" shapeId="0" xr:uid="{00000000-0006-0000-0100-00009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6" authorId="0" shapeId="0" xr:uid="{00000000-0006-0000-0100-0000A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6" authorId="0" shapeId="0" xr:uid="{00000000-0006-0000-0100-0000A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6" authorId="0" shapeId="0" xr:uid="{00000000-0006-0000-0100-0000A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6" authorId="0" shapeId="0" xr:uid="{00000000-0006-0000-0100-0000A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6" authorId="0" shapeId="0" xr:uid="{00000000-0006-0000-0100-0000A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6" authorId="0" shapeId="0" xr:uid="{00000000-0006-0000-0100-0000A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6" authorId="0" shapeId="0" xr:uid="{00000000-0006-0000-0100-0000A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6" authorId="0" shapeId="0" xr:uid="{00000000-0006-0000-0100-0000A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6" authorId="0" shapeId="0" xr:uid="{00000000-0006-0000-0100-0000A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6" authorId="0" shapeId="0" xr:uid="{00000000-0006-0000-0100-0000A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6" authorId="0" shapeId="0" xr:uid="{00000000-0006-0000-0100-0000A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6" authorId="0" shapeId="0" xr:uid="{00000000-0006-0000-0100-0000A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6" authorId="0" shapeId="0" xr:uid="{00000000-0006-0000-0100-0000A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7" authorId="0" shapeId="0" xr:uid="{00000000-0006-0000-0100-0000A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00000000-0006-0000-0100-0000A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7" authorId="0" shapeId="0" xr:uid="{00000000-0006-0000-0100-0000A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7" authorId="0" shapeId="0" xr:uid="{00000000-0006-0000-0100-0000B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7" authorId="0" shapeId="0" xr:uid="{00000000-0006-0000-0100-0000B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7" authorId="0" shapeId="0" xr:uid="{00000000-0006-0000-0100-0000B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7" authorId="0" shapeId="0" xr:uid="{00000000-0006-0000-0100-0000B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00000000-0006-0000-0100-0000B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00000000-0006-0000-0100-0000B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00000000-0006-0000-0100-0000B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00000000-0006-0000-0100-0000B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7" authorId="0" shapeId="0" xr:uid="{00000000-0006-0000-0100-0000B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7" authorId="0" shapeId="0" xr:uid="{00000000-0006-0000-0100-0000B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7" authorId="0" shapeId="0" xr:uid="{00000000-0006-0000-0100-0000B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7" authorId="0" shapeId="0" xr:uid="{00000000-0006-0000-0100-0000B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7" authorId="0" shapeId="0" xr:uid="{00000000-0006-0000-0100-0000B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7" authorId="0" shapeId="0" xr:uid="{00000000-0006-0000-0100-0000B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7" authorId="0" shapeId="0" xr:uid="{00000000-0006-0000-0100-0000B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7" authorId="0" shapeId="0" xr:uid="{00000000-0006-0000-0100-0000B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7" authorId="0" shapeId="0" xr:uid="{00000000-0006-0000-0100-0000C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00000000-0006-0000-0100-0000C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7" authorId="0" shapeId="0" xr:uid="{00000000-0006-0000-0100-0000C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7" authorId="0" shapeId="0" xr:uid="{00000000-0006-0000-0100-0000C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7" authorId="0" shapeId="0" xr:uid="{00000000-0006-0000-0100-0000C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7" authorId="0" shapeId="0" xr:uid="{00000000-0006-0000-0100-0000C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7" authorId="0" shapeId="0" xr:uid="{00000000-0006-0000-0100-0000C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00000000-0006-0000-0100-0000C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7" authorId="0" shapeId="0" xr:uid="{00000000-0006-0000-0100-0000C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67" authorId="0" shapeId="0" xr:uid="{00000000-0006-0000-0100-0000C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7" authorId="0" shapeId="0" xr:uid="{00000000-0006-0000-0100-0000C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8" authorId="0" shapeId="0" xr:uid="{00000000-0006-0000-0100-0000C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8" authorId="0" shapeId="0" xr:uid="{00000000-0006-0000-0100-0000C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8" authorId="0" shapeId="0" xr:uid="{00000000-0006-0000-0100-0000C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8" authorId="0" shapeId="0" xr:uid="{00000000-0006-0000-0100-0000C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8" authorId="0" shapeId="0" xr:uid="{00000000-0006-0000-0100-0000C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00000000-0006-0000-0100-0000D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8" authorId="0" shapeId="0" xr:uid="{00000000-0006-0000-0100-0000D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8" authorId="0" shapeId="0" xr:uid="{00000000-0006-0000-0100-0000D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00000000-0006-0000-0100-0000D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8" authorId="0" shapeId="0" xr:uid="{00000000-0006-0000-0100-0000D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8" authorId="0" shapeId="0" xr:uid="{00000000-0006-0000-0100-0000D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8" authorId="0" shapeId="0" xr:uid="{00000000-0006-0000-0100-0000D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8" authorId="0" shapeId="0" xr:uid="{00000000-0006-0000-0100-0000D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8" authorId="0" shapeId="0" xr:uid="{00000000-0006-0000-0100-0000D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8" authorId="0" shapeId="0" xr:uid="{00000000-0006-0000-0100-0000D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8" authorId="0" shapeId="0" xr:uid="{00000000-0006-0000-0100-0000D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8" authorId="0" shapeId="0" xr:uid="{00000000-0006-0000-0100-0000D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8" authorId="0" shapeId="0" xr:uid="{00000000-0006-0000-0100-0000D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8" authorId="0" shapeId="0" xr:uid="{00000000-0006-0000-0100-0000D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8" authorId="0" shapeId="0" xr:uid="{00000000-0006-0000-0100-0000D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8" authorId="0" shapeId="0" xr:uid="{00000000-0006-0000-0100-0000D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8" authorId="0" shapeId="0" xr:uid="{00000000-0006-0000-0100-0000E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00000000-0006-0000-0100-0000E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8" authorId="0" shapeId="0" xr:uid="{00000000-0006-0000-0100-0000E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8" authorId="0" shapeId="0" xr:uid="{00000000-0006-0000-0100-0000E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9" authorId="0" shapeId="0" xr:uid="{00000000-0006-0000-0100-0000E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9" authorId="0" shapeId="0" xr:uid="{00000000-0006-0000-0100-0000E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9" authorId="0" shapeId="0" xr:uid="{00000000-0006-0000-0100-0000E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9" authorId="0" shapeId="0" xr:uid="{00000000-0006-0000-0100-0000E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9" authorId="0" shapeId="0" xr:uid="{00000000-0006-0000-0100-0000E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00000000-0006-0000-0100-0000E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9" authorId="0" shapeId="0" xr:uid="{00000000-0006-0000-0100-0000E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9" authorId="0" shapeId="0" xr:uid="{00000000-0006-0000-0100-0000E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00000000-0006-0000-0100-0000E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9" authorId="0" shapeId="0" xr:uid="{00000000-0006-0000-0100-0000E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9" authorId="0" shapeId="0" xr:uid="{00000000-0006-0000-0100-0000E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9" authorId="0" shapeId="0" xr:uid="{00000000-0006-0000-0100-0000E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9" authorId="0" shapeId="0" xr:uid="{00000000-0006-0000-0100-0000F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9" authorId="0" shapeId="0" xr:uid="{00000000-0006-0000-0100-0000F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9" authorId="0" shapeId="0" xr:uid="{00000000-0006-0000-0100-0000F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9" authorId="0" shapeId="0" xr:uid="{00000000-0006-0000-0100-0000F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9" authorId="0" shapeId="0" xr:uid="{00000000-0006-0000-0100-0000F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9" authorId="0" shapeId="0" xr:uid="{00000000-0006-0000-0100-0000F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9" authorId="0" shapeId="0" xr:uid="{00000000-0006-0000-0100-0000F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9" authorId="0" shapeId="0" xr:uid="{00000000-0006-0000-0100-0000F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9" authorId="0" shapeId="0" xr:uid="{00000000-0006-0000-0100-0000F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00000000-0006-0000-0100-0000F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9" authorId="0" shapeId="0" xr:uid="{00000000-0006-0000-0100-0000F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9" authorId="0" shapeId="0" xr:uid="{00000000-0006-0000-0100-0000F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0" authorId="0" shapeId="0" xr:uid="{00000000-0006-0000-0100-0000F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0" authorId="0" shapeId="0" xr:uid="{00000000-0006-0000-0100-0000F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0" authorId="0" shapeId="0" xr:uid="{00000000-0006-0000-0100-0000F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0" authorId="0" shapeId="0" xr:uid="{00000000-0006-0000-0100-0000F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0" authorId="0" shapeId="0" xr:uid="{00000000-0006-0000-0100-00000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00000000-0006-0000-0100-00000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0" authorId="0" shapeId="0" xr:uid="{00000000-0006-0000-0100-00000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0" authorId="0" shapeId="0" xr:uid="{00000000-0006-0000-0100-00000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00000000-0006-0000-0100-00000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0" authorId="0" shapeId="0" xr:uid="{00000000-0006-0000-0100-00000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0" authorId="0" shapeId="0" xr:uid="{00000000-0006-0000-0100-00000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0" authorId="0" shapeId="0" xr:uid="{00000000-0006-0000-0100-00000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0" authorId="0" shapeId="0" xr:uid="{00000000-0006-0000-0100-00000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0" authorId="0" shapeId="0" xr:uid="{00000000-0006-0000-0100-00000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0" authorId="0" shapeId="0" xr:uid="{00000000-0006-0000-0100-00000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0" authorId="0" shapeId="0" xr:uid="{00000000-0006-0000-0100-00000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0" authorId="0" shapeId="0" xr:uid="{00000000-0006-0000-0100-00000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0" authorId="0" shapeId="0" xr:uid="{00000000-0006-0000-0100-00000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0" authorId="0" shapeId="0" xr:uid="{00000000-0006-0000-0100-00000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0" authorId="0" shapeId="0" xr:uid="{00000000-0006-0000-0100-00000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0" authorId="0" shapeId="0" xr:uid="{00000000-0006-0000-0100-00001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00000000-0006-0000-0100-00001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0" authorId="0" shapeId="0" xr:uid="{00000000-0006-0000-0100-00001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0" authorId="0" shapeId="0" xr:uid="{00000000-0006-0000-0100-00001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1" authorId="0" shapeId="0" xr:uid="{00000000-0006-0000-0100-00001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1" authorId="0" shapeId="0" xr:uid="{00000000-0006-0000-0100-00001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1" authorId="0" shapeId="0" xr:uid="{00000000-0006-0000-0100-00001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1" authorId="0" shapeId="0" xr:uid="{00000000-0006-0000-0100-00001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1" authorId="0" shapeId="0" xr:uid="{00000000-0006-0000-0100-00001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1" authorId="0" shapeId="0" xr:uid="{00000000-0006-0000-0100-00001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1" authorId="0" shapeId="0" xr:uid="{00000000-0006-0000-0100-00001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1" authorId="0" shapeId="0" xr:uid="{00000000-0006-0000-0100-00001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00000000-0006-0000-0100-00001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1" authorId="0" shapeId="0" xr:uid="{00000000-0006-0000-0100-00001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1" authorId="0" shapeId="0" xr:uid="{00000000-0006-0000-0100-00001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1" authorId="0" shapeId="0" xr:uid="{00000000-0006-0000-0100-00001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1" authorId="0" shapeId="0" xr:uid="{00000000-0006-0000-0100-00002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1" authorId="0" shapeId="0" xr:uid="{00000000-0006-0000-0100-00002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1" authorId="0" shapeId="0" xr:uid="{00000000-0006-0000-0100-00002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1" authorId="0" shapeId="0" xr:uid="{00000000-0006-0000-0100-00002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1" authorId="0" shapeId="0" xr:uid="{00000000-0006-0000-0100-00002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1" authorId="0" shapeId="0" xr:uid="{00000000-0006-0000-0100-00002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1" authorId="0" shapeId="0" xr:uid="{00000000-0006-0000-0100-00002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1" authorId="0" shapeId="0" xr:uid="{00000000-0006-0000-0100-00002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1" authorId="0" shapeId="0" xr:uid="{00000000-0006-0000-0100-00002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1" authorId="0" shapeId="0" xr:uid="{00000000-0006-0000-0100-00002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1" authorId="0" shapeId="0" xr:uid="{00000000-0006-0000-0100-00002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1" authorId="0" shapeId="0" xr:uid="{00000000-0006-0000-0100-00002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2" authorId="0" shapeId="0" xr:uid="{00000000-0006-0000-0100-00002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2" authorId="0" shapeId="0" xr:uid="{00000000-0006-0000-0100-00002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2" authorId="0" shapeId="0" xr:uid="{00000000-0006-0000-0100-00002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2" authorId="0" shapeId="0" xr:uid="{00000000-0006-0000-0100-00002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2" authorId="0" shapeId="0" xr:uid="{00000000-0006-0000-0100-00003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00000000-0006-0000-0100-00003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2" authorId="0" shapeId="0" xr:uid="{00000000-0006-0000-0100-00003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2" authorId="0" shapeId="0" xr:uid="{00000000-0006-0000-0100-00003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00000000-0006-0000-0100-00003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2" authorId="0" shapeId="0" xr:uid="{00000000-0006-0000-0100-00003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2" authorId="0" shapeId="0" xr:uid="{00000000-0006-0000-0100-00003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2" authorId="0" shapeId="0" xr:uid="{00000000-0006-0000-0100-00003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2" authorId="0" shapeId="0" xr:uid="{00000000-0006-0000-0100-00003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2" authorId="0" shapeId="0" xr:uid="{00000000-0006-0000-0100-00003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2" authorId="0" shapeId="0" xr:uid="{00000000-0006-0000-0100-00003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2" authorId="0" shapeId="0" xr:uid="{00000000-0006-0000-0100-00003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2" authorId="0" shapeId="0" xr:uid="{00000000-0006-0000-0100-00003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2" authorId="0" shapeId="0" xr:uid="{00000000-0006-0000-0100-00003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2" authorId="0" shapeId="0" xr:uid="{00000000-0006-0000-0100-00003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2" authorId="0" shapeId="0" xr:uid="{00000000-0006-0000-0100-00003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2" authorId="0" shapeId="0" xr:uid="{00000000-0006-0000-0100-00004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2" authorId="0" shapeId="0" xr:uid="{00000000-0006-0000-0100-00004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2" authorId="0" shapeId="0" xr:uid="{00000000-0006-0000-0100-00004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00000000-0006-0000-0100-00004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2" authorId="0" shapeId="0" xr:uid="{00000000-0006-0000-0100-00004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2" authorId="0" shapeId="0" xr:uid="{00000000-0006-0000-0100-00004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3" authorId="0" shapeId="0" xr:uid="{00000000-0006-0000-0100-00004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3" authorId="0" shapeId="0" xr:uid="{00000000-0006-0000-0100-00004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3" authorId="0" shapeId="0" xr:uid="{00000000-0006-0000-0100-00004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3" authorId="0" shapeId="0" xr:uid="{00000000-0006-0000-0100-00004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3" authorId="0" shapeId="0" xr:uid="{00000000-0006-0000-0100-00004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3" authorId="0" shapeId="0" xr:uid="{00000000-0006-0000-0100-00004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00000000-0006-0000-0100-00004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3" authorId="0" shapeId="0" xr:uid="{00000000-0006-0000-0100-00004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3" authorId="0" shapeId="0" xr:uid="{00000000-0006-0000-0100-00004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00000000-0006-0000-0100-00004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3" authorId="0" shapeId="0" xr:uid="{00000000-0006-0000-0100-00005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3" authorId="0" shapeId="0" xr:uid="{00000000-0006-0000-0100-00005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3" authorId="0" shapeId="0" xr:uid="{00000000-0006-0000-0100-00005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3" authorId="0" shapeId="0" xr:uid="{00000000-0006-0000-0100-00005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3" authorId="0" shapeId="0" xr:uid="{00000000-0006-0000-0100-00005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3" authorId="0" shapeId="0" xr:uid="{00000000-0006-0000-0100-00005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3" authorId="0" shapeId="0" xr:uid="{00000000-0006-0000-0100-00005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00000000-0006-0000-0100-00005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3" authorId="0" shapeId="0" xr:uid="{00000000-0006-0000-0100-00005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3" authorId="0" shapeId="0" xr:uid="{00000000-0006-0000-0100-00005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3" authorId="0" shapeId="0" xr:uid="{00000000-0006-0000-0100-00005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3" authorId="0" shapeId="0" xr:uid="{00000000-0006-0000-0100-00005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3" authorId="0" shapeId="0" xr:uid="{00000000-0006-0000-0100-00005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00000000-0006-0000-0100-00005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3" authorId="0" shapeId="0" xr:uid="{00000000-0006-0000-0100-00005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3" authorId="0" shapeId="0" xr:uid="{00000000-0006-0000-0100-00005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4" authorId="0" shapeId="0" xr:uid="{00000000-0006-0000-0100-00006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4" authorId="0" shapeId="0" xr:uid="{00000000-0006-0000-0100-00006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4" authorId="0" shapeId="0" xr:uid="{00000000-0006-0000-0100-00006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4" authorId="0" shapeId="0" xr:uid="{00000000-0006-0000-0100-00006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4" authorId="0" shapeId="0" xr:uid="{00000000-0006-0000-0100-00006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00000000-0006-0000-0100-00006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4" authorId="0" shapeId="0" xr:uid="{00000000-0006-0000-0100-00006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4" authorId="0" shapeId="0" xr:uid="{00000000-0006-0000-0100-00006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00000000-0006-0000-0100-00006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4" authorId="0" shapeId="0" xr:uid="{00000000-0006-0000-0100-00006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4" authorId="0" shapeId="0" xr:uid="{00000000-0006-0000-0100-00006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4" authorId="0" shapeId="0" xr:uid="{00000000-0006-0000-0100-00006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4" authorId="0" shapeId="0" xr:uid="{00000000-0006-0000-0100-00006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4" authorId="0" shapeId="0" xr:uid="{00000000-0006-0000-0100-00006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4" authorId="0" shapeId="0" xr:uid="{00000000-0006-0000-0100-00006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4" authorId="0" shapeId="0" xr:uid="{00000000-0006-0000-0100-00006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00000000-0006-0000-0100-00007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4" authorId="0" shapeId="0" xr:uid="{00000000-0006-0000-0100-00007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4" authorId="0" shapeId="0" xr:uid="{00000000-0006-0000-0100-00007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4" authorId="0" shapeId="0" xr:uid="{00000000-0006-0000-0100-00007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4" authorId="0" shapeId="0" xr:uid="{00000000-0006-0000-0100-00007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4" authorId="0" shapeId="0" xr:uid="{00000000-0006-0000-0100-00007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00000000-0006-0000-0100-00007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00000000-0006-0000-0100-00007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4" authorId="0" shapeId="0" xr:uid="{00000000-0006-0000-0100-00007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5" authorId="0" shapeId="0" xr:uid="{00000000-0006-0000-0100-00007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5" authorId="0" shapeId="0" xr:uid="{00000000-0006-0000-0100-00007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5" authorId="0" shapeId="0" xr:uid="{00000000-0006-0000-0100-00007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5" authorId="0" shapeId="0" xr:uid="{00000000-0006-0000-0100-00007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5" authorId="0" shapeId="0" xr:uid="{00000000-0006-0000-0100-00007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00000000-0006-0000-0100-00007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00000000-0006-0000-0100-00007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5" authorId="0" shapeId="0" xr:uid="{00000000-0006-0000-0100-00008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5" authorId="0" shapeId="0" xr:uid="{00000000-0006-0000-0100-00008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00000000-0006-0000-0100-00008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5" authorId="0" shapeId="0" xr:uid="{00000000-0006-0000-0100-00008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5" authorId="0" shapeId="0" xr:uid="{00000000-0006-0000-0100-00008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5" authorId="0" shapeId="0" xr:uid="{00000000-0006-0000-0100-00008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5" authorId="0" shapeId="0" xr:uid="{00000000-0006-0000-0100-00008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5" authorId="0" shapeId="0" xr:uid="{00000000-0006-0000-0100-00008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G75" authorId="0" shapeId="0" xr:uid="{00000000-0006-0000-0100-00008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5" authorId="0" shapeId="0" xr:uid="{00000000-0006-0000-0100-00008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5" authorId="0" shapeId="0" xr:uid="{00000000-0006-0000-0100-00008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5" authorId="0" shapeId="0" xr:uid="{00000000-0006-0000-0100-00008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5" authorId="0" shapeId="0" xr:uid="{00000000-0006-0000-0100-00008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5" authorId="0" shapeId="0" xr:uid="{00000000-0006-0000-0100-00008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5" authorId="0" shapeId="0" xr:uid="{00000000-0006-0000-0100-00008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5" authorId="0" shapeId="0" xr:uid="{00000000-0006-0000-0100-00008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5" authorId="0" shapeId="0" xr:uid="{00000000-0006-0000-0100-00009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00000000-0006-0000-0100-00009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5" authorId="0" shapeId="0" xr:uid="{00000000-0006-0000-0100-00009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5" authorId="0" shapeId="0" xr:uid="{00000000-0006-0000-0100-00009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6" authorId="0" shapeId="0" xr:uid="{00000000-0006-0000-0100-00009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6" authorId="0" shapeId="0" xr:uid="{00000000-0006-0000-0100-00009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6" authorId="0" shapeId="0" xr:uid="{00000000-0006-0000-0100-00009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6" authorId="0" shapeId="0" xr:uid="{00000000-0006-0000-0100-00009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6" authorId="0" shapeId="0" xr:uid="{00000000-0006-0000-0100-00009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6" authorId="0" shapeId="0" xr:uid="{00000000-0006-0000-0100-00009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00000000-0006-0000-0100-00009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6" authorId="0" shapeId="0" xr:uid="{00000000-0006-0000-0100-00009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00000000-0006-0000-0100-00009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00000000-0006-0000-0100-00009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6" authorId="0" shapeId="0" xr:uid="{00000000-0006-0000-0100-00009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6" authorId="0" shapeId="0" xr:uid="{00000000-0006-0000-0100-00009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6" authorId="0" shapeId="0" xr:uid="{00000000-0006-0000-0100-0000A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6" authorId="0" shapeId="0" xr:uid="{00000000-0006-0000-0100-0000A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6" authorId="0" shapeId="0" xr:uid="{00000000-0006-0000-0100-0000A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6" authorId="0" shapeId="0" xr:uid="{00000000-0006-0000-0100-0000A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6" authorId="0" shapeId="0" xr:uid="{00000000-0006-0000-0100-0000A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00000000-0006-0000-0100-0000A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6" authorId="0" shapeId="0" xr:uid="{00000000-0006-0000-0100-0000A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6" authorId="0" shapeId="0" xr:uid="{00000000-0006-0000-0100-0000A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6" authorId="0" shapeId="0" xr:uid="{00000000-0006-0000-0100-0000A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6" authorId="0" shapeId="0" xr:uid="{00000000-0006-0000-0100-0000A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6" authorId="0" shapeId="0" xr:uid="{00000000-0006-0000-0100-0000A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00000000-0006-0000-0100-0000A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6" authorId="0" shapeId="0" xr:uid="{00000000-0006-0000-0100-0000A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6" authorId="0" shapeId="0" xr:uid="{00000000-0006-0000-0100-0000A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7" authorId="0" shapeId="0" xr:uid="{00000000-0006-0000-0100-0000A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7" authorId="0" shapeId="0" xr:uid="{00000000-0006-0000-0100-0000A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7" authorId="0" shapeId="0" xr:uid="{00000000-0006-0000-0100-0000B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7" authorId="0" shapeId="0" xr:uid="{00000000-0006-0000-0100-0000B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7" authorId="0" shapeId="0" xr:uid="{00000000-0006-0000-0100-0000B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00000000-0006-0000-0100-0000B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7" authorId="0" shapeId="0" xr:uid="{00000000-0006-0000-0100-0000B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7" authorId="0" shapeId="0" xr:uid="{00000000-0006-0000-0100-0000B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00000000-0006-0000-0100-0000B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7" authorId="0" shapeId="0" xr:uid="{00000000-0006-0000-0100-0000B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7" authorId="0" shapeId="0" xr:uid="{00000000-0006-0000-0100-0000B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7" authorId="0" shapeId="0" xr:uid="{00000000-0006-0000-0100-0000B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7" authorId="0" shapeId="0" xr:uid="{00000000-0006-0000-0100-0000B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7" authorId="0" shapeId="0" xr:uid="{00000000-0006-0000-0100-0000B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7" authorId="0" shapeId="0" xr:uid="{00000000-0006-0000-0100-0000B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7" authorId="0" shapeId="0" xr:uid="{00000000-0006-0000-0100-0000B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7" authorId="0" shapeId="0" xr:uid="{00000000-0006-0000-0100-0000B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7" authorId="0" shapeId="0" xr:uid="{00000000-0006-0000-0100-0000B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7" authorId="0" shapeId="0" xr:uid="{00000000-0006-0000-0100-0000C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7" authorId="0" shapeId="0" xr:uid="{00000000-0006-0000-0100-0000C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7" authorId="0" shapeId="0" xr:uid="{00000000-0006-0000-0100-0000C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7" authorId="0" shapeId="0" xr:uid="{00000000-0006-0000-0100-0000C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7" authorId="0" shapeId="0" xr:uid="{00000000-0006-0000-0100-0000C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7" authorId="0" shapeId="0" xr:uid="{00000000-0006-0000-0100-0000C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8" authorId="0" shapeId="0" xr:uid="{00000000-0006-0000-0100-0000C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8" authorId="0" shapeId="0" xr:uid="{00000000-0006-0000-0100-0000C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8" authorId="0" shapeId="0" xr:uid="{00000000-0006-0000-0100-0000C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8" authorId="0" shapeId="0" xr:uid="{00000000-0006-0000-0100-0000C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8" authorId="0" shapeId="0" xr:uid="{00000000-0006-0000-0100-0000C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00000000-0006-0000-0100-0000C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8" authorId="0" shapeId="0" xr:uid="{00000000-0006-0000-0100-0000C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8" authorId="0" shapeId="0" xr:uid="{00000000-0006-0000-0100-0000C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00000000-0006-0000-0100-0000C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8" authorId="0" shapeId="0" xr:uid="{00000000-0006-0000-0100-0000C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8" authorId="0" shapeId="0" xr:uid="{00000000-0006-0000-0100-0000D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8" authorId="0" shapeId="0" xr:uid="{00000000-0006-0000-0100-0000D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8" authorId="0" shapeId="0" xr:uid="{00000000-0006-0000-0100-0000D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8" authorId="0" shapeId="0" xr:uid="{00000000-0006-0000-0100-0000D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8" authorId="0" shapeId="0" xr:uid="{00000000-0006-0000-0100-0000D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8" authorId="0" shapeId="0" xr:uid="{00000000-0006-0000-0100-0000D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8" authorId="0" shapeId="0" xr:uid="{00000000-0006-0000-0100-0000D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00000000-0006-0000-0100-0000D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8" authorId="0" shapeId="0" xr:uid="{00000000-0006-0000-0100-0000D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8" authorId="0" shapeId="0" xr:uid="{00000000-0006-0000-0100-0000D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8" authorId="0" shapeId="0" xr:uid="{00000000-0006-0000-0100-0000D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8" authorId="0" shapeId="0" xr:uid="{00000000-0006-0000-0100-0000D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8" authorId="0" shapeId="0" xr:uid="{00000000-0006-0000-0100-0000D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8" authorId="0" shapeId="0" xr:uid="{00000000-0006-0000-0100-0000D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8" authorId="0" shapeId="0" xr:uid="{00000000-0006-0000-0100-0000D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9" authorId="0" shapeId="0" xr:uid="{00000000-0006-0000-0100-0000D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9" authorId="0" shapeId="0" xr:uid="{00000000-0006-0000-0100-0000E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9" authorId="0" shapeId="0" xr:uid="{00000000-0006-0000-0100-0000E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9" authorId="0" shapeId="0" xr:uid="{00000000-0006-0000-0100-0000E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00000000-0006-0000-0100-0000E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9" authorId="0" shapeId="0" xr:uid="{00000000-0006-0000-0100-0000E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9" authorId="0" shapeId="0" xr:uid="{00000000-0006-0000-0100-0000E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00000000-0006-0000-0100-0000E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9" authorId="0" shapeId="0" xr:uid="{00000000-0006-0000-0100-0000E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9" authorId="0" shapeId="0" xr:uid="{00000000-0006-0000-0100-0000E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9" authorId="0" shapeId="0" xr:uid="{00000000-0006-0000-0100-0000E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9" authorId="0" shapeId="0" xr:uid="{00000000-0006-0000-0100-0000E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9" authorId="0" shapeId="0" xr:uid="{00000000-0006-0000-0100-0000E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9" authorId="0" shapeId="0" xr:uid="{00000000-0006-0000-0100-0000E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9" authorId="0" shapeId="0" xr:uid="{00000000-0006-0000-0100-0000E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9" authorId="0" shapeId="0" xr:uid="{00000000-0006-0000-0100-0000E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9" authorId="0" shapeId="0" xr:uid="{00000000-0006-0000-0100-0000E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9" authorId="0" shapeId="0" xr:uid="{00000000-0006-0000-0100-0000F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9" authorId="0" shapeId="0" xr:uid="{00000000-0006-0000-0100-0000F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9" authorId="0" shapeId="0" xr:uid="{00000000-0006-0000-0100-0000F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9" authorId="0" shapeId="0" xr:uid="{00000000-0006-0000-0100-0000F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0" authorId="0" shapeId="0" xr:uid="{00000000-0006-0000-0100-0000F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0" authorId="0" shapeId="0" xr:uid="{00000000-0006-0000-0100-0000F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0" authorId="0" shapeId="0" xr:uid="{00000000-0006-0000-0100-0000F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0" authorId="0" shapeId="0" xr:uid="{00000000-0006-0000-0100-0000F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0" authorId="0" shapeId="0" xr:uid="{00000000-0006-0000-0100-0000F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0" authorId="0" shapeId="0" xr:uid="{00000000-0006-0000-0100-0000F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0" authorId="0" shapeId="0" xr:uid="{00000000-0006-0000-0100-0000F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0" authorId="0" shapeId="0" xr:uid="{00000000-0006-0000-0100-0000F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0" authorId="0" shapeId="0" xr:uid="{00000000-0006-0000-0100-0000F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1" authorId="0" shapeId="0" xr:uid="{00000000-0006-0000-0100-0000F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1" authorId="0" shapeId="0" xr:uid="{00000000-0006-0000-0100-0000F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1" authorId="0" shapeId="0" xr:uid="{00000000-0006-0000-0100-0000F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1" authorId="0" shapeId="0" xr:uid="{00000000-0006-0000-0100-00000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1" authorId="0" shapeId="0" xr:uid="{00000000-0006-0000-0100-00000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1" authorId="0" shapeId="0" xr:uid="{00000000-0006-0000-0100-00000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1" authorId="0" shapeId="0" xr:uid="{00000000-0006-0000-0100-00000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1" authorId="0" shapeId="0" xr:uid="{00000000-0006-0000-0100-00000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1" authorId="0" shapeId="0" xr:uid="{00000000-0006-0000-0100-00000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2" authorId="0" shapeId="0" xr:uid="{00000000-0006-0000-0100-00000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2" authorId="0" shapeId="0" xr:uid="{00000000-0006-0000-0100-00000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2" authorId="0" shapeId="0" xr:uid="{00000000-0006-0000-0100-00000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2" authorId="0" shapeId="0" xr:uid="{00000000-0006-0000-0100-00000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2" authorId="0" shapeId="0" xr:uid="{00000000-0006-0000-0100-00000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2" authorId="0" shapeId="0" xr:uid="{00000000-0006-0000-0100-00000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00000000-0006-0000-0100-00000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2" authorId="0" shapeId="0" xr:uid="{00000000-0006-0000-0100-00000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2" authorId="0" shapeId="0" xr:uid="{00000000-0006-0000-0100-00000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2" authorId="0" shapeId="0" xr:uid="{00000000-0006-0000-0100-00000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2" authorId="0" shapeId="0" xr:uid="{00000000-0006-0000-0100-00001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2" authorId="0" shapeId="0" xr:uid="{00000000-0006-0000-0100-00001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2" authorId="0" shapeId="0" xr:uid="{00000000-0006-0000-0100-00001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2" authorId="0" shapeId="0" xr:uid="{00000000-0006-0000-0100-00001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2" authorId="0" shapeId="0" xr:uid="{00000000-0006-0000-0100-00001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2" authorId="0" shapeId="0" xr:uid="{00000000-0006-0000-0100-00001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2" authorId="0" shapeId="0" xr:uid="{00000000-0006-0000-0100-00001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3" authorId="0" shapeId="0" xr:uid="{00000000-0006-0000-0100-00001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3" authorId="0" shapeId="0" xr:uid="{00000000-0006-0000-0100-00001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3" authorId="0" shapeId="0" xr:uid="{00000000-0006-0000-0100-00001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3" authorId="0" shapeId="0" xr:uid="{00000000-0006-0000-0100-00001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3" authorId="0" shapeId="0" xr:uid="{00000000-0006-0000-0100-00001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3" authorId="0" shapeId="0" xr:uid="{00000000-0006-0000-0100-00001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3" authorId="0" shapeId="0" xr:uid="{00000000-0006-0000-0100-00001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3" authorId="0" shapeId="0" xr:uid="{00000000-0006-0000-0100-00001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3" authorId="0" shapeId="0" xr:uid="{00000000-0006-0000-0100-00001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3" authorId="0" shapeId="0" xr:uid="{00000000-0006-0000-0100-00002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3" authorId="0" shapeId="0" xr:uid="{00000000-0006-0000-0100-00002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4" authorId="0" shapeId="0" xr:uid="{00000000-0006-0000-0100-00002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4" authorId="0" shapeId="0" xr:uid="{00000000-0006-0000-0100-00002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4" authorId="0" shapeId="0" xr:uid="{00000000-0006-0000-0100-00002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4" authorId="0" shapeId="0" xr:uid="{00000000-0006-0000-0100-00002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4" authorId="0" shapeId="0" xr:uid="{00000000-0006-0000-0100-00002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00000000-0006-0000-0100-00002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4" authorId="0" shapeId="0" xr:uid="{00000000-0006-0000-0100-00002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4" authorId="0" shapeId="0" xr:uid="{00000000-0006-0000-0100-00002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4" authorId="0" shapeId="0" xr:uid="{00000000-0006-0000-0100-00002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4" authorId="0" shapeId="0" xr:uid="{00000000-0006-0000-0100-00002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4" authorId="0" shapeId="0" xr:uid="{00000000-0006-0000-0100-00002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4" authorId="0" shapeId="0" xr:uid="{00000000-0006-0000-0100-00002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4" authorId="0" shapeId="0" xr:uid="{00000000-0006-0000-0100-00002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4" authorId="0" shapeId="0" xr:uid="{00000000-0006-0000-0100-00002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4" authorId="0" shapeId="0" xr:uid="{00000000-0006-0000-0100-00003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4" authorId="0" shapeId="0" xr:uid="{00000000-0006-0000-0100-00003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4" authorId="0" shapeId="0" xr:uid="{00000000-0006-0000-0100-00003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5" authorId="0" shapeId="0" xr:uid="{00000000-0006-0000-0100-00003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5" authorId="0" shapeId="0" xr:uid="{00000000-0006-0000-0100-00003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5" authorId="0" shapeId="0" xr:uid="{00000000-0006-0000-0100-00003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5" authorId="0" shapeId="0" xr:uid="{00000000-0006-0000-0100-00003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5" authorId="0" shapeId="0" xr:uid="{00000000-0006-0000-0100-00003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00000000-0006-0000-0100-00003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00000000-0006-0000-0100-00003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5" authorId="0" shapeId="0" xr:uid="{00000000-0006-0000-0100-00003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5" authorId="0" shapeId="0" xr:uid="{00000000-0006-0000-0100-00003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5" authorId="0" shapeId="0" xr:uid="{00000000-0006-0000-0100-00003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5" authorId="0" shapeId="0" xr:uid="{00000000-0006-0000-0100-00003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5" authorId="0" shapeId="0" xr:uid="{00000000-0006-0000-0100-00003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5" authorId="0" shapeId="0" xr:uid="{00000000-0006-0000-0100-00003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5" authorId="0" shapeId="0" xr:uid="{00000000-0006-0000-0100-00004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5" authorId="0" shapeId="0" xr:uid="{00000000-0006-0000-0100-00004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5" authorId="0" shapeId="0" xr:uid="{00000000-0006-0000-0100-00004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5" authorId="0" shapeId="0" xr:uid="{00000000-0006-0000-0100-00004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5" authorId="0" shapeId="0" xr:uid="{00000000-0006-0000-0100-00004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6" authorId="0" shapeId="0" xr:uid="{00000000-0006-0000-0100-00004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6" authorId="0" shapeId="0" xr:uid="{00000000-0006-0000-0100-00004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6" authorId="0" shapeId="0" xr:uid="{00000000-0006-0000-0100-00004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00000000-0006-0000-0100-00004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6" authorId="0" shapeId="0" xr:uid="{00000000-0006-0000-0100-00004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00000000-0006-0000-0100-00004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00000000-0006-0000-0100-00004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6" authorId="0" shapeId="0" xr:uid="{00000000-0006-0000-0100-00004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6" authorId="0" shapeId="0" xr:uid="{00000000-0006-0000-0100-00004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6" authorId="0" shapeId="0" xr:uid="{00000000-0006-0000-0100-00004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6" authorId="0" shapeId="0" xr:uid="{00000000-0006-0000-0100-00004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6" authorId="0" shapeId="0" xr:uid="{00000000-0006-0000-0100-00005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6" authorId="0" shapeId="0" xr:uid="{00000000-0006-0000-0100-00005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6" authorId="0" shapeId="0" xr:uid="{00000000-0006-0000-0100-00005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6" authorId="0" shapeId="0" xr:uid="{00000000-0006-0000-0100-00005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6" authorId="0" shapeId="0" xr:uid="{00000000-0006-0000-0100-00005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6" authorId="0" shapeId="0" xr:uid="{00000000-0006-0000-0100-00005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6" authorId="0" shapeId="0" xr:uid="{00000000-0006-0000-0100-00005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6" authorId="0" shapeId="0" xr:uid="{00000000-0006-0000-0100-00005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6" authorId="0" shapeId="0" xr:uid="{00000000-0006-0000-0100-00005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7" authorId="0" shapeId="0" xr:uid="{00000000-0006-0000-0100-00005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7" authorId="0" shapeId="0" xr:uid="{00000000-0006-0000-0100-00005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7" authorId="0" shapeId="0" xr:uid="{00000000-0006-0000-0100-00005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7" authorId="0" shapeId="0" xr:uid="{00000000-0006-0000-0100-00005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7" authorId="0" shapeId="0" xr:uid="{00000000-0006-0000-0100-00005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7" authorId="0" shapeId="0" xr:uid="{00000000-0006-0000-0100-00005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00000000-0006-0000-0100-00005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7" authorId="0" shapeId="0" xr:uid="{00000000-0006-0000-0100-00006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7" authorId="0" shapeId="0" xr:uid="{00000000-0006-0000-0100-00006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00000000-0006-0000-0100-00006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7" authorId="0" shapeId="0" xr:uid="{00000000-0006-0000-0100-00006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7" authorId="0" shapeId="0" xr:uid="{00000000-0006-0000-0100-00006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7" authorId="0" shapeId="0" xr:uid="{00000000-0006-0000-0100-00006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7" authorId="0" shapeId="0" xr:uid="{00000000-0006-0000-0100-00006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7" authorId="0" shapeId="0" xr:uid="{00000000-0006-0000-0100-00006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7" authorId="0" shapeId="0" xr:uid="{00000000-0006-0000-0100-00006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7" authorId="0" shapeId="0" xr:uid="{00000000-0006-0000-0100-00006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7" authorId="0" shapeId="0" xr:uid="{00000000-0006-0000-0100-00006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7" authorId="0" shapeId="0" xr:uid="{00000000-0006-0000-0100-00006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7" authorId="0" shapeId="0" xr:uid="{00000000-0006-0000-0100-00006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7" authorId="0" shapeId="0" xr:uid="{00000000-0006-0000-0100-00006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7" authorId="0" shapeId="0" xr:uid="{00000000-0006-0000-0100-00006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7" authorId="0" shapeId="0" xr:uid="{00000000-0006-0000-0100-00006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8" authorId="0" shapeId="0" xr:uid="{00000000-0006-0000-0100-00007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8" authorId="0" shapeId="0" xr:uid="{00000000-0006-0000-0100-00007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8" authorId="0" shapeId="0" xr:uid="{00000000-0006-0000-0100-00007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8" authorId="0" shapeId="0" xr:uid="{00000000-0006-0000-0100-00007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8" authorId="0" shapeId="0" xr:uid="{00000000-0006-0000-0100-00007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8" authorId="0" shapeId="0" xr:uid="{00000000-0006-0000-0100-00007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8" authorId="0" shapeId="0" xr:uid="{00000000-0006-0000-0100-00007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00000000-0006-0000-0100-00007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00000000-0006-0000-0100-00007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00000000-0006-0000-0100-00007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8" authorId="0" shapeId="0" xr:uid="{00000000-0006-0000-0100-00007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8" authorId="0" shapeId="0" xr:uid="{00000000-0006-0000-0100-00007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8" authorId="0" shapeId="0" xr:uid="{00000000-0006-0000-0100-00007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8" authorId="0" shapeId="0" xr:uid="{00000000-0006-0000-0100-00007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8" authorId="0" shapeId="0" xr:uid="{00000000-0006-0000-0100-00007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8" authorId="0" shapeId="0" xr:uid="{00000000-0006-0000-0100-00007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8" authorId="0" shapeId="0" xr:uid="{00000000-0006-0000-0100-00008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8" authorId="0" shapeId="0" xr:uid="{00000000-0006-0000-0100-00008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00000000-0006-0000-0100-00008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8" authorId="0" shapeId="0" xr:uid="{00000000-0006-0000-0100-00008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8" authorId="0" shapeId="0" xr:uid="{00000000-0006-0000-0100-00008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8" authorId="0" shapeId="0" xr:uid="{00000000-0006-0000-0100-00008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8" authorId="0" shapeId="0" xr:uid="{00000000-0006-0000-0100-00008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8" authorId="0" shapeId="0" xr:uid="{00000000-0006-0000-0100-00008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8" authorId="0" shapeId="0" xr:uid="{00000000-0006-0000-0100-00008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9" authorId="0" shapeId="0" xr:uid="{00000000-0006-0000-0100-00008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9" authorId="0" shapeId="0" xr:uid="{00000000-0006-0000-0100-00008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9" authorId="0" shapeId="0" xr:uid="{00000000-0006-0000-0100-00008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9" authorId="0" shapeId="0" xr:uid="{00000000-0006-0000-0100-00008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00000000-0006-0000-0100-00008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9" authorId="0" shapeId="0" xr:uid="{00000000-0006-0000-0100-00008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9" authorId="0" shapeId="0" xr:uid="{00000000-0006-0000-0100-00008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00000000-0006-0000-0100-00009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9" authorId="0" shapeId="0" xr:uid="{00000000-0006-0000-0100-00009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9" authorId="0" shapeId="0" xr:uid="{00000000-0006-0000-0100-00009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9" authorId="0" shapeId="0" xr:uid="{00000000-0006-0000-0100-00009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9" authorId="0" shapeId="0" xr:uid="{00000000-0006-0000-0100-00009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9" authorId="0" shapeId="0" xr:uid="{00000000-0006-0000-0100-00009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9" authorId="0" shapeId="0" xr:uid="{00000000-0006-0000-0100-00009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9" authorId="0" shapeId="0" xr:uid="{00000000-0006-0000-0100-00009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9" authorId="0" shapeId="0" xr:uid="{00000000-0006-0000-0100-00009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9" authorId="0" shapeId="0" xr:uid="{00000000-0006-0000-0100-00009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9" authorId="0" shapeId="0" xr:uid="{00000000-0006-0000-0100-00009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9" authorId="0" shapeId="0" xr:uid="{00000000-0006-0000-0100-00009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9" authorId="0" shapeId="0" xr:uid="{00000000-0006-0000-0100-00009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9" authorId="0" shapeId="0" xr:uid="{00000000-0006-0000-0100-00009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0" authorId="0" shapeId="0" xr:uid="{00000000-0006-0000-0100-00009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0" authorId="0" shapeId="0" xr:uid="{00000000-0006-0000-0100-00009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0" authorId="0" shapeId="0" xr:uid="{00000000-0006-0000-0100-0000A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0" authorId="0" shapeId="0" xr:uid="{00000000-0006-0000-0100-0000A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0" authorId="0" shapeId="0" xr:uid="{00000000-0006-0000-0100-0000A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0" authorId="0" shapeId="0" xr:uid="{00000000-0006-0000-0100-0000A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0" authorId="0" shapeId="0" xr:uid="{00000000-0006-0000-0100-0000A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00000000-0006-0000-0100-0000A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00000000-0006-0000-0100-0000A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0" authorId="0" shapeId="0" xr:uid="{00000000-0006-0000-0100-0000A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0" authorId="0" shapeId="0" xr:uid="{00000000-0006-0000-0100-0000A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0" authorId="0" shapeId="0" xr:uid="{00000000-0006-0000-0100-0000A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0" authorId="0" shapeId="0" xr:uid="{00000000-0006-0000-0100-0000A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0" authorId="0" shapeId="0" xr:uid="{00000000-0006-0000-0100-0000A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0" authorId="0" shapeId="0" xr:uid="{00000000-0006-0000-0100-0000A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0" authorId="0" shapeId="0" xr:uid="{00000000-0006-0000-0100-0000A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0" authorId="0" shapeId="0" xr:uid="{00000000-0006-0000-0100-0000A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0" authorId="0" shapeId="0" xr:uid="{00000000-0006-0000-0100-0000A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0" authorId="0" shapeId="0" xr:uid="{00000000-0006-0000-0100-0000B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0" authorId="0" shapeId="0" xr:uid="{00000000-0006-0000-0100-0000B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0" authorId="0" shapeId="0" xr:uid="{00000000-0006-0000-0100-0000B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0" authorId="0" shapeId="0" xr:uid="{00000000-0006-0000-0100-0000B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0" authorId="0" shapeId="0" xr:uid="{00000000-0006-0000-0100-0000B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1" authorId="0" shapeId="0" xr:uid="{00000000-0006-0000-0100-0000B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1" authorId="0" shapeId="0" xr:uid="{00000000-0006-0000-0100-0000B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1" authorId="0" shapeId="0" xr:uid="{00000000-0006-0000-0100-0000B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1" authorId="0" shapeId="0" xr:uid="{00000000-0006-0000-0100-0000B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1" authorId="0" shapeId="0" xr:uid="{00000000-0006-0000-0100-0000B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00000000-0006-0000-0100-0000B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1" authorId="0" shapeId="0" xr:uid="{00000000-0006-0000-0100-0000B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00000000-0006-0000-0100-0000B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00000000-0006-0000-0100-0000B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1" authorId="0" shapeId="0" xr:uid="{00000000-0006-0000-0100-0000B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1" authorId="0" shapeId="0" xr:uid="{00000000-0006-0000-0100-0000B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1" authorId="0" shapeId="0" xr:uid="{00000000-0006-0000-0100-0000C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1" authorId="0" shapeId="0" xr:uid="{00000000-0006-0000-0100-0000C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1" authorId="0" shapeId="0" xr:uid="{00000000-0006-0000-0100-0000C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1" authorId="0" shapeId="0" xr:uid="{00000000-0006-0000-0100-0000C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1" authorId="0" shapeId="0" xr:uid="{00000000-0006-0000-0100-0000C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1" authorId="0" shapeId="0" xr:uid="{00000000-0006-0000-0100-0000C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00000000-0006-0000-0100-0000C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00000000-0006-0000-0100-0000C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1" authorId="0" shapeId="0" xr:uid="{00000000-0006-0000-0100-0000C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1" authorId="0" shapeId="0" xr:uid="{00000000-0006-0000-0100-0000C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1" authorId="0" shapeId="0" xr:uid="{00000000-0006-0000-0100-0000C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1" authorId="0" shapeId="0" xr:uid="{00000000-0006-0000-0100-0000C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1" authorId="0" shapeId="0" xr:uid="{00000000-0006-0000-0100-0000C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00000000-0006-0000-0100-0000C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1" authorId="0" shapeId="0" xr:uid="{00000000-0006-0000-0100-0000C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1" authorId="0" shapeId="0" xr:uid="{00000000-0006-0000-0100-0000C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Y92" authorId="0" shapeId="0" xr:uid="{00000000-0006-0000-0100-0000D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R92" authorId="0" shapeId="0" xr:uid="{00000000-0006-0000-0100-0000D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00000000-0006-0000-0100-0000D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2" authorId="0" shapeId="0" xr:uid="{00000000-0006-0000-0100-0000D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2" authorId="0" shapeId="0" xr:uid="{00000000-0006-0000-0100-0000D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2" authorId="0" shapeId="0" xr:uid="{00000000-0006-0000-0100-0000D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2" authorId="0" shapeId="0" xr:uid="{00000000-0006-0000-0100-0000D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00000000-0006-0000-0100-0000D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2" authorId="0" shapeId="0" xr:uid="{00000000-0006-0000-0100-0000D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2" authorId="0" shapeId="0" xr:uid="{00000000-0006-0000-0100-0000D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00000000-0006-0000-0100-0000D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2" authorId="0" shapeId="0" xr:uid="{00000000-0006-0000-0100-0000D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2" authorId="0" shapeId="0" xr:uid="{00000000-0006-0000-0100-0000D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2" authorId="0" shapeId="0" xr:uid="{00000000-0006-0000-0100-0000D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2" authorId="0" shapeId="0" xr:uid="{00000000-0006-0000-0100-0000D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2" authorId="0" shapeId="0" xr:uid="{00000000-0006-0000-0100-0000D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2" authorId="0" shapeId="0" xr:uid="{00000000-0006-0000-0100-0000E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2" authorId="0" shapeId="0" xr:uid="{00000000-0006-0000-0100-0000E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00000000-0006-0000-0100-0000E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2" authorId="0" shapeId="0" xr:uid="{00000000-0006-0000-0100-0000E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2" authorId="0" shapeId="0" xr:uid="{00000000-0006-0000-0100-0000E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2" authorId="0" shapeId="0" xr:uid="{00000000-0006-0000-0100-0000E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2" authorId="0" shapeId="0" xr:uid="{00000000-0006-0000-0100-0000E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2" authorId="0" shapeId="0" xr:uid="{00000000-0006-0000-0100-0000E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00000000-0006-0000-0100-0000E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2" authorId="0" shapeId="0" xr:uid="{00000000-0006-0000-0100-0000E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2" authorId="0" shapeId="0" xr:uid="{00000000-0006-0000-0100-0000E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00000000-0006-0000-0100-0000E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3" authorId="0" shapeId="0" xr:uid="{00000000-0006-0000-0100-0000E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3" authorId="0" shapeId="0" xr:uid="{00000000-0006-0000-0100-0000E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3" authorId="0" shapeId="0" xr:uid="{00000000-0006-0000-0100-0000E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3" authorId="0" shapeId="0" xr:uid="{00000000-0006-0000-0100-0000E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00000000-0006-0000-0100-0000F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3" authorId="0" shapeId="0" xr:uid="{00000000-0006-0000-0100-0000F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3" authorId="0" shapeId="0" xr:uid="{00000000-0006-0000-0100-0000F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00000000-0006-0000-0100-0000F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3" authorId="0" shapeId="0" xr:uid="{00000000-0006-0000-0100-0000F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3" authorId="0" shapeId="0" xr:uid="{00000000-0006-0000-0100-0000F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3" authorId="0" shapeId="0" xr:uid="{00000000-0006-0000-0100-0000F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3" authorId="0" shapeId="0" xr:uid="{00000000-0006-0000-0100-0000F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3" authorId="0" shapeId="0" xr:uid="{00000000-0006-0000-0100-0000F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3" authorId="0" shapeId="0" xr:uid="{00000000-0006-0000-0100-0000F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3" authorId="0" shapeId="0" xr:uid="{00000000-0006-0000-0100-0000F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00000000-0006-0000-0100-0000F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3" authorId="0" shapeId="0" xr:uid="{00000000-0006-0000-0100-0000F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3" authorId="0" shapeId="0" xr:uid="{00000000-0006-0000-0100-0000F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3" authorId="0" shapeId="0" xr:uid="{00000000-0006-0000-0100-0000F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3" authorId="0" shapeId="0" xr:uid="{00000000-0006-0000-0100-0000F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3" authorId="0" shapeId="0" xr:uid="{00000000-0006-0000-0100-00000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3" authorId="0" shapeId="0" xr:uid="{00000000-0006-0000-0100-00000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3" authorId="0" shapeId="0" xr:uid="{00000000-0006-0000-0100-00000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3" authorId="0" shapeId="0" xr:uid="{00000000-0006-0000-0100-00000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4" authorId="0" shapeId="0" xr:uid="{00000000-0006-0000-0100-00000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4" authorId="0" shapeId="0" xr:uid="{00000000-0006-0000-0100-00000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4" authorId="0" shapeId="0" xr:uid="{00000000-0006-0000-0100-00000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4" authorId="0" shapeId="0" xr:uid="{00000000-0006-0000-0100-00000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00000000-0006-0000-0100-00000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4" authorId="0" shapeId="0" xr:uid="{00000000-0006-0000-0100-00000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00000000-0006-0000-0100-00000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00000000-0006-0000-0100-00000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4" authorId="0" shapeId="0" xr:uid="{00000000-0006-0000-0100-00000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4" authorId="0" shapeId="0" xr:uid="{00000000-0006-0000-0100-00000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4" authorId="0" shapeId="0" xr:uid="{00000000-0006-0000-0100-00000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4" authorId="0" shapeId="0" xr:uid="{00000000-0006-0000-0100-00000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4" authorId="0" shapeId="0" xr:uid="{00000000-0006-0000-0100-00001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4" authorId="0" shapeId="0" xr:uid="{00000000-0006-0000-0100-00001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4" authorId="0" shapeId="0" xr:uid="{00000000-0006-0000-0100-00001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4" authorId="0" shapeId="0" xr:uid="{00000000-0006-0000-0100-00001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4" authorId="0" shapeId="0" xr:uid="{00000000-0006-0000-0100-00001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4" authorId="0" shapeId="0" xr:uid="{00000000-0006-0000-0100-00001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4" authorId="0" shapeId="0" xr:uid="{00000000-0006-0000-0100-00001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4" authorId="0" shapeId="0" xr:uid="{00000000-0006-0000-0100-00001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5" authorId="0" shapeId="0" xr:uid="{00000000-0006-0000-0100-00001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5" authorId="0" shapeId="0" xr:uid="{00000000-0006-0000-0100-00001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00000000-0006-0000-0100-00001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5" authorId="0" shapeId="0" xr:uid="{00000000-0006-0000-0100-00001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5" authorId="0" shapeId="0" xr:uid="{00000000-0006-0000-0100-00001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00000000-0006-0000-0100-00001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5" authorId="0" shapeId="0" xr:uid="{00000000-0006-0000-0100-00001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5" authorId="0" shapeId="0" xr:uid="{00000000-0006-0000-0100-00001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5" authorId="0" shapeId="0" xr:uid="{00000000-0006-0000-0100-00002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5" authorId="0" shapeId="0" xr:uid="{00000000-0006-0000-0100-00002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5" authorId="0" shapeId="0" xr:uid="{00000000-0006-0000-0100-00002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5" authorId="0" shapeId="0" xr:uid="{00000000-0006-0000-0100-00002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5" authorId="0" shapeId="0" xr:uid="{00000000-0006-0000-0100-00002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5" authorId="0" shapeId="0" xr:uid="{00000000-0006-0000-0100-00002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5" authorId="0" shapeId="0" xr:uid="{00000000-0006-0000-0100-00002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5" authorId="0" shapeId="0" xr:uid="{00000000-0006-0000-0100-00002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6" authorId="0" shapeId="0" xr:uid="{00000000-0006-0000-0100-00002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6" authorId="0" shapeId="0" xr:uid="{00000000-0006-0000-0100-00002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6" authorId="0" shapeId="0" xr:uid="{00000000-0006-0000-0100-00002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00000000-0006-0000-0100-00002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6" authorId="0" shapeId="0" xr:uid="{00000000-0006-0000-0100-00002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6" authorId="0" shapeId="0" xr:uid="{00000000-0006-0000-0100-00002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00000000-0006-0000-0100-00002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6" authorId="0" shapeId="0" xr:uid="{00000000-0006-0000-0100-00002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6" authorId="0" shapeId="0" xr:uid="{00000000-0006-0000-0100-00003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6" authorId="0" shapeId="0" xr:uid="{00000000-0006-0000-0100-00003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6" authorId="0" shapeId="0" xr:uid="{00000000-0006-0000-0100-00003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6" authorId="0" shapeId="0" xr:uid="{00000000-0006-0000-0100-00003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6" authorId="0" shapeId="0" xr:uid="{00000000-0006-0000-0100-00003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6" authorId="0" shapeId="0" xr:uid="{00000000-0006-0000-0100-00003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6" authorId="0" shapeId="0" xr:uid="{00000000-0006-0000-0100-00003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6" authorId="0" shapeId="0" xr:uid="{00000000-0006-0000-0100-00003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6" authorId="0" shapeId="0" xr:uid="{00000000-0006-0000-0100-00003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6" authorId="0" shapeId="0" xr:uid="{00000000-0006-0000-0100-00003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7" authorId="0" shapeId="0" xr:uid="{00000000-0006-0000-0100-00003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7" authorId="0" shapeId="0" xr:uid="{00000000-0006-0000-0100-00003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7" authorId="0" shapeId="0" xr:uid="{00000000-0006-0000-0100-00003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00000000-0006-0000-0100-00003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7" authorId="0" shapeId="0" xr:uid="{00000000-0006-0000-0100-00003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7" authorId="0" shapeId="0" xr:uid="{00000000-0006-0000-0100-00003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00000000-0006-0000-0100-00004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7" authorId="0" shapeId="0" xr:uid="{00000000-0006-0000-0100-00004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7" authorId="0" shapeId="0" xr:uid="{00000000-0006-0000-0100-00004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7" authorId="0" shapeId="0" xr:uid="{00000000-0006-0000-0100-00004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7" authorId="0" shapeId="0" xr:uid="{00000000-0006-0000-0100-00004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7" authorId="0" shapeId="0" xr:uid="{00000000-0006-0000-0100-00004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7" authorId="0" shapeId="0" xr:uid="{00000000-0006-0000-0100-00004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7" authorId="0" shapeId="0" xr:uid="{00000000-0006-0000-0100-00004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7" authorId="0" shapeId="0" xr:uid="{00000000-0006-0000-0100-00004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7" authorId="0" shapeId="0" xr:uid="{00000000-0006-0000-0100-00004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7" authorId="0" shapeId="0" xr:uid="{00000000-0006-0000-0100-00004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7" authorId="0" shapeId="0" xr:uid="{00000000-0006-0000-0100-00004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8" authorId="0" shapeId="0" xr:uid="{00000000-0006-0000-0100-00004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8" authorId="0" shapeId="0" xr:uid="{00000000-0006-0000-0100-00004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8" authorId="0" shapeId="0" xr:uid="{00000000-0006-0000-0100-00004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00000000-0006-0000-0100-00004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8" authorId="0" shapeId="0" xr:uid="{00000000-0006-0000-0100-00005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8" authorId="0" shapeId="0" xr:uid="{00000000-0006-0000-0100-00005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8" authorId="0" shapeId="0" xr:uid="{00000000-0006-0000-0100-00005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8" authorId="0" shapeId="0" xr:uid="{00000000-0006-0000-0100-00005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8" authorId="0" shapeId="0" xr:uid="{00000000-0006-0000-0100-00005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8" authorId="0" shapeId="0" xr:uid="{00000000-0006-0000-0100-00005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8" authorId="0" shapeId="0" xr:uid="{00000000-0006-0000-0100-00005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8" authorId="0" shapeId="0" xr:uid="{00000000-0006-0000-0100-00005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8" authorId="0" shapeId="0" xr:uid="{00000000-0006-0000-0100-00005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9" authorId="0" shapeId="0" xr:uid="{00000000-0006-0000-0100-00005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9" authorId="0" shapeId="0" xr:uid="{00000000-0006-0000-0100-00005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9" authorId="0" shapeId="0" xr:uid="{00000000-0006-0000-0100-00005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9" authorId="0" shapeId="0" xr:uid="{00000000-0006-0000-0100-00005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9" authorId="0" shapeId="0" xr:uid="{00000000-0006-0000-0100-00005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00000000-0006-0000-0100-00005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9" authorId="0" shapeId="0" xr:uid="{00000000-0006-0000-0100-00005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9" authorId="0" shapeId="0" xr:uid="{00000000-0006-0000-0100-00006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00000000-0006-0000-0100-00006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9" authorId="0" shapeId="0" xr:uid="{00000000-0006-0000-0100-00006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9" authorId="0" shapeId="0" xr:uid="{00000000-0006-0000-0100-00006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9" authorId="0" shapeId="0" xr:uid="{00000000-0006-0000-0100-00006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9" authorId="0" shapeId="0" xr:uid="{00000000-0006-0000-0100-00006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9" authorId="0" shapeId="0" xr:uid="{00000000-0006-0000-0100-00006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9" authorId="0" shapeId="0" xr:uid="{00000000-0006-0000-0100-00006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9" authorId="0" shapeId="0" xr:uid="{00000000-0006-0000-0100-00006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9" authorId="0" shapeId="0" xr:uid="{00000000-0006-0000-0100-00006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9" authorId="0" shapeId="0" xr:uid="{00000000-0006-0000-0100-00006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9" authorId="0" shapeId="0" xr:uid="{00000000-0006-0000-0100-00006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9" authorId="0" shapeId="0" xr:uid="{00000000-0006-0000-0100-00006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9" authorId="0" shapeId="0" xr:uid="{00000000-0006-0000-0100-00006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9" authorId="0" shapeId="0" xr:uid="{00000000-0006-0000-0100-00006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9" authorId="0" shapeId="0" xr:uid="{00000000-0006-0000-0100-00006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9" authorId="0" shapeId="0" xr:uid="{00000000-0006-0000-0100-00007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100" authorId="0" shapeId="0" xr:uid="{00000000-0006-0000-0100-00007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0" authorId="0" shapeId="0" xr:uid="{00000000-0006-0000-0100-00007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00000000-0006-0000-0100-00007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0" authorId="0" shapeId="0" xr:uid="{00000000-0006-0000-0100-00007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0" authorId="0" shapeId="0" xr:uid="{00000000-0006-0000-0100-00007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0" authorId="0" shapeId="0" xr:uid="{00000000-0006-0000-0100-00007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0" authorId="0" shapeId="0" xr:uid="{00000000-0006-0000-0100-00007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0" authorId="0" shapeId="0" xr:uid="{00000000-0006-0000-0100-00007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00000000-0006-0000-0100-00007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0" authorId="0" shapeId="0" xr:uid="{00000000-0006-0000-0100-00007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0" authorId="0" shapeId="0" xr:uid="{00000000-0006-0000-0100-00007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00000000-0006-0000-0100-00007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0" authorId="0" shapeId="0" xr:uid="{00000000-0006-0000-0100-00007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0" authorId="0" shapeId="0" xr:uid="{00000000-0006-0000-0100-00007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0" authorId="0" shapeId="0" xr:uid="{00000000-0006-0000-0100-00007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0" authorId="0" shapeId="0" xr:uid="{00000000-0006-0000-0100-00008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0" authorId="0" shapeId="0" xr:uid="{00000000-0006-0000-0100-00008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00000000-0006-0000-0100-00008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00" authorId="0" shapeId="0" xr:uid="{00000000-0006-0000-0100-00008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0" authorId="0" shapeId="0" xr:uid="{00000000-0006-0000-0100-00008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00000000-0006-0000-0100-00008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0" authorId="0" shapeId="0" xr:uid="{00000000-0006-0000-0100-00008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0" authorId="0" shapeId="0" xr:uid="{00000000-0006-0000-0100-00008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0" authorId="0" shapeId="0" xr:uid="{00000000-0006-0000-0100-00008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0" authorId="0" shapeId="0" xr:uid="{00000000-0006-0000-0100-00008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0" authorId="0" shapeId="0" xr:uid="{00000000-0006-0000-0100-00008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0" authorId="0" shapeId="0" xr:uid="{00000000-0006-0000-0100-00008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1" authorId="0" shapeId="0" xr:uid="{00000000-0006-0000-0100-00008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1" authorId="0" shapeId="0" xr:uid="{00000000-0006-0000-0100-00008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1" authorId="0" shapeId="0" xr:uid="{00000000-0006-0000-0100-00008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1" authorId="0" shapeId="0" xr:uid="{00000000-0006-0000-0100-00008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1" authorId="0" shapeId="0" xr:uid="{00000000-0006-0000-0100-00009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00000000-0006-0000-0100-00009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1" authorId="0" shapeId="0" xr:uid="{00000000-0006-0000-0100-00009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00000000-0006-0000-0100-00009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00000000-0006-0000-0100-00009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1" authorId="0" shapeId="0" xr:uid="{00000000-0006-0000-0100-00009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1" authorId="0" shapeId="0" xr:uid="{00000000-0006-0000-0100-00009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1" authorId="0" shapeId="0" xr:uid="{00000000-0006-0000-0100-00009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1" authorId="0" shapeId="0" xr:uid="{00000000-0006-0000-0100-00009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1" authorId="0" shapeId="0" xr:uid="{00000000-0006-0000-0100-00009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1" authorId="0" shapeId="0" xr:uid="{00000000-0006-0000-0100-00009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1" authorId="0" shapeId="0" xr:uid="{00000000-0006-0000-0100-00009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1" authorId="0" shapeId="0" xr:uid="{00000000-0006-0000-0100-00009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1" authorId="0" shapeId="0" xr:uid="{00000000-0006-0000-0100-00009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1" authorId="0" shapeId="0" xr:uid="{00000000-0006-0000-0100-00009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1" authorId="0" shapeId="0" xr:uid="{00000000-0006-0000-0100-00009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1" authorId="0" shapeId="0" xr:uid="{00000000-0006-0000-0100-0000A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1" authorId="0" shapeId="0" xr:uid="{00000000-0006-0000-0100-0000A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1" authorId="0" shapeId="0" xr:uid="{00000000-0006-0000-0100-0000A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2" authorId="0" shapeId="0" xr:uid="{00000000-0006-0000-0100-0000A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2" authorId="0" shapeId="0" xr:uid="{00000000-0006-0000-0100-0000A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2" authorId="0" shapeId="0" xr:uid="{00000000-0006-0000-0100-0000A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2" authorId="0" shapeId="0" xr:uid="{00000000-0006-0000-0100-0000A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2" authorId="0" shapeId="0" xr:uid="{00000000-0006-0000-0100-0000A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2" authorId="0" shapeId="0" xr:uid="{00000000-0006-0000-0100-0000A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2" authorId="0" shapeId="0" xr:uid="{00000000-0006-0000-0100-0000A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2" authorId="0" shapeId="0" xr:uid="{00000000-0006-0000-0100-0000A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2" authorId="0" shapeId="0" xr:uid="{00000000-0006-0000-0100-0000A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00000000-0006-0000-0100-0000A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2" authorId="0" shapeId="0" xr:uid="{00000000-0006-0000-0100-0000A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2" authorId="0" shapeId="0" xr:uid="{00000000-0006-0000-0100-0000A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2" authorId="0" shapeId="0" xr:uid="{00000000-0006-0000-0100-0000A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2" authorId="0" shapeId="0" xr:uid="{00000000-0006-0000-0100-0000B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2" authorId="0" shapeId="0" xr:uid="{00000000-0006-0000-0100-0000B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2" authorId="0" shapeId="0" xr:uid="{00000000-0006-0000-0100-0000B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2" authorId="0" shapeId="0" xr:uid="{00000000-0006-0000-0100-0000B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2" authorId="0" shapeId="0" xr:uid="{00000000-0006-0000-0100-0000B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00000000-0006-0000-0100-0000B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2" authorId="0" shapeId="0" xr:uid="{00000000-0006-0000-0100-0000B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2" authorId="0" shapeId="0" xr:uid="{00000000-0006-0000-0100-0000B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2" authorId="0" shapeId="0" xr:uid="{00000000-0006-0000-0100-0000B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2" authorId="0" shapeId="0" xr:uid="{00000000-0006-0000-0100-0000B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2" authorId="0" shapeId="0" xr:uid="{00000000-0006-0000-0100-0000B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2" authorId="0" shapeId="0" xr:uid="{00000000-0006-0000-0100-0000B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2" authorId="0" shapeId="0" xr:uid="{00000000-0006-0000-0100-0000B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M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2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2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2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2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2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2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2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2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2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2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2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2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2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2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2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2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2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2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2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2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2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2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2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2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2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2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2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2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2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2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3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3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3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3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3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3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3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3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3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3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3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3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3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3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3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3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3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3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3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3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3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3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3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3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3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3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3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4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4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4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4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4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4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4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4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4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4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4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4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4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4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4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4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4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4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4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4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4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4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4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4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4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4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4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4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4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5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5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5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5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5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5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5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5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5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5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5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5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5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5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5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5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5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5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5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5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5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5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5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5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5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5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6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6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6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6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6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6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6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6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6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6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6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G16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6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6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6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6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6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6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6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6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6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6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6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6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6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6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6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6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6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6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7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7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7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7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7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7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7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7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7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7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7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7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7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7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7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7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7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7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7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7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7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7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7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7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7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7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8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8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8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8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8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8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8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8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8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8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8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8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8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8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8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8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8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8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8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8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8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8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8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8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8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8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9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9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9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9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9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9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9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9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9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9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9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9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9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9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9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9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9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9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9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9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9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9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9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9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9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9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9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9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9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9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9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0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0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20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0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0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20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0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0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0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20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0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0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0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0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0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0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0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0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0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0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0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0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0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0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0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0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0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0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0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20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0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0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0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0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0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1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1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1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1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1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1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1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1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1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1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1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1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1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1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1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1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1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1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1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1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1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1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1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1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1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2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2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2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2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2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2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2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2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2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2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2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2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2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2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2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2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2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2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2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2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2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2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2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2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2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2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2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2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2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2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2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3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3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3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3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3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3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3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3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3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3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3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3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3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3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3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3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3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3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3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3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3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3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4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4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4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H24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4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4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4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4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4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4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4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4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4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4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4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4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4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4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4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4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4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4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4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4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4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5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5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5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25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5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5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5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5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5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5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5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5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5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5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5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5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5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5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5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5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5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5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5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5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5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5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6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6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6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6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6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6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6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6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6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6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6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6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6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6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6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6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6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6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6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6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6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6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6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6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6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6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7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7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7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7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7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7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7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7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7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7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7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7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7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7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7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7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7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7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7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7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7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7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7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7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7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8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8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28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8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8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8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8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8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8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8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8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8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8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8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8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8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8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8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8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8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8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8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8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8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9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9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9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9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9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9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9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9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9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9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9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9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9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9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9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9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9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9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9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9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9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9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9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9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9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0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0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0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0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0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0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0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0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0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0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0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0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0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0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0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0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0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0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0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0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0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0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30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0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0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0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0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0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30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1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1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1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1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1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1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1" authorId="0" shapeId="0" xr:uid="{00000000-0006-0000-02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1" authorId="0" shapeId="0" xr:uid="{00000000-0006-0000-02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1" authorId="0" shapeId="0" xr:uid="{00000000-0006-0000-02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1" authorId="0" shapeId="0" xr:uid="{00000000-0006-0000-02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1" authorId="0" shapeId="0" xr:uid="{00000000-0006-0000-02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1" authorId="0" shapeId="0" xr:uid="{00000000-0006-0000-02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1" authorId="0" shapeId="0" xr:uid="{00000000-0006-0000-02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1" authorId="0" shapeId="0" xr:uid="{00000000-0006-0000-02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1" authorId="0" shapeId="0" xr:uid="{00000000-0006-0000-02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1" authorId="0" shapeId="0" xr:uid="{00000000-0006-0000-02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1" authorId="0" shapeId="0" xr:uid="{00000000-0006-0000-02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1" authorId="0" shapeId="0" xr:uid="{00000000-0006-0000-02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1" authorId="0" shapeId="0" xr:uid="{00000000-0006-0000-02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1" authorId="0" shapeId="0" xr:uid="{00000000-0006-0000-02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1" authorId="0" shapeId="0" xr:uid="{00000000-0006-0000-02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1" authorId="0" shapeId="0" xr:uid="{00000000-0006-0000-02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1" authorId="0" shapeId="0" xr:uid="{00000000-0006-0000-02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1" authorId="0" shapeId="0" xr:uid="{00000000-0006-0000-02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1" authorId="0" shapeId="0" xr:uid="{00000000-0006-0000-02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1" authorId="0" shapeId="0" xr:uid="{00000000-0006-0000-02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00000000-0006-0000-02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1" authorId="0" shapeId="0" xr:uid="{00000000-0006-0000-02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2" authorId="0" shapeId="0" xr:uid="{00000000-0006-0000-02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2" authorId="0" shapeId="0" xr:uid="{00000000-0006-0000-02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2" authorId="0" shapeId="0" xr:uid="{00000000-0006-0000-02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00000000-0006-0000-02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00000000-0006-0000-02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2" authorId="0" shapeId="0" xr:uid="{00000000-0006-0000-02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2" authorId="0" shapeId="0" xr:uid="{00000000-0006-0000-02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2" authorId="0" shapeId="0" xr:uid="{00000000-0006-0000-02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2" authorId="0" shapeId="0" xr:uid="{00000000-0006-0000-02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2" authorId="0" shapeId="0" xr:uid="{00000000-0006-0000-02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2" authorId="0" shapeId="0" xr:uid="{00000000-0006-0000-02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2" authorId="0" shapeId="0" xr:uid="{00000000-0006-0000-02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2" authorId="0" shapeId="0" xr:uid="{00000000-0006-0000-02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2" authorId="0" shapeId="0" xr:uid="{00000000-0006-0000-02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2" authorId="0" shapeId="0" xr:uid="{00000000-0006-0000-02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2" authorId="0" shapeId="0" xr:uid="{00000000-0006-0000-02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2" authorId="0" shapeId="0" xr:uid="{00000000-0006-0000-02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2" authorId="0" shapeId="0" xr:uid="{00000000-0006-0000-02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2" authorId="0" shapeId="0" xr:uid="{00000000-0006-0000-02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2" authorId="0" shapeId="0" xr:uid="{00000000-0006-0000-02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2" authorId="0" shapeId="0" xr:uid="{00000000-0006-0000-02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2" authorId="0" shapeId="0" xr:uid="{00000000-0006-0000-02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2" authorId="0" shapeId="0" xr:uid="{00000000-0006-0000-02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2" authorId="0" shapeId="0" xr:uid="{00000000-0006-0000-02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2" authorId="0" shapeId="0" xr:uid="{00000000-0006-0000-02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2" authorId="0" shapeId="0" xr:uid="{00000000-0006-0000-02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00000000-0006-0000-02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3" authorId="0" shapeId="0" xr:uid="{00000000-0006-0000-02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00000000-0006-0000-02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3" authorId="0" shapeId="0" xr:uid="{00000000-0006-0000-02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00000000-0006-0000-02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3" authorId="0" shapeId="0" xr:uid="{00000000-0006-0000-02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3" authorId="0" shapeId="0" xr:uid="{00000000-0006-0000-02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3" authorId="0" shapeId="0" xr:uid="{00000000-0006-0000-02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3" authorId="0" shapeId="0" xr:uid="{00000000-0006-0000-02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3" authorId="0" shapeId="0" xr:uid="{00000000-0006-0000-02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3" authorId="0" shapeId="0" xr:uid="{00000000-0006-0000-02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3" authorId="0" shapeId="0" xr:uid="{00000000-0006-0000-02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3" authorId="0" shapeId="0" xr:uid="{00000000-0006-0000-02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3" authorId="0" shapeId="0" xr:uid="{00000000-0006-0000-02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3" authorId="0" shapeId="0" xr:uid="{00000000-0006-0000-02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3" authorId="0" shapeId="0" xr:uid="{00000000-0006-0000-02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3" authorId="0" shapeId="0" xr:uid="{00000000-0006-0000-02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3" authorId="0" shapeId="0" xr:uid="{00000000-0006-0000-02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3" authorId="0" shapeId="0" xr:uid="{00000000-0006-0000-02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3" authorId="0" shapeId="0" xr:uid="{00000000-0006-0000-02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3" authorId="0" shapeId="0" xr:uid="{00000000-0006-0000-02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3" authorId="0" shapeId="0" xr:uid="{00000000-0006-0000-02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3" authorId="0" shapeId="0" xr:uid="{00000000-0006-0000-02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3" authorId="0" shapeId="0" xr:uid="{00000000-0006-0000-02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3" authorId="0" shapeId="0" xr:uid="{00000000-0006-0000-02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3" authorId="0" shapeId="0" xr:uid="{00000000-0006-0000-02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3" authorId="0" shapeId="0" xr:uid="{00000000-0006-0000-02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3" authorId="0" shapeId="0" xr:uid="{00000000-0006-0000-02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00000000-0006-0000-02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4" authorId="0" shapeId="0" xr:uid="{00000000-0006-0000-02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4" authorId="0" shapeId="0" xr:uid="{00000000-0006-0000-02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00000000-0006-0000-02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4" authorId="0" shapeId="0" xr:uid="{00000000-0006-0000-02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4" authorId="0" shapeId="0" xr:uid="{00000000-0006-0000-02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4" authorId="0" shapeId="0" xr:uid="{00000000-0006-0000-02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4" authorId="0" shapeId="0" xr:uid="{00000000-0006-0000-02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4" authorId="0" shapeId="0" xr:uid="{00000000-0006-0000-02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4" authorId="0" shapeId="0" xr:uid="{00000000-0006-0000-02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4" authorId="0" shapeId="0" xr:uid="{00000000-0006-0000-02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4" authorId="0" shapeId="0" xr:uid="{00000000-0006-0000-02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4" authorId="0" shapeId="0" xr:uid="{00000000-0006-0000-02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4" authorId="0" shapeId="0" xr:uid="{00000000-0006-0000-02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4" authorId="0" shapeId="0" xr:uid="{00000000-0006-0000-02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4" authorId="0" shapeId="0" xr:uid="{00000000-0006-0000-02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4" authorId="0" shapeId="0" xr:uid="{00000000-0006-0000-02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4" authorId="0" shapeId="0" xr:uid="{00000000-0006-0000-02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4" authorId="0" shapeId="0" xr:uid="{00000000-0006-0000-02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4" authorId="0" shapeId="0" xr:uid="{00000000-0006-0000-02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4" authorId="0" shapeId="0" xr:uid="{00000000-0006-0000-02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4" authorId="0" shapeId="0" xr:uid="{00000000-0006-0000-02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4" authorId="0" shapeId="0" xr:uid="{00000000-0006-0000-02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4" authorId="0" shapeId="0" xr:uid="{00000000-0006-0000-02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4" authorId="0" shapeId="0" xr:uid="{00000000-0006-0000-02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4" authorId="0" shapeId="0" xr:uid="{00000000-0006-0000-02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00000000-0006-0000-02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00000000-0006-0000-02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5" authorId="0" shapeId="0" xr:uid="{00000000-0006-0000-02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5" authorId="0" shapeId="0" xr:uid="{00000000-0006-0000-02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5" authorId="0" shapeId="0" xr:uid="{00000000-0006-0000-02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5" authorId="0" shapeId="0" xr:uid="{00000000-0006-0000-02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5" authorId="0" shapeId="0" xr:uid="{00000000-0006-0000-02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5" authorId="0" shapeId="0" xr:uid="{00000000-0006-0000-02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5" authorId="0" shapeId="0" xr:uid="{00000000-0006-0000-02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5" authorId="0" shapeId="0" xr:uid="{00000000-0006-0000-02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5" authorId="0" shapeId="0" xr:uid="{00000000-0006-0000-02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5" authorId="0" shapeId="0" xr:uid="{00000000-0006-0000-02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5" authorId="0" shapeId="0" xr:uid="{00000000-0006-0000-02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5" authorId="0" shapeId="0" xr:uid="{00000000-0006-0000-02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5" authorId="0" shapeId="0" xr:uid="{00000000-0006-0000-02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5" authorId="0" shapeId="0" xr:uid="{00000000-0006-0000-02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5" authorId="0" shapeId="0" xr:uid="{00000000-0006-0000-02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5" authorId="0" shapeId="0" xr:uid="{00000000-0006-0000-02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5" authorId="0" shapeId="0" xr:uid="{00000000-0006-0000-02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5" authorId="0" shapeId="0" xr:uid="{00000000-0006-0000-02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5" authorId="0" shapeId="0" xr:uid="{00000000-0006-0000-02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5" authorId="0" shapeId="0" xr:uid="{00000000-0006-0000-02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5" authorId="0" shapeId="0" xr:uid="{00000000-0006-0000-02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5" authorId="0" shapeId="0" xr:uid="{00000000-0006-0000-02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5" authorId="0" shapeId="0" xr:uid="{00000000-0006-0000-02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5" authorId="0" shapeId="0" xr:uid="{00000000-0006-0000-02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6" authorId="0" shapeId="0" xr:uid="{00000000-0006-0000-02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6" authorId="0" shapeId="0" xr:uid="{00000000-0006-0000-02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6" authorId="0" shapeId="0" xr:uid="{00000000-0006-0000-02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00000000-0006-0000-02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00000000-0006-0000-02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6" authorId="0" shapeId="0" xr:uid="{00000000-0006-0000-02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6" authorId="0" shapeId="0" xr:uid="{00000000-0006-0000-02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6" authorId="0" shapeId="0" xr:uid="{00000000-0006-0000-02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6" authorId="0" shapeId="0" xr:uid="{00000000-0006-0000-02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6" authorId="0" shapeId="0" xr:uid="{00000000-0006-0000-02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6" authorId="0" shapeId="0" xr:uid="{00000000-0006-0000-02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6" authorId="0" shapeId="0" xr:uid="{00000000-0006-0000-02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6" authorId="0" shapeId="0" xr:uid="{00000000-0006-0000-02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6" authorId="0" shapeId="0" xr:uid="{00000000-0006-0000-02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6" authorId="0" shapeId="0" xr:uid="{00000000-0006-0000-02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6" authorId="0" shapeId="0" xr:uid="{00000000-0006-0000-02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6" authorId="0" shapeId="0" xr:uid="{00000000-0006-0000-02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6" authorId="0" shapeId="0" xr:uid="{00000000-0006-0000-02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6" authorId="0" shapeId="0" xr:uid="{00000000-0006-0000-02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6" authorId="0" shapeId="0" xr:uid="{00000000-0006-0000-02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6" authorId="0" shapeId="0" xr:uid="{00000000-0006-0000-02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6" authorId="0" shapeId="0" xr:uid="{00000000-0006-0000-02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6" authorId="0" shapeId="0" xr:uid="{00000000-0006-0000-02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6" authorId="0" shapeId="0" xr:uid="{00000000-0006-0000-02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6" authorId="0" shapeId="0" xr:uid="{00000000-0006-0000-02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6" authorId="0" shapeId="0" xr:uid="{00000000-0006-0000-02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6" authorId="0" shapeId="0" xr:uid="{00000000-0006-0000-02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00000000-0006-0000-02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00000000-0006-0000-02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00000000-0006-0000-02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7" authorId="0" shapeId="0" xr:uid="{00000000-0006-0000-02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00000000-0006-0000-02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7" authorId="0" shapeId="0" xr:uid="{00000000-0006-0000-02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7" authorId="0" shapeId="0" xr:uid="{00000000-0006-0000-02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7" authorId="0" shapeId="0" xr:uid="{00000000-0006-0000-02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7" authorId="0" shapeId="0" xr:uid="{00000000-0006-0000-02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7" authorId="0" shapeId="0" xr:uid="{00000000-0006-0000-02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7" authorId="0" shapeId="0" xr:uid="{00000000-0006-0000-02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7" authorId="0" shapeId="0" xr:uid="{00000000-0006-0000-02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7" authorId="0" shapeId="0" xr:uid="{00000000-0006-0000-02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7" authorId="0" shapeId="0" xr:uid="{00000000-0006-0000-02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7" authorId="0" shapeId="0" xr:uid="{00000000-0006-0000-02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7" authorId="0" shapeId="0" xr:uid="{00000000-0006-0000-02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7" authorId="0" shapeId="0" xr:uid="{00000000-0006-0000-02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7" authorId="0" shapeId="0" xr:uid="{00000000-0006-0000-02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7" authorId="0" shapeId="0" xr:uid="{00000000-0006-0000-02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7" authorId="0" shapeId="0" xr:uid="{00000000-0006-0000-02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7" authorId="0" shapeId="0" xr:uid="{00000000-0006-0000-02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7" authorId="0" shapeId="0" xr:uid="{00000000-0006-0000-02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7" authorId="0" shapeId="0" xr:uid="{00000000-0006-0000-02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7" authorId="0" shapeId="0" xr:uid="{00000000-0006-0000-02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7" authorId="0" shapeId="0" xr:uid="{00000000-0006-0000-02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37" authorId="0" shapeId="0" xr:uid="{00000000-0006-0000-02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7" authorId="0" shapeId="0" xr:uid="{00000000-0006-0000-02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7" authorId="0" shapeId="0" xr:uid="{00000000-0006-0000-02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7" authorId="0" shapeId="0" xr:uid="{00000000-0006-0000-02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7" authorId="0" shapeId="0" xr:uid="{00000000-0006-0000-02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00000000-0006-0000-02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00000000-0006-0000-02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00000000-0006-0000-02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00000000-0006-0000-02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8" authorId="0" shapeId="0" xr:uid="{00000000-0006-0000-02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00000000-0006-0000-02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00000000-0006-0000-02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8" authorId="0" shapeId="0" xr:uid="{00000000-0006-0000-02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8" authorId="0" shapeId="0" xr:uid="{00000000-0006-0000-02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8" authorId="0" shapeId="0" xr:uid="{00000000-0006-0000-02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8" authorId="0" shapeId="0" xr:uid="{00000000-0006-0000-02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8" authorId="0" shapeId="0" xr:uid="{00000000-0006-0000-02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8" authorId="0" shapeId="0" xr:uid="{00000000-0006-0000-02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38" authorId="0" shapeId="0" xr:uid="{00000000-0006-0000-02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8" authorId="0" shapeId="0" xr:uid="{00000000-0006-0000-02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38" authorId="0" shapeId="0" xr:uid="{00000000-0006-0000-02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8" authorId="0" shapeId="0" xr:uid="{00000000-0006-0000-02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8" authorId="0" shapeId="0" xr:uid="{00000000-0006-0000-02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8" authorId="0" shapeId="0" xr:uid="{00000000-0006-0000-02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8" authorId="0" shapeId="0" xr:uid="{00000000-0006-0000-02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8" authorId="0" shapeId="0" xr:uid="{00000000-0006-0000-02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8" authorId="0" shapeId="0" xr:uid="{00000000-0006-0000-02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8" authorId="0" shapeId="0" xr:uid="{00000000-0006-0000-02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8" authorId="0" shapeId="0" xr:uid="{00000000-0006-0000-02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8" authorId="0" shapeId="0" xr:uid="{00000000-0006-0000-02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8" authorId="0" shapeId="0" xr:uid="{00000000-0006-0000-02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8" authorId="0" shapeId="0" xr:uid="{00000000-0006-0000-02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8" authorId="0" shapeId="0" xr:uid="{00000000-0006-0000-02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8" authorId="0" shapeId="0" xr:uid="{00000000-0006-0000-02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8" authorId="0" shapeId="0" xr:uid="{00000000-0006-0000-02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8" authorId="0" shapeId="0" xr:uid="{00000000-0006-0000-02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8" authorId="0" shapeId="0" xr:uid="{00000000-0006-0000-02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00000000-0006-0000-02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00000000-0006-0000-02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9" authorId="0" shapeId="0" xr:uid="{00000000-0006-0000-02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00000000-0006-0000-02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9" authorId="0" shapeId="0" xr:uid="{00000000-0006-0000-02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39" authorId="0" shapeId="0" xr:uid="{00000000-0006-0000-02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00000000-0006-0000-02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9" authorId="0" shapeId="0" xr:uid="{00000000-0006-0000-02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9" authorId="0" shapeId="0" xr:uid="{00000000-0006-0000-02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9" authorId="0" shapeId="0" xr:uid="{00000000-0006-0000-02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9" authorId="0" shapeId="0" xr:uid="{00000000-0006-0000-02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9" authorId="0" shapeId="0" xr:uid="{00000000-0006-0000-02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9" authorId="0" shapeId="0" xr:uid="{00000000-0006-0000-02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9" authorId="0" shapeId="0" xr:uid="{00000000-0006-0000-02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9" authorId="0" shapeId="0" xr:uid="{00000000-0006-0000-02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9" authorId="0" shapeId="0" xr:uid="{00000000-0006-0000-02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9" authorId="0" shapeId="0" xr:uid="{00000000-0006-0000-02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9" authorId="0" shapeId="0" xr:uid="{00000000-0006-0000-02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9" authorId="0" shapeId="0" xr:uid="{00000000-0006-0000-02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9" authorId="0" shapeId="0" xr:uid="{00000000-0006-0000-02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9" authorId="0" shapeId="0" xr:uid="{00000000-0006-0000-02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9" authorId="0" shapeId="0" xr:uid="{00000000-0006-0000-02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9" authorId="0" shapeId="0" xr:uid="{00000000-0006-0000-02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9" authorId="0" shapeId="0" xr:uid="{00000000-0006-0000-02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9" authorId="0" shapeId="0" xr:uid="{00000000-0006-0000-02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9" authorId="0" shapeId="0" xr:uid="{00000000-0006-0000-02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9" authorId="0" shapeId="0" xr:uid="{00000000-0006-0000-02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9" authorId="0" shapeId="0" xr:uid="{00000000-0006-0000-02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9" authorId="0" shapeId="0" xr:uid="{00000000-0006-0000-02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9" authorId="0" shapeId="0" xr:uid="{00000000-0006-0000-02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0" authorId="0" shapeId="0" xr:uid="{00000000-0006-0000-02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0" authorId="0" shapeId="0" xr:uid="{00000000-0006-0000-02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0" authorId="0" shapeId="0" xr:uid="{00000000-0006-0000-02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40" authorId="0" shapeId="0" xr:uid="{00000000-0006-0000-02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00000000-0006-0000-02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0" authorId="0" shapeId="0" xr:uid="{00000000-0006-0000-02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0" authorId="0" shapeId="0" xr:uid="{00000000-0006-0000-02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0" authorId="0" shapeId="0" xr:uid="{00000000-0006-0000-02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0" authorId="0" shapeId="0" xr:uid="{00000000-0006-0000-02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0" authorId="0" shapeId="0" xr:uid="{00000000-0006-0000-02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0" authorId="0" shapeId="0" xr:uid="{00000000-0006-0000-02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0" authorId="0" shapeId="0" xr:uid="{00000000-0006-0000-02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0" authorId="0" shapeId="0" xr:uid="{00000000-0006-0000-02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0" authorId="0" shapeId="0" xr:uid="{00000000-0006-0000-02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0" authorId="0" shapeId="0" xr:uid="{00000000-0006-0000-02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0" authorId="0" shapeId="0" xr:uid="{00000000-0006-0000-02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0" authorId="0" shapeId="0" xr:uid="{00000000-0006-0000-02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0" authorId="0" shapeId="0" xr:uid="{00000000-0006-0000-02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0" authorId="0" shapeId="0" xr:uid="{00000000-0006-0000-02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0" authorId="0" shapeId="0" xr:uid="{00000000-0006-0000-02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0" authorId="0" shapeId="0" xr:uid="{00000000-0006-0000-02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0" authorId="0" shapeId="0" xr:uid="{00000000-0006-0000-02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0" authorId="0" shapeId="0" xr:uid="{00000000-0006-0000-02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0" authorId="0" shapeId="0" xr:uid="{00000000-0006-0000-02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0" authorId="0" shapeId="0" xr:uid="{00000000-0006-0000-02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0" authorId="0" shapeId="0" xr:uid="{00000000-0006-0000-02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0" authorId="0" shapeId="0" xr:uid="{00000000-0006-0000-02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0" authorId="0" shapeId="0" xr:uid="{00000000-0006-0000-02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0" authorId="0" shapeId="0" xr:uid="{00000000-0006-0000-02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0" authorId="0" shapeId="0" xr:uid="{00000000-0006-0000-02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00000000-0006-0000-02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00000000-0006-0000-02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1" authorId="0" shapeId="0" xr:uid="{00000000-0006-0000-02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1" authorId="0" shapeId="0" xr:uid="{00000000-0006-0000-02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00000000-0006-0000-02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1" authorId="0" shapeId="0" xr:uid="{00000000-0006-0000-02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1" authorId="0" shapeId="0" xr:uid="{00000000-0006-0000-02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1" authorId="0" shapeId="0" xr:uid="{00000000-0006-0000-02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1" authorId="0" shapeId="0" xr:uid="{00000000-0006-0000-02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1" authorId="0" shapeId="0" xr:uid="{00000000-0006-0000-02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1" authorId="0" shapeId="0" xr:uid="{00000000-0006-0000-02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1" authorId="0" shapeId="0" xr:uid="{00000000-0006-0000-02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1" authorId="0" shapeId="0" xr:uid="{00000000-0006-0000-02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1" authorId="0" shapeId="0" xr:uid="{00000000-0006-0000-02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1" authorId="0" shapeId="0" xr:uid="{00000000-0006-0000-02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1" authorId="0" shapeId="0" xr:uid="{00000000-0006-0000-02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1" authorId="0" shapeId="0" xr:uid="{00000000-0006-0000-02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1" authorId="0" shapeId="0" xr:uid="{00000000-0006-0000-02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1" authorId="0" shapeId="0" xr:uid="{00000000-0006-0000-02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1" authorId="0" shapeId="0" xr:uid="{00000000-0006-0000-02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1" authorId="0" shapeId="0" xr:uid="{00000000-0006-0000-02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1" authorId="0" shapeId="0" xr:uid="{00000000-0006-0000-02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1" authorId="0" shapeId="0" xr:uid="{00000000-0006-0000-02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1" authorId="0" shapeId="0" xr:uid="{00000000-0006-0000-02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1" authorId="0" shapeId="0" xr:uid="{00000000-0006-0000-02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1" authorId="0" shapeId="0" xr:uid="{00000000-0006-0000-02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1" authorId="0" shapeId="0" xr:uid="{00000000-0006-0000-02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1" authorId="0" shapeId="0" xr:uid="{00000000-0006-0000-02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1" authorId="0" shapeId="0" xr:uid="{00000000-0006-0000-02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1" authorId="0" shapeId="0" xr:uid="{00000000-0006-0000-02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1" authorId="0" shapeId="0" xr:uid="{00000000-0006-0000-02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1" authorId="0" shapeId="0" xr:uid="{00000000-0006-0000-02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00000000-0006-0000-02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00000000-0006-0000-02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00000000-0006-0000-02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1" authorId="0" shapeId="0" xr:uid="{00000000-0006-0000-02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2" authorId="0" shapeId="0" xr:uid="{00000000-0006-0000-02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2" authorId="0" shapeId="0" xr:uid="{00000000-0006-0000-02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00000000-0006-0000-02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2" authorId="0" shapeId="0" xr:uid="{00000000-0006-0000-02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2" authorId="0" shapeId="0" xr:uid="{00000000-0006-0000-02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2" authorId="0" shapeId="0" xr:uid="{00000000-0006-0000-02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2" authorId="0" shapeId="0" xr:uid="{00000000-0006-0000-02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2" authorId="0" shapeId="0" xr:uid="{00000000-0006-0000-02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2" authorId="0" shapeId="0" xr:uid="{00000000-0006-0000-02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2" authorId="0" shapeId="0" xr:uid="{00000000-0006-0000-02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2" authorId="0" shapeId="0" xr:uid="{00000000-0006-0000-02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2" authorId="0" shapeId="0" xr:uid="{00000000-0006-0000-02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2" authorId="0" shapeId="0" xr:uid="{00000000-0006-0000-02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2" authorId="0" shapeId="0" xr:uid="{00000000-0006-0000-02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2" authorId="0" shapeId="0" xr:uid="{00000000-0006-0000-02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2" authorId="0" shapeId="0" xr:uid="{00000000-0006-0000-02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2" authorId="0" shapeId="0" xr:uid="{00000000-0006-0000-02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2" authorId="0" shapeId="0" xr:uid="{00000000-0006-0000-02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2" authorId="0" shapeId="0" xr:uid="{00000000-0006-0000-02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2" authorId="0" shapeId="0" xr:uid="{00000000-0006-0000-02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2" authorId="0" shapeId="0" xr:uid="{00000000-0006-0000-02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2" authorId="0" shapeId="0" xr:uid="{00000000-0006-0000-02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2" authorId="0" shapeId="0" xr:uid="{00000000-0006-0000-02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2" authorId="0" shapeId="0" xr:uid="{00000000-0006-0000-02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2" authorId="0" shapeId="0" xr:uid="{00000000-0006-0000-02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2" authorId="0" shapeId="0" xr:uid="{00000000-0006-0000-02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2" authorId="0" shapeId="0" xr:uid="{00000000-0006-0000-02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00000000-0006-0000-02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00000000-0006-0000-02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2" authorId="0" shapeId="0" xr:uid="{00000000-0006-0000-02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3" authorId="0" shapeId="0" xr:uid="{00000000-0006-0000-02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3" authorId="0" shapeId="0" xr:uid="{00000000-0006-0000-02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3" authorId="0" shapeId="0" xr:uid="{00000000-0006-0000-02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00000000-0006-0000-02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00000000-0006-0000-02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3" authorId="0" shapeId="0" xr:uid="{00000000-0006-0000-02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3" authorId="0" shapeId="0" xr:uid="{00000000-0006-0000-02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3" authorId="0" shapeId="0" xr:uid="{00000000-0006-0000-02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3" authorId="0" shapeId="0" xr:uid="{00000000-0006-0000-02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3" authorId="0" shapeId="0" xr:uid="{00000000-0006-0000-02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3" authorId="0" shapeId="0" xr:uid="{00000000-0006-0000-02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3" authorId="0" shapeId="0" xr:uid="{00000000-0006-0000-02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3" authorId="0" shapeId="0" xr:uid="{00000000-0006-0000-02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3" authorId="0" shapeId="0" xr:uid="{00000000-0006-0000-02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3" authorId="0" shapeId="0" xr:uid="{00000000-0006-0000-02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3" authorId="0" shapeId="0" xr:uid="{00000000-0006-0000-02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3" authorId="0" shapeId="0" xr:uid="{00000000-0006-0000-02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3" authorId="0" shapeId="0" xr:uid="{00000000-0006-0000-02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3" authorId="0" shapeId="0" xr:uid="{00000000-0006-0000-02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3" authorId="0" shapeId="0" xr:uid="{00000000-0006-0000-02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3" authorId="0" shapeId="0" xr:uid="{00000000-0006-0000-02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3" authorId="0" shapeId="0" xr:uid="{00000000-0006-0000-02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3" authorId="0" shapeId="0" xr:uid="{00000000-0006-0000-02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3" authorId="0" shapeId="0" xr:uid="{00000000-0006-0000-02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3" authorId="0" shapeId="0" xr:uid="{00000000-0006-0000-02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3" authorId="0" shapeId="0" xr:uid="{00000000-0006-0000-02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3" authorId="0" shapeId="0" xr:uid="{00000000-0006-0000-02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3" authorId="0" shapeId="0" xr:uid="{00000000-0006-0000-02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3" authorId="0" shapeId="0" xr:uid="{00000000-0006-0000-02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00000000-0006-0000-02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00000000-0006-0000-02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00000000-0006-0000-02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3" authorId="0" shapeId="0" xr:uid="{00000000-0006-0000-02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00000000-0006-0000-02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4" authorId="0" shapeId="0" xr:uid="{00000000-0006-0000-02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4" authorId="0" shapeId="0" xr:uid="{00000000-0006-0000-02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4" authorId="0" shapeId="0" xr:uid="{00000000-0006-0000-02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00000000-0006-0000-02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H44" authorId="0" shapeId="0" xr:uid="{00000000-0006-0000-02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00000000-0006-0000-02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44" authorId="0" shapeId="0" xr:uid="{00000000-0006-0000-02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4" authorId="0" shapeId="0" xr:uid="{00000000-0006-0000-02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4" authorId="0" shapeId="0" xr:uid="{00000000-0006-0000-02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A44" authorId="0" shapeId="0" xr:uid="{00000000-0006-0000-02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4" authorId="0" shapeId="0" xr:uid="{00000000-0006-0000-02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4" authorId="0" shapeId="0" xr:uid="{00000000-0006-0000-02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4" authorId="0" shapeId="0" xr:uid="{00000000-0006-0000-02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4" authorId="0" shapeId="0" xr:uid="{00000000-0006-0000-02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00000000-0006-0000-02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4" authorId="0" shapeId="0" xr:uid="{00000000-0006-0000-02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4" authorId="0" shapeId="0" xr:uid="{00000000-0006-0000-02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4" authorId="0" shapeId="0" xr:uid="{00000000-0006-0000-02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4" authorId="0" shapeId="0" xr:uid="{00000000-0006-0000-02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4" authorId="0" shapeId="0" xr:uid="{00000000-0006-0000-02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4" authorId="0" shapeId="0" xr:uid="{00000000-0006-0000-02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4" authorId="0" shapeId="0" xr:uid="{00000000-0006-0000-02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4" authorId="0" shapeId="0" xr:uid="{00000000-0006-0000-02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4" authorId="0" shapeId="0" xr:uid="{00000000-0006-0000-02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4" authorId="0" shapeId="0" xr:uid="{00000000-0006-0000-02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4" authorId="0" shapeId="0" xr:uid="{00000000-0006-0000-02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4" authorId="0" shapeId="0" xr:uid="{00000000-0006-0000-02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4" authorId="0" shapeId="0" xr:uid="{00000000-0006-0000-02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4" authorId="0" shapeId="0" xr:uid="{00000000-0006-0000-02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4" authorId="0" shapeId="0" xr:uid="{00000000-0006-0000-02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4" authorId="0" shapeId="0" xr:uid="{00000000-0006-0000-02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4" authorId="0" shapeId="0" xr:uid="{00000000-0006-0000-02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4" authorId="0" shapeId="0" xr:uid="{00000000-0006-0000-02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4" authorId="0" shapeId="0" xr:uid="{00000000-0006-0000-02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4" authorId="0" shapeId="0" xr:uid="{00000000-0006-0000-02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00000000-0006-0000-02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4" authorId="0" shapeId="0" xr:uid="{00000000-0006-0000-02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00000000-0006-0000-02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5" authorId="0" shapeId="0" xr:uid="{00000000-0006-0000-02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5" authorId="0" shapeId="0" xr:uid="{00000000-0006-0000-02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5" authorId="0" shapeId="0" xr:uid="{00000000-0006-0000-02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00000000-0006-0000-02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5" authorId="0" shapeId="0" xr:uid="{00000000-0006-0000-02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5" authorId="0" shapeId="0" xr:uid="{00000000-0006-0000-02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5" authorId="0" shapeId="0" xr:uid="{00000000-0006-0000-02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5" authorId="0" shapeId="0" xr:uid="{00000000-0006-0000-02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5" authorId="0" shapeId="0" xr:uid="{00000000-0006-0000-02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5" authorId="0" shapeId="0" xr:uid="{00000000-0006-0000-02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5" authorId="0" shapeId="0" xr:uid="{00000000-0006-0000-02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5" authorId="0" shapeId="0" xr:uid="{00000000-0006-0000-02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5" authorId="0" shapeId="0" xr:uid="{00000000-0006-0000-02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5" authorId="0" shapeId="0" xr:uid="{00000000-0006-0000-02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5" authorId="0" shapeId="0" xr:uid="{00000000-0006-0000-02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5" authorId="0" shapeId="0" xr:uid="{00000000-0006-0000-02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5" authorId="0" shapeId="0" xr:uid="{00000000-0006-0000-02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5" authorId="0" shapeId="0" xr:uid="{00000000-0006-0000-02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5" authorId="0" shapeId="0" xr:uid="{00000000-0006-0000-02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5" authorId="0" shapeId="0" xr:uid="{00000000-0006-0000-02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5" authorId="0" shapeId="0" xr:uid="{00000000-0006-0000-02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5" authorId="0" shapeId="0" xr:uid="{00000000-0006-0000-02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5" authorId="0" shapeId="0" xr:uid="{00000000-0006-0000-02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5" authorId="0" shapeId="0" xr:uid="{00000000-0006-0000-02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5" authorId="0" shapeId="0" xr:uid="{00000000-0006-0000-02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5" authorId="0" shapeId="0" xr:uid="{00000000-0006-0000-02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5" authorId="0" shapeId="0" xr:uid="{00000000-0006-0000-02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5" authorId="0" shapeId="0" xr:uid="{00000000-0006-0000-02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00000000-0006-0000-02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00000000-0006-0000-02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6" authorId="0" shapeId="0" xr:uid="{00000000-0006-0000-02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6" authorId="0" shapeId="0" xr:uid="{00000000-0006-0000-02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6" authorId="0" shapeId="0" xr:uid="{00000000-0006-0000-02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00000000-0006-0000-02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00000000-0006-0000-02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6" authorId="0" shapeId="0" xr:uid="{00000000-0006-0000-02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6" authorId="0" shapeId="0" xr:uid="{00000000-0006-0000-02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6" authorId="0" shapeId="0" xr:uid="{00000000-0006-0000-02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6" authorId="0" shapeId="0" xr:uid="{00000000-0006-0000-02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6" authorId="0" shapeId="0" xr:uid="{00000000-0006-0000-02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6" authorId="0" shapeId="0" xr:uid="{00000000-0006-0000-02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6" authorId="0" shapeId="0" xr:uid="{00000000-0006-0000-02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6" authorId="0" shapeId="0" xr:uid="{00000000-0006-0000-02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6" authorId="0" shapeId="0" xr:uid="{00000000-0006-0000-02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6" authorId="0" shapeId="0" xr:uid="{00000000-0006-0000-02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6" authorId="0" shapeId="0" xr:uid="{00000000-0006-0000-02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6" authorId="0" shapeId="0" xr:uid="{00000000-0006-0000-02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6" authorId="0" shapeId="0" xr:uid="{00000000-0006-0000-02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6" authorId="0" shapeId="0" xr:uid="{00000000-0006-0000-02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6" authorId="0" shapeId="0" xr:uid="{00000000-0006-0000-02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6" authorId="0" shapeId="0" xr:uid="{00000000-0006-0000-02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6" authorId="0" shapeId="0" xr:uid="{00000000-0006-0000-02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6" authorId="0" shapeId="0" xr:uid="{00000000-0006-0000-02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6" authorId="0" shapeId="0" xr:uid="{00000000-0006-0000-02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6" authorId="0" shapeId="0" xr:uid="{00000000-0006-0000-02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6" authorId="0" shapeId="0" xr:uid="{00000000-0006-0000-02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6" authorId="0" shapeId="0" xr:uid="{00000000-0006-0000-02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6" authorId="0" shapeId="0" xr:uid="{00000000-0006-0000-02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6" authorId="0" shapeId="0" xr:uid="{00000000-0006-0000-02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00000000-0006-0000-02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00000000-0006-0000-02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7" authorId="0" shapeId="0" xr:uid="{00000000-0006-0000-02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7" authorId="0" shapeId="0" xr:uid="{00000000-0006-0000-02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7" authorId="0" shapeId="0" xr:uid="{00000000-0006-0000-02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00000000-0006-0000-02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00000000-0006-0000-02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7" authorId="0" shapeId="0" xr:uid="{00000000-0006-0000-02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7" authorId="0" shapeId="0" xr:uid="{00000000-0006-0000-02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7" authorId="0" shapeId="0" xr:uid="{00000000-0006-0000-02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7" authorId="0" shapeId="0" xr:uid="{00000000-0006-0000-02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7" authorId="0" shapeId="0" xr:uid="{00000000-0006-0000-02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7" authorId="0" shapeId="0" xr:uid="{00000000-0006-0000-02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7" authorId="0" shapeId="0" xr:uid="{00000000-0006-0000-02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7" authorId="0" shapeId="0" xr:uid="{00000000-0006-0000-02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7" authorId="0" shapeId="0" xr:uid="{00000000-0006-0000-02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7" authorId="0" shapeId="0" xr:uid="{00000000-0006-0000-02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7" authorId="0" shapeId="0" xr:uid="{00000000-0006-0000-02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7" authorId="0" shapeId="0" xr:uid="{00000000-0006-0000-02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7" authorId="0" shapeId="0" xr:uid="{00000000-0006-0000-02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7" authorId="0" shapeId="0" xr:uid="{00000000-0006-0000-02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7" authorId="0" shapeId="0" xr:uid="{00000000-0006-0000-02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7" authorId="0" shapeId="0" xr:uid="{00000000-0006-0000-02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7" authorId="0" shapeId="0" xr:uid="{00000000-0006-0000-02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7" authorId="0" shapeId="0" xr:uid="{00000000-0006-0000-02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7" authorId="0" shapeId="0" xr:uid="{00000000-0006-0000-02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7" authorId="0" shapeId="0" xr:uid="{00000000-0006-0000-02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7" authorId="0" shapeId="0" xr:uid="{00000000-0006-0000-02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7" authorId="0" shapeId="0" xr:uid="{00000000-0006-0000-02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7" authorId="0" shapeId="0" xr:uid="{00000000-0006-0000-02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7" authorId="0" shapeId="0" xr:uid="{00000000-0006-0000-02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7" authorId="0" shapeId="0" xr:uid="{00000000-0006-0000-02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7" authorId="0" shapeId="0" xr:uid="{00000000-0006-0000-02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00000000-0006-0000-02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00000000-0006-0000-02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7" authorId="0" shapeId="0" xr:uid="{00000000-0006-0000-02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8" authorId="0" shapeId="0" xr:uid="{00000000-0006-0000-02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00000000-0006-0000-02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8" authorId="0" shapeId="0" xr:uid="{00000000-0006-0000-02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00000000-0006-0000-02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8" authorId="0" shapeId="0" xr:uid="{00000000-0006-0000-02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8" authorId="0" shapeId="0" xr:uid="{00000000-0006-0000-02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8" authorId="0" shapeId="0" xr:uid="{00000000-0006-0000-02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8" authorId="0" shapeId="0" xr:uid="{00000000-0006-0000-02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8" authorId="0" shapeId="0" xr:uid="{00000000-0006-0000-02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8" authorId="0" shapeId="0" xr:uid="{00000000-0006-0000-02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8" authorId="0" shapeId="0" xr:uid="{00000000-0006-0000-02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8" authorId="0" shapeId="0" xr:uid="{00000000-0006-0000-02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8" authorId="0" shapeId="0" xr:uid="{00000000-0006-0000-02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8" authorId="0" shapeId="0" xr:uid="{00000000-0006-0000-02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8" authorId="0" shapeId="0" xr:uid="{00000000-0006-0000-02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8" authorId="0" shapeId="0" xr:uid="{00000000-0006-0000-02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8" authorId="0" shapeId="0" xr:uid="{00000000-0006-0000-02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8" authorId="0" shapeId="0" xr:uid="{00000000-0006-0000-02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8" authorId="0" shapeId="0" xr:uid="{00000000-0006-0000-02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8" authorId="0" shapeId="0" xr:uid="{00000000-0006-0000-02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8" authorId="0" shapeId="0" xr:uid="{00000000-0006-0000-02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8" authorId="0" shapeId="0" xr:uid="{00000000-0006-0000-02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8" authorId="0" shapeId="0" xr:uid="{00000000-0006-0000-02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8" authorId="0" shapeId="0" xr:uid="{00000000-0006-0000-02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8" authorId="0" shapeId="0" xr:uid="{00000000-0006-0000-02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8" authorId="0" shapeId="0" xr:uid="{00000000-0006-0000-02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00000000-0006-0000-02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00000000-0006-0000-02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9" authorId="0" shapeId="0" xr:uid="{00000000-0006-0000-02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9" authorId="0" shapeId="0" xr:uid="{00000000-0006-0000-02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9" authorId="0" shapeId="0" xr:uid="{00000000-0006-0000-02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00000000-0006-0000-02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00000000-0006-0000-02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9" authorId="0" shapeId="0" xr:uid="{00000000-0006-0000-02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9" authorId="0" shapeId="0" xr:uid="{00000000-0006-0000-02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9" authorId="0" shapeId="0" xr:uid="{00000000-0006-0000-02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9" authorId="0" shapeId="0" xr:uid="{00000000-0006-0000-02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9" authorId="0" shapeId="0" xr:uid="{00000000-0006-0000-02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9" authorId="0" shapeId="0" xr:uid="{00000000-0006-0000-02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9" authorId="0" shapeId="0" xr:uid="{00000000-0006-0000-02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9" authorId="0" shapeId="0" xr:uid="{00000000-0006-0000-02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9" authorId="0" shapeId="0" xr:uid="{00000000-0006-0000-02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9" authorId="0" shapeId="0" xr:uid="{00000000-0006-0000-02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9" authorId="0" shapeId="0" xr:uid="{00000000-0006-0000-02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9" authorId="0" shapeId="0" xr:uid="{00000000-0006-0000-02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9" authorId="0" shapeId="0" xr:uid="{00000000-0006-0000-02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9" authorId="0" shapeId="0" xr:uid="{00000000-0006-0000-02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9" authorId="0" shapeId="0" xr:uid="{00000000-0006-0000-02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9" authorId="0" shapeId="0" xr:uid="{00000000-0006-0000-02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9" authorId="0" shapeId="0" xr:uid="{00000000-0006-0000-02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9" authorId="0" shapeId="0" xr:uid="{00000000-0006-0000-02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9" authorId="0" shapeId="0" xr:uid="{00000000-0006-0000-02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9" authorId="0" shapeId="0" xr:uid="{00000000-0006-0000-02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9" authorId="0" shapeId="0" xr:uid="{00000000-0006-0000-02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9" authorId="0" shapeId="0" xr:uid="{00000000-0006-0000-02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9" authorId="0" shapeId="0" xr:uid="{00000000-0006-0000-02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9" authorId="0" shapeId="0" xr:uid="{00000000-0006-0000-02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9" authorId="0" shapeId="0" xr:uid="{00000000-0006-0000-02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9" authorId="0" shapeId="0" xr:uid="{00000000-0006-0000-02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00000000-0006-0000-02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00000000-0006-0000-02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9" authorId="0" shapeId="0" xr:uid="{00000000-0006-0000-02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9" authorId="0" shapeId="0" xr:uid="{00000000-0006-0000-02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0" authorId="0" shapeId="0" xr:uid="{00000000-0006-0000-02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00000000-0006-0000-02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50" authorId="0" shapeId="0" xr:uid="{00000000-0006-0000-02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0" authorId="0" shapeId="0" xr:uid="{00000000-0006-0000-02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0" authorId="0" shapeId="0" xr:uid="{00000000-0006-0000-02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00000000-0006-0000-02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H50" authorId="0" shapeId="0" xr:uid="{00000000-0006-0000-02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00000000-0006-0000-02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0" authorId="0" shapeId="0" xr:uid="{00000000-0006-0000-02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0" authorId="0" shapeId="0" xr:uid="{00000000-0006-0000-02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0" authorId="0" shapeId="0" xr:uid="{00000000-0006-0000-02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0" authorId="0" shapeId="0" xr:uid="{00000000-0006-0000-02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0" authorId="0" shapeId="0" xr:uid="{00000000-0006-0000-02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0" authorId="0" shapeId="0" xr:uid="{00000000-0006-0000-02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0" authorId="0" shapeId="0" xr:uid="{00000000-0006-0000-02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0" authorId="0" shapeId="0" xr:uid="{00000000-0006-0000-02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0" authorId="0" shapeId="0" xr:uid="{00000000-0006-0000-02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0" authorId="0" shapeId="0" xr:uid="{00000000-0006-0000-02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0" authorId="0" shapeId="0" xr:uid="{00000000-0006-0000-02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0" authorId="0" shapeId="0" xr:uid="{00000000-0006-0000-02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0" authorId="0" shapeId="0" xr:uid="{00000000-0006-0000-02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0" authorId="0" shapeId="0" xr:uid="{00000000-0006-0000-02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0" authorId="0" shapeId="0" xr:uid="{00000000-0006-0000-02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0" authorId="0" shapeId="0" xr:uid="{00000000-0006-0000-02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0" authorId="0" shapeId="0" xr:uid="{00000000-0006-0000-02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0" authorId="0" shapeId="0" xr:uid="{00000000-0006-0000-02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0" authorId="0" shapeId="0" xr:uid="{00000000-0006-0000-02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0" authorId="0" shapeId="0" xr:uid="{00000000-0006-0000-02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0" authorId="0" shapeId="0" xr:uid="{00000000-0006-0000-02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0" authorId="0" shapeId="0" xr:uid="{00000000-0006-0000-02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00000000-0006-0000-02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00000000-0006-0000-02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00000000-0006-0000-02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1" authorId="0" shapeId="0" xr:uid="{00000000-0006-0000-02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00000000-0006-0000-02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1" authorId="0" shapeId="0" xr:uid="{00000000-0006-0000-02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1" authorId="0" shapeId="0" xr:uid="{00000000-0006-0000-02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1" authorId="0" shapeId="0" xr:uid="{00000000-0006-0000-02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1" authorId="0" shapeId="0" xr:uid="{00000000-0006-0000-02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1" authorId="0" shapeId="0" xr:uid="{00000000-0006-0000-02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1" authorId="0" shapeId="0" xr:uid="{00000000-0006-0000-02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1" authorId="0" shapeId="0" xr:uid="{00000000-0006-0000-02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1" authorId="0" shapeId="0" xr:uid="{00000000-0006-0000-02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1" authorId="0" shapeId="0" xr:uid="{00000000-0006-0000-02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1" authorId="0" shapeId="0" xr:uid="{00000000-0006-0000-02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1" authorId="0" shapeId="0" xr:uid="{00000000-0006-0000-02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1" authorId="0" shapeId="0" xr:uid="{00000000-0006-0000-02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1" authorId="0" shapeId="0" xr:uid="{00000000-0006-0000-02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1" authorId="0" shapeId="0" xr:uid="{00000000-0006-0000-02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1" authorId="0" shapeId="0" xr:uid="{00000000-0006-0000-02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1" authorId="0" shapeId="0" xr:uid="{00000000-0006-0000-02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1" authorId="0" shapeId="0" xr:uid="{00000000-0006-0000-02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1" authorId="0" shapeId="0" xr:uid="{00000000-0006-0000-02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1" authorId="0" shapeId="0" xr:uid="{00000000-0006-0000-02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51" authorId="0" shapeId="0" xr:uid="{00000000-0006-0000-02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1" authorId="0" shapeId="0" xr:uid="{00000000-0006-0000-02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1" authorId="0" shapeId="0" xr:uid="{00000000-0006-0000-02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1" authorId="0" shapeId="0" xr:uid="{00000000-0006-0000-02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1" authorId="0" shapeId="0" xr:uid="{00000000-0006-0000-02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1" authorId="0" shapeId="0" xr:uid="{00000000-0006-0000-02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00000000-0006-0000-02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00000000-0006-0000-0200-0000F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1" authorId="0" shapeId="0" xr:uid="{00000000-0006-0000-0200-0000F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00000000-0006-0000-0200-0000F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00000000-0006-0000-0200-0000F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2" authorId="0" shapeId="0" xr:uid="{00000000-0006-0000-0200-0000F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00000000-0006-0000-0200-0000F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00000000-0006-0000-0200-0000F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2" authorId="0" shapeId="0" xr:uid="{00000000-0006-0000-0200-0000F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2" authorId="0" shapeId="0" xr:uid="{00000000-0006-0000-0200-0000F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2" authorId="0" shapeId="0" xr:uid="{00000000-0006-0000-0200-0000F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2" authorId="0" shapeId="0" xr:uid="{00000000-0006-0000-0200-0000F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2" authorId="0" shapeId="0" xr:uid="{00000000-0006-0000-0200-0000F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2" authorId="0" shapeId="0" xr:uid="{00000000-0006-0000-0200-00000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2" authorId="0" shapeId="0" xr:uid="{00000000-0006-0000-0200-00000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2" authorId="0" shapeId="0" xr:uid="{00000000-0006-0000-0200-00000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2" authorId="0" shapeId="0" xr:uid="{00000000-0006-0000-0200-00000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2" authorId="0" shapeId="0" xr:uid="{00000000-0006-0000-0200-00000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2" authorId="0" shapeId="0" xr:uid="{00000000-0006-0000-0200-00000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2" authorId="0" shapeId="0" xr:uid="{00000000-0006-0000-0200-00000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2" authorId="0" shapeId="0" xr:uid="{00000000-0006-0000-0200-00000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2" authorId="0" shapeId="0" xr:uid="{00000000-0006-0000-0200-00000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2" authorId="0" shapeId="0" xr:uid="{00000000-0006-0000-0200-00000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2" authorId="0" shapeId="0" xr:uid="{00000000-0006-0000-0200-00000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2" authorId="0" shapeId="0" xr:uid="{00000000-0006-0000-0200-00000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2" authorId="0" shapeId="0" xr:uid="{00000000-0006-0000-0200-00000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2" authorId="0" shapeId="0" xr:uid="{00000000-0006-0000-0200-00000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2" authorId="0" shapeId="0" xr:uid="{00000000-0006-0000-0200-00000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2" authorId="0" shapeId="0" xr:uid="{00000000-0006-0000-0200-00000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2" authorId="0" shapeId="0" xr:uid="{00000000-0006-0000-0200-00001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00000000-0006-0000-0200-00001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2" authorId="0" shapeId="0" xr:uid="{00000000-0006-0000-0200-00001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3" authorId="0" shapeId="0" xr:uid="{00000000-0006-0000-0200-00001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3" authorId="0" shapeId="0" xr:uid="{00000000-0006-0000-0200-00001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00000000-0006-0000-0200-00001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3" authorId="0" shapeId="0" xr:uid="{00000000-0006-0000-0200-00001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3" authorId="0" shapeId="0" xr:uid="{00000000-0006-0000-0200-00001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3" authorId="0" shapeId="0" xr:uid="{00000000-0006-0000-0200-00001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3" authorId="0" shapeId="0" xr:uid="{00000000-0006-0000-0200-00001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3" authorId="0" shapeId="0" xr:uid="{00000000-0006-0000-0200-00001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3" authorId="0" shapeId="0" xr:uid="{00000000-0006-0000-0200-00001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3" authorId="0" shapeId="0" xr:uid="{00000000-0006-0000-0200-00001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3" authorId="0" shapeId="0" xr:uid="{00000000-0006-0000-0200-00001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3" authorId="0" shapeId="0" xr:uid="{00000000-0006-0000-0200-00001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3" authorId="0" shapeId="0" xr:uid="{00000000-0006-0000-0200-00001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3" authorId="0" shapeId="0" xr:uid="{00000000-0006-0000-0200-00002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3" authorId="0" shapeId="0" xr:uid="{00000000-0006-0000-0200-00002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3" authorId="0" shapeId="0" xr:uid="{00000000-0006-0000-0200-00002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3" authorId="0" shapeId="0" xr:uid="{00000000-0006-0000-0200-00002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3" authorId="0" shapeId="0" xr:uid="{00000000-0006-0000-0200-00002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3" authorId="0" shapeId="0" xr:uid="{00000000-0006-0000-0200-00002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3" authorId="0" shapeId="0" xr:uid="{00000000-0006-0000-0200-00002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3" authorId="0" shapeId="0" xr:uid="{00000000-0006-0000-0200-00002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3" authorId="0" shapeId="0" xr:uid="{00000000-0006-0000-0200-00002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3" authorId="0" shapeId="0" xr:uid="{00000000-0006-0000-0200-00002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3" authorId="0" shapeId="0" xr:uid="{00000000-0006-0000-0200-00002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3" authorId="0" shapeId="0" xr:uid="{00000000-0006-0000-0200-00002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53" authorId="0" shapeId="0" xr:uid="{00000000-0006-0000-0200-00002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3" authorId="0" shapeId="0" xr:uid="{00000000-0006-0000-0200-00002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3" authorId="0" shapeId="0" xr:uid="{00000000-0006-0000-0200-00002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3" authorId="0" shapeId="0" xr:uid="{00000000-0006-0000-0200-00002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3" authorId="0" shapeId="0" xr:uid="{00000000-0006-0000-0200-00003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3" authorId="0" shapeId="0" xr:uid="{00000000-0006-0000-0200-00003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00000000-0006-0000-0200-00003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00000000-0006-0000-0200-00003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4" authorId="0" shapeId="0" xr:uid="{00000000-0006-0000-0200-00003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4" authorId="0" shapeId="0" xr:uid="{00000000-0006-0000-0200-00003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4" authorId="0" shapeId="0" xr:uid="{00000000-0006-0000-0200-00003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4" authorId="0" shapeId="0" xr:uid="{00000000-0006-0000-0200-00003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4" authorId="0" shapeId="0" xr:uid="{00000000-0006-0000-0200-00003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4" authorId="0" shapeId="0" xr:uid="{00000000-0006-0000-0200-00003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4" authorId="0" shapeId="0" xr:uid="{00000000-0006-0000-0200-00003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4" authorId="0" shapeId="0" xr:uid="{00000000-0006-0000-0200-00003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4" authorId="0" shapeId="0" xr:uid="{00000000-0006-0000-0200-00003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4" authorId="0" shapeId="0" xr:uid="{00000000-0006-0000-0200-00003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4" authorId="0" shapeId="0" xr:uid="{00000000-0006-0000-0200-00003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4" authorId="0" shapeId="0" xr:uid="{00000000-0006-0000-0200-00003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4" authorId="0" shapeId="0" xr:uid="{00000000-0006-0000-0200-00004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4" authorId="0" shapeId="0" xr:uid="{00000000-0006-0000-0200-00004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4" authorId="0" shapeId="0" xr:uid="{00000000-0006-0000-0200-00004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4" authorId="0" shapeId="0" xr:uid="{00000000-0006-0000-0200-00004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4" authorId="0" shapeId="0" xr:uid="{00000000-0006-0000-0200-00004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4" authorId="0" shapeId="0" xr:uid="{00000000-0006-0000-0200-00004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4" authorId="0" shapeId="0" xr:uid="{00000000-0006-0000-0200-00004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4" authorId="0" shapeId="0" xr:uid="{00000000-0006-0000-0200-00004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4" authorId="0" shapeId="0" xr:uid="{00000000-0006-0000-0200-00004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4" authorId="0" shapeId="0" xr:uid="{00000000-0006-0000-0200-00004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4" authorId="0" shapeId="0" xr:uid="{00000000-0006-0000-0200-00004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4" authorId="0" shapeId="0" xr:uid="{00000000-0006-0000-0200-00004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4" authorId="0" shapeId="0" xr:uid="{00000000-0006-0000-0200-00004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4" authorId="0" shapeId="0" xr:uid="{00000000-0006-0000-0200-00004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00000000-0006-0000-0200-00004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5" authorId="0" shapeId="0" xr:uid="{00000000-0006-0000-0200-00004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5" authorId="0" shapeId="0" xr:uid="{00000000-0006-0000-0200-00005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00000000-0006-0000-0200-00005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5" authorId="0" shapeId="0" xr:uid="{00000000-0006-0000-0200-00005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5" authorId="0" shapeId="0" xr:uid="{00000000-0006-0000-0200-00005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5" authorId="0" shapeId="0" xr:uid="{00000000-0006-0000-0200-00005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5" authorId="0" shapeId="0" xr:uid="{00000000-0006-0000-0200-00005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5" authorId="0" shapeId="0" xr:uid="{00000000-0006-0000-0200-00005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5" authorId="0" shapeId="0" xr:uid="{00000000-0006-0000-0200-00005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5" authorId="0" shapeId="0" xr:uid="{00000000-0006-0000-0200-00005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5" authorId="0" shapeId="0" xr:uid="{00000000-0006-0000-0200-00005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5" authorId="0" shapeId="0" xr:uid="{00000000-0006-0000-0200-00005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5" authorId="0" shapeId="0" xr:uid="{00000000-0006-0000-0200-00005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5" authorId="0" shapeId="0" xr:uid="{00000000-0006-0000-0200-00005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5" authorId="0" shapeId="0" xr:uid="{00000000-0006-0000-0200-00005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5" authorId="0" shapeId="0" xr:uid="{00000000-0006-0000-0200-00005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5" authorId="0" shapeId="0" xr:uid="{00000000-0006-0000-0200-00005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5" authorId="0" shapeId="0" xr:uid="{00000000-0006-0000-0200-00006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5" authorId="0" shapeId="0" xr:uid="{00000000-0006-0000-0200-00006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5" authorId="0" shapeId="0" xr:uid="{00000000-0006-0000-0200-00006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5" authorId="0" shapeId="0" xr:uid="{00000000-0006-0000-0200-00006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5" authorId="0" shapeId="0" xr:uid="{00000000-0006-0000-0200-00006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5" authorId="0" shapeId="0" xr:uid="{00000000-0006-0000-0200-00006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5" authorId="0" shapeId="0" xr:uid="{00000000-0006-0000-0200-00006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5" authorId="0" shapeId="0" xr:uid="{00000000-0006-0000-0200-00006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5" authorId="0" shapeId="0" xr:uid="{00000000-0006-0000-0200-00006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5" authorId="0" shapeId="0" xr:uid="{00000000-0006-0000-0200-00006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5" authorId="0" shapeId="0" xr:uid="{00000000-0006-0000-0200-00006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5" authorId="0" shapeId="0" xr:uid="{00000000-0006-0000-0200-00006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5" authorId="0" shapeId="0" xr:uid="{00000000-0006-0000-0200-00006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00000000-0006-0000-0200-00006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00000000-0006-0000-0200-00006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00000000-0006-0000-0200-00006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6" authorId="0" shapeId="0" xr:uid="{00000000-0006-0000-0200-00007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6" authorId="0" shapeId="0" xr:uid="{00000000-0006-0000-0200-00007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6" authorId="0" shapeId="0" xr:uid="{00000000-0006-0000-0200-00007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00000000-0006-0000-0200-00007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00000000-0006-0000-0200-00007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6" authorId="0" shapeId="0" xr:uid="{00000000-0006-0000-0200-00007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6" authorId="0" shapeId="0" xr:uid="{00000000-0006-0000-0200-00007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6" authorId="0" shapeId="0" xr:uid="{00000000-0006-0000-0200-00007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6" authorId="0" shapeId="0" xr:uid="{00000000-0006-0000-0200-00007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6" authorId="0" shapeId="0" xr:uid="{00000000-0006-0000-0200-00007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6" authorId="0" shapeId="0" xr:uid="{00000000-0006-0000-0200-00007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6" authorId="0" shapeId="0" xr:uid="{00000000-0006-0000-0200-00007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6" authorId="0" shapeId="0" xr:uid="{00000000-0006-0000-0200-00007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6" authorId="0" shapeId="0" xr:uid="{00000000-0006-0000-0200-00007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6" authorId="0" shapeId="0" xr:uid="{00000000-0006-0000-0200-00007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6" authorId="0" shapeId="0" xr:uid="{00000000-0006-0000-0200-00007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6" authorId="0" shapeId="0" xr:uid="{00000000-0006-0000-0200-00008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6" authorId="0" shapeId="0" xr:uid="{00000000-0006-0000-0200-00008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6" authorId="0" shapeId="0" xr:uid="{00000000-0006-0000-0200-00008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6" authorId="0" shapeId="0" xr:uid="{00000000-0006-0000-0200-00008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6" authorId="0" shapeId="0" xr:uid="{00000000-0006-0000-0200-00008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6" authorId="0" shapeId="0" xr:uid="{00000000-0006-0000-0200-00008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6" authorId="0" shapeId="0" xr:uid="{00000000-0006-0000-0200-00008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6" authorId="0" shapeId="0" xr:uid="{00000000-0006-0000-0200-00008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6" authorId="0" shapeId="0" xr:uid="{00000000-0006-0000-0200-00008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6" authorId="0" shapeId="0" xr:uid="{00000000-0006-0000-0200-00008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6" authorId="0" shapeId="0" xr:uid="{00000000-0006-0000-0200-00008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6" authorId="0" shapeId="0" xr:uid="{00000000-0006-0000-0200-00008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6" authorId="0" shapeId="0" xr:uid="{00000000-0006-0000-0200-00008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00000000-0006-0000-0200-00008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00000000-0006-0000-0200-00008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7" authorId="0" shapeId="0" xr:uid="{00000000-0006-0000-0200-00008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00000000-0006-0000-0200-00009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7" authorId="0" shapeId="0" xr:uid="{00000000-0006-0000-0200-00009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00000000-0006-0000-0200-00009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00000000-0006-0000-0200-00009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7" authorId="0" shapeId="0" xr:uid="{00000000-0006-0000-0200-00009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7" authorId="0" shapeId="0" xr:uid="{00000000-0006-0000-0200-00009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7" authorId="0" shapeId="0" xr:uid="{00000000-0006-0000-0200-00009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7" authorId="0" shapeId="0" xr:uid="{00000000-0006-0000-0200-00009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7" authorId="0" shapeId="0" xr:uid="{00000000-0006-0000-0200-00009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7" authorId="0" shapeId="0" xr:uid="{00000000-0006-0000-0200-00009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7" authorId="0" shapeId="0" xr:uid="{00000000-0006-0000-0200-00009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7" authorId="0" shapeId="0" xr:uid="{00000000-0006-0000-0200-00009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7" authorId="0" shapeId="0" xr:uid="{00000000-0006-0000-0200-00009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7" authorId="0" shapeId="0" xr:uid="{00000000-0006-0000-0200-00009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7" authorId="0" shapeId="0" xr:uid="{00000000-0006-0000-0200-00009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7" authorId="0" shapeId="0" xr:uid="{00000000-0006-0000-0200-00009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7" authorId="0" shapeId="0" xr:uid="{00000000-0006-0000-0200-0000A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7" authorId="0" shapeId="0" xr:uid="{00000000-0006-0000-0200-0000A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7" authorId="0" shapeId="0" xr:uid="{00000000-0006-0000-0200-0000A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7" authorId="0" shapeId="0" xr:uid="{00000000-0006-0000-0200-0000A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7" authorId="0" shapeId="0" xr:uid="{00000000-0006-0000-0200-0000A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7" authorId="0" shapeId="0" xr:uid="{00000000-0006-0000-0200-0000A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7" authorId="0" shapeId="0" xr:uid="{00000000-0006-0000-0200-0000A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7" authorId="0" shapeId="0" xr:uid="{00000000-0006-0000-0200-0000A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00000000-0006-0000-0200-0000A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00000000-0006-0000-0200-0000A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8" authorId="0" shapeId="0" xr:uid="{00000000-0006-0000-0200-0000A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00000000-0006-0000-0200-0000A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8" authorId="0" shapeId="0" xr:uid="{00000000-0006-0000-0200-0000A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8" authorId="0" shapeId="0" xr:uid="{00000000-0006-0000-0200-0000A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8" authorId="0" shapeId="0" xr:uid="{00000000-0006-0000-0200-0000A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8" authorId="0" shapeId="0" xr:uid="{00000000-0006-0000-0200-0000A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8" authorId="0" shapeId="0" xr:uid="{00000000-0006-0000-0200-0000B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8" authorId="0" shapeId="0" xr:uid="{00000000-0006-0000-0200-0000B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8" authorId="0" shapeId="0" xr:uid="{00000000-0006-0000-0200-0000B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8" authorId="0" shapeId="0" xr:uid="{00000000-0006-0000-0200-0000B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8" authorId="0" shapeId="0" xr:uid="{00000000-0006-0000-0200-0000B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8" authorId="0" shapeId="0" xr:uid="{00000000-0006-0000-0200-0000B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8" authorId="0" shapeId="0" xr:uid="{00000000-0006-0000-0200-0000B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8" authorId="0" shapeId="0" xr:uid="{00000000-0006-0000-0200-0000B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8" authorId="0" shapeId="0" xr:uid="{00000000-0006-0000-0200-0000B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8" authorId="0" shapeId="0" xr:uid="{00000000-0006-0000-0200-0000B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8" authorId="0" shapeId="0" xr:uid="{00000000-0006-0000-0200-0000B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8" authorId="0" shapeId="0" xr:uid="{00000000-0006-0000-0200-0000B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8" authorId="0" shapeId="0" xr:uid="{00000000-0006-0000-0200-0000B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8" authorId="0" shapeId="0" xr:uid="{00000000-0006-0000-0200-0000B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8" authorId="0" shapeId="0" xr:uid="{00000000-0006-0000-0200-0000B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8" authorId="0" shapeId="0" xr:uid="{00000000-0006-0000-0200-0000B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8" authorId="0" shapeId="0" xr:uid="{00000000-0006-0000-0200-0000C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8" authorId="0" shapeId="0" xr:uid="{00000000-0006-0000-0200-0000C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8" authorId="0" shapeId="0" xr:uid="{00000000-0006-0000-0200-0000C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8" authorId="0" shapeId="0" xr:uid="{00000000-0006-0000-0200-0000C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00000000-0006-0000-0200-0000C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00000000-0006-0000-0200-0000C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00000000-0006-0000-0200-0000C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9" authorId="0" shapeId="0" xr:uid="{00000000-0006-0000-0200-0000C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9" authorId="0" shapeId="0" xr:uid="{00000000-0006-0000-0200-0000C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59" authorId="0" shapeId="0" xr:uid="{00000000-0006-0000-0200-0000C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00000000-0006-0000-0200-0000C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00000000-0006-0000-0200-0000C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9" authorId="0" shapeId="0" xr:uid="{00000000-0006-0000-0200-0000C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9" authorId="0" shapeId="0" xr:uid="{00000000-0006-0000-0200-0000C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9" authorId="0" shapeId="0" xr:uid="{00000000-0006-0000-0200-0000C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9" authorId="0" shapeId="0" xr:uid="{00000000-0006-0000-0200-0000C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9" authorId="0" shapeId="0" xr:uid="{00000000-0006-0000-0200-0000D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9" authorId="0" shapeId="0" xr:uid="{00000000-0006-0000-0200-0000D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9" authorId="0" shapeId="0" xr:uid="{00000000-0006-0000-0200-0000D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9" authorId="0" shapeId="0" xr:uid="{00000000-0006-0000-0200-0000D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9" authorId="0" shapeId="0" xr:uid="{00000000-0006-0000-0200-0000D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9" authorId="0" shapeId="0" xr:uid="{00000000-0006-0000-0200-0000D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9" authorId="0" shapeId="0" xr:uid="{00000000-0006-0000-0200-0000D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9" authorId="0" shapeId="0" xr:uid="{00000000-0006-0000-0200-0000D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9" authorId="0" shapeId="0" xr:uid="{00000000-0006-0000-0200-0000D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9" authorId="0" shapeId="0" xr:uid="{00000000-0006-0000-0200-0000D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9" authorId="0" shapeId="0" xr:uid="{00000000-0006-0000-0200-0000D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9" authorId="0" shapeId="0" xr:uid="{00000000-0006-0000-0200-0000D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9" authorId="0" shapeId="0" xr:uid="{00000000-0006-0000-0200-0000D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9" authorId="0" shapeId="0" xr:uid="{00000000-0006-0000-0200-0000D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9" authorId="0" shapeId="0" xr:uid="{00000000-0006-0000-0200-0000D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9" authorId="0" shapeId="0" xr:uid="{00000000-0006-0000-0200-0000D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9" authorId="0" shapeId="0" xr:uid="{00000000-0006-0000-0200-0000E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9" authorId="0" shapeId="0" xr:uid="{00000000-0006-0000-0200-0000E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0" authorId="0" shapeId="0" xr:uid="{00000000-0006-0000-0200-0000E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0" authorId="0" shapeId="0" xr:uid="{00000000-0006-0000-0200-0000E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0" authorId="0" shapeId="0" xr:uid="{00000000-0006-0000-0200-0000E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0" authorId="0" shapeId="0" xr:uid="{00000000-0006-0000-0200-0000E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0" authorId="0" shapeId="0" xr:uid="{00000000-0006-0000-0200-0000E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0" authorId="0" shapeId="0" xr:uid="{00000000-0006-0000-0200-0000E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0" authorId="0" shapeId="0" xr:uid="{00000000-0006-0000-0200-0000E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0" authorId="0" shapeId="0" xr:uid="{00000000-0006-0000-0200-0000E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0" authorId="0" shapeId="0" xr:uid="{00000000-0006-0000-0200-0000E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0" authorId="0" shapeId="0" xr:uid="{00000000-0006-0000-0200-0000E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0" authorId="0" shapeId="0" xr:uid="{00000000-0006-0000-0200-0000E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0" authorId="0" shapeId="0" xr:uid="{00000000-0006-0000-0200-0000E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0" authorId="0" shapeId="0" xr:uid="{00000000-0006-0000-0200-0000E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0" authorId="0" shapeId="0" xr:uid="{00000000-0006-0000-0200-0000E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0" authorId="0" shapeId="0" xr:uid="{00000000-0006-0000-0200-0000F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0" authorId="0" shapeId="0" xr:uid="{00000000-0006-0000-0200-0000F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0" authorId="0" shapeId="0" xr:uid="{00000000-0006-0000-0200-0000F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0" authorId="0" shapeId="0" xr:uid="{00000000-0006-0000-0200-0000F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0" authorId="0" shapeId="0" xr:uid="{00000000-0006-0000-0200-0000F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0" authorId="0" shapeId="0" xr:uid="{00000000-0006-0000-0200-0000F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0" authorId="0" shapeId="0" xr:uid="{00000000-0006-0000-0200-0000F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0" authorId="0" shapeId="0" xr:uid="{00000000-0006-0000-0200-0000F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0" authorId="0" shapeId="0" xr:uid="{00000000-0006-0000-0200-0000F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0" authorId="0" shapeId="0" xr:uid="{00000000-0006-0000-0200-0000F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0" authorId="0" shapeId="0" xr:uid="{00000000-0006-0000-0200-0000F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00000000-0006-0000-0200-0000F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1" authorId="0" shapeId="0" xr:uid="{00000000-0006-0000-0200-0000F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00000000-0006-0000-0200-0000F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1" authorId="0" shapeId="0" xr:uid="{00000000-0006-0000-0200-0000F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00000000-0006-0000-0200-0000F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1" authorId="0" shapeId="0" xr:uid="{00000000-0006-0000-0200-00000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1" authorId="0" shapeId="0" xr:uid="{00000000-0006-0000-0200-00000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N61" authorId="0" shapeId="0" xr:uid="{00000000-0006-0000-0200-00000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1" authorId="0" shapeId="0" xr:uid="{00000000-0006-0000-0200-00000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1" authorId="0" shapeId="0" xr:uid="{00000000-0006-0000-0200-00000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1" authorId="0" shapeId="0" xr:uid="{00000000-0006-0000-0200-00000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1" authorId="0" shapeId="0" xr:uid="{00000000-0006-0000-0200-00000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1" authorId="0" shapeId="0" xr:uid="{00000000-0006-0000-0200-00000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1" authorId="0" shapeId="0" xr:uid="{00000000-0006-0000-0200-00000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1" authorId="0" shapeId="0" xr:uid="{00000000-0006-0000-0200-00000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1" authorId="0" shapeId="0" xr:uid="{00000000-0006-0000-0200-00000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1" authorId="0" shapeId="0" xr:uid="{00000000-0006-0000-0200-00000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1" authorId="0" shapeId="0" xr:uid="{00000000-0006-0000-0200-00000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1" authorId="0" shapeId="0" xr:uid="{00000000-0006-0000-0200-00000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1" authorId="0" shapeId="0" xr:uid="{00000000-0006-0000-0200-00000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1" authorId="0" shapeId="0" xr:uid="{00000000-0006-0000-0200-00000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1" authorId="0" shapeId="0" xr:uid="{00000000-0006-0000-0200-00001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1" authorId="0" shapeId="0" xr:uid="{00000000-0006-0000-0200-00001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1" authorId="0" shapeId="0" xr:uid="{00000000-0006-0000-0200-00001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1" authorId="0" shapeId="0" xr:uid="{00000000-0006-0000-0200-00001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1" authorId="0" shapeId="0" xr:uid="{00000000-0006-0000-0200-00001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1" authorId="0" shapeId="0" xr:uid="{00000000-0006-0000-0200-00001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1" authorId="0" shapeId="0" xr:uid="{00000000-0006-0000-0200-00001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00000000-0006-0000-0200-00001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00000000-0006-0000-0200-00001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2" authorId="0" shapeId="0" xr:uid="{00000000-0006-0000-0200-00001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00000000-0006-0000-0200-00001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62" authorId="0" shapeId="0" xr:uid="{00000000-0006-0000-0200-00001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2" authorId="0" shapeId="0" xr:uid="{00000000-0006-0000-0200-00001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00000000-0006-0000-0200-00001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2" authorId="0" shapeId="0" xr:uid="{00000000-0006-0000-0200-00001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2" authorId="0" shapeId="0" xr:uid="{00000000-0006-0000-0200-00001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2" authorId="0" shapeId="0" xr:uid="{00000000-0006-0000-0200-00002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2" authorId="0" shapeId="0" xr:uid="{00000000-0006-0000-0200-00002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2" authorId="0" shapeId="0" xr:uid="{00000000-0006-0000-0200-00002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2" authorId="0" shapeId="0" xr:uid="{00000000-0006-0000-0200-00002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2" authorId="0" shapeId="0" xr:uid="{00000000-0006-0000-0200-00002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2" authorId="0" shapeId="0" xr:uid="{00000000-0006-0000-0200-00002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2" authorId="0" shapeId="0" xr:uid="{00000000-0006-0000-0200-00002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2" authorId="0" shapeId="0" xr:uid="{00000000-0006-0000-0200-00002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2" authorId="0" shapeId="0" xr:uid="{00000000-0006-0000-0200-00002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2" authorId="0" shapeId="0" xr:uid="{00000000-0006-0000-0200-00002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2" authorId="0" shapeId="0" xr:uid="{00000000-0006-0000-0200-00002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2" authorId="0" shapeId="0" xr:uid="{00000000-0006-0000-0200-00002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2" authorId="0" shapeId="0" xr:uid="{00000000-0006-0000-0200-00002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2" authorId="0" shapeId="0" xr:uid="{00000000-0006-0000-0200-00002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2" authorId="0" shapeId="0" xr:uid="{00000000-0006-0000-0200-00002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2" authorId="0" shapeId="0" xr:uid="{00000000-0006-0000-0200-00002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2" authorId="0" shapeId="0" xr:uid="{00000000-0006-0000-0200-00003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2" authorId="0" shapeId="0" xr:uid="{00000000-0006-0000-0200-00003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2" authorId="0" shapeId="0" xr:uid="{00000000-0006-0000-0200-00003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S62" authorId="0" shapeId="0" xr:uid="{00000000-0006-0000-0200-00003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2" authorId="0" shapeId="0" xr:uid="{00000000-0006-0000-0200-00003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62" authorId="0" shapeId="0" xr:uid="{00000000-0006-0000-0200-00003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2" authorId="0" shapeId="0" xr:uid="{00000000-0006-0000-0200-00003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2" authorId="0" shapeId="0" xr:uid="{00000000-0006-0000-0200-00003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2" authorId="0" shapeId="0" xr:uid="{00000000-0006-0000-0200-00003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2" authorId="0" shapeId="0" xr:uid="{00000000-0006-0000-0200-00003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00000000-0006-0000-0200-00003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2" authorId="0" shapeId="0" xr:uid="{00000000-0006-0000-0200-00003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3" authorId="0" shapeId="0" xr:uid="{00000000-0006-0000-0200-00003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00000000-0006-0000-0200-00003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3" authorId="0" shapeId="0" xr:uid="{00000000-0006-0000-0200-00003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63" authorId="0" shapeId="0" xr:uid="{00000000-0006-0000-0200-00003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00000000-0006-0000-0200-00004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00000000-0006-0000-0200-00004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3" authorId="0" shapeId="0" xr:uid="{00000000-0006-0000-0200-00004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3" authorId="0" shapeId="0" xr:uid="{00000000-0006-0000-0200-00004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3" authorId="0" shapeId="0" xr:uid="{00000000-0006-0000-0200-00004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3" authorId="0" shapeId="0" xr:uid="{00000000-0006-0000-0200-00004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3" authorId="0" shapeId="0" xr:uid="{00000000-0006-0000-0200-00004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3" authorId="0" shapeId="0" xr:uid="{00000000-0006-0000-0200-00004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3" authorId="0" shapeId="0" xr:uid="{00000000-0006-0000-0200-00004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3" authorId="0" shapeId="0" xr:uid="{00000000-0006-0000-0200-00004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3" authorId="0" shapeId="0" xr:uid="{00000000-0006-0000-0200-00004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3" authorId="0" shapeId="0" xr:uid="{00000000-0006-0000-0200-00004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3" authorId="0" shapeId="0" xr:uid="{00000000-0006-0000-0200-00004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3" authorId="0" shapeId="0" xr:uid="{00000000-0006-0000-0200-00004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3" authorId="0" shapeId="0" xr:uid="{00000000-0006-0000-0200-00004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3" authorId="0" shapeId="0" xr:uid="{00000000-0006-0000-0200-00004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3" authorId="0" shapeId="0" xr:uid="{00000000-0006-0000-0200-00005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3" authorId="0" shapeId="0" xr:uid="{00000000-0006-0000-0200-00005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3" authorId="0" shapeId="0" xr:uid="{00000000-0006-0000-0200-00005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3" authorId="0" shapeId="0" xr:uid="{00000000-0006-0000-0200-00005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3" authorId="0" shapeId="0" xr:uid="{00000000-0006-0000-0200-00005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3" authorId="0" shapeId="0" xr:uid="{00000000-0006-0000-0200-00005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3" authorId="0" shapeId="0" xr:uid="{00000000-0006-0000-0200-00005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00000000-0006-0000-0200-00005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4" authorId="0" shapeId="0" xr:uid="{00000000-0006-0000-0200-00005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4" authorId="0" shapeId="0" xr:uid="{00000000-0006-0000-0200-00005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00000000-0006-0000-0200-00005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4" authorId="0" shapeId="0" xr:uid="{00000000-0006-0000-0200-00005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4" authorId="0" shapeId="0" xr:uid="{00000000-0006-0000-0200-00005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4" authorId="0" shapeId="0" xr:uid="{00000000-0006-0000-0200-00005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4" authorId="0" shapeId="0" xr:uid="{00000000-0006-0000-0200-00005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4" authorId="0" shapeId="0" xr:uid="{00000000-0006-0000-0200-00005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4" authorId="0" shapeId="0" xr:uid="{00000000-0006-0000-0200-00006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4" authorId="0" shapeId="0" xr:uid="{00000000-0006-0000-0200-00006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4" authorId="0" shapeId="0" xr:uid="{00000000-0006-0000-0200-00006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4" authorId="0" shapeId="0" xr:uid="{00000000-0006-0000-0200-00006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4" authorId="0" shapeId="0" xr:uid="{00000000-0006-0000-0200-00006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4" authorId="0" shapeId="0" xr:uid="{00000000-0006-0000-0200-00006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4" authorId="0" shapeId="0" xr:uid="{00000000-0006-0000-0200-00006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4" authorId="0" shapeId="0" xr:uid="{00000000-0006-0000-0200-00006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4" authorId="0" shapeId="0" xr:uid="{00000000-0006-0000-0200-00006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4" authorId="0" shapeId="0" xr:uid="{00000000-0006-0000-0200-00006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4" authorId="0" shapeId="0" xr:uid="{00000000-0006-0000-0200-00006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4" authorId="0" shapeId="0" xr:uid="{00000000-0006-0000-0200-00006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4" authorId="0" shapeId="0" xr:uid="{00000000-0006-0000-0200-00006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4" authorId="0" shapeId="0" xr:uid="{00000000-0006-0000-0200-00006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4" authorId="0" shapeId="0" xr:uid="{00000000-0006-0000-0200-00006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4" authorId="0" shapeId="0" xr:uid="{00000000-0006-0000-0200-00006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00000000-0006-0000-0200-00007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5" authorId="0" shapeId="0" xr:uid="{00000000-0006-0000-0200-00007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5" authorId="0" shapeId="0" xr:uid="{00000000-0006-0000-0200-00007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5" authorId="0" shapeId="0" xr:uid="{00000000-0006-0000-0200-00007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00000000-0006-0000-0200-00007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5" authorId="0" shapeId="0" xr:uid="{00000000-0006-0000-0200-00007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5" authorId="0" shapeId="0" xr:uid="{00000000-0006-0000-0200-00007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5" authorId="0" shapeId="0" xr:uid="{00000000-0006-0000-0200-00007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5" authorId="0" shapeId="0" xr:uid="{00000000-0006-0000-0200-00007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5" authorId="0" shapeId="0" xr:uid="{00000000-0006-0000-0200-00007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5" authorId="0" shapeId="0" xr:uid="{00000000-0006-0000-0200-00007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5" authorId="0" shapeId="0" xr:uid="{00000000-0006-0000-0200-00007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5" authorId="0" shapeId="0" xr:uid="{00000000-0006-0000-0200-00007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5" authorId="0" shapeId="0" xr:uid="{00000000-0006-0000-0200-00007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5" authorId="0" shapeId="0" xr:uid="{00000000-0006-0000-0200-00007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5" authorId="0" shapeId="0" xr:uid="{00000000-0006-0000-0200-00007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5" authorId="0" shapeId="0" xr:uid="{00000000-0006-0000-0200-00008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5" authorId="0" shapeId="0" xr:uid="{00000000-0006-0000-0200-00008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5" authorId="0" shapeId="0" xr:uid="{00000000-0006-0000-0200-00008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5" authorId="0" shapeId="0" xr:uid="{00000000-0006-0000-0200-00008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5" authorId="0" shapeId="0" xr:uid="{00000000-0006-0000-0200-00008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5" authorId="0" shapeId="0" xr:uid="{00000000-0006-0000-0200-00008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5" authorId="0" shapeId="0" xr:uid="{00000000-0006-0000-0200-00008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5" authorId="0" shapeId="0" xr:uid="{00000000-0006-0000-0200-00008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5" authorId="0" shapeId="0" xr:uid="{00000000-0006-0000-0200-00008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5" authorId="0" shapeId="0" xr:uid="{00000000-0006-0000-0200-00008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00000000-0006-0000-0200-00008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5" authorId="0" shapeId="0" xr:uid="{00000000-0006-0000-0200-00008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6" authorId="0" shapeId="0" xr:uid="{00000000-0006-0000-0200-00008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6" authorId="0" shapeId="0" xr:uid="{00000000-0006-0000-0200-00008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6" authorId="0" shapeId="0" xr:uid="{00000000-0006-0000-0200-00008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6" authorId="0" shapeId="0" xr:uid="{00000000-0006-0000-0200-00008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6" authorId="0" shapeId="0" xr:uid="{00000000-0006-0000-0200-00009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6" authorId="0" shapeId="0" xr:uid="{00000000-0006-0000-0200-00009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6" authorId="0" shapeId="0" xr:uid="{00000000-0006-0000-0200-00009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6" authorId="0" shapeId="0" xr:uid="{00000000-0006-0000-0200-00009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T66" authorId="0" shapeId="0" xr:uid="{00000000-0006-0000-0200-00009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6" authorId="0" shapeId="0" xr:uid="{00000000-0006-0000-0200-00009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6" authorId="0" shapeId="0" xr:uid="{00000000-0006-0000-0200-00009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6" authorId="0" shapeId="0" xr:uid="{00000000-0006-0000-0200-00009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6" authorId="0" shapeId="0" xr:uid="{00000000-0006-0000-0200-00009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6" authorId="0" shapeId="0" xr:uid="{00000000-0006-0000-0200-00009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6" authorId="0" shapeId="0" xr:uid="{00000000-0006-0000-0200-00009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6" authorId="0" shapeId="0" xr:uid="{00000000-0006-0000-0200-00009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6" authorId="0" shapeId="0" xr:uid="{00000000-0006-0000-0200-00009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6" authorId="0" shapeId="0" xr:uid="{00000000-0006-0000-0200-00009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6" authorId="0" shapeId="0" xr:uid="{00000000-0006-0000-0200-00009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6" authorId="0" shapeId="0" xr:uid="{00000000-0006-0000-0200-00009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6" authorId="0" shapeId="0" xr:uid="{00000000-0006-0000-0200-0000A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6" authorId="0" shapeId="0" xr:uid="{00000000-0006-0000-0200-0000A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6" authorId="0" shapeId="0" xr:uid="{00000000-0006-0000-0200-0000A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6" authorId="0" shapeId="0" xr:uid="{00000000-0006-0000-0200-0000A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7" authorId="0" shapeId="0" xr:uid="{00000000-0006-0000-0200-0000A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00000000-0006-0000-0200-0000A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7" authorId="0" shapeId="0" xr:uid="{00000000-0006-0000-0200-0000A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00000000-0006-0000-0200-0000A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7" authorId="0" shapeId="0" xr:uid="{00000000-0006-0000-0200-0000A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7" authorId="0" shapeId="0" xr:uid="{00000000-0006-0000-0200-0000A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7" authorId="0" shapeId="0" xr:uid="{00000000-0006-0000-0200-0000A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7" authorId="0" shapeId="0" xr:uid="{00000000-0006-0000-0200-0000A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7" authorId="0" shapeId="0" xr:uid="{00000000-0006-0000-0200-0000A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7" authorId="0" shapeId="0" xr:uid="{00000000-0006-0000-0200-0000A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7" authorId="0" shapeId="0" xr:uid="{00000000-0006-0000-0200-0000A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7" authorId="0" shapeId="0" xr:uid="{00000000-0006-0000-0200-0000A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7" authorId="0" shapeId="0" xr:uid="{00000000-0006-0000-0200-0000B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7" authorId="0" shapeId="0" xr:uid="{00000000-0006-0000-0200-0000B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7" authorId="0" shapeId="0" xr:uid="{00000000-0006-0000-0200-0000B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7" authorId="0" shapeId="0" xr:uid="{00000000-0006-0000-0200-0000B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7" authorId="0" shapeId="0" xr:uid="{00000000-0006-0000-0200-0000B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7" authorId="0" shapeId="0" xr:uid="{00000000-0006-0000-0200-0000B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7" authorId="0" shapeId="0" xr:uid="{00000000-0006-0000-0200-0000B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7" authorId="0" shapeId="0" xr:uid="{00000000-0006-0000-0200-0000B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7" authorId="0" shapeId="0" xr:uid="{00000000-0006-0000-0200-0000B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7" authorId="0" shapeId="0" xr:uid="{00000000-0006-0000-0200-0000B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7" authorId="0" shapeId="0" xr:uid="{00000000-0006-0000-0200-0000B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7" authorId="0" shapeId="0" xr:uid="{00000000-0006-0000-0200-0000B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7" authorId="0" shapeId="0" xr:uid="{00000000-0006-0000-0200-0000B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7" authorId="0" shapeId="0" xr:uid="{00000000-0006-0000-0200-0000B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7" authorId="0" shapeId="0" xr:uid="{00000000-0006-0000-0200-0000B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00000000-0006-0000-0200-0000B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8" authorId="0" shapeId="0" xr:uid="{00000000-0006-0000-0200-0000C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8" authorId="0" shapeId="0" xr:uid="{00000000-0006-0000-0200-0000C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8" authorId="0" shapeId="0" xr:uid="{00000000-0006-0000-0200-0000C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00000000-0006-0000-0200-0000C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00000000-0006-0000-0200-0000C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8" authorId="0" shapeId="0" xr:uid="{00000000-0006-0000-0200-0000C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8" authorId="0" shapeId="0" xr:uid="{00000000-0006-0000-0200-0000C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8" authorId="0" shapeId="0" xr:uid="{00000000-0006-0000-0200-0000C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8" authorId="0" shapeId="0" xr:uid="{00000000-0006-0000-0200-0000C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8" authorId="0" shapeId="0" xr:uid="{00000000-0006-0000-0200-0000C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8" authorId="0" shapeId="0" xr:uid="{00000000-0006-0000-0200-0000C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8" authorId="0" shapeId="0" xr:uid="{00000000-0006-0000-0200-0000C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8" authorId="0" shapeId="0" xr:uid="{00000000-0006-0000-0200-0000C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8" authorId="0" shapeId="0" xr:uid="{00000000-0006-0000-0200-0000C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8" authorId="0" shapeId="0" xr:uid="{00000000-0006-0000-0200-0000C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8" authorId="0" shapeId="0" xr:uid="{00000000-0006-0000-0200-0000C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8" authorId="0" shapeId="0" xr:uid="{00000000-0006-0000-0200-0000D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8" authorId="0" shapeId="0" xr:uid="{00000000-0006-0000-0200-0000D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8" authorId="0" shapeId="0" xr:uid="{00000000-0006-0000-0200-0000D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8" authorId="0" shapeId="0" xr:uid="{00000000-0006-0000-0200-0000D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8" authorId="0" shapeId="0" xr:uid="{00000000-0006-0000-0200-0000D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8" authorId="0" shapeId="0" xr:uid="{00000000-0006-0000-0200-0000D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8" authorId="0" shapeId="0" xr:uid="{00000000-0006-0000-0200-0000D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8" authorId="0" shapeId="0" xr:uid="{00000000-0006-0000-0200-0000D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8" authorId="0" shapeId="0" xr:uid="{00000000-0006-0000-0200-0000D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8" authorId="0" shapeId="0" xr:uid="{00000000-0006-0000-0200-0000D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8" authorId="0" shapeId="0" xr:uid="{00000000-0006-0000-0200-0000D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00000000-0006-0000-0200-0000D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00000000-0006-0000-0200-0000D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00000000-0006-0000-0200-0000D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9" authorId="0" shapeId="0" xr:uid="{00000000-0006-0000-0200-0000D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00000000-0006-0000-0200-0000D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00000000-0006-0000-0200-0000E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9" authorId="0" shapeId="0" xr:uid="{00000000-0006-0000-0200-0000E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9" authorId="0" shapeId="0" xr:uid="{00000000-0006-0000-0200-0000E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9" authorId="0" shapeId="0" xr:uid="{00000000-0006-0000-0200-0000E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9" authorId="0" shapeId="0" xr:uid="{00000000-0006-0000-0200-0000E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9" authorId="0" shapeId="0" xr:uid="{00000000-0006-0000-0200-0000E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9" authorId="0" shapeId="0" xr:uid="{00000000-0006-0000-0200-0000E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9" authorId="0" shapeId="0" xr:uid="{00000000-0006-0000-0200-0000E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9" authorId="0" shapeId="0" xr:uid="{00000000-0006-0000-0200-0000E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9" authorId="0" shapeId="0" xr:uid="{00000000-0006-0000-0200-0000E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9" authorId="0" shapeId="0" xr:uid="{00000000-0006-0000-0200-0000E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9" authorId="0" shapeId="0" xr:uid="{00000000-0006-0000-0200-0000E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9" authorId="0" shapeId="0" xr:uid="{00000000-0006-0000-0200-0000E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9" authorId="0" shapeId="0" xr:uid="{00000000-0006-0000-0200-0000E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9" authorId="0" shapeId="0" xr:uid="{00000000-0006-0000-0200-0000E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9" authorId="0" shapeId="0" xr:uid="{00000000-0006-0000-0200-0000E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9" authorId="0" shapeId="0" xr:uid="{00000000-0006-0000-0200-0000F0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9" authorId="0" shapeId="0" xr:uid="{00000000-0006-0000-0200-0000F1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9" authorId="0" shapeId="0" xr:uid="{00000000-0006-0000-0200-0000F2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9" authorId="0" shapeId="0" xr:uid="{00000000-0006-0000-0200-0000F3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9" authorId="0" shapeId="0" xr:uid="{00000000-0006-0000-0200-0000F4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9" authorId="0" shapeId="0" xr:uid="{00000000-0006-0000-0200-0000F5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9" authorId="0" shapeId="0" xr:uid="{00000000-0006-0000-0200-0000F6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9" authorId="0" shapeId="0" xr:uid="{00000000-0006-0000-0200-0000F7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00000000-0006-0000-0200-0000F8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0" authorId="0" shapeId="0" xr:uid="{00000000-0006-0000-0200-0000F9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0" authorId="0" shapeId="0" xr:uid="{00000000-0006-0000-0200-0000FA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00000000-0006-0000-0200-0000FB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00000000-0006-0000-0200-0000FC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0" authorId="0" shapeId="0" xr:uid="{00000000-0006-0000-0200-0000FD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0" authorId="0" shapeId="0" xr:uid="{00000000-0006-0000-0200-0000FE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0" authorId="0" shapeId="0" xr:uid="{00000000-0006-0000-0200-0000FF06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70" authorId="0" shapeId="0" xr:uid="{00000000-0006-0000-0200-00000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0" authorId="0" shapeId="0" xr:uid="{00000000-0006-0000-0200-00000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0" authorId="0" shapeId="0" xr:uid="{00000000-0006-0000-0200-00000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0" authorId="0" shapeId="0" xr:uid="{00000000-0006-0000-0200-00000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0" authorId="0" shapeId="0" xr:uid="{00000000-0006-0000-0200-00000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0" authorId="0" shapeId="0" xr:uid="{00000000-0006-0000-0200-00000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0" authorId="0" shapeId="0" xr:uid="{00000000-0006-0000-0200-00000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0" authorId="0" shapeId="0" xr:uid="{00000000-0006-0000-0200-00000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0" authorId="0" shapeId="0" xr:uid="{00000000-0006-0000-0200-00000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0" authorId="0" shapeId="0" xr:uid="{00000000-0006-0000-0200-00000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0" authorId="0" shapeId="0" xr:uid="{00000000-0006-0000-0200-00000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0" authorId="0" shapeId="0" xr:uid="{00000000-0006-0000-0200-00000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0" authorId="0" shapeId="0" xr:uid="{00000000-0006-0000-0200-00000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0" authorId="0" shapeId="0" xr:uid="{00000000-0006-0000-0200-00000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0" authorId="0" shapeId="0" xr:uid="{00000000-0006-0000-0200-00000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0" authorId="0" shapeId="0" xr:uid="{00000000-0006-0000-0200-00000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0" authorId="0" shapeId="0" xr:uid="{00000000-0006-0000-0200-00001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0" authorId="0" shapeId="0" xr:uid="{00000000-0006-0000-0200-00001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0" authorId="0" shapeId="0" xr:uid="{00000000-0006-0000-0200-00001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00000000-0006-0000-0200-00001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1" authorId="0" shapeId="0" xr:uid="{00000000-0006-0000-0200-00001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00000000-0006-0000-0200-00001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1" authorId="0" shapeId="0" xr:uid="{00000000-0006-0000-0200-00001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1" authorId="0" shapeId="0" xr:uid="{00000000-0006-0000-0200-00001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1" authorId="0" shapeId="0" xr:uid="{00000000-0006-0000-0200-00001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1" authorId="0" shapeId="0" xr:uid="{00000000-0006-0000-0200-00001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1" authorId="0" shapeId="0" xr:uid="{00000000-0006-0000-0200-00001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1" authorId="0" shapeId="0" xr:uid="{00000000-0006-0000-0200-00001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1" authorId="0" shapeId="0" xr:uid="{00000000-0006-0000-0200-00001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1" authorId="0" shapeId="0" xr:uid="{00000000-0006-0000-0200-00001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1" authorId="0" shapeId="0" xr:uid="{00000000-0006-0000-0200-00001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1" authorId="0" shapeId="0" xr:uid="{00000000-0006-0000-0200-00001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1" authorId="0" shapeId="0" xr:uid="{00000000-0006-0000-0200-00002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1" authorId="0" shapeId="0" xr:uid="{00000000-0006-0000-0200-00002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1" authorId="0" shapeId="0" xr:uid="{00000000-0006-0000-0200-00002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1" authorId="0" shapeId="0" xr:uid="{00000000-0006-0000-0200-00002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1" authorId="0" shapeId="0" xr:uid="{00000000-0006-0000-0200-00002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1" authorId="0" shapeId="0" xr:uid="{00000000-0006-0000-0200-00002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1" authorId="0" shapeId="0" xr:uid="{00000000-0006-0000-0200-00002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1" authorId="0" shapeId="0" xr:uid="{00000000-0006-0000-0200-00002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1" authorId="0" shapeId="0" xr:uid="{00000000-0006-0000-0200-00002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1" authorId="0" shapeId="0" xr:uid="{00000000-0006-0000-0200-00002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1" authorId="0" shapeId="0" xr:uid="{00000000-0006-0000-0200-00002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00000000-0006-0000-0200-00002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00000000-0006-0000-0200-00002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2" authorId="0" shapeId="0" xr:uid="{00000000-0006-0000-0200-00002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2" authorId="0" shapeId="0" xr:uid="{00000000-0006-0000-0200-00002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00000000-0006-0000-0200-00002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2" authorId="0" shapeId="0" xr:uid="{00000000-0006-0000-0200-00003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2" authorId="0" shapeId="0" xr:uid="{00000000-0006-0000-0200-00003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2" authorId="0" shapeId="0" xr:uid="{00000000-0006-0000-0200-00003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2" authorId="0" shapeId="0" xr:uid="{00000000-0006-0000-0200-00003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2" authorId="0" shapeId="0" xr:uid="{00000000-0006-0000-0200-00003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2" authorId="0" shapeId="0" xr:uid="{00000000-0006-0000-0200-00003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2" authorId="0" shapeId="0" xr:uid="{00000000-0006-0000-0200-00003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2" authorId="0" shapeId="0" xr:uid="{00000000-0006-0000-0200-00003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2" authorId="0" shapeId="0" xr:uid="{00000000-0006-0000-0200-00003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2" authorId="0" shapeId="0" xr:uid="{00000000-0006-0000-0200-00003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2" authorId="0" shapeId="0" xr:uid="{00000000-0006-0000-0200-00003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2" authorId="0" shapeId="0" xr:uid="{00000000-0006-0000-0200-00003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2" authorId="0" shapeId="0" xr:uid="{00000000-0006-0000-0200-00003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2" authorId="0" shapeId="0" xr:uid="{00000000-0006-0000-0200-00003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2" authorId="0" shapeId="0" xr:uid="{00000000-0006-0000-0200-00003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2" authorId="0" shapeId="0" xr:uid="{00000000-0006-0000-0200-00003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2" authorId="0" shapeId="0" xr:uid="{00000000-0006-0000-0200-00004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2" authorId="0" shapeId="0" xr:uid="{00000000-0006-0000-0200-00004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2" authorId="0" shapeId="0" xr:uid="{00000000-0006-0000-0200-00004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2" authorId="0" shapeId="0" xr:uid="{00000000-0006-0000-0200-00004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2" authorId="0" shapeId="0" xr:uid="{00000000-0006-0000-0200-00004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2" authorId="0" shapeId="0" xr:uid="{00000000-0006-0000-0200-00004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00000000-0006-0000-0200-00004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00000000-0006-0000-0200-00004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3" authorId="0" shapeId="0" xr:uid="{00000000-0006-0000-0200-00004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3" authorId="0" shapeId="0" xr:uid="{00000000-0006-0000-0200-00004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00000000-0006-0000-0200-00004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00000000-0006-0000-0200-00004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3" authorId="0" shapeId="0" xr:uid="{00000000-0006-0000-0200-00004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3" authorId="0" shapeId="0" xr:uid="{00000000-0006-0000-0200-00004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3" authorId="0" shapeId="0" xr:uid="{00000000-0006-0000-0200-00004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3" authorId="0" shapeId="0" xr:uid="{00000000-0006-0000-0200-00004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3" authorId="0" shapeId="0" xr:uid="{00000000-0006-0000-0200-00005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3" authorId="0" shapeId="0" xr:uid="{00000000-0006-0000-0200-00005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3" authorId="0" shapeId="0" xr:uid="{00000000-0006-0000-0200-00005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3" authorId="0" shapeId="0" xr:uid="{00000000-0006-0000-0200-00005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3" authorId="0" shapeId="0" xr:uid="{00000000-0006-0000-0200-00005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3" authorId="0" shapeId="0" xr:uid="{00000000-0006-0000-0200-00005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3" authorId="0" shapeId="0" xr:uid="{00000000-0006-0000-0200-00005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3" authorId="0" shapeId="0" xr:uid="{00000000-0006-0000-0200-00005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3" authorId="0" shapeId="0" xr:uid="{00000000-0006-0000-0200-00005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3" authorId="0" shapeId="0" xr:uid="{00000000-0006-0000-0200-00005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3" authorId="0" shapeId="0" xr:uid="{00000000-0006-0000-0200-00005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3" authorId="0" shapeId="0" xr:uid="{00000000-0006-0000-0200-00005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3" authorId="0" shapeId="0" xr:uid="{00000000-0006-0000-0200-00005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3" authorId="0" shapeId="0" xr:uid="{00000000-0006-0000-0200-00005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3" authorId="0" shapeId="0" xr:uid="{00000000-0006-0000-0200-00005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3" authorId="0" shapeId="0" xr:uid="{00000000-0006-0000-0200-00005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3" authorId="0" shapeId="0" xr:uid="{00000000-0006-0000-0200-00006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3" authorId="0" shapeId="0" xr:uid="{00000000-0006-0000-0200-00006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00000000-0006-0000-0200-00006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00000000-0006-0000-0200-00006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4" authorId="0" shapeId="0" xr:uid="{00000000-0006-0000-0200-00006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4" authorId="0" shapeId="0" xr:uid="{00000000-0006-0000-0200-00006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00000000-0006-0000-0200-00006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00000000-0006-0000-0200-00006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74" authorId="0" shapeId="0" xr:uid="{00000000-0006-0000-0200-00006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4" authorId="0" shapeId="0" xr:uid="{00000000-0006-0000-0200-00006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4" authorId="0" shapeId="0" xr:uid="{00000000-0006-0000-0200-00006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4" authorId="0" shapeId="0" xr:uid="{00000000-0006-0000-0200-00006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4" authorId="0" shapeId="0" xr:uid="{00000000-0006-0000-0200-00006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4" authorId="0" shapeId="0" xr:uid="{00000000-0006-0000-0200-00006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4" authorId="0" shapeId="0" xr:uid="{00000000-0006-0000-0200-00006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4" authorId="0" shapeId="0" xr:uid="{00000000-0006-0000-0200-00006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4" authorId="0" shapeId="0" xr:uid="{00000000-0006-0000-0200-00007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4" authorId="0" shapeId="0" xr:uid="{00000000-0006-0000-0200-00007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4" authorId="0" shapeId="0" xr:uid="{00000000-0006-0000-0200-00007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4" authorId="0" shapeId="0" xr:uid="{00000000-0006-0000-0200-00007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4" authorId="0" shapeId="0" xr:uid="{00000000-0006-0000-0200-00007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4" authorId="0" shapeId="0" xr:uid="{00000000-0006-0000-0200-00007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4" authorId="0" shapeId="0" xr:uid="{00000000-0006-0000-0200-00007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4" authorId="0" shapeId="0" xr:uid="{00000000-0006-0000-0200-00007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4" authorId="0" shapeId="0" xr:uid="{00000000-0006-0000-0200-00007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4" authorId="0" shapeId="0" xr:uid="{00000000-0006-0000-0200-00007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4" authorId="0" shapeId="0" xr:uid="{00000000-0006-0000-0200-00007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4" authorId="0" shapeId="0" xr:uid="{00000000-0006-0000-0200-00007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4" authorId="0" shapeId="0" xr:uid="{00000000-0006-0000-0200-00007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4" authorId="0" shapeId="0" xr:uid="{00000000-0006-0000-0200-00007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4" authorId="0" shapeId="0" xr:uid="{00000000-0006-0000-0200-00007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00000000-0006-0000-0200-00007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00000000-0006-0000-0200-00008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R75" authorId="0" shapeId="0" xr:uid="{00000000-0006-0000-0200-00008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5" authorId="0" shapeId="0" xr:uid="{00000000-0006-0000-0200-00008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00000000-0006-0000-0200-00008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5" authorId="0" shapeId="0" xr:uid="{00000000-0006-0000-0200-00008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5" authorId="0" shapeId="0" xr:uid="{00000000-0006-0000-0200-00008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5" authorId="0" shapeId="0" xr:uid="{00000000-0006-0000-0200-00008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5" authorId="0" shapeId="0" xr:uid="{00000000-0006-0000-0200-00008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5" authorId="0" shapeId="0" xr:uid="{00000000-0006-0000-0200-00008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5" authorId="0" shapeId="0" xr:uid="{00000000-0006-0000-0200-00008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5" authorId="0" shapeId="0" xr:uid="{00000000-0006-0000-0200-00008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5" authorId="0" shapeId="0" xr:uid="{00000000-0006-0000-0200-00008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5" authorId="0" shapeId="0" xr:uid="{00000000-0006-0000-0200-00008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5" authorId="0" shapeId="0" xr:uid="{00000000-0006-0000-0200-00008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5" authorId="0" shapeId="0" xr:uid="{00000000-0006-0000-0200-00008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5" authorId="0" shapeId="0" xr:uid="{00000000-0006-0000-0200-00008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5" authorId="0" shapeId="0" xr:uid="{00000000-0006-0000-0200-00009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5" authorId="0" shapeId="0" xr:uid="{00000000-0006-0000-0200-00009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5" authorId="0" shapeId="0" xr:uid="{00000000-0006-0000-0200-00009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5" authorId="0" shapeId="0" xr:uid="{00000000-0006-0000-0200-00009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5" authorId="0" shapeId="0" xr:uid="{00000000-0006-0000-0200-00009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5" authorId="0" shapeId="0" xr:uid="{00000000-0006-0000-0200-00009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5" authorId="0" shapeId="0" xr:uid="{00000000-0006-0000-0200-00009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5" authorId="0" shapeId="0" xr:uid="{00000000-0006-0000-0200-00009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5" authorId="0" shapeId="0" xr:uid="{00000000-0006-0000-0200-00009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00000000-0006-0000-0200-00009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6" authorId="0" shapeId="0" xr:uid="{00000000-0006-0000-0200-00009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6" authorId="0" shapeId="0" xr:uid="{00000000-0006-0000-0200-00009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00000000-0006-0000-0200-00009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6" authorId="0" shapeId="0" xr:uid="{00000000-0006-0000-0200-00009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6" authorId="0" shapeId="0" xr:uid="{00000000-0006-0000-0200-00009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6" authorId="0" shapeId="0" xr:uid="{00000000-0006-0000-0200-00009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6" authorId="0" shapeId="0" xr:uid="{00000000-0006-0000-0200-0000A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6" authorId="0" shapeId="0" xr:uid="{00000000-0006-0000-0200-0000A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6" authorId="0" shapeId="0" xr:uid="{00000000-0006-0000-0200-0000A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6" authorId="0" shapeId="0" xr:uid="{00000000-0006-0000-0200-0000A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6" authorId="0" shapeId="0" xr:uid="{00000000-0006-0000-0200-0000A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6" authorId="0" shapeId="0" xr:uid="{00000000-0006-0000-0200-0000A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6" authorId="0" shapeId="0" xr:uid="{00000000-0006-0000-0200-0000A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6" authorId="0" shapeId="0" xr:uid="{00000000-0006-0000-0200-0000A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6" authorId="0" shapeId="0" xr:uid="{00000000-0006-0000-0200-0000A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6" authorId="0" shapeId="0" xr:uid="{00000000-0006-0000-0200-0000A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6" authorId="0" shapeId="0" xr:uid="{00000000-0006-0000-0200-0000A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6" authorId="0" shapeId="0" xr:uid="{00000000-0006-0000-0200-0000A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6" authorId="0" shapeId="0" xr:uid="{00000000-0006-0000-0200-0000A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6" authorId="0" shapeId="0" xr:uid="{00000000-0006-0000-0200-0000A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6" authorId="0" shapeId="0" xr:uid="{00000000-0006-0000-0200-0000A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76" authorId="0" shapeId="0" xr:uid="{00000000-0006-0000-0200-0000A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00000000-0006-0000-0200-0000B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00000000-0006-0000-0200-0000B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7" authorId="0" shapeId="0" xr:uid="{00000000-0006-0000-0200-0000B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7" authorId="0" shapeId="0" xr:uid="{00000000-0006-0000-0200-0000B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7" authorId="0" shapeId="0" xr:uid="{00000000-0006-0000-0200-0000B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7" authorId="0" shapeId="0" xr:uid="{00000000-0006-0000-0200-0000B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7" authorId="0" shapeId="0" xr:uid="{00000000-0006-0000-0200-0000B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7" authorId="0" shapeId="0" xr:uid="{00000000-0006-0000-0200-0000B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7" authorId="0" shapeId="0" xr:uid="{00000000-0006-0000-0200-0000B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7" authorId="0" shapeId="0" xr:uid="{00000000-0006-0000-0200-0000B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7" authorId="0" shapeId="0" xr:uid="{00000000-0006-0000-0200-0000B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7" authorId="0" shapeId="0" xr:uid="{00000000-0006-0000-0200-0000B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7" authorId="0" shapeId="0" xr:uid="{00000000-0006-0000-0200-0000B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7" authorId="0" shapeId="0" xr:uid="{00000000-0006-0000-0200-0000B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7" authorId="0" shapeId="0" xr:uid="{00000000-0006-0000-0200-0000B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7" authorId="0" shapeId="0" xr:uid="{00000000-0006-0000-0200-0000B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7" authorId="0" shapeId="0" xr:uid="{00000000-0006-0000-0200-0000C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7" authorId="0" shapeId="0" xr:uid="{00000000-0006-0000-0200-0000C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7" authorId="0" shapeId="0" xr:uid="{00000000-0006-0000-0200-0000C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7" authorId="0" shapeId="0" xr:uid="{00000000-0006-0000-0200-0000C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7" authorId="0" shapeId="0" xr:uid="{00000000-0006-0000-0200-0000C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00000000-0006-0000-0200-0000C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00000000-0006-0000-0200-0000C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8" authorId="0" shapeId="0" xr:uid="{00000000-0006-0000-0200-0000C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8" authorId="0" shapeId="0" xr:uid="{00000000-0006-0000-0200-0000C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00000000-0006-0000-0200-0000C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8" authorId="0" shapeId="0" xr:uid="{00000000-0006-0000-0200-0000C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8" authorId="0" shapeId="0" xr:uid="{00000000-0006-0000-0200-0000C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8" authorId="0" shapeId="0" xr:uid="{00000000-0006-0000-0200-0000C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8" authorId="0" shapeId="0" xr:uid="{00000000-0006-0000-0200-0000C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8" authorId="0" shapeId="0" xr:uid="{00000000-0006-0000-0200-0000C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8" authorId="0" shapeId="0" xr:uid="{00000000-0006-0000-0200-0000C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8" authorId="0" shapeId="0" xr:uid="{00000000-0006-0000-0200-0000D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8" authorId="0" shapeId="0" xr:uid="{00000000-0006-0000-0200-0000D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8" authorId="0" shapeId="0" xr:uid="{00000000-0006-0000-0200-0000D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8" authorId="0" shapeId="0" xr:uid="{00000000-0006-0000-0200-0000D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8" authorId="0" shapeId="0" xr:uid="{00000000-0006-0000-0200-0000D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8" authorId="0" shapeId="0" xr:uid="{00000000-0006-0000-0200-0000D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8" authorId="0" shapeId="0" xr:uid="{00000000-0006-0000-0200-0000D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8" authorId="0" shapeId="0" xr:uid="{00000000-0006-0000-0200-0000D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8" authorId="0" shapeId="0" xr:uid="{00000000-0006-0000-0200-0000D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8" authorId="0" shapeId="0" xr:uid="{00000000-0006-0000-0200-0000D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8" authorId="0" shapeId="0" xr:uid="{00000000-0006-0000-0200-0000D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8" authorId="0" shapeId="0" xr:uid="{00000000-0006-0000-0200-0000D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8" authorId="0" shapeId="0" xr:uid="{00000000-0006-0000-0200-0000D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8" authorId="0" shapeId="0" xr:uid="{00000000-0006-0000-0200-0000D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8" authorId="0" shapeId="0" xr:uid="{00000000-0006-0000-0200-0000D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9" authorId="0" shapeId="0" xr:uid="{00000000-0006-0000-0200-0000D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9" authorId="0" shapeId="0" xr:uid="{00000000-0006-0000-0200-0000E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00000000-0006-0000-0200-0000E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9" authorId="0" shapeId="0" xr:uid="{00000000-0006-0000-0200-0000E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9" authorId="0" shapeId="0" xr:uid="{00000000-0006-0000-0200-0000E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9" authorId="0" shapeId="0" xr:uid="{00000000-0006-0000-0200-0000E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9" authorId="0" shapeId="0" xr:uid="{00000000-0006-0000-0200-0000E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9" authorId="0" shapeId="0" xr:uid="{00000000-0006-0000-0200-0000E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9" authorId="0" shapeId="0" xr:uid="{00000000-0006-0000-0200-0000E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9" authorId="0" shapeId="0" xr:uid="{00000000-0006-0000-0200-0000E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9" authorId="0" shapeId="0" xr:uid="{00000000-0006-0000-0200-0000E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9" authorId="0" shapeId="0" xr:uid="{00000000-0006-0000-0200-0000E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9" authorId="0" shapeId="0" xr:uid="{00000000-0006-0000-0200-0000E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9" authorId="0" shapeId="0" xr:uid="{00000000-0006-0000-0200-0000E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9" authorId="0" shapeId="0" xr:uid="{00000000-0006-0000-0200-0000E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9" authorId="0" shapeId="0" xr:uid="{00000000-0006-0000-0200-0000E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9" authorId="0" shapeId="0" xr:uid="{00000000-0006-0000-0200-0000E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9" authorId="0" shapeId="0" xr:uid="{00000000-0006-0000-0200-0000F0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9" authorId="0" shapeId="0" xr:uid="{00000000-0006-0000-0200-0000F1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9" authorId="0" shapeId="0" xr:uid="{00000000-0006-0000-0200-0000F2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9" authorId="0" shapeId="0" xr:uid="{00000000-0006-0000-0200-0000F3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9" authorId="0" shapeId="0" xr:uid="{00000000-0006-0000-0200-0000F4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0" authorId="0" shapeId="0" xr:uid="{00000000-0006-0000-0200-0000F5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0" authorId="0" shapeId="0" xr:uid="{00000000-0006-0000-0200-0000F6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0" authorId="0" shapeId="0" xr:uid="{00000000-0006-0000-0200-0000F7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0" authorId="0" shapeId="0" xr:uid="{00000000-0006-0000-0200-0000F8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0" authorId="0" shapeId="0" xr:uid="{00000000-0006-0000-0200-0000F9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0" authorId="0" shapeId="0" xr:uid="{00000000-0006-0000-0200-0000FA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0" authorId="0" shapeId="0" xr:uid="{00000000-0006-0000-0200-0000FB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80" authorId="0" shapeId="0" xr:uid="{00000000-0006-0000-0200-0000FC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0" authorId="0" shapeId="0" xr:uid="{00000000-0006-0000-0200-0000FD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0" authorId="0" shapeId="0" xr:uid="{00000000-0006-0000-0200-0000FE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0" authorId="0" shapeId="0" xr:uid="{00000000-0006-0000-0200-0000FF07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1" authorId="0" shapeId="0" xr:uid="{00000000-0006-0000-0200-00000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1" authorId="0" shapeId="0" xr:uid="{00000000-0006-0000-0200-00000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1" authorId="0" shapeId="0" xr:uid="{00000000-0006-0000-0200-00000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1" authorId="0" shapeId="0" xr:uid="{00000000-0006-0000-0200-00000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1" authorId="0" shapeId="0" xr:uid="{00000000-0006-0000-0200-00000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1" authorId="0" shapeId="0" xr:uid="{00000000-0006-0000-0200-00000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1" authorId="0" shapeId="0" xr:uid="{00000000-0006-0000-0200-00000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1" authorId="0" shapeId="0" xr:uid="{00000000-0006-0000-0200-00000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1" authorId="0" shapeId="0" xr:uid="{00000000-0006-0000-0200-00000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1" authorId="0" shapeId="0" xr:uid="{00000000-0006-0000-0200-00000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2" authorId="0" shapeId="0" xr:uid="{00000000-0006-0000-0200-00000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2" authorId="0" shapeId="0" xr:uid="{00000000-0006-0000-0200-00000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2" authorId="0" shapeId="0" xr:uid="{00000000-0006-0000-0200-00000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2" authorId="0" shapeId="0" xr:uid="{00000000-0006-0000-0200-00000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2" authorId="0" shapeId="0" xr:uid="{00000000-0006-0000-0200-00000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2" authorId="0" shapeId="0" xr:uid="{00000000-0006-0000-0200-00000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2" authorId="0" shapeId="0" xr:uid="{00000000-0006-0000-0200-00001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2" authorId="0" shapeId="0" xr:uid="{00000000-0006-0000-0200-00001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2" authorId="0" shapeId="0" xr:uid="{00000000-0006-0000-0200-00001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2" authorId="0" shapeId="0" xr:uid="{00000000-0006-0000-0200-00001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2" authorId="0" shapeId="0" xr:uid="{00000000-0006-0000-0200-00001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3" authorId="0" shapeId="0" xr:uid="{00000000-0006-0000-0200-00001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3" authorId="0" shapeId="0" xr:uid="{00000000-0006-0000-0200-00001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3" authorId="0" shapeId="0" xr:uid="{00000000-0006-0000-0200-00001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3" authorId="0" shapeId="0" xr:uid="{00000000-0006-0000-0200-00001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3" authorId="0" shapeId="0" xr:uid="{00000000-0006-0000-0200-00001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3" authorId="0" shapeId="0" xr:uid="{00000000-0006-0000-0200-00001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3" authorId="0" shapeId="0" xr:uid="{00000000-0006-0000-0200-00001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3" authorId="0" shapeId="0" xr:uid="{00000000-0006-0000-0200-00001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3" authorId="0" shapeId="0" xr:uid="{00000000-0006-0000-0200-00001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3" authorId="0" shapeId="0" xr:uid="{00000000-0006-0000-0200-00001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3" authorId="0" shapeId="0" xr:uid="{00000000-0006-0000-0200-00001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4" authorId="0" shapeId="0" xr:uid="{00000000-0006-0000-0200-00002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4" authorId="0" shapeId="0" xr:uid="{00000000-0006-0000-0200-00002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4" authorId="0" shapeId="0" xr:uid="{00000000-0006-0000-0200-00002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4" authorId="0" shapeId="0" xr:uid="{00000000-0006-0000-0200-00002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4" authorId="0" shapeId="0" xr:uid="{00000000-0006-0000-0200-00002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4" authorId="0" shapeId="0" xr:uid="{00000000-0006-0000-0200-00002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4" authorId="0" shapeId="0" xr:uid="{00000000-0006-0000-0200-00002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4" authorId="0" shapeId="0" xr:uid="{00000000-0006-0000-0200-00002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4" authorId="0" shapeId="0" xr:uid="{00000000-0006-0000-0200-00002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4" authorId="0" shapeId="0" xr:uid="{00000000-0006-0000-0200-00002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5" authorId="0" shapeId="0" xr:uid="{00000000-0006-0000-0200-00002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5" authorId="0" shapeId="0" xr:uid="{00000000-0006-0000-0200-00002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5" authorId="0" shapeId="0" xr:uid="{00000000-0006-0000-0200-00002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5" authorId="0" shapeId="0" xr:uid="{00000000-0006-0000-0200-00002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5" authorId="0" shapeId="0" xr:uid="{00000000-0006-0000-0200-00002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5" authorId="0" shapeId="0" xr:uid="{00000000-0006-0000-0200-00002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5" authorId="0" shapeId="0" xr:uid="{00000000-0006-0000-0200-00003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5" authorId="0" shapeId="0" xr:uid="{00000000-0006-0000-0200-00003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5" authorId="0" shapeId="0" xr:uid="{00000000-0006-0000-0200-00003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5" authorId="0" shapeId="0" xr:uid="{00000000-0006-0000-0200-00003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6" authorId="0" shapeId="0" xr:uid="{00000000-0006-0000-0200-00003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6" authorId="0" shapeId="0" xr:uid="{00000000-0006-0000-0200-00003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6" authorId="0" shapeId="0" xr:uid="{00000000-0006-0000-0200-00003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6" authorId="0" shapeId="0" xr:uid="{00000000-0006-0000-0200-00003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6" authorId="0" shapeId="0" xr:uid="{00000000-0006-0000-0200-00003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6" authorId="0" shapeId="0" xr:uid="{00000000-0006-0000-0200-00003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6" authorId="0" shapeId="0" xr:uid="{00000000-0006-0000-0200-00003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6" authorId="0" shapeId="0" xr:uid="{00000000-0006-0000-0200-00003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6" authorId="0" shapeId="0" xr:uid="{00000000-0006-0000-0200-00003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6" authorId="0" shapeId="0" xr:uid="{00000000-0006-0000-0200-00003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6" authorId="0" shapeId="0" xr:uid="{00000000-0006-0000-0200-00003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7" authorId="0" shapeId="0" xr:uid="{00000000-0006-0000-0200-00003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7" authorId="0" shapeId="0" xr:uid="{00000000-0006-0000-0200-00004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7" authorId="0" shapeId="0" xr:uid="{00000000-0006-0000-0200-00004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7" authorId="0" shapeId="0" xr:uid="{00000000-0006-0000-0200-00004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7" authorId="0" shapeId="0" xr:uid="{00000000-0006-0000-0200-00004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7" authorId="0" shapeId="0" xr:uid="{00000000-0006-0000-0200-00004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7" authorId="0" shapeId="0" xr:uid="{00000000-0006-0000-0200-00004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7" authorId="0" shapeId="0" xr:uid="{00000000-0006-0000-0200-00004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7" authorId="0" shapeId="0" xr:uid="{00000000-0006-0000-0200-00004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7" authorId="0" shapeId="0" xr:uid="{00000000-0006-0000-0200-00004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7" authorId="0" shapeId="0" xr:uid="{00000000-0006-0000-0200-00004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7" authorId="0" shapeId="0" xr:uid="{00000000-0006-0000-0200-00004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8" authorId="0" shapeId="0" xr:uid="{00000000-0006-0000-0200-00004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8" authorId="0" shapeId="0" xr:uid="{00000000-0006-0000-0200-00004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8" authorId="0" shapeId="0" xr:uid="{00000000-0006-0000-0200-00004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8" authorId="0" shapeId="0" xr:uid="{00000000-0006-0000-0200-00004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8" authorId="0" shapeId="0" xr:uid="{00000000-0006-0000-0200-00004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8" authorId="0" shapeId="0" xr:uid="{00000000-0006-0000-0200-00005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8" authorId="0" shapeId="0" xr:uid="{00000000-0006-0000-0200-00005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8" authorId="0" shapeId="0" xr:uid="{00000000-0006-0000-0200-00005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8" authorId="0" shapeId="0" xr:uid="{00000000-0006-0000-0200-00005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8" authorId="0" shapeId="0" xr:uid="{00000000-0006-0000-0200-00005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8" authorId="0" shapeId="0" xr:uid="{00000000-0006-0000-0200-00005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8" authorId="0" shapeId="0" xr:uid="{00000000-0006-0000-0200-00005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8" authorId="0" shapeId="0" xr:uid="{00000000-0006-0000-0200-00005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8" authorId="0" shapeId="0" xr:uid="{00000000-0006-0000-0200-00005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9" authorId="0" shapeId="0" xr:uid="{00000000-0006-0000-0200-00005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9" authorId="0" shapeId="0" xr:uid="{00000000-0006-0000-0200-00005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9" authorId="0" shapeId="0" xr:uid="{00000000-0006-0000-0200-00005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9" authorId="0" shapeId="0" xr:uid="{00000000-0006-0000-0200-00005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89" authorId="0" shapeId="0" xr:uid="{00000000-0006-0000-0200-00005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9" authorId="0" shapeId="0" xr:uid="{00000000-0006-0000-0200-00005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9" authorId="0" shapeId="0" xr:uid="{00000000-0006-0000-0200-00005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9" authorId="0" shapeId="0" xr:uid="{00000000-0006-0000-0200-00006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9" authorId="0" shapeId="0" xr:uid="{00000000-0006-0000-0200-00006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9" authorId="0" shapeId="0" xr:uid="{00000000-0006-0000-0200-00006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9" authorId="0" shapeId="0" xr:uid="{00000000-0006-0000-0200-00006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9" authorId="0" shapeId="0" xr:uid="{00000000-0006-0000-0200-00006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89" authorId="0" shapeId="0" xr:uid="{00000000-0006-0000-0200-00006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9" authorId="0" shapeId="0" xr:uid="{00000000-0006-0000-0200-00006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9" authorId="0" shapeId="0" xr:uid="{00000000-0006-0000-0200-00006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0" authorId="0" shapeId="0" xr:uid="{00000000-0006-0000-0200-00006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0" authorId="0" shapeId="0" xr:uid="{00000000-0006-0000-0200-00006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0" authorId="0" shapeId="0" xr:uid="{00000000-0006-0000-0200-00006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0" authorId="0" shapeId="0" xr:uid="{00000000-0006-0000-0200-00006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0" authorId="0" shapeId="0" xr:uid="{00000000-0006-0000-0200-00006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0" authorId="0" shapeId="0" xr:uid="{00000000-0006-0000-0200-00006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0" authorId="0" shapeId="0" xr:uid="{00000000-0006-0000-0200-00006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0" authorId="0" shapeId="0" xr:uid="{00000000-0006-0000-0200-00006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0" authorId="0" shapeId="0" xr:uid="{00000000-0006-0000-0200-00007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0" authorId="0" shapeId="0" xr:uid="{00000000-0006-0000-0200-00007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0" authorId="0" shapeId="0" xr:uid="{00000000-0006-0000-0200-00007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0" authorId="0" shapeId="0" xr:uid="{00000000-0006-0000-0200-00007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0" authorId="0" shapeId="0" xr:uid="{00000000-0006-0000-0200-00007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00000000-0006-0000-0200-00007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1" authorId="0" shapeId="0" xr:uid="{00000000-0006-0000-0200-00007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1" authorId="0" shapeId="0" xr:uid="{00000000-0006-0000-0200-00007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U91" authorId="0" shapeId="0" xr:uid="{00000000-0006-0000-0200-00007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00000000-0006-0000-0200-00007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1" authorId="0" shapeId="0" xr:uid="{00000000-0006-0000-0200-00007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1" authorId="0" shapeId="0" xr:uid="{00000000-0006-0000-0200-00007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1" authorId="0" shapeId="0" xr:uid="{00000000-0006-0000-0200-00007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1" authorId="0" shapeId="0" xr:uid="{00000000-0006-0000-0200-00007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1" authorId="0" shapeId="0" xr:uid="{00000000-0006-0000-0200-00007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1" authorId="0" shapeId="0" xr:uid="{00000000-0006-0000-0200-00007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1" authorId="0" shapeId="0" xr:uid="{00000000-0006-0000-0200-00008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1" authorId="0" shapeId="0" xr:uid="{00000000-0006-0000-0200-00008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1" authorId="0" shapeId="0" xr:uid="{00000000-0006-0000-0200-00008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1" authorId="0" shapeId="0" xr:uid="{00000000-0006-0000-0200-00008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1" authorId="0" shapeId="0" xr:uid="{00000000-0006-0000-0200-00008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1" authorId="0" shapeId="0" xr:uid="{00000000-0006-0000-0200-00008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1" authorId="0" shapeId="0" xr:uid="{00000000-0006-0000-0200-00008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1" authorId="0" shapeId="0" xr:uid="{00000000-0006-0000-0200-00008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1" authorId="0" shapeId="0" xr:uid="{00000000-0006-0000-0200-00008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1" authorId="0" shapeId="0" xr:uid="{00000000-0006-0000-0200-00008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00000000-0006-0000-0200-00008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2" authorId="0" shapeId="0" xr:uid="{00000000-0006-0000-0200-00008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2" authorId="0" shapeId="0" xr:uid="{00000000-0006-0000-0200-00008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2" authorId="0" shapeId="0" xr:uid="{00000000-0006-0000-0200-00008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2" authorId="0" shapeId="0" xr:uid="{00000000-0006-0000-0200-00008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92" authorId="0" shapeId="0" xr:uid="{00000000-0006-0000-0200-00008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2" authorId="0" shapeId="0" xr:uid="{00000000-0006-0000-0200-00009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2" authorId="0" shapeId="0" xr:uid="{00000000-0006-0000-0200-00009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2" authorId="0" shapeId="0" xr:uid="{00000000-0006-0000-0200-00009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92" authorId="0" shapeId="0" xr:uid="{00000000-0006-0000-0200-00009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2" authorId="0" shapeId="0" xr:uid="{00000000-0006-0000-0200-00009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2" authorId="0" shapeId="0" xr:uid="{00000000-0006-0000-0200-00009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H92" authorId="0" shapeId="0" xr:uid="{00000000-0006-0000-0200-00009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2" authorId="0" shapeId="0" xr:uid="{00000000-0006-0000-0200-00009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2" authorId="0" shapeId="0" xr:uid="{00000000-0006-0000-0200-00009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2" authorId="0" shapeId="0" xr:uid="{00000000-0006-0000-0200-00009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2" authorId="0" shapeId="0" xr:uid="{00000000-0006-0000-0200-00009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2" authorId="0" shapeId="0" xr:uid="{00000000-0006-0000-0200-00009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2" authorId="0" shapeId="0" xr:uid="{00000000-0006-0000-0200-00009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2" authorId="0" shapeId="0" xr:uid="{00000000-0006-0000-0200-00009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2" authorId="0" shapeId="0" xr:uid="{00000000-0006-0000-0200-00009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2" authorId="0" shapeId="0" xr:uid="{00000000-0006-0000-0200-00009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2" authorId="0" shapeId="0" xr:uid="{00000000-0006-0000-0200-0000A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92" authorId="0" shapeId="0" xr:uid="{00000000-0006-0000-0200-0000A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92" authorId="0" shapeId="0" xr:uid="{00000000-0006-0000-0200-0000A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2" authorId="0" shapeId="0" xr:uid="{00000000-0006-0000-0200-0000A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00000000-0006-0000-0200-0000A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00000000-0006-0000-0200-0000A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3" authorId="0" shapeId="0" xr:uid="{00000000-0006-0000-0200-0000A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00000000-0006-0000-0200-0000A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00000000-0006-0000-0200-0000A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K93" authorId="0" shapeId="0" xr:uid="{00000000-0006-0000-0200-0000A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3" authorId="0" shapeId="0" xr:uid="{00000000-0006-0000-0200-0000A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3" authorId="0" shapeId="0" xr:uid="{00000000-0006-0000-0200-0000A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3" authorId="0" shapeId="0" xr:uid="{00000000-0006-0000-0200-0000A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3" authorId="0" shapeId="0" xr:uid="{00000000-0006-0000-0200-0000A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3" authorId="0" shapeId="0" xr:uid="{00000000-0006-0000-0200-0000A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3" authorId="0" shapeId="0" xr:uid="{00000000-0006-0000-0200-0000A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3" authorId="0" shapeId="0" xr:uid="{00000000-0006-0000-0200-0000B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3" authorId="0" shapeId="0" xr:uid="{00000000-0006-0000-0200-0000B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3" authorId="0" shapeId="0" xr:uid="{00000000-0006-0000-0200-0000B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3" authorId="0" shapeId="0" xr:uid="{00000000-0006-0000-0200-0000B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3" authorId="0" shapeId="0" xr:uid="{00000000-0006-0000-0200-0000B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3" authorId="0" shapeId="0" xr:uid="{00000000-0006-0000-0200-0000B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3" authorId="0" shapeId="0" xr:uid="{00000000-0006-0000-0200-0000B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3" authorId="0" shapeId="0" xr:uid="{00000000-0006-0000-0200-0000B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3" authorId="0" shapeId="0" xr:uid="{00000000-0006-0000-0200-0000B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3" authorId="0" shapeId="0" xr:uid="{00000000-0006-0000-0200-0000B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3" authorId="0" shapeId="0" xr:uid="{00000000-0006-0000-0200-0000B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00000000-0006-0000-0200-0000B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4" authorId="0" shapeId="0" xr:uid="{00000000-0006-0000-0200-0000B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00000000-0006-0000-0200-0000B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4" authorId="0" shapeId="0" xr:uid="{00000000-0006-0000-0200-0000B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4" authorId="0" shapeId="0" xr:uid="{00000000-0006-0000-0200-0000B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4" authorId="0" shapeId="0" xr:uid="{00000000-0006-0000-0200-0000C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4" authorId="0" shapeId="0" xr:uid="{00000000-0006-0000-0200-0000C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4" authorId="0" shapeId="0" xr:uid="{00000000-0006-0000-0200-0000C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4" authorId="0" shapeId="0" xr:uid="{00000000-0006-0000-0200-0000C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4" authorId="0" shapeId="0" xr:uid="{00000000-0006-0000-0200-0000C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4" authorId="0" shapeId="0" xr:uid="{00000000-0006-0000-0200-0000C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4" authorId="0" shapeId="0" xr:uid="{00000000-0006-0000-0200-0000C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4" authorId="0" shapeId="0" xr:uid="{00000000-0006-0000-0200-0000C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4" authorId="0" shapeId="0" xr:uid="{00000000-0006-0000-0200-0000C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4" authorId="0" shapeId="0" xr:uid="{00000000-0006-0000-0200-0000C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4" authorId="0" shapeId="0" xr:uid="{00000000-0006-0000-0200-0000C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5" authorId="0" shapeId="0" xr:uid="{00000000-0006-0000-0200-0000C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5" authorId="0" shapeId="0" xr:uid="{00000000-0006-0000-0200-0000C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5" authorId="0" shapeId="0" xr:uid="{00000000-0006-0000-0200-0000C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5" authorId="0" shapeId="0" xr:uid="{00000000-0006-0000-0200-0000C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5" authorId="0" shapeId="0" xr:uid="{00000000-0006-0000-0200-0000C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5" authorId="0" shapeId="0" xr:uid="{00000000-0006-0000-0200-0000D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5" authorId="0" shapeId="0" xr:uid="{00000000-0006-0000-0200-0000D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5" authorId="0" shapeId="0" xr:uid="{00000000-0006-0000-0200-0000D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5" authorId="0" shapeId="0" xr:uid="{00000000-0006-0000-0200-0000D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5" authorId="0" shapeId="0" xr:uid="{00000000-0006-0000-0200-0000D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5" authorId="0" shapeId="0" xr:uid="{00000000-0006-0000-0200-0000D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5" authorId="0" shapeId="0" xr:uid="{00000000-0006-0000-0200-0000D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5" authorId="0" shapeId="0" xr:uid="{00000000-0006-0000-0200-0000D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5" authorId="0" shapeId="0" xr:uid="{00000000-0006-0000-0200-0000D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6" authorId="0" shapeId="0" xr:uid="{00000000-0006-0000-0200-0000D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6" authorId="0" shapeId="0" xr:uid="{00000000-0006-0000-0200-0000D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6" authorId="0" shapeId="0" xr:uid="{00000000-0006-0000-0200-0000D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6" authorId="0" shapeId="0" xr:uid="{00000000-0006-0000-0200-0000D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6" authorId="0" shapeId="0" xr:uid="{00000000-0006-0000-0200-0000D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6" authorId="0" shapeId="0" xr:uid="{00000000-0006-0000-0200-0000D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6" authorId="0" shapeId="0" xr:uid="{00000000-0006-0000-0200-0000D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6" authorId="0" shapeId="0" xr:uid="{00000000-0006-0000-0200-0000E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6" authorId="0" shapeId="0" xr:uid="{00000000-0006-0000-0200-0000E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6" authorId="0" shapeId="0" xr:uid="{00000000-0006-0000-0200-0000E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6" authorId="0" shapeId="0" xr:uid="{00000000-0006-0000-0200-0000E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7" authorId="0" shapeId="0" xr:uid="{00000000-0006-0000-0200-0000E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7" authorId="0" shapeId="0" xr:uid="{00000000-0006-0000-0200-0000E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7" authorId="0" shapeId="0" xr:uid="{00000000-0006-0000-0200-0000E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7" authorId="0" shapeId="0" xr:uid="{00000000-0006-0000-0200-0000E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7" authorId="0" shapeId="0" xr:uid="{00000000-0006-0000-0200-0000E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7" authorId="0" shapeId="0" xr:uid="{00000000-0006-0000-0200-0000E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7" authorId="0" shapeId="0" xr:uid="{00000000-0006-0000-0200-0000E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7" authorId="0" shapeId="0" xr:uid="{00000000-0006-0000-0200-0000E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7" authorId="0" shapeId="0" xr:uid="{00000000-0006-0000-0200-0000E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7" authorId="0" shapeId="0" xr:uid="{00000000-0006-0000-0200-0000E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00000000-0006-0000-0200-0000E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8" authorId="0" shapeId="0" xr:uid="{00000000-0006-0000-0200-0000E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8" authorId="0" shapeId="0" xr:uid="{00000000-0006-0000-0200-0000F0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8" authorId="0" shapeId="0" xr:uid="{00000000-0006-0000-0200-0000F1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8" authorId="0" shapeId="0" xr:uid="{00000000-0006-0000-0200-0000F2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8" authorId="0" shapeId="0" xr:uid="{00000000-0006-0000-0200-0000F3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8" authorId="0" shapeId="0" xr:uid="{00000000-0006-0000-0200-0000F4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8" authorId="0" shapeId="0" xr:uid="{00000000-0006-0000-0200-0000F5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8" authorId="0" shapeId="0" xr:uid="{00000000-0006-0000-0200-0000F6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8" authorId="0" shapeId="0" xr:uid="{00000000-0006-0000-0200-0000F7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8" authorId="0" shapeId="0" xr:uid="{00000000-0006-0000-0200-0000F8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00000000-0006-0000-0200-0000F9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9" authorId="0" shapeId="0" xr:uid="{00000000-0006-0000-0200-0000FA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9" authorId="0" shapeId="0" xr:uid="{00000000-0006-0000-0200-0000FB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9" authorId="0" shapeId="0" xr:uid="{00000000-0006-0000-0200-0000FC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9" authorId="0" shapeId="0" xr:uid="{00000000-0006-0000-0200-0000FD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9" authorId="0" shapeId="0" xr:uid="{00000000-0006-0000-0200-0000FE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9" authorId="0" shapeId="0" xr:uid="{00000000-0006-0000-0200-0000FF08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9" authorId="0" shapeId="0" xr:uid="{00000000-0006-0000-0200-00000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9" authorId="0" shapeId="0" xr:uid="{00000000-0006-0000-0200-00000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9" authorId="0" shapeId="0" xr:uid="{00000000-0006-0000-0200-00000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9" authorId="0" shapeId="0" xr:uid="{00000000-0006-0000-0200-00000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9" authorId="0" shapeId="0" xr:uid="{00000000-0006-0000-0200-00000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9" authorId="0" shapeId="0" xr:uid="{00000000-0006-0000-0200-00000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9" authorId="0" shapeId="0" xr:uid="{00000000-0006-0000-0200-00000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9" authorId="0" shapeId="0" xr:uid="{00000000-0006-0000-0200-00000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9" authorId="0" shapeId="0" xr:uid="{00000000-0006-0000-0200-00000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00000000-0006-0000-0200-00000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00000000-0006-0000-0200-00000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0" authorId="0" shapeId="0" xr:uid="{00000000-0006-0000-0200-00000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00000000-0006-0000-0200-00000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0" authorId="0" shapeId="0" xr:uid="{00000000-0006-0000-0200-00000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0" authorId="0" shapeId="0" xr:uid="{00000000-0006-0000-0200-00000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0" authorId="0" shapeId="0" xr:uid="{00000000-0006-0000-0200-00000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0" authorId="0" shapeId="0" xr:uid="{00000000-0006-0000-0200-00001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0" authorId="0" shapeId="0" xr:uid="{00000000-0006-0000-0200-00001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0" authorId="0" shapeId="0" xr:uid="{00000000-0006-0000-0200-00001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0" authorId="0" shapeId="0" xr:uid="{00000000-0006-0000-0200-00001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0" authorId="0" shapeId="0" xr:uid="{00000000-0006-0000-0200-00001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0" authorId="0" shapeId="0" xr:uid="{00000000-0006-0000-0200-00001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0" authorId="0" shapeId="0" xr:uid="{00000000-0006-0000-0200-00001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0" authorId="0" shapeId="0" xr:uid="{00000000-0006-0000-0200-00001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0" authorId="0" shapeId="0" xr:uid="{00000000-0006-0000-0200-00001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0" authorId="0" shapeId="0" xr:uid="{00000000-0006-0000-0200-00001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0" authorId="0" shapeId="0" xr:uid="{00000000-0006-0000-0200-00001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00" authorId="0" shapeId="0" xr:uid="{00000000-0006-0000-0200-00001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0" authorId="0" shapeId="0" xr:uid="{00000000-0006-0000-0200-00001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0" authorId="0" shapeId="0" xr:uid="{00000000-0006-0000-0200-00001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00000000-0006-0000-0200-00001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00000000-0006-0000-0200-00001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1" authorId="0" shapeId="0" xr:uid="{00000000-0006-0000-0200-00002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1" authorId="0" shapeId="0" xr:uid="{00000000-0006-0000-0200-00002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00000000-0006-0000-0200-00002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1" authorId="0" shapeId="0" xr:uid="{00000000-0006-0000-0200-00002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01" authorId="0" shapeId="0" xr:uid="{00000000-0006-0000-0200-00002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1" authorId="0" shapeId="0" xr:uid="{00000000-0006-0000-0200-00002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01" authorId="0" shapeId="0" xr:uid="{00000000-0006-0000-0200-00002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1" authorId="0" shapeId="0" xr:uid="{00000000-0006-0000-0200-00002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1" authorId="0" shapeId="0" xr:uid="{00000000-0006-0000-0200-00002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1" authorId="0" shapeId="0" xr:uid="{00000000-0006-0000-0200-00002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1" authorId="0" shapeId="0" xr:uid="{00000000-0006-0000-0200-00002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01" authorId="0" shapeId="0" xr:uid="{00000000-0006-0000-0200-00002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1" authorId="0" shapeId="0" xr:uid="{00000000-0006-0000-0200-00002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1" authorId="0" shapeId="0" xr:uid="{00000000-0006-0000-0200-00002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1" authorId="0" shapeId="0" xr:uid="{00000000-0006-0000-0200-00002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1" authorId="0" shapeId="0" xr:uid="{00000000-0006-0000-0200-00002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1" authorId="0" shapeId="0" xr:uid="{00000000-0006-0000-0200-00003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1" authorId="0" shapeId="0" xr:uid="{00000000-0006-0000-0200-00003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1" authorId="0" shapeId="0" xr:uid="{00000000-0006-0000-0200-00003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1" authorId="0" shapeId="0" xr:uid="{00000000-0006-0000-0200-00003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1" authorId="0" shapeId="0" xr:uid="{00000000-0006-0000-0200-00003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1" authorId="0" shapeId="0" xr:uid="{00000000-0006-0000-0200-00003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1" authorId="0" shapeId="0" xr:uid="{00000000-0006-0000-0200-00003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01" authorId="0" shapeId="0" xr:uid="{00000000-0006-0000-0200-00003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1" authorId="0" shapeId="0" xr:uid="{00000000-0006-0000-0200-00003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1" authorId="0" shapeId="0" xr:uid="{00000000-0006-0000-0200-00003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1" authorId="0" shapeId="0" xr:uid="{00000000-0006-0000-0200-00003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2" authorId="0" shapeId="0" xr:uid="{00000000-0006-0000-0200-00003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2" authorId="0" shapeId="0" xr:uid="{00000000-0006-0000-0200-00003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2" authorId="0" shapeId="0" xr:uid="{00000000-0006-0000-0200-00003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2" authorId="0" shapeId="0" xr:uid="{00000000-0006-0000-0200-00003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2" authorId="0" shapeId="0" xr:uid="{00000000-0006-0000-0200-00003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2" authorId="0" shapeId="0" xr:uid="{00000000-0006-0000-0200-00004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2" authorId="0" shapeId="0" xr:uid="{00000000-0006-0000-0200-00004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2" authorId="0" shapeId="0" xr:uid="{00000000-0006-0000-0200-000042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2" authorId="0" shapeId="0" xr:uid="{00000000-0006-0000-0200-000043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2" authorId="0" shapeId="0" xr:uid="{00000000-0006-0000-0200-000044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2" authorId="0" shapeId="0" xr:uid="{00000000-0006-0000-0200-000045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2" authorId="0" shapeId="0" xr:uid="{00000000-0006-0000-0200-000046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2" authorId="0" shapeId="0" xr:uid="{00000000-0006-0000-0200-000047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2" authorId="0" shapeId="0" xr:uid="{00000000-0006-0000-0200-000048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2" authorId="0" shapeId="0" xr:uid="{00000000-0006-0000-0200-000049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2" authorId="0" shapeId="0" xr:uid="{00000000-0006-0000-0200-00004A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2" authorId="0" shapeId="0" xr:uid="{00000000-0006-0000-0200-00004B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2" authorId="0" shapeId="0" xr:uid="{00000000-0006-0000-0200-00004C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02" authorId="0" shapeId="0" xr:uid="{00000000-0006-0000-0200-00004D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2" authorId="0" shapeId="0" xr:uid="{00000000-0006-0000-0200-00004E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2" authorId="0" shapeId="0" xr:uid="{00000000-0006-0000-0200-00004F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02" authorId="0" shapeId="0" xr:uid="{00000000-0006-0000-0200-000050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00000000-0006-0000-0200-00005109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12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2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2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2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2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2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2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2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2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2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2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2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2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2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3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3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3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3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3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3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3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3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3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3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3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3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14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4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4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4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4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4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4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4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4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4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N14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4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4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4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4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4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4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5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5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5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5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5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5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5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5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5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5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5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5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5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5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6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6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6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6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6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6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6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6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6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6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6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6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6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6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7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7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7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7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7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7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7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7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7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7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7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8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8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8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8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8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8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8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8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8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8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8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8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8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8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19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9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9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9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9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9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9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9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9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9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9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9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9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0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0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R20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20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0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0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L20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0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0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0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0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R20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0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20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0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0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0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0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0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0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1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1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1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1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1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1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1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1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1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1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1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1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1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2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2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2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2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2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2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2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2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2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2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2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2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3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3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3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3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3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3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3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3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3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3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3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3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G2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4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4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4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4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4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4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P25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5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5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5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5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5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5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5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5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5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5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5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5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6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26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6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6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6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6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6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6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6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6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6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7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7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7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7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7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7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7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7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7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7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7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7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7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28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8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8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8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8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8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8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8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8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8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8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8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8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8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8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29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29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9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9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9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9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9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9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9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0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0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0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0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0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0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0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0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0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0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0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0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0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1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1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1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1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1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1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1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1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1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1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1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1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1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2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2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2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2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2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2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2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2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2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2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2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2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2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3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3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3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3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3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3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3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3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3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3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3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4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4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4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4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34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4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4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4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4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4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4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4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5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5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5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5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5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5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5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5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5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5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5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6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6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6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6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6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6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6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6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6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6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6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6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7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7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7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7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7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7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7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7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7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7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7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7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8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8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8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8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8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8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8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8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8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8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8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8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8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8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39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39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39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9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9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9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9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9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9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9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9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9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9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9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9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0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0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0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40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0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0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0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0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0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0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0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0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0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0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1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1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1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1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1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1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1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1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1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1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1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1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2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2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2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2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2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2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2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2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2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43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3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3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3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3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3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3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3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3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3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3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3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3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3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44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4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44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4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4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4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4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4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4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4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4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4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4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4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4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4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5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5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5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5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5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5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5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5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5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5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5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5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5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5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5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5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6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6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6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6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6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6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6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6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6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6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7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7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7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7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7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7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00000000-0006-0000-03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7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7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7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7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7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7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8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48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8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8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8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8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48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8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8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8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8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8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8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8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49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49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9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9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9" authorId="0" shapeId="0" xr:uid="{00000000-0006-0000-03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00000000-0006-0000-03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00000000-0006-0000-03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9" authorId="0" shapeId="0" xr:uid="{00000000-0006-0000-03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9" authorId="0" shapeId="0" xr:uid="{00000000-0006-0000-03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00000000-0006-0000-03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00000000-0006-0000-03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00000000-0006-0000-03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9" authorId="0" shapeId="0" xr:uid="{00000000-0006-0000-03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9" authorId="0" shapeId="0" xr:uid="{00000000-0006-0000-03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9" authorId="0" shapeId="0" xr:uid="{00000000-0006-0000-03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50" authorId="0" shapeId="0" xr:uid="{00000000-0006-0000-03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0" authorId="0" shapeId="0" xr:uid="{00000000-0006-0000-03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0" authorId="0" shapeId="0" xr:uid="{00000000-0006-0000-03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0" authorId="0" shapeId="0" xr:uid="{00000000-0006-0000-03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0" authorId="0" shapeId="0" xr:uid="{00000000-0006-0000-03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0" authorId="0" shapeId="0" xr:uid="{00000000-0006-0000-03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00000000-0006-0000-03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00000000-0006-0000-03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00000000-0006-0000-03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0" authorId="0" shapeId="0" xr:uid="{00000000-0006-0000-03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0" authorId="0" shapeId="0" xr:uid="{00000000-0006-0000-03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00000000-0006-0000-03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00000000-0006-0000-03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00000000-0006-0000-03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0" authorId="0" shapeId="0" xr:uid="{00000000-0006-0000-03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0" authorId="0" shapeId="0" xr:uid="{00000000-0006-0000-03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00000000-0006-0000-03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0" authorId="0" shapeId="0" xr:uid="{00000000-0006-0000-03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00000000-0006-0000-03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0" authorId="0" shapeId="0" xr:uid="{00000000-0006-0000-03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0" authorId="0" shapeId="0" xr:uid="{00000000-0006-0000-03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0" authorId="0" shapeId="0" xr:uid="{00000000-0006-0000-03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00000000-0006-0000-03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0" authorId="0" shapeId="0" xr:uid="{00000000-0006-0000-03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51" authorId="0" shapeId="0" xr:uid="{00000000-0006-0000-03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1" authorId="0" shapeId="0" xr:uid="{00000000-0006-0000-03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1" authorId="0" shapeId="0" xr:uid="{00000000-0006-0000-03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1" authorId="0" shapeId="0" xr:uid="{00000000-0006-0000-03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1" authorId="0" shapeId="0" xr:uid="{00000000-0006-0000-03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00000000-0006-0000-03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1" authorId="0" shapeId="0" xr:uid="{00000000-0006-0000-03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51" authorId="0" shapeId="0" xr:uid="{00000000-0006-0000-03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1" authorId="0" shapeId="0" xr:uid="{00000000-0006-0000-03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00000000-0006-0000-03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00000000-0006-0000-03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1" authorId="0" shapeId="0" xr:uid="{00000000-0006-0000-03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1" authorId="0" shapeId="0" xr:uid="{00000000-0006-0000-03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00000000-0006-0000-03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00000000-0006-0000-03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00000000-0006-0000-03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1" authorId="0" shapeId="0" xr:uid="{00000000-0006-0000-03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1" authorId="0" shapeId="0" xr:uid="{00000000-0006-0000-03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1" authorId="0" shapeId="0" xr:uid="{00000000-0006-0000-03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00000000-0006-0000-03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1" authorId="0" shapeId="0" xr:uid="{00000000-0006-0000-03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2" authorId="0" shapeId="0" xr:uid="{00000000-0006-0000-03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2" authorId="0" shapeId="0" xr:uid="{00000000-0006-0000-03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2" authorId="0" shapeId="0" xr:uid="{00000000-0006-0000-03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2" authorId="0" shapeId="0" xr:uid="{00000000-0006-0000-03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00000000-0006-0000-03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2" authorId="0" shapeId="0" xr:uid="{00000000-0006-0000-03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00000000-0006-0000-03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00000000-0006-0000-03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2" authorId="0" shapeId="0" xr:uid="{00000000-0006-0000-03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00000000-0006-0000-03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2" authorId="0" shapeId="0" xr:uid="{00000000-0006-0000-03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00000000-0006-0000-03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2" authorId="0" shapeId="0" xr:uid="{00000000-0006-0000-03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2" authorId="0" shapeId="0" xr:uid="{00000000-0006-0000-03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2" authorId="0" shapeId="0" xr:uid="{00000000-0006-0000-03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2" authorId="0" shapeId="0" xr:uid="{00000000-0006-0000-03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2" authorId="0" shapeId="0" xr:uid="{00000000-0006-0000-03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3" authorId="0" shapeId="0" xr:uid="{00000000-0006-0000-03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3" authorId="0" shapeId="0" xr:uid="{00000000-0006-0000-03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3" authorId="0" shapeId="0" xr:uid="{00000000-0006-0000-03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3" authorId="0" shapeId="0" xr:uid="{00000000-0006-0000-03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00000000-0006-0000-03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00000000-0006-0000-03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3" authorId="0" shapeId="0" xr:uid="{00000000-0006-0000-03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3" authorId="0" shapeId="0" xr:uid="{00000000-0006-0000-03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3" authorId="0" shapeId="0" xr:uid="{00000000-0006-0000-03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3" authorId="0" shapeId="0" xr:uid="{00000000-0006-0000-03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00000000-0006-0000-03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3" authorId="0" shapeId="0" xr:uid="{00000000-0006-0000-03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3" authorId="0" shapeId="0" xr:uid="{00000000-0006-0000-03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3" authorId="0" shapeId="0" xr:uid="{00000000-0006-0000-03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3" authorId="0" shapeId="0" xr:uid="{00000000-0006-0000-03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3" authorId="0" shapeId="0" xr:uid="{00000000-0006-0000-03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4" authorId="0" shapeId="0" xr:uid="{00000000-0006-0000-03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4" authorId="0" shapeId="0" xr:uid="{00000000-0006-0000-03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4" authorId="0" shapeId="0" xr:uid="{00000000-0006-0000-03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4" authorId="0" shapeId="0" xr:uid="{00000000-0006-0000-03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4" authorId="0" shapeId="0" xr:uid="{00000000-0006-0000-03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4" authorId="0" shapeId="0" xr:uid="{00000000-0006-0000-03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4" authorId="0" shapeId="0" xr:uid="{00000000-0006-0000-03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00000000-0006-0000-03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00000000-0006-0000-03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4" authorId="0" shapeId="0" xr:uid="{00000000-0006-0000-03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4" authorId="0" shapeId="0" xr:uid="{00000000-0006-0000-03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00000000-0006-0000-03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4" authorId="0" shapeId="0" xr:uid="{00000000-0006-0000-03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00000000-0006-0000-03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4" authorId="0" shapeId="0" xr:uid="{00000000-0006-0000-03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4" authorId="0" shapeId="0" xr:uid="{00000000-0006-0000-03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4" authorId="0" shapeId="0" xr:uid="{00000000-0006-0000-03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00000000-0006-0000-03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4" authorId="0" shapeId="0" xr:uid="{00000000-0006-0000-03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5" authorId="0" shapeId="0" xr:uid="{00000000-0006-0000-03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5" authorId="0" shapeId="0" xr:uid="{00000000-0006-0000-03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5" authorId="0" shapeId="0" xr:uid="{00000000-0006-0000-03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5" authorId="0" shapeId="0" xr:uid="{00000000-0006-0000-03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5" authorId="0" shapeId="0" xr:uid="{00000000-0006-0000-03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00000000-0006-0000-03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00000000-0006-0000-03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5" authorId="0" shapeId="0" xr:uid="{00000000-0006-0000-03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5" authorId="0" shapeId="0" xr:uid="{00000000-0006-0000-03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00000000-0006-0000-03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00000000-0006-0000-03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5" authorId="0" shapeId="0" xr:uid="{00000000-0006-0000-03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5" authorId="0" shapeId="0" xr:uid="{00000000-0006-0000-03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5" authorId="0" shapeId="0" xr:uid="{00000000-0006-0000-03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5" authorId="0" shapeId="0" xr:uid="{00000000-0006-0000-03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5" authorId="0" shapeId="0" xr:uid="{00000000-0006-0000-03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6" authorId="0" shapeId="0" xr:uid="{00000000-0006-0000-03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6" authorId="0" shapeId="0" xr:uid="{00000000-0006-0000-03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6" authorId="0" shapeId="0" xr:uid="{00000000-0006-0000-03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6" authorId="0" shapeId="0" xr:uid="{00000000-0006-0000-03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6" authorId="0" shapeId="0" xr:uid="{00000000-0006-0000-03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6" authorId="0" shapeId="0" xr:uid="{00000000-0006-0000-03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6" authorId="0" shapeId="0" xr:uid="{00000000-0006-0000-03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00000000-0006-0000-03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6" authorId="0" shapeId="0" xr:uid="{00000000-0006-0000-03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6" authorId="0" shapeId="0" xr:uid="{00000000-0006-0000-03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00000000-0006-0000-03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00000000-0006-0000-03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00000000-0006-0000-03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6" authorId="0" shapeId="0" xr:uid="{00000000-0006-0000-03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6" authorId="0" shapeId="0" xr:uid="{00000000-0006-0000-03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00000000-0006-0000-03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6" authorId="0" shapeId="0" xr:uid="{00000000-0006-0000-03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00000000-0006-0000-03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00000000-0006-0000-03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6" authorId="0" shapeId="0" xr:uid="{00000000-0006-0000-03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6" authorId="0" shapeId="0" xr:uid="{00000000-0006-0000-03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6" authorId="0" shapeId="0" xr:uid="{00000000-0006-0000-03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00000000-0006-0000-03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6" authorId="0" shapeId="0" xr:uid="{00000000-0006-0000-03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7" authorId="0" shapeId="0" xr:uid="{00000000-0006-0000-03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7" authorId="0" shapeId="0" xr:uid="{00000000-0006-0000-03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7" authorId="0" shapeId="0" xr:uid="{00000000-0006-0000-03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7" authorId="0" shapeId="0" xr:uid="{00000000-0006-0000-03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7" authorId="0" shapeId="0" xr:uid="{00000000-0006-0000-03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7" authorId="0" shapeId="0" xr:uid="{00000000-0006-0000-03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7" authorId="0" shapeId="0" xr:uid="{00000000-0006-0000-03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00000000-0006-0000-03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00000000-0006-0000-03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00000000-0006-0000-03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7" authorId="0" shapeId="0" xr:uid="{00000000-0006-0000-03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7" authorId="0" shapeId="0" xr:uid="{00000000-0006-0000-03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00000000-0006-0000-03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7" authorId="0" shapeId="0" xr:uid="{00000000-0006-0000-03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7" authorId="0" shapeId="0" xr:uid="{00000000-0006-0000-03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7" authorId="0" shapeId="0" xr:uid="{00000000-0006-0000-03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7" authorId="0" shapeId="0" xr:uid="{00000000-0006-0000-03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7" authorId="0" shapeId="0" xr:uid="{00000000-0006-0000-03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58" authorId="0" shapeId="0" xr:uid="{00000000-0006-0000-03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8" authorId="0" shapeId="0" xr:uid="{00000000-0006-0000-03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R58" authorId="0" shapeId="0" xr:uid="{00000000-0006-0000-03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58" authorId="0" shapeId="0" xr:uid="{00000000-0006-0000-03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8" authorId="0" shapeId="0" xr:uid="{00000000-0006-0000-03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8" authorId="0" shapeId="0" xr:uid="{00000000-0006-0000-03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8" authorId="0" shapeId="0" xr:uid="{00000000-0006-0000-03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00000000-0006-0000-03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8" authorId="0" shapeId="0" xr:uid="{00000000-0006-0000-03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00000000-0006-0000-03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00000000-0006-0000-03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8" authorId="0" shapeId="0" xr:uid="{00000000-0006-0000-03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8" authorId="0" shapeId="0" xr:uid="{00000000-0006-0000-03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00000000-0006-0000-03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00000000-0006-0000-03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00000000-0006-0000-03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8" authorId="0" shapeId="0" xr:uid="{00000000-0006-0000-03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8" authorId="0" shapeId="0" xr:uid="{00000000-0006-0000-03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8" authorId="0" shapeId="0" xr:uid="{00000000-0006-0000-03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59" authorId="0" shapeId="0" xr:uid="{00000000-0006-0000-03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59" authorId="0" shapeId="0" xr:uid="{00000000-0006-0000-03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9" authorId="0" shapeId="0" xr:uid="{00000000-0006-0000-03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9" authorId="0" shapeId="0" xr:uid="{00000000-0006-0000-03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00000000-0006-0000-03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9" authorId="0" shapeId="0" xr:uid="{00000000-0006-0000-03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9" authorId="0" shapeId="0" xr:uid="{00000000-0006-0000-03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00000000-0006-0000-03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00000000-0006-0000-03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9" authorId="0" shapeId="0" xr:uid="{00000000-0006-0000-03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9" authorId="0" shapeId="0" xr:uid="{00000000-0006-0000-03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00000000-0006-0000-03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9" authorId="0" shapeId="0" xr:uid="{00000000-0006-0000-03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9" authorId="0" shapeId="0" xr:uid="{00000000-0006-0000-03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9" authorId="0" shapeId="0" xr:uid="{00000000-0006-0000-03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9" authorId="0" shapeId="0" xr:uid="{00000000-0006-0000-03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60" authorId="0" shapeId="0" xr:uid="{00000000-0006-0000-03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0" authorId="0" shapeId="0" xr:uid="{00000000-0006-0000-03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0" authorId="0" shapeId="0" xr:uid="{00000000-0006-0000-03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0" authorId="0" shapeId="0" xr:uid="{00000000-0006-0000-03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0" authorId="0" shapeId="0" xr:uid="{00000000-0006-0000-03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0" authorId="0" shapeId="0" xr:uid="{00000000-0006-0000-03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0" authorId="0" shapeId="0" xr:uid="{00000000-0006-0000-03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00000000-0006-0000-03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00000000-0006-0000-03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0" authorId="0" shapeId="0" xr:uid="{00000000-0006-0000-03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0" authorId="0" shapeId="0" xr:uid="{00000000-0006-0000-03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0" authorId="0" shapeId="0" xr:uid="{00000000-0006-0000-03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00000000-0006-0000-03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0" authorId="0" shapeId="0" xr:uid="{00000000-0006-0000-03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0" authorId="0" shapeId="0" xr:uid="{00000000-0006-0000-03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00000000-0006-0000-03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0" authorId="0" shapeId="0" xr:uid="{00000000-0006-0000-03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1" authorId="0" shapeId="0" xr:uid="{00000000-0006-0000-03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1" authorId="0" shapeId="0" xr:uid="{00000000-0006-0000-03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1" authorId="0" shapeId="0" xr:uid="{00000000-0006-0000-03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1" authorId="0" shapeId="0" xr:uid="{00000000-0006-0000-03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1" authorId="0" shapeId="0" xr:uid="{00000000-0006-0000-03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1" authorId="0" shapeId="0" xr:uid="{00000000-0006-0000-03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T61" authorId="0" shapeId="0" xr:uid="{00000000-0006-0000-03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1" authorId="0" shapeId="0" xr:uid="{00000000-0006-0000-03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00000000-0006-0000-03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00000000-0006-0000-03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1" authorId="0" shapeId="0" xr:uid="{00000000-0006-0000-03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1" authorId="0" shapeId="0" xr:uid="{00000000-0006-0000-03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00000000-0006-0000-03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1" authorId="0" shapeId="0" xr:uid="{00000000-0006-0000-03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00000000-0006-0000-03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1" authorId="0" shapeId="0" xr:uid="{00000000-0006-0000-03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1" authorId="0" shapeId="0" xr:uid="{00000000-0006-0000-03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1" authorId="0" shapeId="0" xr:uid="{00000000-0006-0000-03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00000000-0006-0000-03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1" authorId="0" shapeId="0" xr:uid="{00000000-0006-0000-03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2" authorId="0" shapeId="0" xr:uid="{00000000-0006-0000-03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S62" authorId="0" shapeId="0" xr:uid="{00000000-0006-0000-03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2" authorId="0" shapeId="0" xr:uid="{00000000-0006-0000-03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2" authorId="0" shapeId="0" xr:uid="{00000000-0006-0000-03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2" authorId="0" shapeId="0" xr:uid="{00000000-0006-0000-03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2" authorId="0" shapeId="0" xr:uid="{00000000-0006-0000-03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2" authorId="0" shapeId="0" xr:uid="{00000000-0006-0000-03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00000000-0006-0000-03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2" authorId="0" shapeId="0" xr:uid="{00000000-0006-0000-03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2" authorId="0" shapeId="0" xr:uid="{00000000-0006-0000-03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00000000-0006-0000-03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00000000-0006-0000-03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2" authorId="0" shapeId="0" xr:uid="{00000000-0006-0000-03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2" authorId="0" shapeId="0" xr:uid="{00000000-0006-0000-03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2" authorId="0" shapeId="0" xr:uid="{00000000-0006-0000-03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2" authorId="0" shapeId="0" xr:uid="{00000000-0006-0000-03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00000000-0006-0000-03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2" authorId="0" shapeId="0" xr:uid="{00000000-0006-0000-03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2" authorId="0" shapeId="0" xr:uid="{00000000-0006-0000-03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2" authorId="0" shapeId="0" xr:uid="{00000000-0006-0000-03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2" authorId="0" shapeId="0" xr:uid="{00000000-0006-0000-03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2" authorId="0" shapeId="0" xr:uid="{00000000-0006-0000-03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3" authorId="0" shapeId="0" xr:uid="{00000000-0006-0000-03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3" authorId="0" shapeId="0" xr:uid="{00000000-0006-0000-03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3" authorId="0" shapeId="0" xr:uid="{00000000-0006-0000-03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3" authorId="0" shapeId="0" xr:uid="{00000000-0006-0000-03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3" authorId="0" shapeId="0" xr:uid="{00000000-0006-0000-03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3" authorId="0" shapeId="0" xr:uid="{00000000-0006-0000-03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00000000-0006-0000-03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00000000-0006-0000-03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3" authorId="0" shapeId="0" xr:uid="{00000000-0006-0000-03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00000000-0006-0000-03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3" authorId="0" shapeId="0" xr:uid="{00000000-0006-0000-03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3" authorId="0" shapeId="0" xr:uid="{00000000-0006-0000-03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00000000-0006-0000-03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3" authorId="0" shapeId="0" xr:uid="{00000000-0006-0000-03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3" authorId="0" shapeId="0" xr:uid="{00000000-0006-0000-03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3" authorId="0" shapeId="0" xr:uid="{00000000-0006-0000-03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00000000-0006-0000-03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3" authorId="0" shapeId="0" xr:uid="{00000000-0006-0000-03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4" authorId="0" shapeId="0" xr:uid="{00000000-0006-0000-03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4" authorId="0" shapeId="0" xr:uid="{00000000-0006-0000-03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4" authorId="0" shapeId="0" xr:uid="{00000000-0006-0000-03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4" authorId="0" shapeId="0" xr:uid="{00000000-0006-0000-03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4" authorId="0" shapeId="0" xr:uid="{00000000-0006-0000-03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00000000-0006-0000-03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00000000-0006-0000-03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4" authorId="0" shapeId="0" xr:uid="{00000000-0006-0000-03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4" authorId="0" shapeId="0" xr:uid="{00000000-0006-0000-03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4" authorId="0" shapeId="0" xr:uid="{00000000-0006-0000-03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4" authorId="0" shapeId="0" xr:uid="{00000000-0006-0000-03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00000000-0006-0000-03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4" authorId="0" shapeId="0" xr:uid="{00000000-0006-0000-03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4" authorId="0" shapeId="0" xr:uid="{00000000-0006-0000-03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4" authorId="0" shapeId="0" xr:uid="{00000000-0006-0000-03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00000000-0006-0000-03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4" authorId="0" shapeId="0" xr:uid="{00000000-0006-0000-03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5" authorId="0" shapeId="0" xr:uid="{00000000-0006-0000-03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5" authorId="0" shapeId="0" xr:uid="{00000000-0006-0000-03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5" authorId="0" shapeId="0" xr:uid="{00000000-0006-0000-03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5" authorId="0" shapeId="0" xr:uid="{00000000-0006-0000-03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00000000-0006-0000-03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00000000-0006-0000-03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5" authorId="0" shapeId="0" xr:uid="{00000000-0006-0000-03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5" authorId="0" shapeId="0" xr:uid="{00000000-0006-0000-03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5" authorId="0" shapeId="0" xr:uid="{00000000-0006-0000-03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5" authorId="0" shapeId="0" xr:uid="{00000000-0006-0000-03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00000000-0006-0000-03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5" authorId="0" shapeId="0" xr:uid="{00000000-0006-0000-03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5" authorId="0" shapeId="0" xr:uid="{00000000-0006-0000-03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5" authorId="0" shapeId="0" xr:uid="{00000000-0006-0000-03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5" authorId="0" shapeId="0" xr:uid="{00000000-0006-0000-03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5" authorId="0" shapeId="0" xr:uid="{00000000-0006-0000-03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6" authorId="0" shapeId="0" xr:uid="{00000000-0006-0000-03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6" authorId="0" shapeId="0" xr:uid="{00000000-0006-0000-03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6" authorId="0" shapeId="0" xr:uid="{00000000-0006-0000-03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6" authorId="0" shapeId="0" xr:uid="{00000000-0006-0000-03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00000000-0006-0000-03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00000000-0006-0000-03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6" authorId="0" shapeId="0" xr:uid="{00000000-0006-0000-03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6" authorId="0" shapeId="0" xr:uid="{00000000-0006-0000-03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6" authorId="0" shapeId="0" xr:uid="{00000000-0006-0000-03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6" authorId="0" shapeId="0" xr:uid="{00000000-0006-0000-03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6" authorId="0" shapeId="0" xr:uid="{00000000-0006-0000-03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6" authorId="0" shapeId="0" xr:uid="{00000000-0006-0000-03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6" authorId="0" shapeId="0" xr:uid="{00000000-0006-0000-03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6" authorId="0" shapeId="0" xr:uid="{00000000-0006-0000-03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6" authorId="0" shapeId="0" xr:uid="{00000000-0006-0000-03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7" authorId="0" shapeId="0" xr:uid="{00000000-0006-0000-03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7" authorId="0" shapeId="0" xr:uid="{00000000-0006-0000-03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7" authorId="0" shapeId="0" xr:uid="{00000000-0006-0000-03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00000000-0006-0000-03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7" authorId="0" shapeId="0" xr:uid="{00000000-0006-0000-03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7" authorId="0" shapeId="0" xr:uid="{00000000-0006-0000-03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00000000-0006-0000-03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00000000-0006-0000-03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00000000-0006-0000-03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00000000-0006-0000-03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7" authorId="0" shapeId="0" xr:uid="{00000000-0006-0000-03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7" authorId="0" shapeId="0" xr:uid="{00000000-0006-0000-03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00000000-0006-0000-03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7" authorId="0" shapeId="0" xr:uid="{00000000-0006-0000-03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7" authorId="0" shapeId="0" xr:uid="{00000000-0006-0000-03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7" authorId="0" shapeId="0" xr:uid="{00000000-0006-0000-03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00000000-0006-0000-03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7" authorId="0" shapeId="0" xr:uid="{00000000-0006-0000-03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7" authorId="0" shapeId="0" xr:uid="{00000000-0006-0000-03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7" authorId="0" shapeId="0" xr:uid="{00000000-0006-0000-03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00000000-0006-0000-03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7" authorId="0" shapeId="0" xr:uid="{00000000-0006-0000-03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68" authorId="0" shapeId="0" xr:uid="{00000000-0006-0000-03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8" authorId="0" shapeId="0" xr:uid="{00000000-0006-0000-03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8" authorId="0" shapeId="0" xr:uid="{00000000-0006-0000-03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8" authorId="0" shapeId="0" xr:uid="{00000000-0006-0000-03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8" authorId="0" shapeId="0" xr:uid="{00000000-0006-0000-03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8" authorId="0" shapeId="0" xr:uid="{00000000-0006-0000-03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00000000-0006-0000-03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00000000-0006-0000-03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8" authorId="0" shapeId="0" xr:uid="{00000000-0006-0000-03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8" authorId="0" shapeId="0" xr:uid="{00000000-0006-0000-03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8" authorId="0" shapeId="0" xr:uid="{00000000-0006-0000-03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8" authorId="0" shapeId="0" xr:uid="{00000000-0006-0000-03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00000000-0006-0000-03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8" authorId="0" shapeId="0" xr:uid="{00000000-0006-0000-03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8" authorId="0" shapeId="0" xr:uid="{00000000-0006-0000-03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8" authorId="0" shapeId="0" xr:uid="{00000000-0006-0000-03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00000000-0006-0000-03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8" authorId="0" shapeId="0" xr:uid="{00000000-0006-0000-03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69" authorId="0" shapeId="0" xr:uid="{00000000-0006-0000-03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69" authorId="0" shapeId="0" xr:uid="{00000000-0006-0000-03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9" authorId="0" shapeId="0" xr:uid="{00000000-0006-0000-03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9" authorId="0" shapeId="0" xr:uid="{00000000-0006-0000-03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9" authorId="0" shapeId="0" xr:uid="{00000000-0006-0000-03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9" authorId="0" shapeId="0" xr:uid="{00000000-0006-0000-03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9" authorId="0" shapeId="0" xr:uid="{00000000-0006-0000-03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00000000-0006-0000-03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00000000-0006-0000-03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9" authorId="0" shapeId="0" xr:uid="{00000000-0006-0000-03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9" authorId="0" shapeId="0" xr:uid="{00000000-0006-0000-03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9" authorId="0" shapeId="0" xr:uid="{00000000-0006-0000-03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9" authorId="0" shapeId="0" xr:uid="{00000000-0006-0000-03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00000000-0006-0000-03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9" authorId="0" shapeId="0" xr:uid="{00000000-0006-0000-03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9" authorId="0" shapeId="0" xr:uid="{00000000-0006-0000-03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9" authorId="0" shapeId="0" xr:uid="{00000000-0006-0000-03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00000000-0006-0000-03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9" authorId="0" shapeId="0" xr:uid="{00000000-0006-0000-03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0" authorId="0" shapeId="0" xr:uid="{00000000-0006-0000-03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0" authorId="0" shapeId="0" xr:uid="{00000000-0006-0000-03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0" authorId="0" shapeId="0" xr:uid="{00000000-0006-0000-03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0" authorId="0" shapeId="0" xr:uid="{00000000-0006-0000-03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0" authorId="0" shapeId="0" xr:uid="{00000000-0006-0000-03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00000000-0006-0000-03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00000000-0006-0000-03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0" authorId="0" shapeId="0" xr:uid="{00000000-0006-0000-03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0" authorId="0" shapeId="0" xr:uid="{00000000-0006-0000-03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0" authorId="0" shapeId="0" xr:uid="{00000000-0006-0000-03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0" authorId="0" shapeId="0" xr:uid="{00000000-0006-0000-03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00000000-0006-0000-03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0" authorId="0" shapeId="0" xr:uid="{00000000-0006-0000-03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0" authorId="0" shapeId="0" xr:uid="{00000000-0006-0000-03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0" authorId="0" shapeId="0" xr:uid="{00000000-0006-0000-03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00000000-0006-0000-03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0" authorId="0" shapeId="0" xr:uid="{00000000-0006-0000-03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1" authorId="0" shapeId="0" xr:uid="{00000000-0006-0000-03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1" authorId="0" shapeId="0" xr:uid="{00000000-0006-0000-03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1" authorId="0" shapeId="0" xr:uid="{00000000-0006-0000-03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1" authorId="0" shapeId="0" xr:uid="{00000000-0006-0000-03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1" authorId="0" shapeId="0" xr:uid="{00000000-0006-0000-03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00000000-0006-0000-03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1" authorId="0" shapeId="0" xr:uid="{00000000-0006-0000-03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1" authorId="0" shapeId="0" xr:uid="{00000000-0006-0000-03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1" authorId="0" shapeId="0" xr:uid="{00000000-0006-0000-03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00000000-0006-0000-03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1" authorId="0" shapeId="0" xr:uid="{00000000-0006-0000-03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1" authorId="0" shapeId="0" xr:uid="{00000000-0006-0000-03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1" authorId="0" shapeId="0" xr:uid="{00000000-0006-0000-03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2" authorId="0" shapeId="0" xr:uid="{00000000-0006-0000-03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2" authorId="0" shapeId="0" xr:uid="{00000000-0006-0000-03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2" authorId="0" shapeId="0" xr:uid="{00000000-0006-0000-03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2" authorId="0" shapeId="0" xr:uid="{00000000-0006-0000-03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2" authorId="0" shapeId="0" xr:uid="{00000000-0006-0000-03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2" authorId="0" shapeId="0" xr:uid="{00000000-0006-0000-03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00000000-0006-0000-03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00000000-0006-0000-03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2" authorId="0" shapeId="0" xr:uid="{00000000-0006-0000-03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2" authorId="0" shapeId="0" xr:uid="{00000000-0006-0000-03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2" authorId="0" shapeId="0" xr:uid="{00000000-0006-0000-03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2" authorId="0" shapeId="0" xr:uid="{00000000-0006-0000-03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00000000-0006-0000-03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2" authorId="0" shapeId="0" xr:uid="{00000000-0006-0000-03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2" authorId="0" shapeId="0" xr:uid="{00000000-0006-0000-03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2" authorId="0" shapeId="0" xr:uid="{00000000-0006-0000-03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00000000-0006-0000-03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2" authorId="0" shapeId="0" xr:uid="{00000000-0006-0000-03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3" authorId="0" shapeId="0" xr:uid="{00000000-0006-0000-03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J73" authorId="0" shapeId="0" xr:uid="{00000000-0006-0000-03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3" authorId="0" shapeId="0" xr:uid="{00000000-0006-0000-03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3" authorId="0" shapeId="0" xr:uid="{00000000-0006-0000-03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3" authorId="0" shapeId="0" xr:uid="{00000000-0006-0000-03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3" authorId="0" shapeId="0" xr:uid="{00000000-0006-0000-03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00000000-0006-0000-03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00000000-0006-0000-03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3" authorId="0" shapeId="0" xr:uid="{00000000-0006-0000-03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3" authorId="0" shapeId="0" xr:uid="{00000000-0006-0000-03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00000000-0006-0000-03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3" authorId="0" shapeId="0" xr:uid="{00000000-0006-0000-03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3" authorId="0" shapeId="0" xr:uid="{00000000-0006-0000-03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3" authorId="0" shapeId="0" xr:uid="{00000000-0006-0000-03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3" authorId="0" shapeId="0" xr:uid="{00000000-0006-0000-03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00000000-0006-0000-03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3" authorId="0" shapeId="0" xr:uid="{00000000-0006-0000-03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N74" authorId="0" shapeId="0" xr:uid="{00000000-0006-0000-03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4" authorId="0" shapeId="0" xr:uid="{00000000-0006-0000-03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4" authorId="0" shapeId="0" xr:uid="{00000000-0006-0000-03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4" authorId="0" shapeId="0" xr:uid="{00000000-0006-0000-03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4" authorId="0" shapeId="0" xr:uid="{00000000-0006-0000-03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4" authorId="0" shapeId="0" xr:uid="{00000000-0006-0000-03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4" authorId="0" shapeId="0" xr:uid="{00000000-0006-0000-03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4" authorId="0" shapeId="0" xr:uid="{00000000-0006-0000-03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00000000-0006-0000-03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00000000-0006-0000-03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4" authorId="0" shapeId="0" xr:uid="{00000000-0006-0000-03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4" authorId="0" shapeId="0" xr:uid="{00000000-0006-0000-03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00000000-0006-0000-03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4" authorId="0" shapeId="0" xr:uid="{00000000-0006-0000-03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00000000-0006-0000-03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4" authorId="0" shapeId="0" xr:uid="{00000000-0006-0000-03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4" authorId="0" shapeId="0" xr:uid="{00000000-0006-0000-03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4" authorId="0" shapeId="0" xr:uid="{00000000-0006-0000-03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00000000-0006-0000-03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4" authorId="0" shapeId="0" xr:uid="{00000000-0006-0000-03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00000000-0006-0000-03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5" authorId="0" shapeId="0" xr:uid="{00000000-0006-0000-03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5" authorId="0" shapeId="0" xr:uid="{00000000-0006-0000-03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5" authorId="0" shapeId="0" xr:uid="{00000000-0006-0000-03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5" authorId="0" shapeId="0" xr:uid="{00000000-0006-0000-03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5" authorId="0" shapeId="0" xr:uid="{00000000-0006-0000-03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5" authorId="0" shapeId="0" xr:uid="{00000000-0006-0000-03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5" authorId="0" shapeId="0" xr:uid="{00000000-0006-0000-03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00000000-0006-0000-03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00000000-0006-0000-03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00000000-0006-0000-03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5" authorId="0" shapeId="0" xr:uid="{00000000-0006-0000-03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5" authorId="0" shapeId="0" xr:uid="{00000000-0006-0000-03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5" authorId="0" shapeId="0" xr:uid="{00000000-0006-0000-03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5" authorId="0" shapeId="0" xr:uid="{00000000-0006-0000-03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5" authorId="0" shapeId="0" xr:uid="{00000000-0006-0000-03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5" authorId="0" shapeId="0" xr:uid="{00000000-0006-0000-03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00000000-0006-0000-03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5" authorId="0" shapeId="0" xr:uid="{00000000-0006-0000-03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6" authorId="0" shapeId="0" xr:uid="{00000000-0006-0000-03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6" authorId="0" shapeId="0" xr:uid="{00000000-0006-0000-03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6" authorId="0" shapeId="0" xr:uid="{00000000-0006-0000-03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6" authorId="0" shapeId="0" xr:uid="{00000000-0006-0000-03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00000000-0006-0000-03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00000000-0006-0000-03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00000000-0006-0000-03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6" authorId="0" shapeId="0" xr:uid="{00000000-0006-0000-03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6" authorId="0" shapeId="0" xr:uid="{00000000-0006-0000-03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00000000-0006-0000-03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6" authorId="0" shapeId="0" xr:uid="{00000000-0006-0000-03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6" authorId="0" shapeId="0" xr:uid="{00000000-0006-0000-03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00000000-0006-0000-03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6" authorId="0" shapeId="0" xr:uid="{00000000-0006-0000-03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6" authorId="0" shapeId="0" xr:uid="{00000000-0006-0000-03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6" authorId="0" shapeId="0" xr:uid="{00000000-0006-0000-03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00000000-0006-0000-03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6" authorId="0" shapeId="0" xr:uid="{00000000-0006-0000-03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77" authorId="0" shapeId="0" xr:uid="{00000000-0006-0000-03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7" authorId="0" shapeId="0" xr:uid="{00000000-0006-0000-03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7" authorId="0" shapeId="0" xr:uid="{00000000-0006-0000-03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00000000-0006-0000-03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00000000-0006-0000-03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7" authorId="0" shapeId="0" xr:uid="{00000000-0006-0000-03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7" authorId="0" shapeId="0" xr:uid="{00000000-0006-0000-03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7" authorId="0" shapeId="0" xr:uid="{00000000-0006-0000-03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7" authorId="0" shapeId="0" xr:uid="{00000000-0006-0000-03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7" authorId="0" shapeId="0" xr:uid="{00000000-0006-0000-03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00000000-0006-0000-03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7" authorId="0" shapeId="0" xr:uid="{00000000-0006-0000-03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7" authorId="0" shapeId="0" xr:uid="{00000000-0006-0000-03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7" authorId="0" shapeId="0" xr:uid="{00000000-0006-0000-03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7" authorId="0" shapeId="0" xr:uid="{00000000-0006-0000-03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7" authorId="0" shapeId="0" xr:uid="{00000000-0006-0000-03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78" authorId="0" shapeId="0" xr:uid="{00000000-0006-0000-03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8" authorId="0" shapeId="0" xr:uid="{00000000-0006-0000-03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8" authorId="0" shapeId="0" xr:uid="{00000000-0006-0000-03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8" authorId="0" shapeId="0" xr:uid="{00000000-0006-0000-03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00000000-0006-0000-03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00000000-0006-0000-03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8" authorId="0" shapeId="0" xr:uid="{00000000-0006-0000-03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8" authorId="0" shapeId="0" xr:uid="{00000000-0006-0000-03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00000000-0006-0000-03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8" authorId="0" shapeId="0" xr:uid="{00000000-0006-0000-03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8" authorId="0" shapeId="0" xr:uid="{00000000-0006-0000-03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8" authorId="0" shapeId="0" xr:uid="{00000000-0006-0000-03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8" authorId="0" shapeId="0" xr:uid="{00000000-0006-0000-03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9" authorId="0" shapeId="0" xr:uid="{00000000-0006-0000-03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9" authorId="0" shapeId="0" xr:uid="{00000000-0006-0000-03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9" authorId="0" shapeId="0" xr:uid="{00000000-0006-0000-03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9" authorId="0" shapeId="0" xr:uid="{00000000-0006-0000-03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00000000-0006-0000-03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00000000-0006-0000-03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9" authorId="0" shapeId="0" xr:uid="{00000000-0006-0000-03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9" authorId="0" shapeId="0" xr:uid="{00000000-0006-0000-03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9" authorId="0" shapeId="0" xr:uid="{00000000-0006-0000-03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9" authorId="0" shapeId="0" xr:uid="{00000000-0006-0000-03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9" authorId="0" shapeId="0" xr:uid="{00000000-0006-0000-03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0" authorId="0" shapeId="0" xr:uid="{00000000-0006-0000-03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0" authorId="0" shapeId="0" xr:uid="{00000000-0006-0000-03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0" authorId="0" shapeId="0" xr:uid="{00000000-0006-0000-03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1" authorId="0" shapeId="0" xr:uid="{00000000-0006-0000-03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1" authorId="0" shapeId="0" xr:uid="{00000000-0006-0000-03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00000000-0006-0000-03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2" authorId="0" shapeId="0" xr:uid="{00000000-0006-0000-03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2" authorId="0" shapeId="0" xr:uid="{00000000-0006-0000-03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3" authorId="0" shapeId="0" xr:uid="{00000000-0006-0000-03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3" authorId="0" shapeId="0" xr:uid="{00000000-0006-0000-03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00000000-0006-0000-0300-0000F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4" authorId="0" shapeId="0" xr:uid="{00000000-0006-0000-0300-0000F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4" authorId="0" shapeId="0" xr:uid="{00000000-0006-0000-0300-0000F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5" authorId="0" shapeId="0" xr:uid="{00000000-0006-0000-0300-0000F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00000000-0006-0000-0300-0000F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00000000-0006-0000-0300-0000F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5" authorId="0" shapeId="0" xr:uid="{00000000-0006-0000-0300-0000F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5" authorId="0" shapeId="0" xr:uid="{00000000-0006-0000-0300-0000F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5" authorId="0" shapeId="0" xr:uid="{00000000-0006-0000-0300-0000F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5" authorId="0" shapeId="0" xr:uid="{00000000-0006-0000-0300-0000F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6" authorId="0" shapeId="0" xr:uid="{00000000-0006-0000-0300-0000F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6" authorId="0" shapeId="0" xr:uid="{00000000-0006-0000-0300-0000F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6" authorId="0" shapeId="0" xr:uid="{00000000-0006-0000-0300-00000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00000000-0006-0000-0300-00000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00000000-0006-0000-0300-00000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00000000-0006-0000-0300-00000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6" authorId="0" shapeId="0" xr:uid="{00000000-0006-0000-0300-00000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6" authorId="0" shapeId="0" xr:uid="{00000000-0006-0000-0300-00000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6" authorId="0" shapeId="0" xr:uid="{00000000-0006-0000-0300-00000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6" authorId="0" shapeId="0" xr:uid="{00000000-0006-0000-0300-00000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6" authorId="0" shapeId="0" xr:uid="{00000000-0006-0000-0300-00000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6" authorId="0" shapeId="0" xr:uid="{00000000-0006-0000-0300-00000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6" authorId="0" shapeId="0" xr:uid="{00000000-0006-0000-0300-00000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6" authorId="0" shapeId="0" xr:uid="{00000000-0006-0000-0300-00000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7" authorId="0" shapeId="0" xr:uid="{00000000-0006-0000-0300-00000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7" authorId="0" shapeId="0" xr:uid="{00000000-0006-0000-0300-00000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00000000-0006-0000-0300-00000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00000000-0006-0000-0300-00000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7" authorId="0" shapeId="0" xr:uid="{00000000-0006-0000-0300-00001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7" authorId="0" shapeId="0" xr:uid="{00000000-0006-0000-0300-00001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7" authorId="0" shapeId="0" xr:uid="{00000000-0006-0000-0300-00001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7" authorId="0" shapeId="0" xr:uid="{00000000-0006-0000-0300-00001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7" authorId="0" shapeId="0" xr:uid="{00000000-0006-0000-0300-00001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7" authorId="0" shapeId="0" xr:uid="{00000000-0006-0000-0300-00001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7" authorId="0" shapeId="0" xr:uid="{00000000-0006-0000-0300-00001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7" authorId="0" shapeId="0" xr:uid="{00000000-0006-0000-0300-00001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8" authorId="0" shapeId="0" xr:uid="{00000000-0006-0000-0300-00001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8" authorId="0" shapeId="0" xr:uid="{00000000-0006-0000-0300-00001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00000000-0006-0000-0300-00001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00000000-0006-0000-0300-00001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00000000-0006-0000-0300-00001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8" authorId="0" shapeId="0" xr:uid="{00000000-0006-0000-0300-00001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00000000-0006-0000-0300-00001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8" authorId="0" shapeId="0" xr:uid="{00000000-0006-0000-0300-00001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88" authorId="0" shapeId="0" xr:uid="{00000000-0006-0000-0300-00002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8" authorId="0" shapeId="0" xr:uid="{00000000-0006-0000-0300-00002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8" authorId="0" shapeId="0" xr:uid="{00000000-0006-0000-0300-00002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8" authorId="0" shapeId="0" xr:uid="{00000000-0006-0000-0300-00002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8" authorId="0" shapeId="0" xr:uid="{00000000-0006-0000-0300-00002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8" authorId="0" shapeId="0" xr:uid="{00000000-0006-0000-0300-00002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89" authorId="0" shapeId="0" xr:uid="{00000000-0006-0000-0300-00002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9" authorId="0" shapeId="0" xr:uid="{00000000-0006-0000-0300-00002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9" authorId="0" shapeId="0" xr:uid="{00000000-0006-0000-0300-00002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00000000-0006-0000-0300-00002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00000000-0006-0000-0300-00002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9" authorId="0" shapeId="0" xr:uid="{00000000-0006-0000-0300-00002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9" authorId="0" shapeId="0" xr:uid="{00000000-0006-0000-0300-00002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9" authorId="0" shapeId="0" xr:uid="{00000000-0006-0000-0300-00002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9" authorId="0" shapeId="0" xr:uid="{00000000-0006-0000-0300-00002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9" authorId="0" shapeId="0" xr:uid="{00000000-0006-0000-0300-00002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9" authorId="0" shapeId="0" xr:uid="{00000000-0006-0000-0300-00003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9" authorId="0" shapeId="0" xr:uid="{00000000-0006-0000-0300-00003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0" authorId="0" shapeId="0" xr:uid="{00000000-0006-0000-0300-00003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0" authorId="0" shapeId="0" xr:uid="{00000000-0006-0000-0300-00003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00000000-0006-0000-0300-00003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00000000-0006-0000-0300-00003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0" authorId="0" shapeId="0" xr:uid="{00000000-0006-0000-0300-00003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0" authorId="0" shapeId="0" xr:uid="{00000000-0006-0000-0300-00003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00000000-0006-0000-0300-00003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0" authorId="0" shapeId="0" xr:uid="{00000000-0006-0000-0300-00003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0" authorId="0" shapeId="0" xr:uid="{00000000-0006-0000-0300-00003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0" authorId="0" shapeId="0" xr:uid="{00000000-0006-0000-0300-00003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0" authorId="0" shapeId="0" xr:uid="{00000000-0006-0000-0300-00003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0" authorId="0" shapeId="0" xr:uid="{00000000-0006-0000-0300-00003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1" authorId="0" shapeId="0" xr:uid="{00000000-0006-0000-0300-00003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1" authorId="0" shapeId="0" xr:uid="{00000000-0006-0000-0300-00003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1" authorId="0" shapeId="0" xr:uid="{00000000-0006-0000-0300-00004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1" authorId="0" shapeId="0" xr:uid="{00000000-0006-0000-0300-00004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00000000-0006-0000-0300-00004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00000000-0006-0000-0300-00004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00000000-0006-0000-0300-00004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1" authorId="0" shapeId="0" xr:uid="{00000000-0006-0000-0300-00004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1" authorId="0" shapeId="0" xr:uid="{00000000-0006-0000-0300-00004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00000000-0006-0000-0300-00004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00000000-0006-0000-0300-00004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1" authorId="0" shapeId="0" xr:uid="{00000000-0006-0000-0300-00004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1" authorId="0" shapeId="0" xr:uid="{00000000-0006-0000-0300-00004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1" authorId="0" shapeId="0" xr:uid="{00000000-0006-0000-0300-00004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00000000-0006-0000-0300-00004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1" authorId="0" shapeId="0" xr:uid="{00000000-0006-0000-0300-00004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1" authorId="0" shapeId="0" xr:uid="{00000000-0006-0000-0300-00004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1" authorId="0" shapeId="0" xr:uid="{00000000-0006-0000-0300-00004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00000000-0006-0000-0300-00005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1" authorId="0" shapeId="0" xr:uid="{00000000-0006-0000-0300-00005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2" authorId="0" shapeId="0" xr:uid="{00000000-0006-0000-0300-00005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2" authorId="0" shapeId="0" xr:uid="{00000000-0006-0000-0300-00005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00000000-0006-0000-0300-00005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2" authorId="0" shapeId="0" xr:uid="{00000000-0006-0000-0300-00005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2" authorId="0" shapeId="0" xr:uid="{00000000-0006-0000-0300-00005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00000000-0006-0000-0300-00005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00000000-0006-0000-0300-00005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2" authorId="0" shapeId="0" xr:uid="{00000000-0006-0000-0300-00005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2" authorId="0" shapeId="0" xr:uid="{00000000-0006-0000-0300-00005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00000000-0006-0000-0300-00005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2" authorId="0" shapeId="0" xr:uid="{00000000-0006-0000-0300-00005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2" authorId="0" shapeId="0" xr:uid="{00000000-0006-0000-0300-00005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2" authorId="0" shapeId="0" xr:uid="{00000000-0006-0000-0300-00005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2" authorId="0" shapeId="0" xr:uid="{00000000-0006-0000-0300-00005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00000000-0006-0000-0300-00006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2" authorId="0" shapeId="0" xr:uid="{00000000-0006-0000-0300-00006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2" authorId="0" shapeId="0" xr:uid="{00000000-0006-0000-0300-00006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2" authorId="0" shapeId="0" xr:uid="{00000000-0006-0000-0300-00006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00000000-0006-0000-0300-00006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2" authorId="0" shapeId="0" xr:uid="{00000000-0006-0000-0300-00006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93" authorId="0" shapeId="0" xr:uid="{00000000-0006-0000-0300-00006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3" authorId="0" shapeId="0" xr:uid="{00000000-0006-0000-0300-00006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Z93" authorId="0" shapeId="0" xr:uid="{00000000-0006-0000-0300-00006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3" authorId="0" shapeId="0" xr:uid="{00000000-0006-0000-0300-00006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00000000-0006-0000-0300-00006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3" authorId="0" shapeId="0" xr:uid="{00000000-0006-0000-0300-00006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3" authorId="0" shapeId="0" xr:uid="{00000000-0006-0000-0300-00006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00000000-0006-0000-0300-00006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00000000-0006-0000-0300-00006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3" authorId="0" shapeId="0" xr:uid="{00000000-0006-0000-0300-00006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3" authorId="0" shapeId="0" xr:uid="{00000000-0006-0000-0300-00007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00000000-0006-0000-0300-00007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3" authorId="0" shapeId="0" xr:uid="{00000000-0006-0000-0300-00007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3" authorId="0" shapeId="0" xr:uid="{00000000-0006-0000-0300-00007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3" authorId="0" shapeId="0" xr:uid="{00000000-0006-0000-0300-00007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00000000-0006-0000-0300-00007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3" authorId="0" shapeId="0" xr:uid="{00000000-0006-0000-0300-00007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3" authorId="0" shapeId="0" xr:uid="{00000000-0006-0000-0300-00007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3" authorId="0" shapeId="0" xr:uid="{00000000-0006-0000-0300-00007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3" authorId="0" shapeId="0" xr:uid="{00000000-0006-0000-0300-00007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3" authorId="0" shapeId="0" xr:uid="{00000000-0006-0000-0300-00007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Q94" authorId="0" shapeId="0" xr:uid="{00000000-0006-0000-0300-00007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4" authorId="0" shapeId="0" xr:uid="{00000000-0006-0000-0300-00007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4" authorId="0" shapeId="0" xr:uid="{00000000-0006-0000-0300-00007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4" authorId="0" shapeId="0" xr:uid="{00000000-0006-0000-0300-00007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00000000-0006-0000-0300-00007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00000000-0006-0000-0300-00008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00000000-0006-0000-0300-00008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4" authorId="0" shapeId="0" xr:uid="{00000000-0006-0000-0300-00008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4" authorId="0" shapeId="0" xr:uid="{00000000-0006-0000-0300-00008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4" authorId="0" shapeId="0" xr:uid="{00000000-0006-0000-0300-00008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4" authorId="0" shapeId="0" xr:uid="{00000000-0006-0000-0300-00008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4" authorId="0" shapeId="0" xr:uid="{00000000-0006-0000-0300-00008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4" authorId="0" shapeId="0" xr:uid="{00000000-0006-0000-0300-00008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4" authorId="0" shapeId="0" xr:uid="{00000000-0006-0000-0300-00008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4" authorId="0" shapeId="0" xr:uid="{00000000-0006-0000-0300-00008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5" authorId="0" shapeId="0" xr:uid="{00000000-0006-0000-0300-00008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5" authorId="0" shapeId="0" xr:uid="{00000000-0006-0000-0300-00008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5" authorId="0" shapeId="0" xr:uid="{00000000-0006-0000-0300-00008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00000000-0006-0000-0300-00008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00000000-0006-0000-0300-00008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N95" authorId="0" shapeId="0" xr:uid="{00000000-0006-0000-0300-00008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5" authorId="0" shapeId="0" xr:uid="{00000000-0006-0000-0300-00009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5" authorId="0" shapeId="0" xr:uid="{00000000-0006-0000-0300-00009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5" authorId="0" shapeId="0" xr:uid="{00000000-0006-0000-0300-00009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5" authorId="0" shapeId="0" xr:uid="{00000000-0006-0000-0300-00009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5" authorId="0" shapeId="0" xr:uid="{00000000-0006-0000-0300-00009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5" authorId="0" shapeId="0" xr:uid="{00000000-0006-0000-0300-00009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5" authorId="0" shapeId="0" xr:uid="{00000000-0006-0000-0300-00009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5" authorId="0" shapeId="0" xr:uid="{00000000-0006-0000-0300-00009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6" authorId="0" shapeId="0" xr:uid="{00000000-0006-0000-0300-00009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6" authorId="0" shapeId="0" xr:uid="{00000000-0006-0000-0300-00009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00000000-0006-0000-0300-00009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00000000-0006-0000-0300-00009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6" authorId="0" shapeId="0" xr:uid="{00000000-0006-0000-0300-00009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6" authorId="0" shapeId="0" xr:uid="{00000000-0006-0000-0300-00009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6" authorId="0" shapeId="0" xr:uid="{00000000-0006-0000-0300-00009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6" authorId="0" shapeId="0" xr:uid="{00000000-0006-0000-0300-00009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6" authorId="0" shapeId="0" xr:uid="{00000000-0006-0000-0300-0000A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6" authorId="0" shapeId="0" xr:uid="{00000000-0006-0000-0300-0000A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6" authorId="0" shapeId="0" xr:uid="{00000000-0006-0000-0300-0000A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6" authorId="0" shapeId="0" xr:uid="{00000000-0006-0000-0300-0000A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6" authorId="0" shapeId="0" xr:uid="{00000000-0006-0000-0300-0000A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6" authorId="0" shapeId="0" xr:uid="{00000000-0006-0000-0300-0000A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7" authorId="0" shapeId="0" xr:uid="{00000000-0006-0000-0300-0000A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7" authorId="0" shapeId="0" xr:uid="{00000000-0006-0000-0300-0000A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00000000-0006-0000-0300-0000A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00000000-0006-0000-0300-0000A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7" authorId="0" shapeId="0" xr:uid="{00000000-0006-0000-0300-0000A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7" authorId="0" shapeId="0" xr:uid="{00000000-0006-0000-0300-0000A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7" authorId="0" shapeId="0" xr:uid="{00000000-0006-0000-0300-0000A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00000000-0006-0000-0300-0000A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7" authorId="0" shapeId="0" xr:uid="{00000000-0006-0000-0300-0000A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7" authorId="0" shapeId="0" xr:uid="{00000000-0006-0000-0300-0000A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7" authorId="0" shapeId="0" xr:uid="{00000000-0006-0000-0300-0000B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7" authorId="0" shapeId="0" xr:uid="{00000000-0006-0000-0300-0000B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8" authorId="0" shapeId="0" xr:uid="{00000000-0006-0000-0300-0000B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8" authorId="0" shapeId="0" xr:uid="{00000000-0006-0000-0300-0000B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8" authorId="0" shapeId="0" xr:uid="{00000000-0006-0000-0300-0000B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8" authorId="0" shapeId="0" xr:uid="{00000000-0006-0000-0300-0000B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00000000-0006-0000-0300-0000B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8" authorId="0" shapeId="0" xr:uid="{00000000-0006-0000-0300-0000B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8" authorId="0" shapeId="0" xr:uid="{00000000-0006-0000-0300-0000B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8" authorId="0" shapeId="0" xr:uid="{00000000-0006-0000-0300-0000B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8" authorId="0" shapeId="0" xr:uid="{00000000-0006-0000-0300-0000B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8" authorId="0" shapeId="0" xr:uid="{00000000-0006-0000-0300-0000B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8" authorId="0" shapeId="0" xr:uid="{00000000-0006-0000-0300-0000B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8" authorId="0" shapeId="0" xr:uid="{00000000-0006-0000-0300-0000B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8" authorId="0" shapeId="0" xr:uid="{00000000-0006-0000-0300-0000B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00000000-0006-0000-0300-0000B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8" authorId="0" shapeId="0" xr:uid="{00000000-0006-0000-0300-0000C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8" authorId="0" shapeId="0" xr:uid="{00000000-0006-0000-0300-0000C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8" authorId="0" shapeId="0" xr:uid="{00000000-0006-0000-0300-0000C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8" authorId="0" shapeId="0" xr:uid="{00000000-0006-0000-0300-0000C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8" authorId="0" shapeId="0" xr:uid="{00000000-0006-0000-0300-0000C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99" authorId="0" shapeId="0" xr:uid="{00000000-0006-0000-0300-0000C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9" authorId="0" shapeId="0" xr:uid="{00000000-0006-0000-0300-0000C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9" authorId="0" shapeId="0" xr:uid="{00000000-0006-0000-0300-0000C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9" authorId="0" shapeId="0" xr:uid="{00000000-0006-0000-0300-0000C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9" authorId="0" shapeId="0" xr:uid="{00000000-0006-0000-0300-0000C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00000000-0006-0000-0300-0000C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00000000-0006-0000-0300-0000C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9" authorId="0" shapeId="0" xr:uid="{00000000-0006-0000-0300-0000C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9" authorId="0" shapeId="0" xr:uid="{00000000-0006-0000-0300-0000C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9" authorId="0" shapeId="0" xr:uid="{00000000-0006-0000-0300-0000C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9" authorId="0" shapeId="0" xr:uid="{00000000-0006-0000-0300-0000C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9" authorId="0" shapeId="0" xr:uid="{00000000-0006-0000-0300-0000D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00000000-0006-0000-0300-0000D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9" authorId="0" shapeId="0" xr:uid="{00000000-0006-0000-0300-0000D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9" authorId="0" shapeId="0" xr:uid="{00000000-0006-0000-0300-0000D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9" authorId="0" shapeId="0" xr:uid="{00000000-0006-0000-0300-0000D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9" authorId="0" shapeId="0" xr:uid="{00000000-0006-0000-0300-0000D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9" authorId="0" shapeId="0" xr:uid="{00000000-0006-0000-0300-0000D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0" authorId="0" shapeId="0" xr:uid="{00000000-0006-0000-0300-0000D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00" authorId="0" shapeId="0" xr:uid="{00000000-0006-0000-0300-0000D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00000000-0006-0000-0300-0000D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00" authorId="0" shapeId="0" xr:uid="{00000000-0006-0000-0300-0000D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00000000-0006-0000-0300-0000D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00000000-0006-0000-0300-0000D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00000000-0006-0000-0300-0000D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00000000-0006-0000-0300-0000D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0" authorId="0" shapeId="0" xr:uid="{00000000-0006-0000-0300-0000D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0" authorId="0" shapeId="0" xr:uid="{00000000-0006-0000-0300-0000E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00000000-0006-0000-0300-0000E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0" authorId="0" shapeId="0" xr:uid="{00000000-0006-0000-0300-0000E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0" authorId="0" shapeId="0" xr:uid="{00000000-0006-0000-0300-0000E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0" authorId="0" shapeId="0" xr:uid="{00000000-0006-0000-0300-0000E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0" authorId="0" shapeId="0" xr:uid="{00000000-0006-0000-0300-0000E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0" authorId="0" shapeId="0" xr:uid="{00000000-0006-0000-0300-0000E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1" authorId="0" shapeId="0" xr:uid="{00000000-0006-0000-0300-0000E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01" authorId="0" shapeId="0" xr:uid="{00000000-0006-0000-0300-0000E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1" authorId="0" shapeId="0" xr:uid="{00000000-0006-0000-0300-0000E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00000000-0006-0000-0300-0000E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00000000-0006-0000-0300-0000E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00000000-0006-0000-0300-0000E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1" authorId="0" shapeId="0" xr:uid="{00000000-0006-0000-0300-0000E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1" authorId="0" shapeId="0" xr:uid="{00000000-0006-0000-0300-0000E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1" authorId="0" shapeId="0" xr:uid="{00000000-0006-0000-0300-0000EF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1" authorId="0" shapeId="0" xr:uid="{00000000-0006-0000-0300-0000F0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1" authorId="0" shapeId="0" xr:uid="{00000000-0006-0000-0300-0000F1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1" authorId="0" shapeId="0" xr:uid="{00000000-0006-0000-0300-0000F2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1" authorId="0" shapeId="0" xr:uid="{00000000-0006-0000-0300-0000F3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1" authorId="0" shapeId="0" xr:uid="{00000000-0006-0000-0300-0000F4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2" authorId="0" shapeId="0" xr:uid="{00000000-0006-0000-0300-0000F5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2" authorId="0" shapeId="0" xr:uid="{00000000-0006-0000-0300-0000F6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00000000-0006-0000-0300-0000F7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2" authorId="0" shapeId="0" xr:uid="{00000000-0006-0000-0300-0000F8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00000000-0006-0000-0300-0000F9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2" authorId="0" shapeId="0" xr:uid="{00000000-0006-0000-0300-0000FA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00000000-0006-0000-0300-0000FB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2" authorId="0" shapeId="0" xr:uid="{00000000-0006-0000-0300-0000FC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2" authorId="0" shapeId="0" xr:uid="{00000000-0006-0000-0300-0000FD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2" authorId="0" shapeId="0" xr:uid="{00000000-0006-0000-0300-0000FE05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2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2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2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2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2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2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2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2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2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2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2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2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3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13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3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3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3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3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3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3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3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3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3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3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3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3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4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4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4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4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4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4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4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4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4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4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4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4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4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4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5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5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5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5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5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5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5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5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5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5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5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E16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6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6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6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6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16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6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6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6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6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6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6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6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6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6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7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7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7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7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7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7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7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7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7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7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7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8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8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8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8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8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8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8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8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8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8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8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9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9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9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9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9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9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9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9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9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9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9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9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9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9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20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0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0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0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0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0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0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0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0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0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0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0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0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1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1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1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1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1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1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1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1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1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3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3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3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3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3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3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3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3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3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3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3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3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3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3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3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3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4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4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4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4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4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4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4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4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4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4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4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4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5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5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5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5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5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5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5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5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5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5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5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5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5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6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6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6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6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6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6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6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6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6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6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6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6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6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7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7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7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7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7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7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7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7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7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7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7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7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7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7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7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7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8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8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8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8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8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8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8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8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8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8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8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8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9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9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9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9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9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9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9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9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9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9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0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0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0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0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0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0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0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0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0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0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0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0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0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0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1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1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1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1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1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1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1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1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1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1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1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1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1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1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1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2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2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2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2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2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2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2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2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2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2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2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3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3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3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3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3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3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3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3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3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3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3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3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3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3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4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4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4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4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4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4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4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4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4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4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4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4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4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4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5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5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5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5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5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5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5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5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5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5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5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5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5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5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6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6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6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6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6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6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6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6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6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6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6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6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E37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7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7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7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7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7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7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7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7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7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7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7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7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7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7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7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8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8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8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8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8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8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8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8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8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8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8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8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8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8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9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9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9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9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9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9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9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9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9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9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9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9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9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9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9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9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0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0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0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0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0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0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0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0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0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1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1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1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1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1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1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1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1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1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1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1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1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1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2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2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2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42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2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2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2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2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2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2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2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2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3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3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3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3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3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3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3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3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3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3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3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44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4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4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4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4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4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4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4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4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4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4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4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4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4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4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5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5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5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5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5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5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5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5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5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5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5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5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6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6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6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6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6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6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6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6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6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6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6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6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6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6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6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7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7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7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7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7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47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7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7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7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7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7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7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7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8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8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8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8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8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8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8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8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8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8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8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8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9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9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9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9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9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9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9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9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9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9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9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0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0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0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0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0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0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0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0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0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0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0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1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1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1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1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1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1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1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1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1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1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1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1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2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2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2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2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2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2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2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2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2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2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2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2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2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2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3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3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3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3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3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3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3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3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3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3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3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4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4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4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4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4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4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4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4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4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4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4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54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5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5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5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5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5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5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5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5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5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5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5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5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5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6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6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6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6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6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6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6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6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6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6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6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6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7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7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7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7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7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7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7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7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7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7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7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7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8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8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8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8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8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8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8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8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8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8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9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9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9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9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59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9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9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9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9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9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9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9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9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0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0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0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0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0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0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0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0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0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0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0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1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1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1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1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1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1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1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1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1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1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1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2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2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2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2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2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2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2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2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2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2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2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2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2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2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E63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3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3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3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3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3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3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3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3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3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3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3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3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64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4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64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64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4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4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4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4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4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4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4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4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4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4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4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4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4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5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5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5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5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5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5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5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5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5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5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6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6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6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6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6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6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6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6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6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6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6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6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6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6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7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7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7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7" authorId="0" shapeId="0" xr:uid="{00000000-0006-0000-0400-00004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7" authorId="0" shapeId="0" xr:uid="{00000000-0006-0000-0400-00004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7" authorId="0" shapeId="0" xr:uid="{00000000-0006-0000-0400-00004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7" authorId="0" shapeId="0" xr:uid="{00000000-0006-0000-0400-00004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7" authorId="0" shapeId="0" xr:uid="{00000000-0006-0000-0400-00004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7" authorId="0" shapeId="0" xr:uid="{00000000-0006-0000-0400-00004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7" authorId="0" shapeId="0" xr:uid="{00000000-0006-0000-0400-00004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7" authorId="0" shapeId="0" xr:uid="{00000000-0006-0000-0400-00004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7" authorId="0" shapeId="0" xr:uid="{00000000-0006-0000-0400-00004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00000000-0006-0000-0400-00004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8" authorId="0" shapeId="0" xr:uid="{00000000-0006-0000-0400-00005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8" authorId="0" shapeId="0" xr:uid="{00000000-0006-0000-0400-00005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8" authorId="0" shapeId="0" xr:uid="{00000000-0006-0000-0400-00005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8" authorId="0" shapeId="0" xr:uid="{00000000-0006-0000-0400-00005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8" authorId="0" shapeId="0" xr:uid="{00000000-0006-0000-0400-00005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8" authorId="0" shapeId="0" xr:uid="{00000000-0006-0000-0400-00005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8" authorId="0" shapeId="0" xr:uid="{00000000-0006-0000-0400-00005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8" authorId="0" shapeId="0" xr:uid="{00000000-0006-0000-0400-00005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00000000-0006-0000-0400-00005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8" authorId="0" shapeId="0" xr:uid="{00000000-0006-0000-0400-00005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00000000-0006-0000-0400-00005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8" authorId="0" shapeId="0" xr:uid="{00000000-0006-0000-0400-00005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9" authorId="0" shapeId="0" xr:uid="{00000000-0006-0000-0400-00005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9" authorId="0" shapeId="0" xr:uid="{00000000-0006-0000-0400-00005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9" authorId="0" shapeId="0" xr:uid="{00000000-0006-0000-0400-00005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00000000-0006-0000-0400-00005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9" authorId="0" shapeId="0" xr:uid="{00000000-0006-0000-0400-00006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00000000-0006-0000-0400-00006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9" authorId="0" shapeId="0" xr:uid="{00000000-0006-0000-0400-00006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9" authorId="0" shapeId="0" xr:uid="{00000000-0006-0000-0400-00006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9" authorId="0" shapeId="0" xr:uid="{00000000-0006-0000-0400-00006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9" authorId="0" shapeId="0" xr:uid="{00000000-0006-0000-0400-00006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9" authorId="0" shapeId="0" xr:uid="{00000000-0006-0000-0400-00006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9" authorId="0" shapeId="0" xr:uid="{00000000-0006-0000-0400-00006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9" authorId="0" shapeId="0" xr:uid="{00000000-0006-0000-0400-00006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9" authorId="0" shapeId="0" xr:uid="{00000000-0006-0000-0400-00006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00000000-0006-0000-0400-00006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9" authorId="0" shapeId="0" xr:uid="{00000000-0006-0000-0400-00006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00000000-0006-0000-0400-00006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9" authorId="0" shapeId="0" xr:uid="{00000000-0006-0000-0400-00006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0" authorId="0" shapeId="0" xr:uid="{00000000-0006-0000-0400-00006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0" authorId="0" shapeId="0" xr:uid="{00000000-0006-0000-0400-00006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0" authorId="0" shapeId="0" xr:uid="{00000000-0006-0000-0400-00007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0" authorId="0" shapeId="0" xr:uid="{00000000-0006-0000-0400-00007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0" authorId="0" shapeId="0" xr:uid="{00000000-0006-0000-0400-00007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0" authorId="0" shapeId="0" xr:uid="{00000000-0006-0000-0400-00007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0" authorId="0" shapeId="0" xr:uid="{00000000-0006-0000-0400-00007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0" authorId="0" shapeId="0" xr:uid="{00000000-0006-0000-0400-00007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0" authorId="0" shapeId="0" xr:uid="{00000000-0006-0000-0400-00007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0" authorId="0" shapeId="0" xr:uid="{00000000-0006-0000-0400-00007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0" authorId="0" shapeId="0" xr:uid="{00000000-0006-0000-0400-00007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0" authorId="0" shapeId="0" xr:uid="{00000000-0006-0000-0400-00007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00000000-0006-0000-0400-00007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0" authorId="0" shapeId="0" xr:uid="{00000000-0006-0000-0400-00007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00000000-0006-0000-0400-00007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0" authorId="0" shapeId="0" xr:uid="{00000000-0006-0000-0400-00007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1" authorId="0" shapeId="0" xr:uid="{00000000-0006-0000-0400-00007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1" authorId="0" shapeId="0" xr:uid="{00000000-0006-0000-0400-00007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00000000-0006-0000-0400-00008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1" authorId="0" shapeId="0" xr:uid="{00000000-0006-0000-0400-00008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1" authorId="0" shapeId="0" xr:uid="{00000000-0006-0000-0400-00008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1" authorId="0" shapeId="0" xr:uid="{00000000-0006-0000-0400-00008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1" authorId="0" shapeId="0" xr:uid="{00000000-0006-0000-0400-00008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1" authorId="0" shapeId="0" xr:uid="{00000000-0006-0000-0400-00008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1" authorId="0" shapeId="0" xr:uid="{00000000-0006-0000-0400-00008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1" authorId="0" shapeId="0" xr:uid="{00000000-0006-0000-0400-00008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1" authorId="0" shapeId="0" xr:uid="{00000000-0006-0000-0400-00008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2" authorId="0" shapeId="0" xr:uid="{00000000-0006-0000-0400-00008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2" authorId="0" shapeId="0" xr:uid="{00000000-0006-0000-0400-00008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2" authorId="0" shapeId="0" xr:uid="{00000000-0006-0000-0400-00008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00000000-0006-0000-0400-00008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2" authorId="0" shapeId="0" xr:uid="{00000000-0006-0000-0400-00008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2" authorId="0" shapeId="0" xr:uid="{00000000-0006-0000-0400-00008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2" authorId="0" shapeId="0" xr:uid="{00000000-0006-0000-0400-00008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2" authorId="0" shapeId="0" xr:uid="{00000000-0006-0000-0400-00009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2" authorId="0" shapeId="0" xr:uid="{00000000-0006-0000-0400-00009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2" authorId="0" shapeId="0" xr:uid="{00000000-0006-0000-0400-00009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2" authorId="0" shapeId="0" xr:uid="{00000000-0006-0000-0400-00009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00000000-0006-0000-0400-00009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2" authorId="0" shapeId="0" xr:uid="{00000000-0006-0000-0400-00009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3" authorId="0" shapeId="0" xr:uid="{00000000-0006-0000-0400-00009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3" authorId="0" shapeId="0" xr:uid="{00000000-0006-0000-0400-00009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3" authorId="0" shapeId="0" xr:uid="{00000000-0006-0000-0400-00009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00000000-0006-0000-0400-00009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3" authorId="0" shapeId="0" xr:uid="{00000000-0006-0000-0400-00009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3" authorId="0" shapeId="0" xr:uid="{00000000-0006-0000-0400-00009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3" authorId="0" shapeId="0" xr:uid="{00000000-0006-0000-0400-00009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3" authorId="0" shapeId="0" xr:uid="{00000000-0006-0000-0400-00009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3" authorId="0" shapeId="0" xr:uid="{00000000-0006-0000-0400-00009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3" authorId="0" shapeId="0" xr:uid="{00000000-0006-0000-0400-00009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00000000-0006-0000-0400-0000A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3" authorId="0" shapeId="0" xr:uid="{00000000-0006-0000-0400-0000A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00000000-0006-0000-0400-0000A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4" authorId="0" shapeId="0" xr:uid="{00000000-0006-0000-0400-0000A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4" authorId="0" shapeId="0" xr:uid="{00000000-0006-0000-0400-0000A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00000000-0006-0000-0400-0000A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4" authorId="0" shapeId="0" xr:uid="{00000000-0006-0000-0400-0000A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00000000-0006-0000-0400-0000A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4" authorId="0" shapeId="0" xr:uid="{00000000-0006-0000-0400-0000A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74" authorId="0" shapeId="0" xr:uid="{00000000-0006-0000-0400-0000A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4" authorId="0" shapeId="0" xr:uid="{00000000-0006-0000-0400-0000A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4" authorId="0" shapeId="0" xr:uid="{00000000-0006-0000-0400-0000A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4" authorId="0" shapeId="0" xr:uid="{00000000-0006-0000-0400-0000A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4" authorId="0" shapeId="0" xr:uid="{00000000-0006-0000-0400-0000A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4" authorId="0" shapeId="0" xr:uid="{00000000-0006-0000-0400-0000A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4" authorId="0" shapeId="0" xr:uid="{00000000-0006-0000-0400-0000A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4" authorId="0" shapeId="0" xr:uid="{00000000-0006-0000-0400-0000B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00000000-0006-0000-0400-0000B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4" authorId="0" shapeId="0" xr:uid="{00000000-0006-0000-0400-0000B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00000000-0006-0000-0400-0000B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4" authorId="0" shapeId="0" xr:uid="{00000000-0006-0000-0400-0000B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5" authorId="0" shapeId="0" xr:uid="{00000000-0006-0000-0400-0000B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5" authorId="0" shapeId="0" xr:uid="{00000000-0006-0000-0400-0000B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5" authorId="0" shapeId="0" xr:uid="{00000000-0006-0000-0400-0000B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5" authorId="0" shapeId="0" xr:uid="{00000000-0006-0000-0400-0000B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5" authorId="0" shapeId="0" xr:uid="{00000000-0006-0000-0400-0000B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00000000-0006-0000-0400-0000B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5" authorId="0" shapeId="0" xr:uid="{00000000-0006-0000-0400-0000B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5" authorId="0" shapeId="0" xr:uid="{00000000-0006-0000-0400-0000B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5" authorId="0" shapeId="0" xr:uid="{00000000-0006-0000-0400-0000B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5" authorId="0" shapeId="0" xr:uid="{00000000-0006-0000-0400-0000B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5" authorId="0" shapeId="0" xr:uid="{00000000-0006-0000-0400-0000B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5" authorId="0" shapeId="0" xr:uid="{00000000-0006-0000-0400-0000C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5" authorId="0" shapeId="0" xr:uid="{00000000-0006-0000-0400-0000C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00000000-0006-0000-0400-0000C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5" authorId="0" shapeId="0" xr:uid="{00000000-0006-0000-0400-0000C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6" authorId="0" shapeId="0" xr:uid="{00000000-0006-0000-0400-0000C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6" authorId="0" shapeId="0" xr:uid="{00000000-0006-0000-0400-0000C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00000000-0006-0000-0400-0000C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6" authorId="0" shapeId="0" xr:uid="{00000000-0006-0000-0400-0000C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6" authorId="0" shapeId="0" xr:uid="{00000000-0006-0000-0400-0000C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6" authorId="0" shapeId="0" xr:uid="{00000000-0006-0000-0400-0000C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6" authorId="0" shapeId="0" xr:uid="{00000000-0006-0000-0400-0000C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6" authorId="0" shapeId="0" xr:uid="{00000000-0006-0000-0400-0000C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6" authorId="0" shapeId="0" xr:uid="{00000000-0006-0000-0400-0000C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6" authorId="0" shapeId="0" xr:uid="{00000000-0006-0000-0400-0000C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6" authorId="0" shapeId="0" xr:uid="{00000000-0006-0000-0400-0000C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6" authorId="0" shapeId="0" xr:uid="{00000000-0006-0000-0400-0000C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6" authorId="0" shapeId="0" xr:uid="{00000000-0006-0000-0400-0000D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00000000-0006-0000-0400-0000D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7" authorId="0" shapeId="0" xr:uid="{00000000-0006-0000-0400-0000D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7" authorId="0" shapeId="0" xr:uid="{00000000-0006-0000-0400-0000D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7" authorId="0" shapeId="0" xr:uid="{00000000-0006-0000-0400-0000D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00000000-0006-0000-0400-0000D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7" authorId="0" shapeId="0" xr:uid="{00000000-0006-0000-0400-0000D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7" authorId="0" shapeId="0" xr:uid="{00000000-0006-0000-0400-0000D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7" authorId="0" shapeId="0" xr:uid="{00000000-0006-0000-0400-0000D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7" authorId="0" shapeId="0" xr:uid="{00000000-0006-0000-0400-0000D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7" authorId="0" shapeId="0" xr:uid="{00000000-0006-0000-0400-0000D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7" authorId="0" shapeId="0" xr:uid="{00000000-0006-0000-0400-0000D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7" authorId="0" shapeId="0" xr:uid="{00000000-0006-0000-0400-0000D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7" authorId="0" shapeId="0" xr:uid="{00000000-0006-0000-0400-0000D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8" authorId="0" shapeId="0" xr:uid="{00000000-0006-0000-0400-0000D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8" authorId="0" shapeId="0" xr:uid="{00000000-0006-0000-0400-0000D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8" authorId="0" shapeId="0" xr:uid="{00000000-0006-0000-0400-0000E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00000000-0006-0000-0400-0000E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8" authorId="0" shapeId="0" xr:uid="{00000000-0006-0000-0400-0000E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8" authorId="0" shapeId="0" xr:uid="{00000000-0006-0000-0400-0000E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8" authorId="0" shapeId="0" xr:uid="{00000000-0006-0000-0400-0000E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8" authorId="0" shapeId="0" xr:uid="{00000000-0006-0000-0400-0000E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8" authorId="0" shapeId="0" xr:uid="{00000000-0006-0000-0400-0000E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8" authorId="0" shapeId="0" xr:uid="{00000000-0006-0000-0400-0000E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8" authorId="0" shapeId="0" xr:uid="{00000000-0006-0000-0400-0000E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8" authorId="0" shapeId="0" xr:uid="{00000000-0006-0000-0400-0000E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8" authorId="0" shapeId="0" xr:uid="{00000000-0006-0000-0400-0000E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00000000-0006-0000-0400-0000E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8" authorId="0" shapeId="0" xr:uid="{00000000-0006-0000-0400-0000E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9" authorId="0" shapeId="0" xr:uid="{00000000-0006-0000-0400-0000E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9" authorId="0" shapeId="0" xr:uid="{00000000-0006-0000-0400-0000E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9" authorId="0" shapeId="0" xr:uid="{00000000-0006-0000-0400-0000E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9" authorId="0" shapeId="0" xr:uid="{00000000-0006-0000-0400-0000F0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9" authorId="0" shapeId="0" xr:uid="{00000000-0006-0000-0400-0000F1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9" authorId="0" shapeId="0" xr:uid="{00000000-0006-0000-0400-0000F2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9" authorId="0" shapeId="0" xr:uid="{00000000-0006-0000-0400-0000F3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9" authorId="0" shapeId="0" xr:uid="{00000000-0006-0000-0400-0000F4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9" authorId="0" shapeId="0" xr:uid="{00000000-0006-0000-0400-0000F5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9" authorId="0" shapeId="0" xr:uid="{00000000-0006-0000-0400-0000F6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9" authorId="0" shapeId="0" xr:uid="{00000000-0006-0000-0400-0000F7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9" authorId="0" shapeId="0" xr:uid="{00000000-0006-0000-0400-0000F8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9" authorId="0" shapeId="0" xr:uid="{00000000-0006-0000-0400-0000F9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00000000-0006-0000-0400-0000FA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79" authorId="0" shapeId="0" xr:uid="{00000000-0006-0000-0400-0000FB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0" authorId="0" shapeId="0" xr:uid="{00000000-0006-0000-0400-0000FC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0" authorId="0" shapeId="0" xr:uid="{00000000-0006-0000-0400-0000FD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0" authorId="0" shapeId="0" xr:uid="{00000000-0006-0000-0400-0000FE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1" authorId="0" shapeId="0" xr:uid="{00000000-0006-0000-0400-0000FF03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1" authorId="0" shapeId="0" xr:uid="{00000000-0006-0000-0400-00000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1" authorId="0" shapeId="0" xr:uid="{00000000-0006-0000-0400-00000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2" authorId="0" shapeId="0" xr:uid="{00000000-0006-0000-0400-00000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2" authorId="0" shapeId="0" xr:uid="{00000000-0006-0000-0400-00000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2" authorId="0" shapeId="0" xr:uid="{00000000-0006-0000-0400-00000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2" authorId="0" shapeId="0" xr:uid="{00000000-0006-0000-0400-00000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2" authorId="0" shapeId="0" xr:uid="{00000000-0006-0000-0400-00000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2" authorId="0" shapeId="0" xr:uid="{00000000-0006-0000-0400-00000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2" authorId="0" shapeId="0" xr:uid="{00000000-0006-0000-0400-00000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2" authorId="0" shapeId="0" xr:uid="{00000000-0006-0000-0400-00000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2" authorId="0" shapeId="0" xr:uid="{00000000-0006-0000-0400-00000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3" authorId="0" shapeId="0" xr:uid="{00000000-0006-0000-0400-00000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3" authorId="0" shapeId="0" xr:uid="{00000000-0006-0000-0400-00000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3" authorId="0" shapeId="0" xr:uid="{00000000-0006-0000-0400-00000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3" authorId="0" shapeId="0" xr:uid="{00000000-0006-0000-0400-00000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4" authorId="0" shapeId="0" xr:uid="{00000000-0006-0000-0400-00000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4" authorId="0" shapeId="0" xr:uid="{00000000-0006-0000-0400-00001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4" authorId="0" shapeId="0" xr:uid="{00000000-0006-0000-0400-00001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4" authorId="0" shapeId="0" xr:uid="{00000000-0006-0000-0400-00001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4" authorId="0" shapeId="0" xr:uid="{00000000-0006-0000-0400-00001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4" authorId="0" shapeId="0" xr:uid="{00000000-0006-0000-0400-00001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4" authorId="0" shapeId="0" xr:uid="{00000000-0006-0000-0400-00001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4" authorId="0" shapeId="0" xr:uid="{00000000-0006-0000-0400-00001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5" authorId="0" shapeId="0" xr:uid="{00000000-0006-0000-0400-00001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85" authorId="0" shapeId="0" xr:uid="{00000000-0006-0000-0400-00001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5" authorId="0" shapeId="0" xr:uid="{00000000-0006-0000-0400-00001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5" authorId="0" shapeId="0" xr:uid="{00000000-0006-0000-0400-00001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5" authorId="0" shapeId="0" xr:uid="{00000000-0006-0000-0400-00001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5" authorId="0" shapeId="0" xr:uid="{00000000-0006-0000-0400-00001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5" authorId="0" shapeId="0" xr:uid="{00000000-0006-0000-0400-00001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5" authorId="0" shapeId="0" xr:uid="{00000000-0006-0000-0400-00001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5" authorId="0" shapeId="0" xr:uid="{00000000-0006-0000-0400-00001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5" authorId="0" shapeId="0" xr:uid="{00000000-0006-0000-0400-00002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5" authorId="0" shapeId="0" xr:uid="{00000000-0006-0000-0400-00002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6" authorId="0" shapeId="0" xr:uid="{00000000-0006-0000-0400-00002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6" authorId="0" shapeId="0" xr:uid="{00000000-0006-0000-0400-00002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6" authorId="0" shapeId="0" xr:uid="{00000000-0006-0000-0400-00002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6" authorId="0" shapeId="0" xr:uid="{00000000-0006-0000-0400-00002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6" authorId="0" shapeId="0" xr:uid="{00000000-0006-0000-0400-00002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6" authorId="0" shapeId="0" xr:uid="{00000000-0006-0000-0400-00002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6" authorId="0" shapeId="0" xr:uid="{00000000-0006-0000-0400-00002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6" authorId="0" shapeId="0" xr:uid="{00000000-0006-0000-0400-00002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7" authorId="0" shapeId="0" xr:uid="{00000000-0006-0000-0400-00002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7" authorId="0" shapeId="0" xr:uid="{00000000-0006-0000-0400-00002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7" authorId="0" shapeId="0" xr:uid="{00000000-0006-0000-0400-00002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87" authorId="0" shapeId="0" xr:uid="{00000000-0006-0000-0400-00002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7" authorId="0" shapeId="0" xr:uid="{00000000-0006-0000-0400-00002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7" authorId="0" shapeId="0" xr:uid="{00000000-0006-0000-0400-00002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7" authorId="0" shapeId="0" xr:uid="{00000000-0006-0000-0400-00003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7" authorId="0" shapeId="0" xr:uid="{00000000-0006-0000-0400-00003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7" authorId="0" shapeId="0" xr:uid="{00000000-0006-0000-0400-00003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7" authorId="0" shapeId="0" xr:uid="{00000000-0006-0000-0400-00003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7" authorId="0" shapeId="0" xr:uid="{00000000-0006-0000-0400-00003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7" authorId="0" shapeId="0" xr:uid="{00000000-0006-0000-0400-00003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7" authorId="0" shapeId="0" xr:uid="{00000000-0006-0000-0400-00003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7" authorId="0" shapeId="0" xr:uid="{00000000-0006-0000-0400-00003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88" authorId="0" shapeId="0" xr:uid="{00000000-0006-0000-0400-00003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88" authorId="0" shapeId="0" xr:uid="{00000000-0006-0000-0400-00003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8" authorId="0" shapeId="0" xr:uid="{00000000-0006-0000-0400-00003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8" authorId="0" shapeId="0" xr:uid="{00000000-0006-0000-0400-00003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8" authorId="0" shapeId="0" xr:uid="{00000000-0006-0000-0400-00003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8" authorId="0" shapeId="0" xr:uid="{00000000-0006-0000-0400-00003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8" authorId="0" shapeId="0" xr:uid="{00000000-0006-0000-0400-00003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8" authorId="0" shapeId="0" xr:uid="{00000000-0006-0000-0400-00003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8" authorId="0" shapeId="0" xr:uid="{00000000-0006-0000-0400-00004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8" authorId="0" shapeId="0" xr:uid="{00000000-0006-0000-0400-00004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8" authorId="0" shapeId="0" xr:uid="{00000000-0006-0000-0400-00004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8" authorId="0" shapeId="0" xr:uid="{00000000-0006-0000-0400-00004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8" authorId="0" shapeId="0" xr:uid="{00000000-0006-0000-0400-00004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8" authorId="0" shapeId="0" xr:uid="{00000000-0006-0000-0400-00004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8" authorId="0" shapeId="0" xr:uid="{00000000-0006-0000-0400-00004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8" authorId="0" shapeId="0" xr:uid="{00000000-0006-0000-0400-00004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89" authorId="0" shapeId="0" xr:uid="{00000000-0006-0000-0400-00004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9" authorId="0" shapeId="0" xr:uid="{00000000-0006-0000-0400-00004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9" authorId="0" shapeId="0" xr:uid="{00000000-0006-0000-0400-00004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9" authorId="0" shapeId="0" xr:uid="{00000000-0006-0000-0400-00004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9" authorId="0" shapeId="0" xr:uid="{00000000-0006-0000-0400-00004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9" authorId="0" shapeId="0" xr:uid="{00000000-0006-0000-0400-00004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9" authorId="0" shapeId="0" xr:uid="{00000000-0006-0000-0400-00004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9" authorId="0" shapeId="0" xr:uid="{00000000-0006-0000-0400-00004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9" authorId="0" shapeId="0" xr:uid="{00000000-0006-0000-0400-00005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0" authorId="0" shapeId="0" xr:uid="{00000000-0006-0000-0400-00005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0" authorId="0" shapeId="0" xr:uid="{00000000-0006-0000-0400-00005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0" authorId="0" shapeId="0" xr:uid="{00000000-0006-0000-0400-00005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0" authorId="0" shapeId="0" xr:uid="{00000000-0006-0000-0400-00005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0" authorId="0" shapeId="0" xr:uid="{00000000-0006-0000-0400-00005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0" authorId="0" shapeId="0" xr:uid="{00000000-0006-0000-0400-00005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0" authorId="0" shapeId="0" xr:uid="{00000000-0006-0000-0400-00005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0" authorId="0" shapeId="0" xr:uid="{00000000-0006-0000-0400-00005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0" authorId="0" shapeId="0" xr:uid="{00000000-0006-0000-0400-00005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0" authorId="0" shapeId="0" xr:uid="{00000000-0006-0000-0400-00005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0" authorId="0" shapeId="0" xr:uid="{00000000-0006-0000-0400-00005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0" authorId="0" shapeId="0" xr:uid="{00000000-0006-0000-0400-00005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0" authorId="0" shapeId="0" xr:uid="{00000000-0006-0000-0400-00005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0" authorId="0" shapeId="0" xr:uid="{00000000-0006-0000-0400-00005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0" authorId="0" shapeId="0" xr:uid="{00000000-0006-0000-0400-00005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1" authorId="0" shapeId="0" xr:uid="{00000000-0006-0000-0400-00006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1" authorId="0" shapeId="0" xr:uid="{00000000-0006-0000-0400-00006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1" authorId="0" shapeId="0" xr:uid="{00000000-0006-0000-0400-00006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1" authorId="0" shapeId="0" xr:uid="{00000000-0006-0000-0400-00006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1" authorId="0" shapeId="0" xr:uid="{00000000-0006-0000-0400-00006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1" authorId="0" shapeId="0" xr:uid="{00000000-0006-0000-0400-00006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1" authorId="0" shapeId="0" xr:uid="{00000000-0006-0000-0400-00006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1" authorId="0" shapeId="0" xr:uid="{00000000-0006-0000-0400-00006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00000000-0006-0000-0400-00006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1" authorId="0" shapeId="0" xr:uid="{00000000-0006-0000-0400-00006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1" authorId="0" shapeId="0" xr:uid="{00000000-0006-0000-0400-00006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2" authorId="0" shapeId="0" xr:uid="{00000000-0006-0000-0400-00006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2" authorId="0" shapeId="0" xr:uid="{00000000-0006-0000-0400-00006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2" authorId="0" shapeId="0" xr:uid="{00000000-0006-0000-0400-00006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2" authorId="0" shapeId="0" xr:uid="{00000000-0006-0000-0400-00006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2" authorId="0" shapeId="0" xr:uid="{00000000-0006-0000-0400-00006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2" authorId="0" shapeId="0" xr:uid="{00000000-0006-0000-0400-00007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2" authorId="0" shapeId="0" xr:uid="{00000000-0006-0000-0400-00007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2" authorId="0" shapeId="0" xr:uid="{00000000-0006-0000-0400-00007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2" authorId="0" shapeId="0" xr:uid="{00000000-0006-0000-0400-00007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2" authorId="0" shapeId="0" xr:uid="{00000000-0006-0000-0400-00007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2" authorId="0" shapeId="0" xr:uid="{00000000-0006-0000-0400-00007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2" authorId="0" shapeId="0" xr:uid="{00000000-0006-0000-0400-00007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2" authorId="0" shapeId="0" xr:uid="{00000000-0006-0000-0400-00007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2" authorId="0" shapeId="0" xr:uid="{00000000-0006-0000-0400-00007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2" authorId="0" shapeId="0" xr:uid="{00000000-0006-0000-0400-00007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3" authorId="0" shapeId="0" xr:uid="{00000000-0006-0000-0400-00007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3" authorId="0" shapeId="0" xr:uid="{00000000-0006-0000-0400-00007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3" authorId="0" shapeId="0" xr:uid="{00000000-0006-0000-0400-00007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00000000-0006-0000-0400-00007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3" authorId="0" shapeId="0" xr:uid="{00000000-0006-0000-0400-00007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3" authorId="0" shapeId="0" xr:uid="{00000000-0006-0000-0400-00007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3" authorId="0" shapeId="0" xr:uid="{00000000-0006-0000-0400-00008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3" authorId="0" shapeId="0" xr:uid="{00000000-0006-0000-0400-00008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3" authorId="0" shapeId="0" xr:uid="{00000000-0006-0000-0400-00008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3" authorId="0" shapeId="0" xr:uid="{00000000-0006-0000-0400-00008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3" authorId="0" shapeId="0" xr:uid="{00000000-0006-0000-0400-00008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3" authorId="0" shapeId="0" xr:uid="{00000000-0006-0000-0400-00008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00000000-0006-0000-0400-00008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3" authorId="0" shapeId="0" xr:uid="{00000000-0006-0000-0400-00008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00000000-0006-0000-0400-00008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3" authorId="0" shapeId="0" xr:uid="{00000000-0006-0000-0400-00008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3" authorId="0" shapeId="0" xr:uid="{00000000-0006-0000-0400-00008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93" authorId="0" shapeId="0" xr:uid="{00000000-0006-0000-0400-00008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G94" authorId="0" shapeId="0" xr:uid="{00000000-0006-0000-0400-00008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4" authorId="0" shapeId="0" xr:uid="{00000000-0006-0000-0400-00008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4" authorId="0" shapeId="0" xr:uid="{00000000-0006-0000-0400-00008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4" authorId="0" shapeId="0" xr:uid="{00000000-0006-0000-0400-00008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4" authorId="0" shapeId="0" xr:uid="{00000000-0006-0000-0400-00009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4" authorId="0" shapeId="0" xr:uid="{00000000-0006-0000-0400-00009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4" authorId="0" shapeId="0" xr:uid="{00000000-0006-0000-0400-00009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4" authorId="0" shapeId="0" xr:uid="{00000000-0006-0000-0400-00009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4" authorId="0" shapeId="0" xr:uid="{00000000-0006-0000-0400-00009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4" authorId="0" shapeId="0" xr:uid="{00000000-0006-0000-0400-00009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4" authorId="0" shapeId="0" xr:uid="{00000000-0006-0000-0400-00009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4" authorId="0" shapeId="0" xr:uid="{00000000-0006-0000-0400-00009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4" authorId="0" shapeId="0" xr:uid="{00000000-0006-0000-0400-00009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4" authorId="0" shapeId="0" xr:uid="{00000000-0006-0000-0400-00009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4" authorId="0" shapeId="0" xr:uid="{00000000-0006-0000-0400-00009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4" authorId="0" shapeId="0" xr:uid="{00000000-0006-0000-0400-00009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4" authorId="0" shapeId="0" xr:uid="{00000000-0006-0000-0400-00009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00000000-0006-0000-0400-00009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4" authorId="0" shapeId="0" xr:uid="{00000000-0006-0000-0400-00009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5" authorId="0" shapeId="0" xr:uid="{00000000-0006-0000-0400-00009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5" authorId="0" shapeId="0" xr:uid="{00000000-0006-0000-0400-0000A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5" authorId="0" shapeId="0" xr:uid="{00000000-0006-0000-0400-0000A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5" authorId="0" shapeId="0" xr:uid="{00000000-0006-0000-0400-0000A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5" authorId="0" shapeId="0" xr:uid="{00000000-0006-0000-0400-0000A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5" authorId="0" shapeId="0" xr:uid="{00000000-0006-0000-0400-0000A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5" authorId="0" shapeId="0" xr:uid="{00000000-0006-0000-0400-0000A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5" authorId="0" shapeId="0" xr:uid="{00000000-0006-0000-0400-0000A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5" authorId="0" shapeId="0" xr:uid="{00000000-0006-0000-0400-0000A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5" authorId="0" shapeId="0" xr:uid="{00000000-0006-0000-0400-0000A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5" authorId="0" shapeId="0" xr:uid="{00000000-0006-0000-0400-0000A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5" authorId="0" shapeId="0" xr:uid="{00000000-0006-0000-0400-0000A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5" authorId="0" shapeId="0" xr:uid="{00000000-0006-0000-0400-0000A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5" authorId="0" shapeId="0" xr:uid="{00000000-0006-0000-0400-0000A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6" authorId="0" shapeId="0" xr:uid="{00000000-0006-0000-0400-0000A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6" authorId="0" shapeId="0" xr:uid="{00000000-0006-0000-0400-0000A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6" authorId="0" shapeId="0" xr:uid="{00000000-0006-0000-0400-0000A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6" authorId="0" shapeId="0" xr:uid="{00000000-0006-0000-0400-0000B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6" authorId="0" shapeId="0" xr:uid="{00000000-0006-0000-0400-0000B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7" authorId="0" shapeId="0" xr:uid="{00000000-0006-0000-0400-0000B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7" authorId="0" shapeId="0" xr:uid="{00000000-0006-0000-0400-0000B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7" authorId="0" shapeId="0" xr:uid="{00000000-0006-0000-0400-0000B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7" authorId="0" shapeId="0" xr:uid="{00000000-0006-0000-0400-0000B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7" authorId="0" shapeId="0" xr:uid="{00000000-0006-0000-0400-0000B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7" authorId="0" shapeId="0" xr:uid="{00000000-0006-0000-0400-0000B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7" authorId="0" shapeId="0" xr:uid="{00000000-0006-0000-0400-0000B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8" authorId="0" shapeId="0" xr:uid="{00000000-0006-0000-0400-0000B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8" authorId="0" shapeId="0" xr:uid="{00000000-0006-0000-0400-0000B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8" authorId="0" shapeId="0" xr:uid="{00000000-0006-0000-0400-0000B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8" authorId="0" shapeId="0" xr:uid="{00000000-0006-0000-0400-0000B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8" authorId="0" shapeId="0" xr:uid="{00000000-0006-0000-0400-0000B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8" authorId="0" shapeId="0" xr:uid="{00000000-0006-0000-0400-0000B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8" authorId="0" shapeId="0" xr:uid="{00000000-0006-0000-0400-0000B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8" authorId="0" shapeId="0" xr:uid="{00000000-0006-0000-0400-0000C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9" authorId="0" shapeId="0" xr:uid="{00000000-0006-0000-0400-0000C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9" authorId="0" shapeId="0" xr:uid="{00000000-0006-0000-0400-0000C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9" authorId="0" shapeId="0" xr:uid="{00000000-0006-0000-0400-0000C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9" authorId="0" shapeId="0" xr:uid="{00000000-0006-0000-0400-0000C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9" authorId="0" shapeId="0" xr:uid="{00000000-0006-0000-0400-0000C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9" authorId="0" shapeId="0" xr:uid="{00000000-0006-0000-0400-0000C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9" authorId="0" shapeId="0" xr:uid="{00000000-0006-0000-0400-0000C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9" authorId="0" shapeId="0" xr:uid="{00000000-0006-0000-0400-0000C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9" authorId="0" shapeId="0" xr:uid="{00000000-0006-0000-0400-0000C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9" authorId="0" shapeId="0" xr:uid="{00000000-0006-0000-0400-0000C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00" authorId="0" shapeId="0" xr:uid="{00000000-0006-0000-0400-0000C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0" authorId="0" shapeId="0" xr:uid="{00000000-0006-0000-0400-0000C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00000000-0006-0000-0400-0000C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00" authorId="0" shapeId="0" xr:uid="{00000000-0006-0000-0400-0000C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0" authorId="0" shapeId="0" xr:uid="{00000000-0006-0000-0400-0000C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0" authorId="0" shapeId="0" xr:uid="{00000000-0006-0000-0400-0000D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0" authorId="0" shapeId="0" xr:uid="{00000000-0006-0000-0400-0000D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0" authorId="0" shapeId="0" xr:uid="{00000000-0006-0000-0400-0000D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0" authorId="0" shapeId="0" xr:uid="{00000000-0006-0000-0400-0000D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0" authorId="0" shapeId="0" xr:uid="{00000000-0006-0000-0400-0000D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0" authorId="0" shapeId="0" xr:uid="{00000000-0006-0000-0400-0000D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0" authorId="0" shapeId="0" xr:uid="{00000000-0006-0000-0400-0000D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0" authorId="0" shapeId="0" xr:uid="{00000000-0006-0000-0400-0000D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0" authorId="0" shapeId="0" xr:uid="{00000000-0006-0000-0400-0000D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00000000-0006-0000-0400-0000D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0" authorId="0" shapeId="0" xr:uid="{00000000-0006-0000-0400-0000D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00000000-0006-0000-0400-0000D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1" authorId="0" shapeId="0" xr:uid="{00000000-0006-0000-0400-0000D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1" authorId="0" shapeId="0" xr:uid="{00000000-0006-0000-0400-0000D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1" authorId="0" shapeId="0" xr:uid="{00000000-0006-0000-0400-0000D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1" authorId="0" shapeId="0" xr:uid="{00000000-0006-0000-0400-0000D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1" authorId="0" shapeId="0" xr:uid="{00000000-0006-0000-0400-0000E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1" authorId="0" shapeId="0" xr:uid="{00000000-0006-0000-0400-0000E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1" authorId="0" shapeId="0" xr:uid="{00000000-0006-0000-0400-0000E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1" authorId="0" shapeId="0" xr:uid="{00000000-0006-0000-0400-0000E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1" authorId="0" shapeId="0" xr:uid="{00000000-0006-0000-0400-0000E4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1" authorId="0" shapeId="0" xr:uid="{00000000-0006-0000-0400-0000E5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00000000-0006-0000-0400-0000E6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1" authorId="0" shapeId="0" xr:uid="{00000000-0006-0000-0400-0000E7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P101" authorId="0" shapeId="0" xr:uid="{00000000-0006-0000-0400-0000E8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V101" authorId="0" shapeId="0" xr:uid="{00000000-0006-0000-0400-0000E9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2" authorId="0" shapeId="0" xr:uid="{00000000-0006-0000-0400-0000EA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2" authorId="0" shapeId="0" xr:uid="{00000000-0006-0000-0400-0000EB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2" authorId="0" shapeId="0" xr:uid="{00000000-0006-0000-0400-0000EC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2" authorId="0" shapeId="0" xr:uid="{00000000-0006-0000-0400-0000ED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2" authorId="0" shapeId="0" xr:uid="{00000000-0006-0000-0400-0000EE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2" authorId="0" shapeId="0" xr:uid="{00000000-0006-0000-0400-0000EF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2" authorId="0" shapeId="0" xr:uid="{00000000-0006-0000-0400-0000F0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2" authorId="0" shapeId="0" xr:uid="{00000000-0006-0000-0400-0000F1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2" authorId="0" shapeId="0" xr:uid="{00000000-0006-0000-0400-0000F2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2" authorId="0" shapeId="0" xr:uid="{00000000-0006-0000-0400-0000F3040000}">
      <text>
        <r>
          <rPr>
            <sz val="8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<sst xmlns="http://schemas.openxmlformats.org/spreadsheetml/2006/main" count="12136" uniqueCount="1800">
  <si>
    <t>Employed total ;  Persons ;</t>
  </si>
  <si>
    <t>Employed total ;  Males ;</t>
  </si>
  <si>
    <t>Employed total ;  Females ;</t>
  </si>
  <si>
    <t>&gt; Employed full-time ;  Persons ;</t>
  </si>
  <si>
    <t>&gt; Employed full-time ;  Males ;</t>
  </si>
  <si>
    <t>&gt; Employed full-time ;  Females ;</t>
  </si>
  <si>
    <t>&gt; Employed part-time ;  Persons ;</t>
  </si>
  <si>
    <t>&gt; Employed part-time ;  Males ;</t>
  </si>
  <si>
    <t>&gt; Employed part-time ;  Females ;</t>
  </si>
  <si>
    <t>Underemployed workers (expanded definition) ;  Persons ;</t>
  </si>
  <si>
    <t>Underemployed workers (expanded definition) ;  Males ;</t>
  </si>
  <si>
    <t>Underemployed workers (expanded definition) ;  Females ;</t>
  </si>
  <si>
    <t>&gt; Cyclical underemployed (reduced hours) ;  Persons ;</t>
  </si>
  <si>
    <t>&gt; Cyclical underemployed (reduced hours) ;  Males ;</t>
  </si>
  <si>
    <t>&gt; Cyclical underemployed (reduced hours) ;  Females ;</t>
  </si>
  <si>
    <t>&gt;&gt; Cyclical underemployed full-time workers ;  Persons ;</t>
  </si>
  <si>
    <t>&gt;&gt; Cyclical underemployed full-time workers ;  Males ;</t>
  </si>
  <si>
    <t>&gt;&gt; Cyclical underemployed full-time workers ;  Females ;</t>
  </si>
  <si>
    <t>&gt;&gt; Cyclical underemployed full-time workers ; Worked fewer than 35 hours ;  Persons ;</t>
  </si>
  <si>
    <t>&gt;&gt; Cyclical underemployed full-time workers ; Worked fewer than 35 hours ;  Males ;</t>
  </si>
  <si>
    <t>&gt;&gt; Cyclical underemployed full-time workers ; Worked fewer than 35 hours ;  Females ;</t>
  </si>
  <si>
    <t>&gt;&gt; Cyclical underemployed full-time workers ; Worked 35 hours or more ;  Persons ;</t>
  </si>
  <si>
    <t>&gt;&gt; Cyclical underemployed full-time workers ; Worked 35 hours or more ;  Males ;</t>
  </si>
  <si>
    <t>&gt;&gt; Cyclical underemployed full-time workers ; Worked 35 hours or more ;  Females ;</t>
  </si>
  <si>
    <t>&gt;&gt; Cyclical underemployed part-time workers ;  Persons ;</t>
  </si>
  <si>
    <t>&gt;&gt; Cyclical underemployed part-time workers ;  Males ;</t>
  </si>
  <si>
    <t>&gt;&gt; Cyclical underemployed part-time workers ;  Females ;</t>
  </si>
  <si>
    <t>&gt; Structural underemployed (prefer more hours) ;  Persons ;</t>
  </si>
  <si>
    <t>&gt; Structural underemployed (prefer more hours) ;  Males ;</t>
  </si>
  <si>
    <t>&gt; Structural underemployed (prefer more hours) ;  Females ;</t>
  </si>
  <si>
    <t>&gt;&gt; Structural underemployed full-time workers ;  Persons ;</t>
  </si>
  <si>
    <t>&gt;&gt; Structural underemployed full-time workers ;  Males ;</t>
  </si>
  <si>
    <t>&gt;&gt; Structural underemployed full-time workers ;  Females ;</t>
  </si>
  <si>
    <t>&gt;&gt; Structural underemployed part-time workers ;  Persons ;</t>
  </si>
  <si>
    <t>&gt;&gt; Structural underemployed part-time workers ;  Males ;</t>
  </si>
  <si>
    <t>&gt;&gt; Structural underemployed part-time workers ;  Females ;</t>
  </si>
  <si>
    <t>&gt; Underemployed full-time workers ;  Persons ;</t>
  </si>
  <si>
    <t>&gt; Underemployed full-time workers ;  Males ;</t>
  </si>
  <si>
    <t>&gt; Underemployed full-time workers ;  Females ;</t>
  </si>
  <si>
    <t>&gt; Underemployed part-time workers ;  Persons ;</t>
  </si>
  <si>
    <t>&gt; Underemployed part-time workers ;  Males ;</t>
  </si>
  <si>
    <t>&gt; Underemployed part-time workers ;  Females ;</t>
  </si>
  <si>
    <t>Underemployed workers (headline definition) ;  Persons ;</t>
  </si>
  <si>
    <t>Underemployed workers (headline definition) ;  Males ;</t>
  </si>
  <si>
    <t>Underemployed workers (headline definition) ;  Females ;</t>
  </si>
  <si>
    <t>15-64 years ;  Employed total ;  Persons ;</t>
  </si>
  <si>
    <t>15-64 years ;  Employed total ;  Males ;</t>
  </si>
  <si>
    <t>15-64 years ;  Employed total ;  Females ;</t>
  </si>
  <si>
    <t>15-64 years ;  &gt; Employed full-time ;  Persons ;</t>
  </si>
  <si>
    <t>15-64 years ;  &gt; Employed full-time ;  Males ;</t>
  </si>
  <si>
    <t>15-64 years ;  &gt; Employed full-time ;  Females ;</t>
  </si>
  <si>
    <t>15-64 years ;  &gt; Employed part-time ;  Persons ;</t>
  </si>
  <si>
    <t>15-64 years ;  &gt; Employed part-time ;  Males ;</t>
  </si>
  <si>
    <t>15-64 years ;  &gt; Employed part-time ;  Females ;</t>
  </si>
  <si>
    <t>15-64 years ;  Underemployed workers (expanded definition) ;  Persons ;</t>
  </si>
  <si>
    <t>15-64 years ;  Underemployed workers (expanded definition) ;  Males ;</t>
  </si>
  <si>
    <t>15-64 years ;  Underemployed workers (expanded definition) ;  Females ;</t>
  </si>
  <si>
    <t>15-64 years ;  &gt; Cyclical underemployed (reduced hours) ;  Persons ;</t>
  </si>
  <si>
    <t>15-64 years ;  &gt; Cyclical underemployed (reduced hours) ;  Males ;</t>
  </si>
  <si>
    <t>15-64 years ;  &gt; Cyclical underemployed (reduced hours) ;  Females ;</t>
  </si>
  <si>
    <t>15-64 years ;  &gt;&gt; Cyclical underemployed full-time workers ;  Persons ;</t>
  </si>
  <si>
    <t>15-64 years ;  &gt;&gt; Cyclical underemployed full-time workers ;  Males ;</t>
  </si>
  <si>
    <t>15-64 years ;  &gt;&gt; Cyclical underemployed full-time workers ;  Females ;</t>
  </si>
  <si>
    <t>15-64 years ;  &gt;&gt; Cyclical underemployed full-time workers ; Worked fewer than 35 hours ;  Persons ;</t>
  </si>
  <si>
    <t>15-64 years ;  &gt;&gt; Cyclical underemployed full-time workers ; Worked fewer than 35 hours ;  Males ;</t>
  </si>
  <si>
    <t>15-64 years ;  &gt;&gt; Cyclical underemployed full-time workers ; Worked fewer than 35 hours ;  Females ;</t>
  </si>
  <si>
    <t>15-64 years ;  &gt;&gt; Cyclical underemployed full-time workers ; Worked 35 hours or more ;  Persons ;</t>
  </si>
  <si>
    <t>15-64 years ;  &gt;&gt; Cyclical underemployed full-time workers ; Worked 35 hours or more ;  Males ;</t>
  </si>
  <si>
    <t>15-64 years ;  &gt;&gt; Cyclical underemployed full-time workers ; Worked 35 hours or more ;  Females ;</t>
  </si>
  <si>
    <t>15-64 years ;  &gt;&gt; Cyclical underemployed part-time workers ;  Persons ;</t>
  </si>
  <si>
    <t>15-64 years ;  &gt;&gt; Cyclical underemployed part-time workers ;  Males ;</t>
  </si>
  <si>
    <t>15-64 years ;  &gt;&gt; Cyclical underemployed part-time workers ;  Females ;</t>
  </si>
  <si>
    <t>15-64 years ;  &gt; Structural underemployed (prefer more hours) ;  Persons ;</t>
  </si>
  <si>
    <t>15-64 years ;  &gt; Structural underemployed (prefer more hours) ;  Males ;</t>
  </si>
  <si>
    <t>15-64 years ;  &gt; Structural underemployed (prefer more hours) ;  Females ;</t>
  </si>
  <si>
    <t>15-64 years ;  &gt;&gt; Structural underemployed full-time workers ;  Persons ;</t>
  </si>
  <si>
    <t>15-64 years ;  &gt;&gt; Structural underemployed full-time workers ;  Males ;</t>
  </si>
  <si>
    <t>15-64 years ;  &gt;&gt; Structural underemployed full-time workers ;  Females ;</t>
  </si>
  <si>
    <t>15-64 years ;  &gt;&gt; Structural underemployed part-time workers ;  Persons ;</t>
  </si>
  <si>
    <t>15-64 years ;  &gt;&gt; Structural underemployed part-time workers ;  Males ;</t>
  </si>
  <si>
    <t>15-64 years ;  &gt;&gt; Structural underemployed part-time workers ;  Females ;</t>
  </si>
  <si>
    <t>15-64 years ;  &gt; Underemployed full-time workers ;  Persons ;</t>
  </si>
  <si>
    <t>15-64 years ;  &gt; Underemployed full-time workers ;  Males ;</t>
  </si>
  <si>
    <t>15-64 years ;  &gt; Underemployed full-time workers ;  Females ;</t>
  </si>
  <si>
    <t>15-64 years ;  &gt; Underemployed part-time workers ;  Persons ;</t>
  </si>
  <si>
    <t>15-64 years ;  &gt; Underemployed part-time workers ;  Males ;</t>
  </si>
  <si>
    <t>15-64 years ;  &gt; Underemployed part-time workers ;  Females ;</t>
  </si>
  <si>
    <t>15-64 years ;  Underemployed workers (headline definition) ;  Persons ;</t>
  </si>
  <si>
    <t>15-64 years ;  Underemployed workers (headline definition) ;  Males ;</t>
  </si>
  <si>
    <t>15-64 years ;  Underemployed workers (headline definition) ;  Females ;</t>
  </si>
  <si>
    <t>&gt; 15-24 years ;  Employed total ;  Persons ;</t>
  </si>
  <si>
    <t>&gt; 15-24 years ;  Employed total ;  Males ;</t>
  </si>
  <si>
    <t>&gt; 15-24 years ;  Employed total ;  Females ;</t>
  </si>
  <si>
    <t>&gt; 15-24 years ;  &gt; Employed full-time ;  Persons ;</t>
  </si>
  <si>
    <t>&gt; 15-24 years ;  &gt; Employed full-time ;  Males ;</t>
  </si>
  <si>
    <t>&gt; 15-24 years ;  &gt; Employed full-time ;  Females ;</t>
  </si>
  <si>
    <t>&gt; 15-24 years ;  &gt; Employed part-time ;  Persons ;</t>
  </si>
  <si>
    <t>&gt; 15-24 years ;  &gt; Employed part-time ;  Males ;</t>
  </si>
  <si>
    <t>&gt; 15-24 years ;  &gt; Employed part-time ;  Females ;</t>
  </si>
  <si>
    <t>&gt; 15-24 years ;  Underemployed workers (expanded definition) ;  Persons ;</t>
  </si>
  <si>
    <t>&gt; 15-24 years ;  Underemployed workers (expanded definition) ;  Males ;</t>
  </si>
  <si>
    <t>&gt; 15-24 years ;  Underemployed workers (expanded definition) ;  Females ;</t>
  </si>
  <si>
    <t>&gt; 15-24 years ;  &gt; Cyclical underemployed (reduced hours) ;  Persons ;</t>
  </si>
  <si>
    <t>&gt; 15-24 years ;  &gt; Cyclical underemployed (reduced hours) ;  Males ;</t>
  </si>
  <si>
    <t>&gt; 15-24 years ;  &gt; Cyclical underemployed (reduced hours) ;  Females ;</t>
  </si>
  <si>
    <t>&gt; 15-24 years ;  &gt;&gt; Cyclical underemployed full-time workers ;  Persons ;</t>
  </si>
  <si>
    <t>&gt; 15-24 years ;  &gt;&gt; Cyclical underemployed full-time workers ;  Males ;</t>
  </si>
  <si>
    <t>&gt; 15-24 years ;  &gt;&gt; Cyclical underemployed full-time workers ;  Females ;</t>
  </si>
  <si>
    <t>&gt; 15-24 years ;  &gt;&gt; Cyclical underemployed full-time workers ; Worked fewer than 35 hours ;  Persons ;</t>
  </si>
  <si>
    <t>&gt; 15-24 years ;  &gt;&gt; Cyclical underemployed full-time workers ; Worked fewer than 35 hours ;  Males ;</t>
  </si>
  <si>
    <t>&gt; 15-24 years ;  &gt;&gt; Cyclical underemployed full-time workers ; Worked fewer than 35 hours ;  Females ;</t>
  </si>
  <si>
    <t>&gt; 15-24 years ;  &gt;&gt; Cyclical underemployed full-time workers ; Worked 35 hours or more ;  Persons ;</t>
  </si>
  <si>
    <t>&gt; 15-24 years ;  &gt;&gt; Cyclical underemployed full-time workers ; Worked 35 hours or more ;  Males ;</t>
  </si>
  <si>
    <t>&gt; 15-24 years ;  &gt;&gt; Cyclical underemployed full-time workers ; Worked 35 hours or more ;  Females ;</t>
  </si>
  <si>
    <t>&gt; 15-24 years ;  &gt;&gt; Cyclical underemployed part-time workers ;  Persons ;</t>
  </si>
  <si>
    <t>&gt; 15-24 years ;  &gt;&gt; Cyclical underemployed part-time workers ;  Males ;</t>
  </si>
  <si>
    <t>&gt; 15-24 years ;  &gt;&gt; Cyclical underemployed part-time workers ;  Females ;</t>
  </si>
  <si>
    <t>&gt; 15-24 years ;  &gt; Structural underemployed (prefer more hours) ;  Persons ;</t>
  </si>
  <si>
    <t>&gt; 15-24 years ;  &gt; Structural underemployed (prefer more hours) ;  Males ;</t>
  </si>
  <si>
    <t>&gt; 15-24 years ;  &gt; Structural underemployed (prefer more hours) ;  Females ;</t>
  </si>
  <si>
    <t>&gt; 15-24 years ;  &gt;&gt; Structural underemployed full-time workers ;  Persons ;</t>
  </si>
  <si>
    <t>&gt; 15-24 years ;  &gt;&gt; Structural underemployed full-time workers ;  Males ;</t>
  </si>
  <si>
    <t>&gt; 15-24 years ;  &gt;&gt; Structural underemployed full-time workers ;  Females ;</t>
  </si>
  <si>
    <t>&gt; 15-24 years ;  &gt;&gt; Structural underemployed part-time workers ;  Persons ;</t>
  </si>
  <si>
    <t>&gt; 15-24 years ;  &gt;&gt; Structural underemployed part-time workers ;  Males ;</t>
  </si>
  <si>
    <t>&gt; 15-24 years ;  &gt;&gt; Structural underemployed part-time workers ;  Females ;</t>
  </si>
  <si>
    <t>&gt; 15-24 years ;  &gt; Underemployed full-time workers ;  Persons ;</t>
  </si>
  <si>
    <t>&gt; 15-24 years ;  &gt; Underemployed full-time workers ;  Males ;</t>
  </si>
  <si>
    <t>&gt; 15-24 years ;  &gt; Underemployed full-time workers ;  Females ;</t>
  </si>
  <si>
    <t>&gt; 15-24 years ;  &gt; Underemployed part-time workers ;  Persons ;</t>
  </si>
  <si>
    <t>&gt; 15-24 years ;  &gt; Underemployed part-time workers ;  Males ;</t>
  </si>
  <si>
    <t>&gt; 15-24 years ;  &gt; Underemployed part-time workers ;  Females ;</t>
  </si>
  <si>
    <t>&gt; 15-24 years ;  Underemployed workers (headline definition) ;  Persons ;</t>
  </si>
  <si>
    <t>&gt; 15-24 years ;  Underemployed workers (headline definition) ;  Males ;</t>
  </si>
  <si>
    <t>&gt; 15-24 years ;  Underemployed workers (headline definition) ;  Females ;</t>
  </si>
  <si>
    <t>&gt;&gt; 15-19 years ;  Employed total ;  Persons ;</t>
  </si>
  <si>
    <t>&gt;&gt; 15-19 years ;  Employed total ;  Males ;</t>
  </si>
  <si>
    <t>&gt;&gt; 15-19 years ;  Employed total ;  Females ;</t>
  </si>
  <si>
    <t>&gt;&gt; 15-19 years ;  &gt; Employed full-time ;  Persons ;</t>
  </si>
  <si>
    <t>&gt;&gt; 15-19 years ;  &gt; Employed full-time ;  Males ;</t>
  </si>
  <si>
    <t>&gt;&gt; 15-19 years ;  &gt; Employed full-time ;  Females ;</t>
  </si>
  <si>
    <t>&gt;&gt; 15-19 years ;  &gt; Employed part-time ;  Persons ;</t>
  </si>
  <si>
    <t>&gt;&gt; 15-19 years ;  &gt; Employed part-time ;  Males ;</t>
  </si>
  <si>
    <t>&gt;&gt; 15-19 years ;  &gt; Employed part-time ;  Females ;</t>
  </si>
  <si>
    <t>&gt;&gt; 15-19 years ;  Underemployed workers (expanded definition) ;  Persons ;</t>
  </si>
  <si>
    <t>&gt;&gt; 15-19 years ;  Underemployed workers (expanded definition) ;  Males ;</t>
  </si>
  <si>
    <t>&gt;&gt; 15-19 years ;  Underemployed workers (expanded definition) ;  Females ;</t>
  </si>
  <si>
    <t>&gt;&gt; 15-19 years ;  &gt; Cyclical underemployed (reduced hours) ;  Persons ;</t>
  </si>
  <si>
    <t>&gt;&gt; 15-19 years ;  &gt; Cyclical underemployed (reduced hours) ;  Males ;</t>
  </si>
  <si>
    <t>&gt;&gt; 15-19 years ;  &gt; Cyclical underemployed (reduced hours) ;  Females ;</t>
  </si>
  <si>
    <t>&gt;&gt; 15-19 years ;  &gt;&gt; Cyclical underemployed full-time workers ;  Persons ;</t>
  </si>
  <si>
    <t>&gt;&gt; 15-19 years ;  &gt;&gt; Cyclical underemployed full-time workers ;  Males ;</t>
  </si>
  <si>
    <t>&gt;&gt; 15-19 years ;  &gt;&gt; Cyclical underemployed full-time workers ;  Females ;</t>
  </si>
  <si>
    <t>&gt;&gt; 15-19 years ;  &gt;&gt; Cyclical underemployed full-time workers ; Worked fewer than 35 hours ;  Persons ;</t>
  </si>
  <si>
    <t>&gt;&gt; 15-19 years ;  &gt;&gt; Cyclical underemployed full-time workers ; Worked fewer than 35 hours ;  Males ;</t>
  </si>
  <si>
    <t>&gt;&gt; 15-19 years ;  &gt;&gt; Cyclical underemployed full-time workers ; Worked fewer than 35 hours ;  Females ;</t>
  </si>
  <si>
    <t>&gt;&gt; 15-19 years ;  &gt;&gt; Cyclical underemployed full-time workers ; Worked 35 hours or more ;  Persons ;</t>
  </si>
  <si>
    <t>&gt;&gt; 15-19 years ;  &gt;&gt; Cyclical underemployed full-time workers ; Worked 35 hours or more ;  Males ;</t>
  </si>
  <si>
    <t>&gt;&gt; 15-19 years ;  &gt;&gt; Cyclical underemployed full-time workers ; Worked 35 hours or more ;  Females ;</t>
  </si>
  <si>
    <t>&gt;&gt; 15-19 years ;  &gt;&gt; Cyclical underemployed part-time workers ;  Persons ;</t>
  </si>
  <si>
    <t>&gt;&gt; 15-19 years ;  &gt;&gt; Cyclical underemployed part-time workers ;  Males ;</t>
  </si>
  <si>
    <t>&gt;&gt; 15-19 years ;  &gt;&gt; Cyclical underemployed part-time workers ;  Females ;</t>
  </si>
  <si>
    <t>&gt;&gt; 15-19 years ;  &gt; Structural underemployed (prefer more hours) ;  Persons ;</t>
  </si>
  <si>
    <t>&gt;&gt; 15-19 years ;  &gt; Structural underemployed (prefer more hours) ;  Males ;</t>
  </si>
  <si>
    <t>&gt;&gt; 15-19 years ;  &gt; Structural underemployed (prefer more hours) ;  Females ;</t>
  </si>
  <si>
    <t>&gt;&gt; 15-19 years ;  &gt;&gt; Structural underemployed full-time workers ;  Persons ;</t>
  </si>
  <si>
    <t>&gt;&gt; 15-19 years ;  &gt;&gt; Structural underemployed full-time workers ;  Males ;</t>
  </si>
  <si>
    <t>&gt;&gt; 15-19 years ;  &gt;&gt; Structural underemployed full-time workers ;  Females ;</t>
  </si>
  <si>
    <t>&gt;&gt; 15-19 years ;  &gt;&gt; Structural underemployed part-time workers ;  Persons ;</t>
  </si>
  <si>
    <t>&gt;&gt; 15-19 years ;  &gt;&gt; Structural underemployed part-time workers ;  Males ;</t>
  </si>
  <si>
    <t>&gt;&gt; 15-19 years ;  &gt;&gt; Structural underemployed part-time workers ;  Females ;</t>
  </si>
  <si>
    <t>&gt;&gt; 15-19 years ;  &gt; Underemployed full-time workers ;  Persons ;</t>
  </si>
  <si>
    <t>&gt;&gt; 15-19 years ;  &gt; Underemployed full-time workers ;  Males ;</t>
  </si>
  <si>
    <t>&gt;&gt; 15-19 years ;  &gt; Underemployed full-time workers ;  Females ;</t>
  </si>
  <si>
    <t>&gt;&gt; 15-19 years ;  &gt; Underemployed part-time workers ;  Persons ;</t>
  </si>
  <si>
    <t>&gt;&gt; 15-19 years ;  &gt; Underemployed part-time workers ;  Males ;</t>
  </si>
  <si>
    <t>&gt;&gt; 15-19 years ;  &gt; Underemployed part-time workers ;  Females ;</t>
  </si>
  <si>
    <t>&gt;&gt; 15-19 years ;  Underemployed workers (headline definition) ;  Persons ;</t>
  </si>
  <si>
    <t>&gt;&gt; 15-19 years ;  Underemployed workers (headline definition) ;  Males ;</t>
  </si>
  <si>
    <t>&gt;&gt; 15-19 years ;  Underemployed workers (headline definition) ;  Females ;</t>
  </si>
  <si>
    <t>&gt;&gt; 20-24 years ;  Employed total ;  Persons ;</t>
  </si>
  <si>
    <t>&gt;&gt; 20-24 years ;  Employed total ;  Males ;</t>
  </si>
  <si>
    <t>&gt;&gt; 20-24 years ;  Employed total ;  Females ;</t>
  </si>
  <si>
    <t>&gt;&gt; 20-24 years ;  &gt; Employed full-time ;  Persons ;</t>
  </si>
  <si>
    <t>&gt;&gt; 20-24 years ;  &gt; Employed full-time ;  Males ;</t>
  </si>
  <si>
    <t>&gt;&gt; 20-24 years ;  &gt; Employed full-time ;  Females ;</t>
  </si>
  <si>
    <t>&gt;&gt; 20-24 years ;  &gt; Employed part-time ;  Persons ;</t>
  </si>
  <si>
    <t>&gt;&gt; 20-24 years ;  &gt; Employed part-time ;  Males ;</t>
  </si>
  <si>
    <t>&gt;&gt; 20-24 years ;  &gt; Employed part-time ;  Females ;</t>
  </si>
  <si>
    <t>&gt;&gt; 20-24 years ;  Underemployed workers (expanded definition) ;  Persons ;</t>
  </si>
  <si>
    <t>&gt;&gt; 20-24 years ;  Underemployed workers (expanded definition) ;  Males ;</t>
  </si>
  <si>
    <t>&gt;&gt; 20-24 years ;  Underemployed workers (expanded definition) ;  Females ;</t>
  </si>
  <si>
    <t>&gt;&gt; 20-24 years ;  &gt; Cyclical underemployed (reduced hours) ;  Persons ;</t>
  </si>
  <si>
    <t>&gt;&gt; 20-24 years ;  &gt; Cyclical underemployed (reduced hours) ;  Males ;</t>
  </si>
  <si>
    <t>&gt;&gt; 20-24 years ;  &gt; Cyclical underemployed (reduced hours) ;  Females ;</t>
  </si>
  <si>
    <t>&gt;&gt; 20-24 years ;  &gt;&gt; Cyclical underemployed full-time workers ;  Persons ;</t>
  </si>
  <si>
    <t>&gt;&gt; 20-24 years ;  &gt;&gt; Cyclical underemployed full-time workers ;  Males ;</t>
  </si>
  <si>
    <t>&gt;&gt; 20-24 years ;  &gt;&gt; Cyclical underemployed full-time workers ;  Females ;</t>
  </si>
  <si>
    <t>&gt;&gt; 20-24 years ;  &gt;&gt; Cyclical underemployed full-time workers ; Worked fewer than 35 hours ;  Persons ;</t>
  </si>
  <si>
    <t>&gt;&gt; 20-24 years ;  &gt;&gt; Cyclical underemployed full-time workers ; Worked fewer than 35 hours ;  Males ;</t>
  </si>
  <si>
    <t>&gt;&gt; 20-24 years ;  &gt;&gt; Cyclical underemployed full-time workers ; Worked fewer than 35 hours ;  Females ;</t>
  </si>
  <si>
    <t>&gt;&gt; 20-24 years ;  &gt;&gt; Cyclical underemployed full-time workers ; Worked 35 hours or more ;  Persons ;</t>
  </si>
  <si>
    <t>&gt;&gt; 20-24 years ;  &gt;&gt; Cyclical underemployed full-time workers ; Worked 35 hours or more ;  Males ;</t>
  </si>
  <si>
    <t>&gt;&gt; 20-24 years ;  &gt;&gt; Cyclical underemployed full-time workers ; Worked 35 hours or more ;  Females ;</t>
  </si>
  <si>
    <t>&gt;&gt; 20-24 years ;  &gt;&gt; Cyclical underemployed part-time workers ;  Persons ;</t>
  </si>
  <si>
    <t>&gt;&gt; 20-24 years ;  &gt;&gt; Cyclical underemployed part-time workers ;  Males ;</t>
  </si>
  <si>
    <t>&gt;&gt; 20-24 years ;  &gt;&gt; Cyclical underemployed part-time workers ;  Females ;</t>
  </si>
  <si>
    <t>&gt;&gt; 20-24 years ;  &gt; Structural underemployed (prefer more hours) ;  Persons ;</t>
  </si>
  <si>
    <t>&gt;&gt; 20-24 years ;  &gt; Structural underemployed (prefer more hours) ;  Males ;</t>
  </si>
  <si>
    <t>&gt;&gt; 20-24 years ;  &gt; Structural underemployed (prefer more hours) ;  Females ;</t>
  </si>
  <si>
    <t>&gt;&gt; 20-24 years ;  &gt;&gt; Structural underemployed full-time workers ;  Persons ;</t>
  </si>
  <si>
    <t>&gt;&gt; 20-24 years ;  &gt;&gt; Structural underemployed full-time workers ;  Males ;</t>
  </si>
  <si>
    <t>&gt;&gt; 20-24 years ;  &gt;&gt; Structural underemployed full-time workers ;  Females ;</t>
  </si>
  <si>
    <t>&gt;&gt; 20-24 years ;  &gt;&gt; Structural underemployed part-time workers ;  Persons ;</t>
  </si>
  <si>
    <t>&gt;&gt; 20-24 years ;  &gt;&gt; Structural underemployed part-time workers ;  Males ;</t>
  </si>
  <si>
    <t>&gt;&gt; 20-24 years ;  &gt;&gt; Structural underemployed part-time workers ;  Females ;</t>
  </si>
  <si>
    <t>&gt;&gt; 20-24 years ;  &gt; Underemployed full-time workers ;  Persons ;</t>
  </si>
  <si>
    <t>&gt;&gt; 20-24 years ;  &gt; Underemployed full-time workers ;  Males ;</t>
  </si>
  <si>
    <t>&gt;&gt; 20-24 years ;  &gt; Underemployed full-time workers ;  Females ;</t>
  </si>
  <si>
    <t>&gt;&gt; 20-24 years ;  &gt; Underemployed part-time workers ;  Persons ;</t>
  </si>
  <si>
    <t>&gt;&gt; 20-24 years ;  &gt; Underemployed part-time workers ;  Males ;</t>
  </si>
  <si>
    <t>&gt;&gt; 20-24 years ;  &gt; Underemployed part-time workers ;  Females ;</t>
  </si>
  <si>
    <t>&gt;&gt; 20-24 years ;  Underemployed workers (headline definition) ;  Persons ;</t>
  </si>
  <si>
    <t>&gt;&gt; 20-24 years ;  Underemployed workers (headline definition) ;  Males ;</t>
  </si>
  <si>
    <t>&gt;&gt; 20-24 years ;  Underemployed workers (headline definition) ;  Females ;</t>
  </si>
  <si>
    <t>&gt; 25-34 years ;  Employed total ;  Persons ;</t>
  </si>
  <si>
    <t>&gt; 25-34 years ;  Employed total ;  Males ;</t>
  </si>
  <si>
    <t>&gt; 25-34 years ;  Employed total ;  Females ;</t>
  </si>
  <si>
    <t>&gt; 25-34 years ;  &gt; Employed full-time ;  Persons ;</t>
  </si>
  <si>
    <t>&gt; 25-34 years ;  &gt; Employed full-time ;  Males ;</t>
  </si>
  <si>
    <t>&gt; 25-34 years ;  &gt; Employed full-time ;  Females ;</t>
  </si>
  <si>
    <t>&gt; 25-34 years ;  &gt; Employed part-time ;  Persons ;</t>
  </si>
  <si>
    <t>&gt; 25-34 years ;  &gt; Employed part-time ;  Males ;</t>
  </si>
  <si>
    <t>&gt; 25-34 years ;  &gt; Employed part-time ;  Females ;</t>
  </si>
  <si>
    <t>&gt; 25-34 years ;  Underemployed workers (expanded definition) ;  Persons ;</t>
  </si>
  <si>
    <t>&gt; 25-34 years ;  Underemployed workers (expanded definition) ;  Males ;</t>
  </si>
  <si>
    <t>&gt; 25-34 years ;  Underemployed workers (expanded definition) ;  Females ;</t>
  </si>
  <si>
    <t>&gt; 25-34 years ;  &gt; Cyclical underemployed (reduced hours) ;  Persons ;</t>
  </si>
  <si>
    <t>&gt; 25-34 years ;  &gt; Cyclical underemployed (reduced hours) ;  Males ;</t>
  </si>
  <si>
    <t>&gt; 25-34 years ;  &gt; Cyclical underemployed (reduced hours) ;  Females ;</t>
  </si>
  <si>
    <t>&gt; 25-34 years ;  &gt;&gt; Cyclical underemployed full-time workers ;  Persons ;</t>
  </si>
  <si>
    <t>&gt; 25-34 years ;  &gt;&gt; Cyclical underemployed full-time workers ;  Males ;</t>
  </si>
  <si>
    <t>&gt; 25-34 years ;  &gt;&gt; Cyclical underemployed full-time workers ;  Females ;</t>
  </si>
  <si>
    <t>&gt; 25-34 years ;  &gt;&gt; Cyclical underemployed full-time workers ; Worked fewer than 35 hours ;  Persons ;</t>
  </si>
  <si>
    <t>&gt; 25-34 years ;  &gt;&gt; Cyclical underemployed full-time workers ; Worked fewer than 35 hours ;  Males ;</t>
  </si>
  <si>
    <t>&gt; 25-34 years ;  &gt;&gt; Cyclical underemployed full-time workers ; Worked fewer than 35 hours ;  Females ;</t>
  </si>
  <si>
    <t>&gt; 25-34 years ;  &gt;&gt; Cyclical underemployed full-time workers ; Worked 35 hours or more ;  Persons ;</t>
  </si>
  <si>
    <t>&gt; 25-34 years ;  &gt;&gt; Cyclical underemployed full-time workers ; Worked 35 hours or more ;  Males ;</t>
  </si>
  <si>
    <t>&gt; 25-34 years ;  &gt;&gt; Cyclical underemployed full-time workers ; Worked 35 hours or more ;  Females ;</t>
  </si>
  <si>
    <t>&gt; 25-34 years ;  &gt;&gt; Cyclical underemployed part-time workers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</si>
  <si>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</si>
  <si>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</si>
  <si>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</si>
  <si>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</si>
  <si>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</si>
  <si>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</si>
  <si>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</si>
  <si>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</si>
  <si>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</si>
  <si>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</si>
  <si>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</si>
  <si>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</si>
  <si>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Month</t>
  </si>
  <si>
    <t>A127833187R</t>
  </si>
  <si>
    <t>A127830217L</t>
  </si>
  <si>
    <t>A127827247T</t>
  </si>
  <si>
    <t>A127833189V</t>
  </si>
  <si>
    <t>A127830219T</t>
  </si>
  <si>
    <t>A127827249W</t>
  </si>
  <si>
    <t>A127833188T</t>
  </si>
  <si>
    <t>A127830218R</t>
  </si>
  <si>
    <t>A127827248V</t>
  </si>
  <si>
    <t>A127833182C</t>
  </si>
  <si>
    <t>A127830212A</t>
  </si>
  <si>
    <t>A127827242F</t>
  </si>
  <si>
    <t>A127833186L</t>
  </si>
  <si>
    <t>A127830216K</t>
  </si>
  <si>
    <t>A127827246R</t>
  </si>
  <si>
    <t>A127833181A</t>
  </si>
  <si>
    <t>A127830211X</t>
  </si>
  <si>
    <t>A127827241C</t>
  </si>
  <si>
    <t>A127833179R</t>
  </si>
  <si>
    <t>A127830209L</t>
  </si>
  <si>
    <t>A127827239T</t>
  </si>
  <si>
    <t>A127833190C</t>
  </si>
  <si>
    <t>A127830220A</t>
  </si>
  <si>
    <t>A127827250F</t>
  </si>
  <si>
    <t>A127833178L</t>
  </si>
  <si>
    <t>A127830208K</t>
  </si>
  <si>
    <t>A127827238R</t>
  </si>
  <si>
    <t>A127833185K</t>
  </si>
  <si>
    <t>A127830215J</t>
  </si>
  <si>
    <t>A127827245L</t>
  </si>
  <si>
    <t>A127833180X</t>
  </si>
  <si>
    <t>A127830210W</t>
  </si>
  <si>
    <t>A127827240A</t>
  </si>
  <si>
    <t>A127833177K</t>
  </si>
  <si>
    <t>A127830207J</t>
  </si>
  <si>
    <t>A127827237L</t>
  </si>
  <si>
    <t>A127833184J</t>
  </si>
  <si>
    <t>A127830214F</t>
  </si>
  <si>
    <t>A127827244K</t>
  </si>
  <si>
    <t>A127833183F</t>
  </si>
  <si>
    <t>A127830213C</t>
  </si>
  <si>
    <t>A127827243J</t>
  </si>
  <si>
    <t>A127833191F</t>
  </si>
  <si>
    <t>A127830221C</t>
  </si>
  <si>
    <t>A127827251J</t>
  </si>
  <si>
    <t>A127832947A</t>
  </si>
  <si>
    <t>A127829977F</t>
  </si>
  <si>
    <t>A127827007F</t>
  </si>
  <si>
    <t>A127832949F</t>
  </si>
  <si>
    <t>A127829979K</t>
  </si>
  <si>
    <t>A127827009K</t>
  </si>
  <si>
    <t>A127832948C</t>
  </si>
  <si>
    <t>A127829978J</t>
  </si>
  <si>
    <t>A127827008J</t>
  </si>
  <si>
    <t>A127832942R</t>
  </si>
  <si>
    <t>A127829972V</t>
  </si>
  <si>
    <t>A127827002V</t>
  </si>
  <si>
    <t>A127832946X</t>
  </si>
  <si>
    <t>A127829976C</t>
  </si>
  <si>
    <t>A127827006C</t>
  </si>
  <si>
    <t>A127832941L</t>
  </si>
  <si>
    <t>A127829971T</t>
  </si>
  <si>
    <t>A127827001T</t>
  </si>
  <si>
    <t>A127832939A</t>
  </si>
  <si>
    <t>A127829969F</t>
  </si>
  <si>
    <t>A127826999R</t>
  </si>
  <si>
    <t>A127832950R</t>
  </si>
  <si>
    <t>A127829980V</t>
  </si>
  <si>
    <t>A127827010V</t>
  </si>
  <si>
    <t>A127832938X</t>
  </si>
  <si>
    <t>A127829968C</t>
  </si>
  <si>
    <t>A127826998L</t>
  </si>
  <si>
    <t>A127832945W</t>
  </si>
  <si>
    <t>A127829975A</t>
  </si>
  <si>
    <t>A127827005A</t>
  </si>
  <si>
    <t>A127832940K</t>
  </si>
  <si>
    <t>A127829970R</t>
  </si>
  <si>
    <t>A127827000R</t>
  </si>
  <si>
    <t>A127832937W</t>
  </si>
  <si>
    <t>A127829967A</t>
  </si>
  <si>
    <t>A127826997K</t>
  </si>
  <si>
    <t>A127832944V</t>
  </si>
  <si>
    <t>A127829974X</t>
  </si>
  <si>
    <t>A127827004X</t>
  </si>
  <si>
    <t>A127832943T</t>
  </si>
  <si>
    <t>A127829973W</t>
  </si>
  <si>
    <t>A127827003W</t>
  </si>
  <si>
    <t>A127832951T</t>
  </si>
  <si>
    <t>A127829981W</t>
  </si>
  <si>
    <t>A127827011W</t>
  </si>
  <si>
    <t>A127833127L</t>
  </si>
  <si>
    <t>A127830157W</t>
  </si>
  <si>
    <t>A127827187A</t>
  </si>
  <si>
    <t>A127833129T</t>
  </si>
  <si>
    <t>A127830159A</t>
  </si>
  <si>
    <t>A127827189F</t>
  </si>
  <si>
    <t>A127833128R</t>
  </si>
  <si>
    <t>A127830158X</t>
  </si>
  <si>
    <t>A127827188C</t>
  </si>
  <si>
    <t>A127833122A</t>
  </si>
  <si>
    <t>A127830152K</t>
  </si>
  <si>
    <t>A127827182R</t>
  </si>
  <si>
    <t>A127833126K</t>
  </si>
  <si>
    <t>A127830156V</t>
  </si>
  <si>
    <t>A127827186X</t>
  </si>
  <si>
    <t>A127833121X</t>
  </si>
  <si>
    <t>A127830151J</t>
  </si>
  <si>
    <t>A127827181L</t>
  </si>
  <si>
    <t>A127833119L</t>
  </si>
  <si>
    <t>A127830149W</t>
  </si>
  <si>
    <t>A127827179A</t>
  </si>
  <si>
    <t>A127833130A</t>
  </si>
  <si>
    <t>A127830160K</t>
  </si>
  <si>
    <t>A127827190R</t>
  </si>
  <si>
    <t>A127833118K</t>
  </si>
  <si>
    <t>A127830148V</t>
  </si>
  <si>
    <t>A127827178X</t>
  </si>
  <si>
    <t>A127833125J</t>
  </si>
  <si>
    <t>A127830155T</t>
  </si>
  <si>
    <t>A127827185W</t>
  </si>
  <si>
    <t>A127833120W</t>
  </si>
  <si>
    <t>A127830150F</t>
  </si>
  <si>
    <t>A127827180K</t>
  </si>
  <si>
    <t>A127833117J</t>
  </si>
  <si>
    <t>A127830147T</t>
  </si>
  <si>
    <t>A127827177W</t>
  </si>
  <si>
    <t>A127833124F</t>
  </si>
  <si>
    <t>A127830154R</t>
  </si>
  <si>
    <t>A127827184V</t>
  </si>
  <si>
    <t>A127833123C</t>
  </si>
  <si>
    <t>A127830153L</t>
  </si>
  <si>
    <t>A127827183T</t>
  </si>
  <si>
    <t>A127833131C</t>
  </si>
  <si>
    <t>A127830161L</t>
  </si>
  <si>
    <t>A127827191T</t>
  </si>
  <si>
    <t>A127833067W</t>
  </si>
  <si>
    <t>A127830097F</t>
  </si>
  <si>
    <t>A127827127X</t>
  </si>
  <si>
    <t>A127833069A</t>
  </si>
  <si>
    <t>A127830099K</t>
  </si>
  <si>
    <t>A127827129C</t>
  </si>
  <si>
    <t>A127833068X</t>
  </si>
  <si>
    <t>A127830098J</t>
  </si>
  <si>
    <t>A127827128A</t>
  </si>
  <si>
    <t>A127833062K</t>
  </si>
  <si>
    <t>A127830092V</t>
  </si>
  <si>
    <t>A127827122L</t>
  </si>
  <si>
    <t>A127833066V</t>
  </si>
  <si>
    <t>A127830096C</t>
  </si>
  <si>
    <t>A127827126W</t>
  </si>
  <si>
    <t>A127833061J</t>
  </si>
  <si>
    <t>A127830091T</t>
  </si>
  <si>
    <t>A127827121K</t>
  </si>
  <si>
    <t>A127833059W</t>
  </si>
  <si>
    <t>A127830089F</t>
  </si>
  <si>
    <t>A127827119X</t>
  </si>
  <si>
    <t>A127833070K</t>
  </si>
  <si>
    <t>A127830100J</t>
  </si>
  <si>
    <t>A127827130L</t>
  </si>
  <si>
    <t>A127833058V</t>
  </si>
  <si>
    <t>A127830088C</t>
  </si>
  <si>
    <t>A127827118W</t>
  </si>
  <si>
    <t>A127833065T</t>
  </si>
  <si>
    <t>A127830095A</t>
  </si>
  <si>
    <t>A127827125V</t>
  </si>
  <si>
    <t>A127833060F</t>
  </si>
  <si>
    <t>A127830090R</t>
  </si>
  <si>
    <t>A127827120J</t>
  </si>
  <si>
    <t>A127833057T</t>
  </si>
  <si>
    <t>A127830087A</t>
  </si>
  <si>
    <t>A127827117V</t>
  </si>
  <si>
    <t>A127833064R</t>
  </si>
  <si>
    <t>A127830094X</t>
  </si>
  <si>
    <t>A127827124T</t>
  </si>
  <si>
    <t>A127833063L</t>
  </si>
  <si>
    <t>A127830093W</t>
  </si>
  <si>
    <t>A127827123R</t>
  </si>
  <si>
    <t>A127833071L</t>
  </si>
  <si>
    <t>A127830101K</t>
  </si>
  <si>
    <t>A127827131R</t>
  </si>
  <si>
    <t>A127833037J</t>
  </si>
  <si>
    <t>A127830067T</t>
  </si>
  <si>
    <t>A127827097W</t>
  </si>
  <si>
    <t>A127833039L</t>
  </si>
  <si>
    <t>A127830069W</t>
  </si>
  <si>
    <t>A127827099A</t>
  </si>
  <si>
    <t>A127833038K</t>
  </si>
  <si>
    <t>A127830068V</t>
  </si>
  <si>
    <t>A127827098X</t>
  </si>
  <si>
    <t>A127833032W</t>
  </si>
  <si>
    <t>A127830062F</t>
  </si>
  <si>
    <t>A127827092K</t>
  </si>
  <si>
    <t>A127833036F</t>
  </si>
  <si>
    <t>A127830066R</t>
  </si>
  <si>
    <t>A127827096V</t>
  </si>
  <si>
    <t>A127833031V</t>
  </si>
  <si>
    <t>A127830061C</t>
  </si>
  <si>
    <t>A127827091J</t>
  </si>
  <si>
    <t>A127833029J</t>
  </si>
  <si>
    <t>A127830059T</t>
  </si>
  <si>
    <t>A127827089W</t>
  </si>
  <si>
    <t>A127833040W</t>
  </si>
  <si>
    <t>A127830070F</t>
  </si>
  <si>
    <t>A127827100X</t>
  </si>
  <si>
    <t>A127833028F</t>
  </si>
  <si>
    <t>A127830058R</t>
  </si>
  <si>
    <t>A127827088V</t>
  </si>
  <si>
    <t>A127833035C</t>
  </si>
  <si>
    <t>A127830065L</t>
  </si>
  <si>
    <t>A127827095T</t>
  </si>
  <si>
    <t>A127833030T</t>
  </si>
  <si>
    <t>A127830060A</t>
  </si>
  <si>
    <t>A127827090F</t>
  </si>
  <si>
    <t>A127833027C</t>
  </si>
  <si>
    <t>A127830057L</t>
  </si>
  <si>
    <t>A127827087T</t>
  </si>
  <si>
    <t>A127833034A</t>
  </si>
  <si>
    <t>A127830064K</t>
  </si>
  <si>
    <t>A127827094R</t>
  </si>
  <si>
    <t>A127833033X</t>
  </si>
  <si>
    <t>A127830063J</t>
  </si>
  <si>
    <t>A127827093L</t>
  </si>
  <si>
    <t>A127833041X</t>
  </si>
  <si>
    <t>A127830071J</t>
  </si>
  <si>
    <t>A127827101A</t>
  </si>
  <si>
    <t>A127833217T</t>
  </si>
  <si>
    <t>A127830247A</t>
  </si>
  <si>
    <t>A127827277F</t>
  </si>
  <si>
    <t>A127833219W</t>
  </si>
  <si>
    <t>A127830249F</t>
  </si>
  <si>
    <t>A127827279K</t>
  </si>
  <si>
    <t>A127833218V</t>
  </si>
  <si>
    <t>A127830248C</t>
  </si>
  <si>
    <t>A127827278J</t>
  </si>
  <si>
    <t>A127833212F</t>
  </si>
  <si>
    <t>A127830242R</t>
  </si>
  <si>
    <t>A127827272V</t>
  </si>
  <si>
    <t>A127833216R</t>
  </si>
  <si>
    <t>A127830246X</t>
  </si>
  <si>
    <t>A127827276C</t>
  </si>
  <si>
    <t>A127833211C</t>
  </si>
  <si>
    <t>A127830241L</t>
  </si>
  <si>
    <t>A127827271T</t>
  </si>
  <si>
    <t>A127833209T</t>
  </si>
  <si>
    <t>A127830239A</t>
  </si>
  <si>
    <t>A127827269F</t>
  </si>
  <si>
    <t>A127833220F</t>
  </si>
  <si>
    <t>A127830250R</t>
  </si>
  <si>
    <t>A127827280V</t>
  </si>
  <si>
    <t>A127833208R</t>
  </si>
  <si>
    <t>&gt; 25-34 years ;  &gt;&gt; Cyclical underemployed part-time workers ;  Males ;</t>
  </si>
  <si>
    <t>&gt; 25-34 years ;  &gt;&gt; Cyclical underemployed part-time workers ;  Females ;</t>
  </si>
  <si>
    <t>&gt; 25-34 years ;  &gt; Structural underemployed (prefer more hours) ;  Persons ;</t>
  </si>
  <si>
    <t>&gt; 25-34 years ;  &gt; Structural underemployed (prefer more hours) ;  Males ;</t>
  </si>
  <si>
    <t>&gt; 25-34 years ;  &gt; Structural underemployed (prefer more hours) ;  Females ;</t>
  </si>
  <si>
    <t>&gt; 25-34 years ;  &gt;&gt; Structural underemployed full-time workers ;  Persons ;</t>
  </si>
  <si>
    <t>&gt; 25-34 years ;  &gt;&gt; Structural underemployed full-time workers ;  Males ;</t>
  </si>
  <si>
    <t>&gt; 25-34 years ;  &gt;&gt; Structural underemployed full-time workers ;  Females ;</t>
  </si>
  <si>
    <t>&gt; 25-34 years ;  &gt;&gt; Structural underemployed part-time workers ;  Persons ;</t>
  </si>
  <si>
    <t>&gt; 25-34 years ;  &gt;&gt; Structural underemployed part-time workers ;  Males ;</t>
  </si>
  <si>
    <t>&gt; 25-34 years ;  &gt;&gt; Structural underemployed part-time workers ;  Females ;</t>
  </si>
  <si>
    <t>&gt; 25-34 years ;  &gt; Underemployed full-time workers ;  Persons ;</t>
  </si>
  <si>
    <t>&gt; 25-34 years ;  &gt; Underemployed full-time workers ;  Males ;</t>
  </si>
  <si>
    <t>&gt; 25-34 years ;  &gt; Underemployed full-time workers ;  Females ;</t>
  </si>
  <si>
    <t>&gt; 25-34 years ;  &gt; Underemployed part-time workers ;  Persons ;</t>
  </si>
  <si>
    <t>&gt; 25-34 years ;  &gt; Underemployed part-time workers ;  Males ;</t>
  </si>
  <si>
    <t>&gt; 25-34 years ;  &gt; Underemployed part-time workers ;  Females ;</t>
  </si>
  <si>
    <t>&gt; 25-34 years ;  Underemployed workers (headline definition) ;  Persons ;</t>
  </si>
  <si>
    <t>&gt; 25-34 years ;  Underemployed workers (headline definition) ;  Males ;</t>
  </si>
  <si>
    <t>&gt; 25-34 years ;  Underemployed workers (headline definition) ;  Females ;</t>
  </si>
  <si>
    <t>&gt; 35-44 years ;  Employed total ;  Persons ;</t>
  </si>
  <si>
    <t>&gt; 35-44 years ;  Employed total ;  Males ;</t>
  </si>
  <si>
    <t>&gt; 35-44 years ;  Employed total ;  Females ;</t>
  </si>
  <si>
    <t>&gt; 35-44 years ;  &gt; Employed full-time ;  Persons ;</t>
  </si>
  <si>
    <t>&gt; 35-44 years ;  &gt; Employed full-time ;  Males ;</t>
  </si>
  <si>
    <t>&gt; 35-44 years ;  &gt; Employed full-time ;  Females ;</t>
  </si>
  <si>
    <t>&gt; 35-44 years ;  &gt; Employed part-time ;  Persons ;</t>
  </si>
  <si>
    <t>&gt; 35-44 years ;  &gt; Employed part-time ;  Males ;</t>
  </si>
  <si>
    <t>&gt; 35-44 years ;  &gt; Employed part-time ;  Females ;</t>
  </si>
  <si>
    <t>&gt; 35-44 years ;  Underemployed workers (expanded definition) ;  Persons ;</t>
  </si>
  <si>
    <t>&gt; 35-44 years ;  Underemployed workers (expanded definition) ;  Males ;</t>
  </si>
  <si>
    <t>&gt; 35-44 years ;  Underemployed workers (expanded definition) ;  Females ;</t>
  </si>
  <si>
    <t>&gt; 35-44 years ;  &gt; Cyclical underemployed (reduced hours) ;  Persons ;</t>
  </si>
  <si>
    <t>&gt; 35-44 years ;  &gt; Cyclical underemployed (reduced hours) ;  Males ;</t>
  </si>
  <si>
    <t>&gt; 35-44 years ;  &gt; Cyclical underemployed (reduced hours) ;  Females ;</t>
  </si>
  <si>
    <t>&gt; 35-44 years ;  &gt;&gt; Cyclical underemployed full-time workers ;  Persons ;</t>
  </si>
  <si>
    <t>&gt; 35-44 years ;  &gt;&gt; Cyclical underemployed full-time workers ;  Males ;</t>
  </si>
  <si>
    <t>&gt; 35-44 years ;  &gt;&gt; Cyclical underemployed full-time workers ;  Females ;</t>
  </si>
  <si>
    <t>&gt; 35-44 years ;  &gt;&gt; Cyclical underemployed full-time workers ; Worked fewer than 35 hours ;  Persons ;</t>
  </si>
  <si>
    <t>&gt; 35-44 years ;  &gt;&gt; Cyclical underemployed full-time workers ; Worked fewer than 35 hours ;  Males ;</t>
  </si>
  <si>
    <t>&gt; 35-44 years ;  &gt;&gt; Cyclical underemployed full-time workers ; Worked fewer than 35 hours ;  Females ;</t>
  </si>
  <si>
    <t>&gt; 35-44 years ;  &gt;&gt; Cyclical underemployed full-time workers ; Worked 35 hours or more ;  Persons ;</t>
  </si>
  <si>
    <t>&gt; 35-44 years ;  &gt;&gt; Cyclical underemployed full-time workers ; Worked 35 hours or more ;  Males ;</t>
  </si>
  <si>
    <t>&gt; 35-44 years ;  &gt;&gt; Cyclical underemployed full-time workers ; Worked 35 hours or more ;  Females ;</t>
  </si>
  <si>
    <t>&gt; 35-44 years ;  &gt;&gt; Cyclical underemployed part-time workers ;  Persons ;</t>
  </si>
  <si>
    <t>&gt; 35-44 years ;  &gt;&gt; Cyclical underemployed part-time workers ;  Males ;</t>
  </si>
  <si>
    <t>&gt; 35-44 years ;  &gt;&gt; Cyclical underemployed part-time workers ;  Females ;</t>
  </si>
  <si>
    <t>&gt; 35-44 years ;  &gt; Structural underemployed (prefer more hours) ;  Persons ;</t>
  </si>
  <si>
    <t>&gt; 35-44 years ;  &gt; Structural underemployed (prefer more hours) ;  Males ;</t>
  </si>
  <si>
    <t>&gt; 35-44 years ;  &gt; Structural underemployed (prefer more hours) ;  Females ;</t>
  </si>
  <si>
    <t>&gt; 35-44 years ;  &gt;&gt; Structural underemployed full-time workers ;  Persons ;</t>
  </si>
  <si>
    <t>&gt; 35-44 years ;  &gt;&gt; Structural underemployed full-time workers ;  Males ;</t>
  </si>
  <si>
    <t>&gt; 35-44 years ;  &gt;&gt; Structural underemployed full-time workers ;  Females ;</t>
  </si>
  <si>
    <t>&gt; 35-44 years ;  &gt;&gt; Structural underemployed part-time workers ;  Persons ;</t>
  </si>
  <si>
    <t>&gt; 35-44 years ;  &gt;&gt; Structural underemployed part-time workers ;  Males ;</t>
  </si>
  <si>
    <t>&gt; 35-44 years ;  &gt;&gt; Structural underemployed part-time workers ;  Females ;</t>
  </si>
  <si>
    <t>&gt; 35-44 years ;  &gt; Underemployed full-time workers ;  Persons ;</t>
  </si>
  <si>
    <t>&gt; 35-44 years ;  &gt; Underemployed full-time workers ;  Males ;</t>
  </si>
  <si>
    <t>&gt; 35-44 years ;  &gt; Underemployed full-time workers ;  Females ;</t>
  </si>
  <si>
    <t>&gt; 35-44 years ;  &gt; Underemployed part-time workers ;  Persons ;</t>
  </si>
  <si>
    <t>&gt; 35-44 years ;  &gt; Underemployed part-time workers ;  Males ;</t>
  </si>
  <si>
    <t>&gt; 35-44 years ;  &gt; Underemployed part-time workers ;  Females ;</t>
  </si>
  <si>
    <t>&gt; 35-44 years ;  Underemployed workers (headline definition) ;  Persons ;</t>
  </si>
  <si>
    <t>&gt; 35-44 years ;  Underemployed workers (headline definition) ;  Males ;</t>
  </si>
  <si>
    <t>&gt; 35-44 years ;  Underemployed workers (headline definition) ;  Females ;</t>
  </si>
  <si>
    <t>&gt; 45-54 years ;  Employed total ;  Persons ;</t>
  </si>
  <si>
    <t>&gt; 45-54 years ;  Employed total ;  Males ;</t>
  </si>
  <si>
    <t>&gt; 45-54 years ;  Employed total ;  Females ;</t>
  </si>
  <si>
    <t>&gt; 45-54 years ;  &gt; Employed full-time ;  Persons ;</t>
  </si>
  <si>
    <t>&gt; 45-54 years ;  &gt; Employed full-time ;  Males ;</t>
  </si>
  <si>
    <t>&gt; 45-54 years ;  &gt; Employed full-time ;  Females ;</t>
  </si>
  <si>
    <t>&gt; 45-54 years ;  &gt; Employed part-time ;  Persons ;</t>
  </si>
  <si>
    <t>&gt; 45-54 years ;  &gt; Employed part-time ;  Males ;</t>
  </si>
  <si>
    <t>&gt; 45-54 years ;  &gt; Employed part-time ;  Females ;</t>
  </si>
  <si>
    <t>&gt; 45-54 years ;  Underemployed workers (expanded definition) ;  Persons ;</t>
  </si>
  <si>
    <t>&gt; 45-54 years ;  Underemployed workers (expanded definition) ;  Males ;</t>
  </si>
  <si>
    <t>&gt; 45-54 years ;  Underemployed workers (expanded definition) ;  Females ;</t>
  </si>
  <si>
    <t>&gt; 45-54 years ;  &gt; Cyclical underemployed (reduced hours) ;  Persons ;</t>
  </si>
  <si>
    <t>&gt; 45-54 years ;  &gt; Cyclical underemployed (reduced hours) ;  Males ;</t>
  </si>
  <si>
    <t>&gt; 45-54 years ;  &gt; Cyclical underemployed (reduced hours) ;  Females ;</t>
  </si>
  <si>
    <t>&gt; 45-54 years ;  &gt;&gt; Cyclical underemployed full-time workers ;  Persons ;</t>
  </si>
  <si>
    <t>&gt; 45-54 years ;  &gt;&gt; Cyclical underemployed full-time workers ;  Males ;</t>
  </si>
  <si>
    <t>&gt; 45-54 years ;  &gt;&gt; Cyclical underemployed full-time workers ;  Females ;</t>
  </si>
  <si>
    <t>&gt; 45-54 years ;  &gt;&gt; Cyclical underemployed full-time workers ; Worked fewer than 35 hours ;  Persons ;</t>
  </si>
  <si>
    <t>&gt; 45-54 years ;  &gt;&gt; Cyclical underemployed full-time workers ; Worked fewer than 35 hours ;  Males ;</t>
  </si>
  <si>
    <t>&gt; 45-54 years ;  &gt;&gt; Cyclical underemployed full-time workers ; Worked fewer than 35 hours ;  Females ;</t>
  </si>
  <si>
    <t>&gt; 45-54 years ;  &gt;&gt; Cyclical underemployed full-time workers ; Worked 35 hours or more ;  Persons ;</t>
  </si>
  <si>
    <t>&gt; 45-54 years ;  &gt;&gt; Cyclical underemployed full-time workers ; Worked 35 hours or more ;  Males ;</t>
  </si>
  <si>
    <t>&gt; 45-54 years ;  &gt;&gt; Cyclical underemployed full-time workers ; Worked 35 hours or more ;  Females ;</t>
  </si>
  <si>
    <t>&gt; 45-54 years ;  &gt;&gt; Cyclical underemployed part-time workers ;  Persons ;</t>
  </si>
  <si>
    <t>&gt; 45-54 years ;  &gt;&gt; Cyclical underemployed part-time workers ;  Males ;</t>
  </si>
  <si>
    <t>&gt; 45-54 years ;  &gt;&gt; Cyclical underemployed part-time workers ;  Females ;</t>
  </si>
  <si>
    <t>&gt; 45-54 years ;  &gt; Structural underemployed (prefer more hours) ;  Persons ;</t>
  </si>
  <si>
    <t>&gt; 45-54 years ;  &gt; Structural underemployed (prefer more hours) ;  Males ;</t>
  </si>
  <si>
    <t>&gt; 45-54 years ;  &gt; Structural underemployed (prefer more hours) ;  Females ;</t>
  </si>
  <si>
    <t>&gt; 45-54 years ;  &gt;&gt; Structural underemployed full-time workers ;  Persons ;</t>
  </si>
  <si>
    <t>&gt; 45-54 years ;  &gt;&gt; Structural underemployed full-time workers ;  Males ;</t>
  </si>
  <si>
    <t>&gt; 45-54 years ;  &gt;&gt; Structural underemployed full-time workers ;  Females ;</t>
  </si>
  <si>
    <t>&gt; 45-54 years ;  &gt;&gt; Structural underemployed part-time workers ;  Persons ;</t>
  </si>
  <si>
    <t>&gt; 45-54 years ;  &gt;&gt; Structural underemployed part-time workers ;  Males ;</t>
  </si>
  <si>
    <t>&gt; 45-54 years ;  &gt;&gt; Structural underemployed part-time workers ;  Females ;</t>
  </si>
  <si>
    <t>&gt; 45-54 years ;  &gt; Underemployed full-time workers ;  Persons ;</t>
  </si>
  <si>
    <t>&gt; 45-54 years ;  &gt; Underemployed full-time workers ;  Males ;</t>
  </si>
  <si>
    <t>&gt; 45-54 years ;  &gt; Underemployed full-time workers ;  Females ;</t>
  </si>
  <si>
    <t>&gt; 45-54 years ;  &gt; Underemployed part-time workers ;  Persons ;</t>
  </si>
  <si>
    <t>&gt; 45-54 years ;  &gt; Underemployed part-time workers ;  Males ;</t>
  </si>
  <si>
    <t>&gt; 45-54 years ;  &gt; Underemployed part-time workers ;  Females ;</t>
  </si>
  <si>
    <t>&gt; 45-54 years ;  Underemployed workers (headline definition) ;  Persons ;</t>
  </si>
  <si>
    <t>&gt; 45-54 years ;  Underemployed workers (headline definition) ;  Males ;</t>
  </si>
  <si>
    <t>&gt; 45-54 years ;  Underemployed workers (headline definition) ;  Females ;</t>
  </si>
  <si>
    <t>&gt; 55 years and over ;  Employed total ;  Persons ;</t>
  </si>
  <si>
    <t>&gt; 55 years and over ;  Employed total ;  Males ;</t>
  </si>
  <si>
    <t>&gt; 55 years and over ;  Employed total ;  Females ;</t>
  </si>
  <si>
    <t>&gt; 55 years and over ;  &gt; Employed full-time ;  Persons ;</t>
  </si>
  <si>
    <t>&gt; 55 years and over ;  &gt; Employed full-time ;  Males ;</t>
  </si>
  <si>
    <t>&gt; 55 years and over ;  &gt; Employed full-time ;  Females ;</t>
  </si>
  <si>
    <t>&gt; 55 years and over ;  &gt; Employed part-time ;  Persons ;</t>
  </si>
  <si>
    <t>&gt; 55 years and over ;  &gt; Employed part-time ;  Males ;</t>
  </si>
  <si>
    <t>&gt; 55 years and over ;  &gt; Employed part-time ;  Females ;</t>
  </si>
  <si>
    <t>&gt; 55 years and over ;  Underemployed workers (expanded definition) ;  Persons ;</t>
  </si>
  <si>
    <t>&gt; 55 years and over ;  Underemployed workers (expanded definition) ;  Males ;</t>
  </si>
  <si>
    <t>&gt; 55 years and over ;  Underemployed workers (expanded definition) ;  Females ;</t>
  </si>
  <si>
    <t>&gt; 55 years and over ;  &gt; Cyclical underemployed (reduced hours) ;  Persons ;</t>
  </si>
  <si>
    <t>&gt; 55 years and over ;  &gt; Cyclical underemployed (reduced hours) ;  Males ;</t>
  </si>
  <si>
    <t>&gt; 55 years and over ;  &gt; Cyclical underemployed (reduced hours) ;  Females ;</t>
  </si>
  <si>
    <t>&gt; 55 years and over ;  &gt;&gt; Cyclical underemployed full-time workers ;  Persons ;</t>
  </si>
  <si>
    <t>&gt; 55 years and over ;  &gt;&gt; Cyclical underemployed full-time workers ;  Males ;</t>
  </si>
  <si>
    <t>&gt; 55 years and over ;  &gt;&gt; Cyclical underemployed full-time workers ;  Females ;</t>
  </si>
  <si>
    <t>&gt; 55 years and over ;  &gt;&gt; Cyclical underemployed full-time workers ; Worked fewer than 35 hours ;  Persons ;</t>
  </si>
  <si>
    <t>&gt; 55 years and over ;  &gt;&gt; Cyclical underemployed full-time workers ; Worked fewer than 35 hours ;  Males ;</t>
  </si>
  <si>
    <t>&gt; 55 years and over ;  &gt;&gt; Cyclical underemployed full-time workers ; Worked fewer than 35 hours ;  Females ;</t>
  </si>
  <si>
    <t>&gt; 55 years and over ;  &gt;&gt; Cyclical underemployed full-time workers ; Worked 35 hours or more ;  Persons ;</t>
  </si>
  <si>
    <t>&gt; 55 years and over ;  &gt;&gt; Cyclical underemployed full-time workers ; Worked 35 hours or more ;  Males ;</t>
  </si>
  <si>
    <t>&gt; 55 years and over ;  &gt;&gt; Cyclical underemployed full-time workers ; Worked 35 hours or more ;  Females ;</t>
  </si>
  <si>
    <t>&gt; 55 years and over ;  &gt;&gt; Cyclical underemployed part-time workers ;  Persons ;</t>
  </si>
  <si>
    <t>&gt; 55 years and over ;  &gt;&gt; Cyclical underemployed part-time workers ;  Males ;</t>
  </si>
  <si>
    <t>&gt; 55 years and over ;  &gt;&gt; Cyclical underemployed part-time workers ;  Females ;</t>
  </si>
  <si>
    <t>&gt; 55 years and over ;  &gt; Structural underemployed (prefer more hours) ;  Persons ;</t>
  </si>
  <si>
    <t>&gt; 55 years and over ;  &gt; Structural underemployed (prefer more hours) ;  Males ;</t>
  </si>
  <si>
    <t>&gt; 55 years and over ;  &gt; Structural underemployed (prefer more hours) ;  Females ;</t>
  </si>
  <si>
    <t>&gt; 55 years and over ;  &gt;&gt; Structural underemployed full-time workers ;  Persons ;</t>
  </si>
  <si>
    <t>&gt; 55 years and over ;  &gt;&gt; Structural underemployed full-time workers ;  Males ;</t>
  </si>
  <si>
    <t>&gt; 55 years and over ;  &gt;&gt; Structural underemployed full-time workers ;  Females ;</t>
  </si>
  <si>
    <t>&gt; 55 years and over ;  &gt;&gt; Structural underemployed part-time workers ;  Persons ;</t>
  </si>
  <si>
    <t>&gt; 55 years and over ;  &gt;&gt; Structural underemployed part-time workers ;  Males ;</t>
  </si>
  <si>
    <t>&gt; 55 years and over ;  &gt;&gt; Structural underemployed part-time workers ;  Females ;</t>
  </si>
  <si>
    <t>&gt; 55 years and over ;  &gt; Underemployed full-time workers ;  Persons ;</t>
  </si>
  <si>
    <t>&gt; 55 years and over ;  &gt; Underemployed full-time workers ;  Males ;</t>
  </si>
  <si>
    <t>&gt; 55 years and over ;  &gt; Underemployed full-time workers ;  Females ;</t>
  </si>
  <si>
    <t>&gt; 55 years and over ;  &gt; Underemployed part-time workers ;  Persons ;</t>
  </si>
  <si>
    <t>&gt; 55 years and over ;  &gt; Underemployed part-time workers ;  Males ;</t>
  </si>
  <si>
    <t>&gt; 55 years and over ;  &gt; Underemployed part-time workers ;  Females ;</t>
  </si>
  <si>
    <t>&gt; 55 years and over ;  Underemployed workers (headline definition) ;  Persons ;</t>
  </si>
  <si>
    <t>&gt; 55 years and over ;  Underemployed workers (headline definition) ;  Males ;</t>
  </si>
  <si>
    <t>&gt; 55 years and over ;  Underemployed workers (headline definition) ;  Females ;</t>
  </si>
  <si>
    <t>&gt;&gt; 55-64 years ;  Employed total ;  Persons ;</t>
  </si>
  <si>
    <t>&gt;&gt; 55-64 years ;  Employed total ;  Males ;</t>
  </si>
  <si>
    <t>&gt;&gt; 55-64 years ;  Employed total ;  Females ;</t>
  </si>
  <si>
    <t>&gt;&gt; 55-64 years ;  &gt; Employed full-time ;  Persons ;</t>
  </si>
  <si>
    <t>&gt;&gt; 55-64 years ;  &gt; Employed full-time ;  Males ;</t>
  </si>
  <si>
    <t>&gt;&gt; 55-64 years ;  &gt; Employed full-time ;  Females ;</t>
  </si>
  <si>
    <t>&gt;&gt; 55-64 years ;  &gt; Employed part-time ;  Persons ;</t>
  </si>
  <si>
    <t>&gt;&gt; 55-64 years ;  &gt; Employed part-time ;  Males ;</t>
  </si>
  <si>
    <t>&gt;&gt; 55-64 years ;  &gt; Employed part-time ;  Females ;</t>
  </si>
  <si>
    <t>&gt;&gt; 55-64 years ;  Underemployed workers (expanded definition) ;  Persons ;</t>
  </si>
  <si>
    <t>&gt;&gt; 55-64 years ;  Underemployed workers (expanded definition) ;  Males ;</t>
  </si>
  <si>
    <t>&gt;&gt; 55-64 years ;  Underemployed workers (expanded definition) ;  Females ;</t>
  </si>
  <si>
    <t>&gt;&gt; 55-64 years ;  &gt; Cyclical underemployed (reduced hours) ;  Persons ;</t>
  </si>
  <si>
    <t>&gt;&gt; 55-64 years ;  &gt; Cyclical underemployed (reduced hours) ;  Males ;</t>
  </si>
  <si>
    <t>&gt;&gt; 55-64 years ;  &gt; Cyclical underemployed (reduced hours) ;  Females ;</t>
  </si>
  <si>
    <t>&gt;&gt; 55-64 years ;  &gt;&gt; Cyclical underemployed full-time workers ;  Persons ;</t>
  </si>
  <si>
    <t>&gt;&gt; 55-64 years ;  &gt;&gt; Cyclical underemployed full-time workers ;  Males ;</t>
  </si>
  <si>
    <t>&gt;&gt; 55-64 years ;  &gt;&gt; Cyclical underemployed full-time workers ;  Females ;</t>
  </si>
  <si>
    <t>&gt;&gt; 55-64 years ;  &gt;&gt; Cyclical underemployed full-time workers ; Worked fewer than 35 hours ;  Persons ;</t>
  </si>
  <si>
    <t>&gt;&gt; 55-64 years ;  &gt;&gt; Cyclical underemployed full-time workers ; Worked fewer than 35 hours ;  Males ;</t>
  </si>
  <si>
    <t>&gt;&gt; 55-64 years ;  &gt;&gt; Cyclical underemployed full-time workers ; Worked fewer than 35 hours ;  Females ;</t>
  </si>
  <si>
    <t>&gt;&gt; 55-64 years ;  &gt;&gt; Cyclical underemployed full-time workers ; Worked 35 hours or more ;  Persons ;</t>
  </si>
  <si>
    <t>&gt;&gt; 55-64 years ;  &gt;&gt; Cyclical underemployed full-time workers ; Worked 35 hours or more ;  Males ;</t>
  </si>
  <si>
    <t>&gt;&gt; 55-64 years ;  &gt;&gt; Cyclical underemployed full-time workers ; Worked 35 hours or more ;  Females ;</t>
  </si>
  <si>
    <t>&gt;&gt; 55-64 years ;  &gt;&gt; Cyclical underemployed part-time workers ;  Persons ;</t>
  </si>
  <si>
    <t>&gt;&gt; 55-64 years ;  &gt;&gt; Cyclical underemployed part-time workers ;  Males ;</t>
  </si>
  <si>
    <t>&gt;&gt; 55-64 years ;  &gt;&gt; Cyclical underemployed part-time workers ;  Females ;</t>
  </si>
  <si>
    <t>&gt;&gt; 55-64 years ;  &gt; Structural underemployed (prefer more hours) ;  Persons ;</t>
  </si>
  <si>
    <t>&gt;&gt; 55-64 years ;  &gt; Structural underemployed (prefer more hours) ;  Males ;</t>
  </si>
  <si>
    <t>&gt;&gt; 55-64 years ;  &gt; Structural underemployed (prefer more hours) ;  Females ;</t>
  </si>
  <si>
    <t>&gt;&gt; 55-64 years ;  &gt;&gt; Structural underemployed full-time workers ;  Persons ;</t>
  </si>
  <si>
    <t>&gt;&gt; 55-64 years ;  &gt;&gt; Structural underemployed full-time workers ;  Males ;</t>
  </si>
  <si>
    <t>&gt;&gt; 55-64 years ;  &gt;&gt; Structural underemployed full-time workers ;  Females ;</t>
  </si>
  <si>
    <t>&gt;&gt; 55-64 years ;  &gt;&gt; Structural underemployed part-time workers ;  Persons ;</t>
  </si>
  <si>
    <t>&gt;&gt; 55-64 years ;  &gt;&gt; Structural underemployed part-time workers ;  Males ;</t>
  </si>
  <si>
    <t>&gt;&gt; 55-64 years ;  &gt;&gt; Structural underemployed part-time workers ;  Females ;</t>
  </si>
  <si>
    <t>&gt;&gt; 55-64 years ;  &gt; Underemployed full-time workers ;  Persons ;</t>
  </si>
  <si>
    <t>&gt;&gt; 55-64 years ;  &gt; Underemployed full-time workers ;  Males ;</t>
  </si>
  <si>
    <t>&gt;&gt; 55-64 years ;  &gt; Underemployed full-time workers ;  Females ;</t>
  </si>
  <si>
    <t>&gt;&gt; 55-64 years ;  &gt; Underemployed part-time workers ;  Persons ;</t>
  </si>
  <si>
    <t>&gt;&gt; 55-64 years ;  &gt; Underemployed part-time workers ;  Males ;</t>
  </si>
  <si>
    <t>&gt;&gt; 55-64 years ;  &gt; Underemployed part-time workers ;  Females ;</t>
  </si>
  <si>
    <t>&gt;&gt; 55-64 years ;  Underemployed workers (headline definition) ;  Persons ;</t>
  </si>
  <si>
    <t>&gt;&gt; 55-64 years ;  Underemployed workers (headline definition) ;  Males ;</t>
  </si>
  <si>
    <t>&gt;&gt; 55-64 years ;  Underemployed workers (headline definition) ;  Females ;</t>
  </si>
  <si>
    <t>&gt;&gt; 65 years and over ;  Employed total ;  Persons ;</t>
  </si>
  <si>
    <t>&gt;&gt; 65 years and over ;  Employed total ;  Males ;</t>
  </si>
  <si>
    <t>&gt;&gt; 65 years and over ;  Employed total ;  Females ;</t>
  </si>
  <si>
    <t>&gt;&gt; 65 years and over ;  &gt; Employed full-time ;  Persons ;</t>
  </si>
  <si>
    <t>&gt;&gt; 65 years and over ;  &gt; Employed full-time ;  Males ;</t>
  </si>
  <si>
    <t>&gt;&gt; 65 years and over ;  &gt; Employed full-time ;  Females ;</t>
  </si>
  <si>
    <t>&gt;&gt; 65 years and over ;  &gt; Employed part-time ;  Persons ;</t>
  </si>
  <si>
    <t>&gt;&gt; 65 years and over ;  &gt; Employed part-time ;  Males ;</t>
  </si>
  <si>
    <t>&gt;&gt; 65 years and over ;  &gt; Employed part-time ;  Females ;</t>
  </si>
  <si>
    <t>&gt;&gt; 65 years and over ;  Underemployed workers (expanded definition) ;  Persons ;</t>
  </si>
  <si>
    <t>&gt;&gt; 65 years and over ;  Underemployed workers (expanded definition) ;  Males ;</t>
  </si>
  <si>
    <t>&gt;&gt; 65 years and over ;  Underemployed workers (expanded definition) ;  Females ;</t>
  </si>
  <si>
    <t>&gt;&gt; 65 years and over ;  &gt; Cyclical underemployed (reduced hours) ;  Persons ;</t>
  </si>
  <si>
    <t>&gt;&gt; 65 years and over ;  &gt; Cyclical underemployed (reduced hours) ;  Males ;</t>
  </si>
  <si>
    <t>&gt;&gt; 65 years and over ;  &gt; Cyclical underemployed (reduced hours) ;  Females ;</t>
  </si>
  <si>
    <t>&gt;&gt; 65 years and over ;  &gt;&gt; Cyclical underemployed full-time workers ;  Persons ;</t>
  </si>
  <si>
    <t>&gt;&gt; 65 years and over ;  &gt;&gt; Cyclical underemployed full-time workers ;  Males ;</t>
  </si>
  <si>
    <t>&gt;&gt; 65 years and over ;  &gt;&gt; Cyclical underemployed full-time workers ;  Females ;</t>
  </si>
  <si>
    <t>&gt;&gt; 65 years and over ;  &gt;&gt; Cyclical underemployed full-time workers ; Worked fewer than 35 hours ;  Persons ;</t>
  </si>
  <si>
    <t>&gt;&gt; 65 years and over ;  &gt;&gt; Cyclical underemployed full-time workers ; Worked fewer than 35 hours ;  Males ;</t>
  </si>
  <si>
    <t>&gt;&gt; 65 years and over ;  &gt;&gt; Cyclical underemployed full-time workers ; Worked fewer than 35 hours ;  Females ;</t>
  </si>
  <si>
    <t>&gt;&gt; 65 years and over ;  &gt;&gt; Cyclical underemployed full-time workers ; Worked 35 hours or more ;  Persons ;</t>
  </si>
  <si>
    <t>&gt;&gt; 65 years and over ;  &gt;&gt; Cyclical underemployed full-time workers ; Worked 35 hours or more ;  Males ;</t>
  </si>
  <si>
    <t>&gt;&gt; 65 years and over ;  &gt;&gt; Cyclical underemployed full-time workers ; Worked 35 hours or more ;  Females ;</t>
  </si>
  <si>
    <t>&gt;&gt; 65 years and over ;  &gt;&gt; Cyclical underemployed part-time workers ;  Persons ;</t>
  </si>
  <si>
    <t>&gt;&gt; 65 years and over ;  &gt;&gt; Cyclical underemployed part-time workers ;  Males ;</t>
  </si>
  <si>
    <t>&gt;&gt; 65 years and over ;  &gt;&gt; Cyclical underemployed part-time workers ;  Females ;</t>
  </si>
  <si>
    <t>&gt;&gt; 65 years and over ;  &gt; Structural underemployed (prefer more hours) ;  Persons ;</t>
  </si>
  <si>
    <t>&gt;&gt; 65 years and over ;  &gt; Structural underemployed (prefer more hours) ;  Males ;</t>
  </si>
  <si>
    <t>&gt;&gt; 65 years and over ;  &gt; Structural underemployed (prefer more hours) ;  Females ;</t>
  </si>
  <si>
    <t>&gt;&gt; 65 years and over ;  &gt;&gt; Structural underemployed full-time workers ;  Persons ;</t>
  </si>
  <si>
    <t>&gt;&gt; 65 years and over ;  &gt;&gt; Structural underemployed full-time workers ;  Males ;</t>
  </si>
  <si>
    <t>&gt;&gt; 65 years and over ;  &gt;&gt; Structural underemployed full-time workers ;  Females ;</t>
  </si>
  <si>
    <t>&gt;&gt; 65 years and over ;  &gt;&gt; Structural underemployed part-time workers ;  Persons ;</t>
  </si>
  <si>
    <t>&gt;&gt; 65 years and over ;  &gt;&gt; Structural underemployed part-time workers ;  Males ;</t>
  </si>
  <si>
    <t>&gt;&gt; 65 years and over ;  &gt;&gt; Structural underemployed part-time workers ;  Females ;</t>
  </si>
  <si>
    <t>&gt;&gt; 65 years and over ;  &gt; Underemployed full-time workers ;  Persons ;</t>
  </si>
  <si>
    <t>&gt;&gt; 65 years and over ;  &gt; Underemployed full-time workers ;  Males ;</t>
  </si>
  <si>
    <t>&gt;&gt; 65 years and over ;  &gt; Underemployed full-time workers ;  Females ;</t>
  </si>
  <si>
    <t>&gt;&gt; 65 years and over ;  &gt; Underemployed part-time workers ;  Persons ;</t>
  </si>
  <si>
    <t>&gt;&gt; 65 years and over ;  &gt; Underemployed part-time workers ;  Males ;</t>
  </si>
  <si>
    <t>&gt;&gt; 65 years and over ;  &gt; Underemployed part-time workers ;  Females ;</t>
  </si>
  <si>
    <t>&gt;&gt; 65 years and over ;  Underemployed workers (headline definition) ;  Persons ;</t>
  </si>
  <si>
    <t>&gt;&gt; 65 years and over ;  Underemployed workers (headline definition) ;  Males ;</t>
  </si>
  <si>
    <t>&gt;&gt; 65 years and over ;  Underemployed workers (headline definition) ;  Females ;</t>
  </si>
  <si>
    <t>New South Wales ;  Employed total ;  Persons ;</t>
  </si>
  <si>
    <t>New South Wales ;  Employed total ;  Males ;</t>
  </si>
  <si>
    <t>New South Wales ;  Employed total ;  Females ;</t>
  </si>
  <si>
    <t>New South Wales ;  &gt; Employed full-time ;  Persons ;</t>
  </si>
  <si>
    <t>New South Wales ;  &gt; Employed full-time ;  Males ;</t>
  </si>
  <si>
    <t>A127830238X</t>
  </si>
  <si>
    <t>A127827268C</t>
  </si>
  <si>
    <t>A127833215L</t>
  </si>
  <si>
    <t>A127830245W</t>
  </si>
  <si>
    <t>A127827275A</t>
  </si>
  <si>
    <t>A127833210A</t>
  </si>
  <si>
    <t>A127830240K</t>
  </si>
  <si>
    <t>A127827270R</t>
  </si>
  <si>
    <t>A127833207L</t>
  </si>
  <si>
    <t>A127830237W</t>
  </si>
  <si>
    <t>A127827267A</t>
  </si>
  <si>
    <t>A127833214K</t>
  </si>
  <si>
    <t>A127830244V</t>
  </si>
  <si>
    <t>A127827274X</t>
  </si>
  <si>
    <t>A127833213J</t>
  </si>
  <si>
    <t>A127830243T</t>
  </si>
  <si>
    <t>A127827273W</t>
  </si>
  <si>
    <t>A127833221J</t>
  </si>
  <si>
    <t>A127830251T</t>
  </si>
  <si>
    <t>A127827281W</t>
  </si>
  <si>
    <t>A127833247F</t>
  </si>
  <si>
    <t>A127830277R</t>
  </si>
  <si>
    <t>A127827307J</t>
  </si>
  <si>
    <t>A127833249K</t>
  </si>
  <si>
    <t>A127830279V</t>
  </si>
  <si>
    <t>A127827309L</t>
  </si>
  <si>
    <t>A127833248J</t>
  </si>
  <si>
    <t>A127830278T</t>
  </si>
  <si>
    <t>A127827308K</t>
  </si>
  <si>
    <t>A127833242V</t>
  </si>
  <si>
    <t>A127830272C</t>
  </si>
  <si>
    <t>A127827302W</t>
  </si>
  <si>
    <t>A127833246C</t>
  </si>
  <si>
    <t>A127830276L</t>
  </si>
  <si>
    <t>A127827306F</t>
  </si>
  <si>
    <t>A127833241T</t>
  </si>
  <si>
    <t>A127830271A</t>
  </si>
  <si>
    <t>A127827301V</t>
  </si>
  <si>
    <t>A127833239F</t>
  </si>
  <si>
    <t>A127830269R</t>
  </si>
  <si>
    <t>A127827299V</t>
  </si>
  <si>
    <t>A127833250V</t>
  </si>
  <si>
    <t>A127830280C</t>
  </si>
  <si>
    <t>A127827310W</t>
  </si>
  <si>
    <t>A127833238C</t>
  </si>
  <si>
    <t>A127830268L</t>
  </si>
  <si>
    <t>A127827298T</t>
  </si>
  <si>
    <t>A127833245A</t>
  </si>
  <si>
    <t>A127830275K</t>
  </si>
  <si>
    <t>A127827305C</t>
  </si>
  <si>
    <t>A127833240R</t>
  </si>
  <si>
    <t>A127830270X</t>
  </si>
  <si>
    <t>A127827300T</t>
  </si>
  <si>
    <t>A127833237A</t>
  </si>
  <si>
    <t>A127830267K</t>
  </si>
  <si>
    <t>A127827297R</t>
  </si>
  <si>
    <t>A127833244X</t>
  </si>
  <si>
    <t>A127830274J</t>
  </si>
  <si>
    <t>A127827304A</t>
  </si>
  <si>
    <t>A127833243W</t>
  </si>
  <si>
    <t>A127830273F</t>
  </si>
  <si>
    <t>A127827303X</t>
  </si>
  <si>
    <t>A127833251W</t>
  </si>
  <si>
    <t>A127830281F</t>
  </si>
  <si>
    <t>A127827311X</t>
  </si>
  <si>
    <t>A127833157A</t>
  </si>
  <si>
    <t>A127830187K</t>
  </si>
  <si>
    <t>A127827217C</t>
  </si>
  <si>
    <t>A127833159F</t>
  </si>
  <si>
    <t>A127830189R</t>
  </si>
  <si>
    <t>A127827219J</t>
  </si>
  <si>
    <t>A127833158C</t>
  </si>
  <si>
    <t>A127830188L</t>
  </si>
  <si>
    <t>A127827218F</t>
  </si>
  <si>
    <t>A127833152R</t>
  </si>
  <si>
    <t>A127830182X</t>
  </si>
  <si>
    <t>A127827212T</t>
  </si>
  <si>
    <t>A127833156X</t>
  </si>
  <si>
    <t>A127830186J</t>
  </si>
  <si>
    <t>A127827216A</t>
  </si>
  <si>
    <t>A127833151L</t>
  </si>
  <si>
    <t>A127830181W</t>
  </si>
  <si>
    <t>A127827211R</t>
  </si>
  <si>
    <t>A127833149A</t>
  </si>
  <si>
    <t>A127830179K</t>
  </si>
  <si>
    <t>A127827209C</t>
  </si>
  <si>
    <t>A127833160R</t>
  </si>
  <si>
    <t>A127830190X</t>
  </si>
  <si>
    <t>A127827220T</t>
  </si>
  <si>
    <t>A127833148X</t>
  </si>
  <si>
    <t>A127830178J</t>
  </si>
  <si>
    <t>A127827208A</t>
  </si>
  <si>
    <t>A127833155W</t>
  </si>
  <si>
    <t>A127830185F</t>
  </si>
  <si>
    <t>A127827215X</t>
  </si>
  <si>
    <t>A127833150K</t>
  </si>
  <si>
    <t>A127830180V</t>
  </si>
  <si>
    <t>A127827210L</t>
  </si>
  <si>
    <t>A127833147W</t>
  </si>
  <si>
    <t>A127830177F</t>
  </si>
  <si>
    <t>A127827207X</t>
  </si>
  <si>
    <t>A127833154V</t>
  </si>
  <si>
    <t>A127830184C</t>
  </si>
  <si>
    <t>A127827214W</t>
  </si>
  <si>
    <t>A127833153T</t>
  </si>
  <si>
    <t>A127830183A</t>
  </si>
  <si>
    <t>A127827213V</t>
  </si>
  <si>
    <t>A127833161T</t>
  </si>
  <si>
    <t>A127830191A</t>
  </si>
  <si>
    <t>A127827221V</t>
  </si>
  <si>
    <t>A127833007V</t>
  </si>
  <si>
    <t>A127830037C</t>
  </si>
  <si>
    <t>A127827067J</t>
  </si>
  <si>
    <t>A127833009X</t>
  </si>
  <si>
    <t>A127830039J</t>
  </si>
  <si>
    <t>A127827069L</t>
  </si>
  <si>
    <t>A127833008W</t>
  </si>
  <si>
    <t>A127830038F</t>
  </si>
  <si>
    <t>A127827068K</t>
  </si>
  <si>
    <t>A127833002J</t>
  </si>
  <si>
    <t>A127830032T</t>
  </si>
  <si>
    <t>A127827062W</t>
  </si>
  <si>
    <t>A127833006T</t>
  </si>
  <si>
    <t>A127830036A</t>
  </si>
  <si>
    <t>A127827066F</t>
  </si>
  <si>
    <t>A127833001F</t>
  </si>
  <si>
    <t>A127830031R</t>
  </si>
  <si>
    <t>A127827061V</t>
  </si>
  <si>
    <t>A127832999C</t>
  </si>
  <si>
    <t>A127830029C</t>
  </si>
  <si>
    <t>A127827059J</t>
  </si>
  <si>
    <t>A127833010J</t>
  </si>
  <si>
    <t>A127830040T</t>
  </si>
  <si>
    <t>A127827070W</t>
  </si>
  <si>
    <t>A127832998A</t>
  </si>
  <si>
    <t>A127830028A</t>
  </si>
  <si>
    <t>A127827058F</t>
  </si>
  <si>
    <t>A127833005R</t>
  </si>
  <si>
    <t>A127830035X</t>
  </si>
  <si>
    <t>A127827065C</t>
  </si>
  <si>
    <t>A127833000C</t>
  </si>
  <si>
    <t>A127830030L</t>
  </si>
  <si>
    <t>A127827060T</t>
  </si>
  <si>
    <t>A127832997X</t>
  </si>
  <si>
    <t>A127830027X</t>
  </si>
  <si>
    <t>A127827057C</t>
  </si>
  <si>
    <t>A127833004L</t>
  </si>
  <si>
    <t>A127830034W</t>
  </si>
  <si>
    <t>A127827064A</t>
  </si>
  <si>
    <t>A127833003K</t>
  </si>
  <si>
    <t>A127830033V</t>
  </si>
  <si>
    <t>A127827063X</t>
  </si>
  <si>
    <t>A127833011K</t>
  </si>
  <si>
    <t>A127830041V</t>
  </si>
  <si>
    <t>A127827071X</t>
  </si>
  <si>
    <t>A127832977R</t>
  </si>
  <si>
    <t>A127830007R</t>
  </si>
  <si>
    <t>A127827037V</t>
  </si>
  <si>
    <t>A127832979V</t>
  </si>
  <si>
    <t>A127830009V</t>
  </si>
  <si>
    <t>A127827039X</t>
  </si>
  <si>
    <t>A127832978T</t>
  </si>
  <si>
    <t>A127830008T</t>
  </si>
  <si>
    <t>A127827038W</t>
  </si>
  <si>
    <t>A127832972C</t>
  </si>
  <si>
    <t>A127830002C</t>
  </si>
  <si>
    <t>A127827032J</t>
  </si>
  <si>
    <t>A127832976L</t>
  </si>
  <si>
    <t>A127830006L</t>
  </si>
  <si>
    <t>A127827036T</t>
  </si>
  <si>
    <t>A127832971A</t>
  </si>
  <si>
    <t>A127830001A</t>
  </si>
  <si>
    <t>A127827031F</t>
  </si>
  <si>
    <t>A127832969R</t>
  </si>
  <si>
    <t>A127829999V</t>
  </si>
  <si>
    <t>A127827029V</t>
  </si>
  <si>
    <t>A127832980C</t>
  </si>
  <si>
    <t>A127830010C</t>
  </si>
  <si>
    <t>A127827040J</t>
  </si>
  <si>
    <t>A127832968L</t>
  </si>
  <si>
    <t>A127829998T</t>
  </si>
  <si>
    <t>A127827028T</t>
  </si>
  <si>
    <t>A127832975K</t>
  </si>
  <si>
    <t>A127830005K</t>
  </si>
  <si>
    <t>A127827035R</t>
  </si>
  <si>
    <t>A127832970X</t>
  </si>
  <si>
    <t>A127830000X</t>
  </si>
  <si>
    <t>A127827030C</t>
  </si>
  <si>
    <t>A127832967K</t>
  </si>
  <si>
    <t>A127829997R</t>
  </si>
  <si>
    <t>A127827027R</t>
  </si>
  <si>
    <t>A127832974J</t>
  </si>
  <si>
    <t>A127830004J</t>
  </si>
  <si>
    <t>A127827034L</t>
  </si>
  <si>
    <t>A127832973F</t>
  </si>
  <si>
    <t>A127830003F</t>
  </si>
  <si>
    <t>A127827033K</t>
  </si>
  <si>
    <t>A127832981F</t>
  </si>
  <si>
    <t>A127830011F</t>
  </si>
  <si>
    <t>A127827041K</t>
  </si>
  <si>
    <t>A127833097K</t>
  </si>
  <si>
    <t>A127830127J</t>
  </si>
  <si>
    <t>A127827157L</t>
  </si>
  <si>
    <t>A127833099R</t>
  </si>
  <si>
    <t>A127830129L</t>
  </si>
  <si>
    <t>A127827159T</t>
  </si>
  <si>
    <t>A127833098L</t>
  </si>
  <si>
    <t>A127830128K</t>
  </si>
  <si>
    <t>A127827158R</t>
  </si>
  <si>
    <t>A127833092X</t>
  </si>
  <si>
    <t>A127830122W</t>
  </si>
  <si>
    <t>A127827152A</t>
  </si>
  <si>
    <t>A127833096J</t>
  </si>
  <si>
    <t>A127830126F</t>
  </si>
  <si>
    <t>A127827156K</t>
  </si>
  <si>
    <t>A127833091W</t>
  </si>
  <si>
    <t>A127830121V</t>
  </si>
  <si>
    <t>A127827151X</t>
  </si>
  <si>
    <t>A127833089K</t>
  </si>
  <si>
    <t>A127830119J</t>
  </si>
  <si>
    <t>A127827149L</t>
  </si>
  <si>
    <t>A127833100L</t>
  </si>
  <si>
    <t>A127830130W</t>
  </si>
  <si>
    <t>A127827160A</t>
  </si>
  <si>
    <t>A127833088J</t>
  </si>
  <si>
    <t>A127830118F</t>
  </si>
  <si>
    <t>A127827148K</t>
  </si>
  <si>
    <t>A127833095F</t>
  </si>
  <si>
    <t>A127830125C</t>
  </si>
  <si>
    <t>A127827155J</t>
  </si>
  <si>
    <t>A127833090V</t>
  </si>
  <si>
    <t>A127830120T</t>
  </si>
  <si>
    <t>A127827150W</t>
  </si>
  <si>
    <t>A127833087F</t>
  </si>
  <si>
    <t>A127830117C</t>
  </si>
  <si>
    <t>A127827147J</t>
  </si>
  <si>
    <t>A127833094C</t>
  </si>
  <si>
    <t>A127830124A</t>
  </si>
  <si>
    <t>A127827154F</t>
  </si>
  <si>
    <t>A127833093A</t>
  </si>
  <si>
    <t>A127830123X</t>
  </si>
  <si>
    <t>A127827153C</t>
  </si>
  <si>
    <t>A127833101R</t>
  </si>
  <si>
    <t>A127830131X</t>
  </si>
  <si>
    <t>A127827161C</t>
  </si>
  <si>
    <t>A127834837X</t>
  </si>
  <si>
    <t>A127831867J</t>
  </si>
  <si>
    <t>A127828897L</t>
  </si>
  <si>
    <t>A127834839C</t>
  </si>
  <si>
    <t>A127831869L</t>
  </si>
  <si>
    <t>New South Wales ;  &gt; Employed full-time ;  Females ;</t>
  </si>
  <si>
    <t>New South Wales ;  &gt; Employed part-time ;  Persons ;</t>
  </si>
  <si>
    <t>New South Wales ;  &gt; Employed part-time ;  Males ;</t>
  </si>
  <si>
    <t>New South Wales ;  &gt; Employed part-time ;  Females ;</t>
  </si>
  <si>
    <t>New South Wales ;  Underemployed workers (expanded definition) ;  Persons ;</t>
  </si>
  <si>
    <t>New South Wales ;  Underemployed workers (expanded definition) ;  Males ;</t>
  </si>
  <si>
    <t>New South Wales ;  Underemployed workers (expanded definition) ;  Females ;</t>
  </si>
  <si>
    <t>New South Wales ;  &gt; Cyclical underemployed (reduced hours) ;  Persons ;</t>
  </si>
  <si>
    <t>New South Wales ;  &gt; Cyclical underemployed (reduced hours) ;  Males ;</t>
  </si>
  <si>
    <t>New South Wales ;  &gt; Cyclical underemployed (reduced hours) ;  Females ;</t>
  </si>
  <si>
    <t>New South Wales ;  &gt;&gt; Cyclical underemployed full-time workers ;  Persons ;</t>
  </si>
  <si>
    <t>New South Wales ;  &gt;&gt; Cyclical underemployed full-time workers ;  Males ;</t>
  </si>
  <si>
    <t>New South Wales ;  &gt;&gt; Cyclical underemployed full-time workers ;  Females ;</t>
  </si>
  <si>
    <t>New South Wales ;  &gt;&gt; Cyclical underemployed full-time workers ; Worked fewer than 35 hours ;  Persons ;</t>
  </si>
  <si>
    <t>New South Wales ;  &gt;&gt; Cyclical underemployed full-time workers ; Worked fewer than 35 hours ;  Males ;</t>
  </si>
  <si>
    <t>New South Wales ;  &gt;&gt; Cyclical underemployed full-time workers ; Worked fewer than 35 hours ;  Females ;</t>
  </si>
  <si>
    <t>New South Wales ;  &gt;&gt; Cyclical underemployed full-time workers ; Worked 35 hours or more ;  Persons ;</t>
  </si>
  <si>
    <t>New South Wales ;  &gt;&gt; Cyclical underemployed full-time workers ; Worked 35 hours or more ;  Males ;</t>
  </si>
  <si>
    <t>New South Wales ;  &gt;&gt; Cyclical underemployed full-time workers ; Worked 35 hours or more ;  Females ;</t>
  </si>
  <si>
    <t>New South Wales ;  &gt;&gt; Cyclical underemployed part-time workers ;  Persons ;</t>
  </si>
  <si>
    <t>New South Wales ;  &gt;&gt; Cyclical underemployed part-time workers ;  Males ;</t>
  </si>
  <si>
    <t>New South Wales ;  &gt;&gt; Cyclical underemployed part-time workers ;  Females ;</t>
  </si>
  <si>
    <t>New South Wales ;  &gt; Structural underemployed (prefer more hours) ;  Persons ;</t>
  </si>
  <si>
    <t>New South Wales ;  &gt; Structural underemployed (prefer more hours) ;  Males ;</t>
  </si>
  <si>
    <t>New South Wales ;  &gt; Structural underemployed (prefer more hours) ;  Females ;</t>
  </si>
  <si>
    <t>New South Wales ;  &gt;&gt; Structural underemployed full-time workers ;  Persons ;</t>
  </si>
  <si>
    <t>New South Wales ;  &gt;&gt; Structural underemployed full-time workers ;  Males ;</t>
  </si>
  <si>
    <t>New South Wales ;  &gt;&gt; Structural underemployed full-time workers ;  Females ;</t>
  </si>
  <si>
    <t>New South Wales ;  &gt;&gt; Structural underemployed part-time workers ;  Persons ;</t>
  </si>
  <si>
    <t>New South Wales ;  &gt;&gt; Structural underemployed part-time workers ;  Males ;</t>
  </si>
  <si>
    <t>New South Wales ;  &gt;&gt; Structural underemployed part-time workers ;  Females ;</t>
  </si>
  <si>
    <t>New South Wales ;  &gt; Underemployed full-time workers ;  Persons ;</t>
  </si>
  <si>
    <t>New South Wales ;  &gt; Underemployed full-time workers ;  Males ;</t>
  </si>
  <si>
    <t>New South Wales ;  &gt; Underemployed full-time workers ;  Females ;</t>
  </si>
  <si>
    <t>New South Wales ;  &gt; Underemployed part-time workers ;  Persons ;</t>
  </si>
  <si>
    <t>New South Wales ;  &gt; Underemployed part-time workers ;  Males ;</t>
  </si>
  <si>
    <t>New South Wales ;  &gt; Underemployed part-time workers ;  Females ;</t>
  </si>
  <si>
    <t>New South Wales ;  Underemployed workers (headline definition) ;  Persons ;</t>
  </si>
  <si>
    <t>New South Wales ;  Underemployed workers (headline definition) ;  Males ;</t>
  </si>
  <si>
    <t>New South Wales ;  Underemployed workers (headline definition) ;  Females ;</t>
  </si>
  <si>
    <t>Victoria ;  Employed total ;  Persons ;</t>
  </si>
  <si>
    <t>Victoria ;  Employed total ;  Males ;</t>
  </si>
  <si>
    <t>Victoria ;  Employed total ;  Females ;</t>
  </si>
  <si>
    <t>Victoria ;  &gt; Employed full-time ;  Persons ;</t>
  </si>
  <si>
    <t>Victoria ;  &gt; Employed full-time ;  Males ;</t>
  </si>
  <si>
    <t>Victoria ;  &gt; Employed full-time ;  Females ;</t>
  </si>
  <si>
    <t>Victoria ;  &gt; Employed part-time ;  Persons ;</t>
  </si>
  <si>
    <t>Victoria ;  &gt; Employed part-time ;  Males ;</t>
  </si>
  <si>
    <t>Victoria ;  &gt; Employed part-time ;  Females ;</t>
  </si>
  <si>
    <t>Victoria ;  Underemployed workers (expanded definition) ;  Persons ;</t>
  </si>
  <si>
    <t>Victoria ;  Underemployed workers (expanded definition) ;  Males ;</t>
  </si>
  <si>
    <t>Victoria ;  Underemployed workers (expanded definition) ;  Females ;</t>
  </si>
  <si>
    <t>Victoria ;  &gt; Cyclical underemployed (reduced hours) ;  Persons ;</t>
  </si>
  <si>
    <t>Victoria ;  &gt; Cyclical underemployed (reduced hours) ;  Males ;</t>
  </si>
  <si>
    <t>Victoria ;  &gt; Cyclical underemployed (reduced hours) ;  Females ;</t>
  </si>
  <si>
    <t>Victoria ;  &gt;&gt; Cyclical underemployed full-time workers ;  Persons ;</t>
  </si>
  <si>
    <t>Victoria ;  &gt;&gt; Cyclical underemployed full-time workers ;  Males ;</t>
  </si>
  <si>
    <t>Victoria ;  &gt;&gt; Cyclical underemployed full-time workers ;  Females ;</t>
  </si>
  <si>
    <t>Victoria ;  &gt;&gt; Cyclical underemployed full-time workers ; Worked fewer than 35 hours ;  Persons ;</t>
  </si>
  <si>
    <t>Victoria ;  &gt;&gt; Cyclical underemployed full-time workers ; Worked fewer than 35 hours ;  Males ;</t>
  </si>
  <si>
    <t>Victoria ;  &gt;&gt; Cyclical underemployed full-time workers ; Worked fewer than 35 hours ;  Females ;</t>
  </si>
  <si>
    <t>Victoria ;  &gt;&gt; Cyclical underemployed full-time workers ; Worked 35 hours or more ;  Persons ;</t>
  </si>
  <si>
    <t>Victoria ;  &gt;&gt; Cyclical underemployed full-time workers ; Worked 35 hours or more ;  Males ;</t>
  </si>
  <si>
    <t>Victoria ;  &gt;&gt; Cyclical underemployed full-time workers ; Worked 35 hours or more ;  Females ;</t>
  </si>
  <si>
    <t>Victoria ;  &gt;&gt; Cyclical underemployed part-time workers ;  Persons ;</t>
  </si>
  <si>
    <t>Victoria ;  &gt;&gt; Cyclical underemployed part-time workers ;  Males ;</t>
  </si>
  <si>
    <t>Victoria ;  &gt;&gt; Cyclical underemployed part-time workers ;  Females ;</t>
  </si>
  <si>
    <t>Victoria ;  &gt; Structural underemployed (prefer more hours) ;  Persons ;</t>
  </si>
  <si>
    <t>Victoria ;  &gt; Structural underemployed (prefer more hours) ;  Males ;</t>
  </si>
  <si>
    <t>Victoria ;  &gt; Structural underemployed (prefer more hours) ;  Females ;</t>
  </si>
  <si>
    <t>Victoria ;  &gt;&gt; Structural underemployed full-time workers ;  Persons ;</t>
  </si>
  <si>
    <t>Victoria ;  &gt;&gt; Structural underemployed full-time workers ;  Males ;</t>
  </si>
  <si>
    <t>Victoria ;  &gt;&gt; Structural underemployed full-time workers ;  Females ;</t>
  </si>
  <si>
    <t>Victoria ;  &gt;&gt; Structural underemployed part-time workers ;  Persons ;</t>
  </si>
  <si>
    <t>Victoria ;  &gt;&gt; Structural underemployed part-time workers ;  Males ;</t>
  </si>
  <si>
    <t>Victoria ;  &gt;&gt; Structural underemployed part-time workers ;  Females ;</t>
  </si>
  <si>
    <t>Victoria ;  &gt; Underemployed full-time workers ;  Persons ;</t>
  </si>
  <si>
    <t>Victoria ;  &gt; Underemployed full-time workers ;  Males ;</t>
  </si>
  <si>
    <t>Victoria ;  &gt; Underemployed full-time workers ;  Females ;</t>
  </si>
  <si>
    <t>Victoria ;  &gt; Underemployed part-time workers ;  Persons ;</t>
  </si>
  <si>
    <t>Victoria ;  &gt; Underemployed part-time workers ;  Males ;</t>
  </si>
  <si>
    <t>Victoria ;  &gt; Underemployed part-time workers ;  Females ;</t>
  </si>
  <si>
    <t>Victoria ;  Underemployed workers (headline definition) ;  Persons ;</t>
  </si>
  <si>
    <t>Victoria ;  Underemployed workers (headline definition) ;  Males ;</t>
  </si>
  <si>
    <t>Victoria ;  Underemployed workers (headline definition) ;  Females ;</t>
  </si>
  <si>
    <t>Queensland ;  Employed total ;  Persons ;</t>
  </si>
  <si>
    <t>Queensland ;  Employed total ;  Males ;</t>
  </si>
  <si>
    <t>Queensland ;  Employed total ;  Females ;</t>
  </si>
  <si>
    <t>Queensland ;  &gt; Employed full-time ;  Persons ;</t>
  </si>
  <si>
    <t>Queensland ;  &gt; Employed full-time ;  Males ;</t>
  </si>
  <si>
    <t>Queensland ;  &gt; Employed full-time ;  Females ;</t>
  </si>
  <si>
    <t>Queensland ;  &gt; Employed part-time ;  Persons ;</t>
  </si>
  <si>
    <t>Queensland ;  &gt; Employed part-time ;  Males ;</t>
  </si>
  <si>
    <t>Queensland ;  &gt; Employed part-time ;  Females ;</t>
  </si>
  <si>
    <t>Queensland ;  Underemployed workers (expanded definition) ;  Persons ;</t>
  </si>
  <si>
    <t>Queensland ;  Underemployed workers (expanded definition) ;  Males ;</t>
  </si>
  <si>
    <t>Queensland ;  Underemployed workers (expanded definition) ;  Females ;</t>
  </si>
  <si>
    <t>Queensland ;  &gt; Cyclical underemployed (reduced hours) ;  Persons ;</t>
  </si>
  <si>
    <t>Queensland ;  &gt; Cyclical underemployed (reduced hours) ;  Males ;</t>
  </si>
  <si>
    <t>Queensland ;  &gt; Cyclical underemployed (reduced hours) ;  Females ;</t>
  </si>
  <si>
    <t>Queensland ;  &gt;&gt; Cyclical underemployed full-time workers ;  Persons ;</t>
  </si>
  <si>
    <t>Queensland ;  &gt;&gt; Cyclical underemployed full-time workers ;  Males ;</t>
  </si>
  <si>
    <t>Queensland ;  &gt;&gt; Cyclical underemployed full-time workers ;  Females ;</t>
  </si>
  <si>
    <t>Queensland ;  &gt;&gt; Cyclical underemployed full-time workers ; Worked fewer than 35 hours ;  Persons ;</t>
  </si>
  <si>
    <t>Queensland ;  &gt;&gt; Cyclical underemployed full-time workers ; Worked fewer than 35 hours ;  Males ;</t>
  </si>
  <si>
    <t>Queensland ;  &gt;&gt; Cyclical underemployed full-time workers ; Worked fewer than 35 hours ;  Females ;</t>
  </si>
  <si>
    <t>Queensland ;  &gt;&gt; Cyclical underemployed full-time workers ; Worked 35 hours or more ;  Persons ;</t>
  </si>
  <si>
    <t>Queensland ;  &gt;&gt; Cyclical underemployed full-time workers ; Worked 35 hours or more ;  Males ;</t>
  </si>
  <si>
    <t>Queensland ;  &gt;&gt; Cyclical underemployed full-time workers ; Worked 35 hours or more ;  Females ;</t>
  </si>
  <si>
    <t>Queensland ;  &gt;&gt; Cyclical underemployed part-time workers ;  Persons ;</t>
  </si>
  <si>
    <t>Queensland ;  &gt;&gt; Cyclical underemployed part-time workers ;  Males ;</t>
  </si>
  <si>
    <t>Queensland ;  &gt;&gt; Cyclical underemployed part-time workers ;  Females ;</t>
  </si>
  <si>
    <t>Queensland ;  &gt; Structural underemployed (prefer more hours) ;  Persons ;</t>
  </si>
  <si>
    <t>Queensland ;  &gt; Structural underemployed (prefer more hours) ;  Males ;</t>
  </si>
  <si>
    <t>Queensland ;  &gt; Structural underemployed (prefer more hours) ;  Females ;</t>
  </si>
  <si>
    <t>Queensland ;  &gt;&gt; Structural underemployed full-time workers ;  Persons ;</t>
  </si>
  <si>
    <t>Queensland ;  &gt;&gt; Structural underemployed full-time workers ;  Males ;</t>
  </si>
  <si>
    <t>Queensland ;  &gt;&gt; Structural underemployed full-time workers ;  Females ;</t>
  </si>
  <si>
    <t>Queensland ;  &gt;&gt; Structural underemployed part-time workers ;  Persons ;</t>
  </si>
  <si>
    <t>Queensland ;  &gt;&gt; Structural underemployed part-time workers ;  Males ;</t>
  </si>
  <si>
    <t>Queensland ;  &gt;&gt; Structural underemployed part-time workers ;  Females ;</t>
  </si>
  <si>
    <t>Queensland ;  &gt; Underemployed full-time workers ;  Persons ;</t>
  </si>
  <si>
    <t>Queensland ;  &gt; Underemployed full-time workers ;  Males ;</t>
  </si>
  <si>
    <t>Queensland ;  &gt; Underemployed full-time workers ;  Females ;</t>
  </si>
  <si>
    <t>Queensland ;  &gt; Underemployed part-time workers ;  Persons ;</t>
  </si>
  <si>
    <t>Queensland ;  &gt; Underemployed part-time workers ;  Males ;</t>
  </si>
  <si>
    <t>Queensland ;  &gt; Underemployed part-time workers ;  Females ;</t>
  </si>
  <si>
    <t>Queensland ;  Underemployed workers (headline definition) ;  Persons ;</t>
  </si>
  <si>
    <t>Queensland ;  Underemployed workers (headline definition) ;  Males ;</t>
  </si>
  <si>
    <t>Queensland ;  Underemployed workers (headline definition) ;  Females ;</t>
  </si>
  <si>
    <t>South Australia ;  Employed total ;  Persons ;</t>
  </si>
  <si>
    <t>South Australia ;  Employed total ;  Males ;</t>
  </si>
  <si>
    <t>South Australia ;  Employed total ;  Females ;</t>
  </si>
  <si>
    <t>South Australia ;  &gt; Employed full-time ;  Persons ;</t>
  </si>
  <si>
    <t>South Australia ;  &gt; Employed full-time ;  Males ;</t>
  </si>
  <si>
    <t>South Australia ;  &gt; Employed full-time ;  Females ;</t>
  </si>
  <si>
    <t>South Australia ;  &gt; Employed part-time ;  Persons ;</t>
  </si>
  <si>
    <t>South Australia ;  &gt; Employed part-time ;  Males ;</t>
  </si>
  <si>
    <t>South Australia ;  &gt; Employed part-time ;  Females ;</t>
  </si>
  <si>
    <t>South Australia ;  Underemployed workers (expanded definition) ;  Persons ;</t>
  </si>
  <si>
    <t>South Australia ;  Underemployed workers (expanded definition) ;  Males ;</t>
  </si>
  <si>
    <t>South Australia ;  Underemployed workers (expanded definition) ;  Females ;</t>
  </si>
  <si>
    <t>South Australia ;  &gt; Cyclical underemployed (reduced hours) ;  Persons ;</t>
  </si>
  <si>
    <t>South Australia ;  &gt; Cyclical underemployed (reduced hours) ;  Males ;</t>
  </si>
  <si>
    <t>South Australia ;  &gt; Cyclical underemployed (reduced hours) ;  Females ;</t>
  </si>
  <si>
    <t>South Australia ;  &gt;&gt; Cyclical underemployed full-time workers ;  Persons ;</t>
  </si>
  <si>
    <t>South Australia ;  &gt;&gt; Cyclical underemployed full-time workers ;  Males ;</t>
  </si>
  <si>
    <t>South Australia ;  &gt;&gt; Cyclical underemployed full-time workers ;  Females ;</t>
  </si>
  <si>
    <t>South Australia ;  &gt;&gt; Cyclical underemployed full-time workers ; Worked fewer than 35 hours ;  Persons ;</t>
  </si>
  <si>
    <t>South Australia ;  &gt;&gt; Cyclical underemployed full-time workers ; Worked fewer than 35 hours ;  Males ;</t>
  </si>
  <si>
    <t>South Australia ;  &gt;&gt; Cyclical underemployed full-time workers ; Worked fewer than 35 hours ;  Females ;</t>
  </si>
  <si>
    <t>South Australia ;  &gt;&gt; Cyclical underemployed full-time workers ; Worked 35 hours or more ;  Persons ;</t>
  </si>
  <si>
    <t>South Australia ;  &gt;&gt; Cyclical underemployed full-time workers ; Worked 35 hours or more ;  Males ;</t>
  </si>
  <si>
    <t>South Australia ;  &gt;&gt; Cyclical underemployed full-time workers ; Worked 35 hours or more ;  Females ;</t>
  </si>
  <si>
    <t>South Australia ;  &gt;&gt; Cyclical underemployed part-time workers ;  Persons ;</t>
  </si>
  <si>
    <t>South Australia ;  &gt;&gt; Cyclical underemployed part-time workers ;  Males ;</t>
  </si>
  <si>
    <t>South Australia ;  &gt;&gt; Cyclical underemployed part-time workers ;  Females ;</t>
  </si>
  <si>
    <t>South Australia ;  &gt; Structural underemployed (prefer more hours) ;  Persons ;</t>
  </si>
  <si>
    <t>South Australia ;  &gt; Structural underemployed (prefer more hours) ;  Males ;</t>
  </si>
  <si>
    <t>South Australia ;  &gt; Structural underemployed (prefer more hours) ;  Females ;</t>
  </si>
  <si>
    <t>South Australia ;  &gt;&gt; Structural underemployed full-time workers ;  Persons ;</t>
  </si>
  <si>
    <t>South Australia ;  &gt;&gt; Structural underemployed full-time workers ;  Males ;</t>
  </si>
  <si>
    <t>South Australia ;  &gt;&gt; Structural underemployed full-time workers ;  Females ;</t>
  </si>
  <si>
    <t>South Australia ;  &gt;&gt; Structural underemployed part-time workers ;  Persons ;</t>
  </si>
  <si>
    <t>South Australia ;  &gt;&gt; Structural underemployed part-time workers ;  Males ;</t>
  </si>
  <si>
    <t>South Australia ;  &gt;&gt; Structural underemployed part-time workers ;  Females ;</t>
  </si>
  <si>
    <t>South Australia ;  &gt; Underemployed full-time workers ;  Persons ;</t>
  </si>
  <si>
    <t>South Australia ;  &gt; Underemployed full-time workers ;  Males ;</t>
  </si>
  <si>
    <t>South Australia ;  &gt; Underemployed full-time workers ;  Females ;</t>
  </si>
  <si>
    <t>South Australia ;  &gt; Underemployed part-time workers ;  Persons ;</t>
  </si>
  <si>
    <t>South Australia ;  &gt; Underemployed part-time workers ;  Males ;</t>
  </si>
  <si>
    <t>South Australia ;  &gt; Underemployed part-time workers ;  Females ;</t>
  </si>
  <si>
    <t>South Australia ;  Underemployed workers (headline definition) ;  Persons ;</t>
  </si>
  <si>
    <t>South Australia ;  Underemployed workers (headline definition) ;  Males ;</t>
  </si>
  <si>
    <t>South Australia ;  Underemployed workers (headline definition) ;  Females ;</t>
  </si>
  <si>
    <t>Western Australia ;  Employed total ;  Persons ;</t>
  </si>
  <si>
    <t>Western Australia ;  Employed total ;  Males ;</t>
  </si>
  <si>
    <t>Western Australia ;  Employed total ;  Females ;</t>
  </si>
  <si>
    <t>Western Australia ;  &gt; Employed full-time ;  Persons ;</t>
  </si>
  <si>
    <t>Western Australia ;  &gt; Employed full-time ;  Males ;</t>
  </si>
  <si>
    <t>Western Australia ;  &gt; Employed full-time ;  Females ;</t>
  </si>
  <si>
    <t>Western Australia ;  &gt; Employed part-time ;  Persons ;</t>
  </si>
  <si>
    <t>Western Australia ;  &gt; Employed part-time ;  Males ;</t>
  </si>
  <si>
    <t>Western Australia ;  &gt; Employed part-time ;  Females ;</t>
  </si>
  <si>
    <t>Western Australia ;  Underemployed workers (expanded definition) ;  Persons ;</t>
  </si>
  <si>
    <t>Western Australia ;  Underemployed workers (expanded definition) ;  Males ;</t>
  </si>
  <si>
    <t>Western Australia ;  Underemployed workers (expanded definition) ;  Females ;</t>
  </si>
  <si>
    <t>Western Australia ;  &gt; Cyclical underemployed (reduced hours) ;  Persons ;</t>
  </si>
  <si>
    <t>Western Australia ;  &gt; Cyclical underemployed (reduced hours) ;  Males ;</t>
  </si>
  <si>
    <t>Western Australia ;  &gt; Cyclical underemployed (reduced hours) ;  Females ;</t>
  </si>
  <si>
    <t>Western Australia ;  &gt;&gt; Cyclical underemployed full-time workers ;  Persons ;</t>
  </si>
  <si>
    <t>Western Australia ;  &gt;&gt; Cyclical underemployed full-time workers ;  Males ;</t>
  </si>
  <si>
    <t>Western Australia ;  &gt;&gt; Cyclical underemployed full-time workers ;  Females ;</t>
  </si>
  <si>
    <t>Western Australia ;  &gt;&gt; Cyclical underemployed full-time workers ; Worked fewer than 35 hours ;  Persons ;</t>
  </si>
  <si>
    <t>Western Australia ;  &gt;&gt; Cyclical underemployed full-time workers ; Worked fewer than 35 hours ;  Males ;</t>
  </si>
  <si>
    <t>Western Australia ;  &gt;&gt; Cyclical underemployed full-time workers ; Worked fewer than 35 hours ;  Females ;</t>
  </si>
  <si>
    <t>Western Australia ;  &gt;&gt; Cyclical underemployed full-time workers ; Worked 35 hours or more ;  Persons ;</t>
  </si>
  <si>
    <t>Western Australia ;  &gt;&gt; Cyclical underemployed full-time workers ; Worked 35 hours or more ;  Males ;</t>
  </si>
  <si>
    <t>Western Australia ;  &gt;&gt; Cyclical underemployed full-time workers ; Worked 35 hours or more ;  Females ;</t>
  </si>
  <si>
    <t>Western Australia ;  &gt;&gt; Cyclical underemployed part-time workers ;  Persons ;</t>
  </si>
  <si>
    <t>Western Australia ;  &gt;&gt; Cyclical underemployed part-time workers ;  Males ;</t>
  </si>
  <si>
    <t>Western Australia ;  &gt;&gt; Cyclical underemployed part-time workers ;  Females ;</t>
  </si>
  <si>
    <t>Western Australia ;  &gt; Structural underemployed (prefer more hours) ;  Persons ;</t>
  </si>
  <si>
    <t>Western Australia ;  &gt; Structural underemployed (prefer more hours) ;  Males ;</t>
  </si>
  <si>
    <t>Western Australia ;  &gt; Structural underemployed (prefer more hours) ;  Females ;</t>
  </si>
  <si>
    <t>Western Australia ;  &gt;&gt; Structural underemployed full-time workers ;  Persons ;</t>
  </si>
  <si>
    <t>Western Australia ;  &gt;&gt; Structural underemployed full-time workers ;  Males ;</t>
  </si>
  <si>
    <t>Western Australia ;  &gt;&gt; Structural underemployed full-time workers ;  Females ;</t>
  </si>
  <si>
    <t>Western Australia ;  &gt;&gt; Structural underemployed part-time workers ;  Persons ;</t>
  </si>
  <si>
    <t>Western Australia ;  &gt;&gt; Structural underemployed part-time workers ;  Males ;</t>
  </si>
  <si>
    <t>Western Australia ;  &gt;&gt; Structural underemployed part-time workers ;  Females ;</t>
  </si>
  <si>
    <t>Western Australia ;  &gt; Underemployed full-time workers ;  Persons ;</t>
  </si>
  <si>
    <t>Western Australia ;  &gt; Underemployed full-time workers ;  Males ;</t>
  </si>
  <si>
    <t>Western Australia ;  &gt; Underemployed full-time workers ;  Females ;</t>
  </si>
  <si>
    <t>Western Australia ;  &gt; Underemployed part-time workers ;  Persons ;</t>
  </si>
  <si>
    <t>Western Australia ;  &gt; Underemployed part-time workers ;  Males ;</t>
  </si>
  <si>
    <t>Western Australia ;  &gt; Underemployed part-time workers ;  Females ;</t>
  </si>
  <si>
    <t>Western Australia ;  Underemployed workers (headline definition) ;  Persons ;</t>
  </si>
  <si>
    <t>Western Australia ;  Underemployed workers (headline definition) ;  Males ;</t>
  </si>
  <si>
    <t>Western Australia ;  Underemployed workers (headline definition) ;  Females ;</t>
  </si>
  <si>
    <t>Tasmania ;  Employed total ;  Persons ;</t>
  </si>
  <si>
    <t>Tasmania ;  Employed total ;  Males ;</t>
  </si>
  <si>
    <t>Tasmania ;  Employed total ;  Females ;</t>
  </si>
  <si>
    <t>Tasmania ;  &gt; Employed full-time ;  Persons ;</t>
  </si>
  <si>
    <t>Tasmania ;  &gt; Employed full-time ;  Males ;</t>
  </si>
  <si>
    <t>Tasmania ;  &gt; Employed full-time ;  Females ;</t>
  </si>
  <si>
    <t>Tasmania ;  &gt; Employed part-time ;  Persons ;</t>
  </si>
  <si>
    <t>Tasmania ;  &gt; Employed part-time ;  Males ;</t>
  </si>
  <si>
    <t>Tasmania ;  &gt; Employed part-time ;  Females ;</t>
  </si>
  <si>
    <t>Tasmania ;  Underemployed workers (expanded definition) ;  Persons ;</t>
  </si>
  <si>
    <t>Tasmania ;  Underemployed workers (expanded definition) ;  Males ;</t>
  </si>
  <si>
    <t>Tasmania ;  Underemployed workers (expanded definition) ;  Females ;</t>
  </si>
  <si>
    <t>Tasmania ;  &gt; Cyclical underemployed (reduced hours) ;  Persons ;</t>
  </si>
  <si>
    <t>Tasmania ;  &gt; Cyclical underemployed (reduced hours) ;  Males ;</t>
  </si>
  <si>
    <t>Tasmania ;  &gt; Cyclical underemployed (reduced hours) ;  Females ;</t>
  </si>
  <si>
    <t>Tasmania ;  &gt;&gt; Cyclical underemployed full-time workers ;  Persons ;</t>
  </si>
  <si>
    <t>Tasmania ;  &gt;&gt; Cyclical underemployed full-time workers ;  Males ;</t>
  </si>
  <si>
    <t>Tasmania ;  &gt;&gt; Cyclical underemployed full-time workers ;  Females ;</t>
  </si>
  <si>
    <t>Tasmania ;  &gt;&gt; Cyclical underemployed full-time workers ; Worked fewer than 35 hours ;  Persons ;</t>
  </si>
  <si>
    <t>Tasmania ;  &gt;&gt; Cyclical underemployed full-time workers ; Worked fewer than 35 hours ;  Males ;</t>
  </si>
  <si>
    <t>Tasmania ;  &gt;&gt; Cyclical underemployed full-time workers ; Worked fewer than 35 hours ;  Females ;</t>
  </si>
  <si>
    <t>Tasmania ;  &gt;&gt; Cyclical underemployed full-time workers ; Worked 35 hours or more ;  Persons ;</t>
  </si>
  <si>
    <t>Tasmania ;  &gt;&gt; Cyclical underemployed full-time workers ; Worked 35 hours or more ;  Males ;</t>
  </si>
  <si>
    <t>Tasmania ;  &gt;&gt; Cyclical underemployed full-time workers ; Worked 35 hours or more ;  Females ;</t>
  </si>
  <si>
    <t>Tasmania ;  &gt;&gt; Cyclical underemployed part-time workers ;  Persons ;</t>
  </si>
  <si>
    <t>Tasmania ;  &gt;&gt; Cyclical underemployed part-time workers ;  Males ;</t>
  </si>
  <si>
    <t>Tasmania ;  &gt;&gt; Cyclical underemployed part-time workers ;  Females ;</t>
  </si>
  <si>
    <t>Tasmania ;  &gt; Structural underemployed (prefer more hours) ;  Persons ;</t>
  </si>
  <si>
    <t>Tasmania ;  &gt; Structural underemployed (prefer more hours) ;  Males ;</t>
  </si>
  <si>
    <t>Tasmania ;  &gt; Structural underemployed (prefer more hours) ;  Females ;</t>
  </si>
  <si>
    <t>A127828899T</t>
  </si>
  <si>
    <t>A127834838A</t>
  </si>
  <si>
    <t>A127831868K</t>
  </si>
  <si>
    <t>A127828898R</t>
  </si>
  <si>
    <t>A127834832L</t>
  </si>
  <si>
    <t>A127831862W</t>
  </si>
  <si>
    <t>A127828892A</t>
  </si>
  <si>
    <t>A127834836W</t>
  </si>
  <si>
    <t>A127831866F</t>
  </si>
  <si>
    <t>A127828896K</t>
  </si>
  <si>
    <t>A127834831K</t>
  </si>
  <si>
    <t>A127831861V</t>
  </si>
  <si>
    <t>A127828891X</t>
  </si>
  <si>
    <t>A127834829X</t>
  </si>
  <si>
    <t>A127831859J</t>
  </si>
  <si>
    <t>A127828889L</t>
  </si>
  <si>
    <t>A127834840L</t>
  </si>
  <si>
    <t>A127831870W</t>
  </si>
  <si>
    <t>A127828900R</t>
  </si>
  <si>
    <t>A127834828W</t>
  </si>
  <si>
    <t>A127831858F</t>
  </si>
  <si>
    <t>A127828888K</t>
  </si>
  <si>
    <t>A127834835V</t>
  </si>
  <si>
    <t>A127831865C</t>
  </si>
  <si>
    <t>A127828895J</t>
  </si>
  <si>
    <t>A127834830J</t>
  </si>
  <si>
    <t>A127831860T</t>
  </si>
  <si>
    <t>A127828890W</t>
  </si>
  <si>
    <t>A127834827V</t>
  </si>
  <si>
    <t>A127831857C</t>
  </si>
  <si>
    <t>A127828887J</t>
  </si>
  <si>
    <t>A127834834T</t>
  </si>
  <si>
    <t>A127831864A</t>
  </si>
  <si>
    <t>A127828894F</t>
  </si>
  <si>
    <t>A127834833R</t>
  </si>
  <si>
    <t>A127831863X</t>
  </si>
  <si>
    <t>A127828893C</t>
  </si>
  <si>
    <t>A127834841R</t>
  </si>
  <si>
    <t>A127831871X</t>
  </si>
  <si>
    <t>A127828901T</t>
  </si>
  <si>
    <t>A127833517V</t>
  </si>
  <si>
    <t>A127830547C</t>
  </si>
  <si>
    <t>A127827577J</t>
  </si>
  <si>
    <t>A127833519X</t>
  </si>
  <si>
    <t>A127830549J</t>
  </si>
  <si>
    <t>A127827579L</t>
  </si>
  <si>
    <t>A127833518W</t>
  </si>
  <si>
    <t>A127830548F</t>
  </si>
  <si>
    <t>A127827578K</t>
  </si>
  <si>
    <t>A127833512J</t>
  </si>
  <si>
    <t>A127830542T</t>
  </si>
  <si>
    <t>A127827572W</t>
  </si>
  <si>
    <t>A127833516T</t>
  </si>
  <si>
    <t>A127830546A</t>
  </si>
  <si>
    <t>A127827576F</t>
  </si>
  <si>
    <t>A127833511F</t>
  </si>
  <si>
    <t>A127830541R</t>
  </si>
  <si>
    <t>A127827571V</t>
  </si>
  <si>
    <t>A127833509V</t>
  </si>
  <si>
    <t>A127830539C</t>
  </si>
  <si>
    <t>A127827569J</t>
  </si>
  <si>
    <t>A127833520J</t>
  </si>
  <si>
    <t>A127830550T</t>
  </si>
  <si>
    <t>A127827580W</t>
  </si>
  <si>
    <t>A127833508T</t>
  </si>
  <si>
    <t>A127830538A</t>
  </si>
  <si>
    <t>A127827568F</t>
  </si>
  <si>
    <t>A127833515R</t>
  </si>
  <si>
    <t>A127830545X</t>
  </si>
  <si>
    <t>A127827575C</t>
  </si>
  <si>
    <t>A127833510C</t>
  </si>
  <si>
    <t>A127830540L</t>
  </si>
  <si>
    <t>A127827570T</t>
  </si>
  <si>
    <t>A127833507R</t>
  </si>
  <si>
    <t>A127830537X</t>
  </si>
  <si>
    <t>A127827567C</t>
  </si>
  <si>
    <t>A127833514L</t>
  </si>
  <si>
    <t>A127830544W</t>
  </si>
  <si>
    <t>A127827574A</t>
  </si>
  <si>
    <t>A127833513K</t>
  </si>
  <si>
    <t>A127830543V</t>
  </si>
  <si>
    <t>A127827573X</t>
  </si>
  <si>
    <t>A127833521K</t>
  </si>
  <si>
    <t>A127830551V</t>
  </si>
  <si>
    <t>A127827581X</t>
  </si>
  <si>
    <t>A127835167T</t>
  </si>
  <si>
    <t>A127832197A</t>
  </si>
  <si>
    <t>A127829227V</t>
  </si>
  <si>
    <t>A127835169W</t>
  </si>
  <si>
    <t>A127832199F</t>
  </si>
  <si>
    <t>A127829229X</t>
  </si>
  <si>
    <t>A127835168V</t>
  </si>
  <si>
    <t>A127832198C</t>
  </si>
  <si>
    <t>A127829228W</t>
  </si>
  <si>
    <t>A127835162F</t>
  </si>
  <si>
    <t>A127832192R</t>
  </si>
  <si>
    <t>A127829222J</t>
  </si>
  <si>
    <t>A127835166R</t>
  </si>
  <si>
    <t>A127832196X</t>
  </si>
  <si>
    <t>A127829226T</t>
  </si>
  <si>
    <t>A127835161C</t>
  </si>
  <si>
    <t>A127832191L</t>
  </si>
  <si>
    <t>A127829221F</t>
  </si>
  <si>
    <t>A127835159T</t>
  </si>
  <si>
    <t>A127832189A</t>
  </si>
  <si>
    <t>A127829219V</t>
  </si>
  <si>
    <t>A127835170F</t>
  </si>
  <si>
    <t>A127832200C</t>
  </si>
  <si>
    <t>A127829230J</t>
  </si>
  <si>
    <t>A127835158R</t>
  </si>
  <si>
    <t>A127832188X</t>
  </si>
  <si>
    <t>A127829218T</t>
  </si>
  <si>
    <t>A127835165L</t>
  </si>
  <si>
    <t>A127832195W</t>
  </si>
  <si>
    <t>A127829225R</t>
  </si>
  <si>
    <t>A127835160A</t>
  </si>
  <si>
    <t>A127832190K</t>
  </si>
  <si>
    <t>A127829220C</t>
  </si>
  <si>
    <t>A127835157L</t>
  </si>
  <si>
    <t>A127832187W</t>
  </si>
  <si>
    <t>A127829217R</t>
  </si>
  <si>
    <t>A127835164K</t>
  </si>
  <si>
    <t>A127832194V</t>
  </si>
  <si>
    <t>A127829224L</t>
  </si>
  <si>
    <t>A127835163J</t>
  </si>
  <si>
    <t>A127832193T</t>
  </si>
  <si>
    <t>A127829223K</t>
  </si>
  <si>
    <t>A127835171J</t>
  </si>
  <si>
    <t>A127832201F</t>
  </si>
  <si>
    <t>A127829231K</t>
  </si>
  <si>
    <t>A127835497J</t>
  </si>
  <si>
    <t>A127832527F</t>
  </si>
  <si>
    <t>A127829557K</t>
  </si>
  <si>
    <t>A127835499L</t>
  </si>
  <si>
    <t>A127832529K</t>
  </si>
  <si>
    <t>A127829559R</t>
  </si>
  <si>
    <t>A127835498K</t>
  </si>
  <si>
    <t>A127832528J</t>
  </si>
  <si>
    <t>A127829558L</t>
  </si>
  <si>
    <t>A127835492W</t>
  </si>
  <si>
    <t>A127832522V</t>
  </si>
  <si>
    <t>A127829552X</t>
  </si>
  <si>
    <t>A127835496F</t>
  </si>
  <si>
    <t>A127832526C</t>
  </si>
  <si>
    <t>A127829556J</t>
  </si>
  <si>
    <t>A127835491V</t>
  </si>
  <si>
    <t>A127832521T</t>
  </si>
  <si>
    <t>A127829551W</t>
  </si>
  <si>
    <t>A127835489J</t>
  </si>
  <si>
    <t>A127832519F</t>
  </si>
  <si>
    <t>A127829549K</t>
  </si>
  <si>
    <t>A127835500K</t>
  </si>
  <si>
    <t>A127832530V</t>
  </si>
  <si>
    <t>A127829560X</t>
  </si>
  <si>
    <t>A127835488F</t>
  </si>
  <si>
    <t>A127832518C</t>
  </si>
  <si>
    <t>A127829548J</t>
  </si>
  <si>
    <t>A127835495C</t>
  </si>
  <si>
    <t>A127832525A</t>
  </si>
  <si>
    <t>A127829555F</t>
  </si>
  <si>
    <t>A127835490T</t>
  </si>
  <si>
    <t>A127832520R</t>
  </si>
  <si>
    <t>A127829550V</t>
  </si>
  <si>
    <t>A127835487C</t>
  </si>
  <si>
    <t>A127832517A</t>
  </si>
  <si>
    <t>A127829547F</t>
  </si>
  <si>
    <t>A127835494A</t>
  </si>
  <si>
    <t>A127832524X</t>
  </si>
  <si>
    <t>A127829554C</t>
  </si>
  <si>
    <t>A127835493X</t>
  </si>
  <si>
    <t>A127832523W</t>
  </si>
  <si>
    <t>A127829553A</t>
  </si>
  <si>
    <t>A127835501L</t>
  </si>
  <si>
    <t>A127832531W</t>
  </si>
  <si>
    <t>A127829561A</t>
  </si>
  <si>
    <t>A127833847K</t>
  </si>
  <si>
    <t>A127830877V</t>
  </si>
  <si>
    <t>A127827907L</t>
  </si>
  <si>
    <t>A127833849R</t>
  </si>
  <si>
    <t>A127830879X</t>
  </si>
  <si>
    <t>A127827909T</t>
  </si>
  <si>
    <t>A127833848L</t>
  </si>
  <si>
    <t>A127830878W</t>
  </si>
  <si>
    <t>A127827908R</t>
  </si>
  <si>
    <t>A127833842X</t>
  </si>
  <si>
    <t>A127830872J</t>
  </si>
  <si>
    <t>A127827902A</t>
  </si>
  <si>
    <t>A127833846J</t>
  </si>
  <si>
    <t>A127830876T</t>
  </si>
  <si>
    <t>A127827906K</t>
  </si>
  <si>
    <t>A127833841W</t>
  </si>
  <si>
    <t>A127830871F</t>
  </si>
  <si>
    <t>A127827901X</t>
  </si>
  <si>
    <t>A127833839K</t>
  </si>
  <si>
    <t>A127830869V</t>
  </si>
  <si>
    <t>A127827899X</t>
  </si>
  <si>
    <t>A127833850X</t>
  </si>
  <si>
    <t>A127830880J</t>
  </si>
  <si>
    <t>A127827910A</t>
  </si>
  <si>
    <t>A127833838J</t>
  </si>
  <si>
    <t>A127830868T</t>
  </si>
  <si>
    <t>A127827898W</t>
  </si>
  <si>
    <t>A127833845F</t>
  </si>
  <si>
    <t>A127830875R</t>
  </si>
  <si>
    <t>A127827905J</t>
  </si>
  <si>
    <t>A127833840V</t>
  </si>
  <si>
    <t>A127830870C</t>
  </si>
  <si>
    <t>A127827900W</t>
  </si>
  <si>
    <t>A127833837F</t>
  </si>
  <si>
    <t>A127830867R</t>
  </si>
  <si>
    <t>A127827897V</t>
  </si>
  <si>
    <t>A127833844C</t>
  </si>
  <si>
    <t>A127830874L</t>
  </si>
  <si>
    <t>A127827904F</t>
  </si>
  <si>
    <t>A127833843A</t>
  </si>
  <si>
    <t>A127830873K</t>
  </si>
  <si>
    <t>A127827903C</t>
  </si>
  <si>
    <t>A127833851A</t>
  </si>
  <si>
    <t>A127830881K</t>
  </si>
  <si>
    <t>A127827911C</t>
  </si>
  <si>
    <t>A127834177C</t>
  </si>
  <si>
    <t>A127831207A</t>
  </si>
  <si>
    <t>A127828237F</t>
  </si>
  <si>
    <t>A127834179J</t>
  </si>
  <si>
    <t>A127831209F</t>
  </si>
  <si>
    <t>A127828239K</t>
  </si>
  <si>
    <t>A127834178F</t>
  </si>
  <si>
    <t>A127831208C</t>
  </si>
  <si>
    <t>A127828238J</t>
  </si>
  <si>
    <t>A127834172T</t>
  </si>
  <si>
    <t>A127831202R</t>
  </si>
  <si>
    <t>A127828232V</t>
  </si>
  <si>
    <t>A127834176A</t>
  </si>
  <si>
    <t>A127831206X</t>
  </si>
  <si>
    <t>A127828236C</t>
  </si>
  <si>
    <t>A127834171R</t>
  </si>
  <si>
    <t>A127831201L</t>
  </si>
  <si>
    <t>A127828231T</t>
  </si>
  <si>
    <t>A127834169C</t>
  </si>
  <si>
    <t>A127831199L</t>
  </si>
  <si>
    <t>A127828229F</t>
  </si>
  <si>
    <t>A127834180T</t>
  </si>
  <si>
    <t>A127831210R</t>
  </si>
  <si>
    <t>A127828240V</t>
  </si>
  <si>
    <t>A127834168A</t>
  </si>
  <si>
    <t>A127831198K</t>
  </si>
  <si>
    <t>A127828228C</t>
  </si>
  <si>
    <t>A127834175X</t>
  </si>
  <si>
    <t>A127831205W</t>
  </si>
  <si>
    <t>A127828235A</t>
  </si>
  <si>
    <t>Tasmania ;  &gt;&gt; Structural underemployed full-time workers ;  Persons ;</t>
  </si>
  <si>
    <t>Tasmania ;  &gt;&gt; Structural underemployed full-time workers ;  Males ;</t>
  </si>
  <si>
    <t>Tasmania ;  &gt;&gt; Structural underemployed full-time workers ;  Females ;</t>
  </si>
  <si>
    <t>Tasmania ;  &gt;&gt; Structural underemployed part-time workers ;  Persons ;</t>
  </si>
  <si>
    <t>Tasmania ;  &gt;&gt; Structural underemployed part-time workers ;  Males ;</t>
  </si>
  <si>
    <t>Tasmania ;  &gt;&gt; Structural underemployed part-time workers ;  Females ;</t>
  </si>
  <si>
    <t>Tasmania ;  &gt; Underemployed full-time workers ;  Persons ;</t>
  </si>
  <si>
    <t>Tasmania ;  &gt; Underemployed full-time workers ;  Males ;</t>
  </si>
  <si>
    <t>Tasmania ;  &gt; Underemployed full-time workers ;  Females ;</t>
  </si>
  <si>
    <t>Tasmania ;  &gt; Underemployed part-time workers ;  Persons ;</t>
  </si>
  <si>
    <t>Tasmania ;  &gt; Underemployed part-time workers ;  Males ;</t>
  </si>
  <si>
    <t>Tasmania ;  &gt; Underemployed part-time workers ;  Females ;</t>
  </si>
  <si>
    <t>Tasmania ;  Underemployed workers (headline definition) ;  Persons ;</t>
  </si>
  <si>
    <t>Tasmania ;  Underemployed workers (headline definition) ;  Males ;</t>
  </si>
  <si>
    <t>Tasmania ;  Underemployed workers (headline definition) ;  Females ;</t>
  </si>
  <si>
    <t>Northern Territory ;  Employed total ;  Persons ;</t>
  </si>
  <si>
    <t>Northern Territory ;  Employed total ;  Males ;</t>
  </si>
  <si>
    <t>Northern Territory ;  Employed total ;  Females ;</t>
  </si>
  <si>
    <t>Northern Territory ;  &gt; Employed full-time ;  Persons ;</t>
  </si>
  <si>
    <t>Northern Territory ;  &gt; Employed full-time ;  Males ;</t>
  </si>
  <si>
    <t>Northern Territory ;  &gt; Employed full-time ;  Females ;</t>
  </si>
  <si>
    <t>Northern Territory ;  &gt; Employed part-time ;  Persons ;</t>
  </si>
  <si>
    <t>Northern Territory ;  &gt; Employed part-time ;  Males ;</t>
  </si>
  <si>
    <t>Northern Territory ;  &gt; Employed part-time ;  Females ;</t>
  </si>
  <si>
    <t>Northern Territory ;  Underemployed workers (expanded definition) ;  Persons ;</t>
  </si>
  <si>
    <t>Northern Territory ;  Underemployed workers (expanded definition) ;  Males ;</t>
  </si>
  <si>
    <t>Northern Territory ;  Underemployed workers (expanded definition) ;  Females ;</t>
  </si>
  <si>
    <t>Northern Territory ;  &gt; Cyclical underemployed (reduced hours) ;  Persons ;</t>
  </si>
  <si>
    <t>Northern Territory ;  &gt; Cyclical underemployed (reduced hours) ;  Males ;</t>
  </si>
  <si>
    <t>Northern Territory ;  &gt; Cyclical underemployed (reduced hours) ;  Females ;</t>
  </si>
  <si>
    <t>Northern Territory ;  &gt;&gt; Cyclical underemployed full-time workers ;  Persons ;</t>
  </si>
  <si>
    <t>Northern Territory ;  &gt;&gt; Cyclical underemployed full-time workers ;  Males ;</t>
  </si>
  <si>
    <t>Northern Territory ;  &gt;&gt; Cyclical underemployed full-time workers ;  Females ;</t>
  </si>
  <si>
    <t>Northern Territory ;  &gt;&gt; Cyclical underemployed full-time workers ; Worked fewer than 35 hours ;  Persons ;</t>
  </si>
  <si>
    <t>Northern Territory ;  &gt;&gt; Cyclical underemployed full-time workers ; Worked fewer than 35 hours ;  Males ;</t>
  </si>
  <si>
    <t>Northern Territory ;  &gt;&gt; Cyclical underemployed full-time workers ; Worked fewer than 35 hours ;  Females ;</t>
  </si>
  <si>
    <t>Northern Territory ;  &gt;&gt; Cyclical underemployed full-time workers ; Worked 35 hours or more ;  Persons ;</t>
  </si>
  <si>
    <t>Northern Territory ;  &gt;&gt; Cyclical underemployed full-time workers ; Worked 35 hours or more ;  Males ;</t>
  </si>
  <si>
    <t>Northern Territory ;  &gt;&gt; Cyclical underemployed full-time workers ; Worked 35 hours or more ;  Females ;</t>
  </si>
  <si>
    <t>Northern Territory ;  &gt;&gt; Cyclical underemployed part-time workers ;  Persons ;</t>
  </si>
  <si>
    <t>Northern Territory ;  &gt;&gt; Cyclical underemployed part-time workers ;  Males ;</t>
  </si>
  <si>
    <t>Northern Territory ;  &gt;&gt; Cyclical underemployed part-time workers ;  Females ;</t>
  </si>
  <si>
    <t>Northern Territory ;  &gt; Structural underemployed (prefer more hours) ;  Persons ;</t>
  </si>
  <si>
    <t>Northern Territory ;  &gt; Structural underemployed (prefer more hours) ;  Males ;</t>
  </si>
  <si>
    <t>Northern Territory ;  &gt; Structural underemployed (prefer more hours) ;  Females ;</t>
  </si>
  <si>
    <t>Northern Territory ;  &gt;&gt; Structural underemployed full-time workers ;  Persons ;</t>
  </si>
  <si>
    <t>Northern Territory ;  &gt;&gt; Structural underemployed full-time workers ;  Males ;</t>
  </si>
  <si>
    <t>Northern Territory ;  &gt;&gt; Structural underemployed full-time workers ;  Females ;</t>
  </si>
  <si>
    <t>Northern Territory ;  &gt;&gt; Structural underemployed part-time workers ;  Persons ;</t>
  </si>
  <si>
    <t>Northern Territory ;  &gt;&gt; Structural underemployed part-time workers ;  Males ;</t>
  </si>
  <si>
    <t>Northern Territory ;  &gt;&gt; Structural underemployed part-time workers ;  Females ;</t>
  </si>
  <si>
    <t>Northern Territory ;  &gt; Underemployed full-time workers ;  Persons ;</t>
  </si>
  <si>
    <t>Northern Territory ;  &gt; Underemployed full-time workers ;  Males ;</t>
  </si>
  <si>
    <t>Northern Territory ;  &gt; Underemployed full-time workers ;  Females ;</t>
  </si>
  <si>
    <t>Northern Territory ;  &gt; Underemployed part-time workers ;  Persons ;</t>
  </si>
  <si>
    <t>Northern Territory ;  &gt; Underemployed part-time workers ;  Males ;</t>
  </si>
  <si>
    <t>Northern Territory ;  &gt; Underemployed part-time workers ;  Females ;</t>
  </si>
  <si>
    <t>Northern Territory ;  Underemployed workers (headline definition) ;  Persons ;</t>
  </si>
  <si>
    <t>Northern Territory ;  Underemployed workers (headline definition) ;  Males ;</t>
  </si>
  <si>
    <t>Northern Territory ;  Underemployed workers (headline definition) ;  Females ;</t>
  </si>
  <si>
    <t>Australian Capital Territory ;  Employed total ;  Persons ;</t>
  </si>
  <si>
    <t>Australian Capital Territory ;  Employed total ;  Males ;</t>
  </si>
  <si>
    <t>Australian Capital Territory ;  Employed total ;  Females ;</t>
  </si>
  <si>
    <t>Australian Capital Territory ;  &gt; Employed full-time ;  Persons ;</t>
  </si>
  <si>
    <t>Australian Capital Territory ;  &gt; Employed full-time ;  Males ;</t>
  </si>
  <si>
    <t>Australian Capital Territory ;  &gt; Employed full-time ;  Females ;</t>
  </si>
  <si>
    <t>Australian Capital Territory ;  &gt; Employed part-time ;  Persons ;</t>
  </si>
  <si>
    <t>Australian Capital Territory ;  &gt; Employed part-time ;  Males ;</t>
  </si>
  <si>
    <t>Australian Capital Territory ;  &gt; Employed part-time ;  Females ;</t>
  </si>
  <si>
    <t>Australian Capital Territory ;  Underemployed workers (expanded definition) ;  Persons ;</t>
  </si>
  <si>
    <t>Australian Capital Territory ;  Underemployed workers (expanded definition) ;  Males ;</t>
  </si>
  <si>
    <t>Australian Capital Territory ;  Underemployed workers (expanded definition) ;  Females ;</t>
  </si>
  <si>
    <t>Australian Capital Territory ;  &gt; Cyclical underemployed (reduced hours) ;  Persons ;</t>
  </si>
  <si>
    <t>Australian Capital Territory ;  &gt; Cyclical underemployed (reduced hours) ;  Males ;</t>
  </si>
  <si>
    <t>Australian Capital Territory ;  &gt; Cyclical underemployed (reduced hours) ;  Females ;</t>
  </si>
  <si>
    <t>Australian Capital Territory ;  &gt;&gt; Cyclical underemployed full-time workers ;  Persons ;</t>
  </si>
  <si>
    <t>Australian Capital Territory ;  &gt;&gt; Cyclical underemployed full-time workers ;  Males ;</t>
  </si>
  <si>
    <t>Australian Capital Territory ;  &gt;&gt; Cyclical underemployed full-time workers ;  Females ;</t>
  </si>
  <si>
    <t>Australian Capital Territory ;  &gt;&gt; Cyclical underemployed full-time workers ; Worked fewer than 35 hours ;  Persons ;</t>
  </si>
  <si>
    <t>Australian Capital Territory ;  &gt;&gt; Cyclical underemployed full-time workers ; Worked fewer than 35 hours ;  Males ;</t>
  </si>
  <si>
    <t>Australian Capital Territory ;  &gt;&gt; Cyclical underemployed full-time workers ; Worked fewer than 35 hours ;  Females ;</t>
  </si>
  <si>
    <t>Australian Capital Territory ;  &gt;&gt; Cyclical underemployed full-time workers ; Worked 35 hours or more ;  Persons ;</t>
  </si>
  <si>
    <t>Australian Capital Territory ;  &gt;&gt; Cyclical underemployed full-time workers ; Worked 35 hours or more ;  Males ;</t>
  </si>
  <si>
    <t>Australian Capital Territory ;  &gt;&gt; Cyclical underemployed full-time workers ; Worked 35 hours or more ;  Females ;</t>
  </si>
  <si>
    <t>Australian Capital Territory ;  &gt;&gt; Cyclical underemployed part-time workers ;  Persons ;</t>
  </si>
  <si>
    <t>Australian Capital Territory ;  &gt;&gt; Cyclical underemployed part-time workers ;  Males ;</t>
  </si>
  <si>
    <t>Australian Capital Territory ;  &gt;&gt; Cyclical underemployed part-time workers ;  Females ;</t>
  </si>
  <si>
    <t>Australian Capital Territory ;  &gt; Structural underemployed (prefer more hours) ;  Persons ;</t>
  </si>
  <si>
    <t>Australian Capital Territory ;  &gt; Structural underemployed (prefer more hours) ;  Males ;</t>
  </si>
  <si>
    <t>Australian Capital Territory ;  &gt; Structural underemployed (prefer more hours) ;  Females ;</t>
  </si>
  <si>
    <t>Australian Capital Territory ;  &gt;&gt; Structural underemployed full-time workers ;  Persons ;</t>
  </si>
  <si>
    <t>Australian Capital Territory ;  &gt;&gt; Structural underemployed full-time workers ;  Males ;</t>
  </si>
  <si>
    <t>Australian Capital Territory ;  &gt;&gt; Structural underemployed full-time workers ;  Females ;</t>
  </si>
  <si>
    <t>Australian Capital Territory ;  &gt;&gt; Structural underemployed part-time workers ;  Persons ;</t>
  </si>
  <si>
    <t>Australian Capital Territory ;  &gt;&gt; Structural underemployed part-time workers ;  Males ;</t>
  </si>
  <si>
    <t>Australian Capital Territory ;  &gt;&gt; Structural underemployed part-time workers ;  Females ;</t>
  </si>
  <si>
    <t>Australian Capital Territory ;  &gt; Underemployed full-time workers ;  Persons ;</t>
  </si>
  <si>
    <t>Australian Capital Territory ;  &gt; Underemployed full-time workers ;  Males ;</t>
  </si>
  <si>
    <t>Australian Capital Territory ;  &gt; Underemployed full-time workers ;  Females ;</t>
  </si>
  <si>
    <t>Australian Capital Territory ;  &gt; Underemployed part-time workers ;  Persons ;</t>
  </si>
  <si>
    <t>Australian Capital Territory ;  &gt; Underemployed part-time workers ;  Males ;</t>
  </si>
  <si>
    <t>Australian Capital Territory ;  &gt; Underemployed part-time workers ;  Females ;</t>
  </si>
  <si>
    <t>Australian Capital Territory ;  Underemployed workers (headline definition) ;  Persons ;</t>
  </si>
  <si>
    <t>Australian Capital Territory ;  Underemployed workers (headline definition) ;  Males ;</t>
  </si>
  <si>
    <t>Australian Capital Territory ;  Underemployed workers (headline definition) ;  Females ;</t>
  </si>
  <si>
    <t>A127834170L</t>
  </si>
  <si>
    <t>A127831200K</t>
  </si>
  <si>
    <t>A127828230R</t>
  </si>
  <si>
    <t>A127834167X</t>
  </si>
  <si>
    <t>A127831197J</t>
  </si>
  <si>
    <t>A127828227A</t>
  </si>
  <si>
    <t>A127834174W</t>
  </si>
  <si>
    <t>A127831204V</t>
  </si>
  <si>
    <t>A127828234X</t>
  </si>
  <si>
    <t>A127834173V</t>
  </si>
  <si>
    <t>A127831203T</t>
  </si>
  <si>
    <t>A127828233W</t>
  </si>
  <si>
    <t>A127834181V</t>
  </si>
  <si>
    <t>A127831211T</t>
  </si>
  <si>
    <t>A127828241W</t>
  </si>
  <si>
    <t>A127834507J</t>
  </si>
  <si>
    <t>A127831537T</t>
  </si>
  <si>
    <t>A127828567W</t>
  </si>
  <si>
    <t>A127834509L</t>
  </si>
  <si>
    <t>A127831539W</t>
  </si>
  <si>
    <t>A127828569A</t>
  </si>
  <si>
    <t>A127834508K</t>
  </si>
  <si>
    <t>A127831538V</t>
  </si>
  <si>
    <t>A127828568X</t>
  </si>
  <si>
    <t>A127834502W</t>
  </si>
  <si>
    <t>A127831532F</t>
  </si>
  <si>
    <t>A127828562K</t>
  </si>
  <si>
    <t>A127834506F</t>
  </si>
  <si>
    <t>A127831536R</t>
  </si>
  <si>
    <t>A127828566V</t>
  </si>
  <si>
    <t>A127834501V</t>
  </si>
  <si>
    <t>A127831531C</t>
  </si>
  <si>
    <t>A127828561J</t>
  </si>
  <si>
    <t>A127834499V</t>
  </si>
  <si>
    <t>A127831529T</t>
  </si>
  <si>
    <t>A127828559W</t>
  </si>
  <si>
    <t>A127834510W</t>
  </si>
  <si>
    <t>A127831540F</t>
  </si>
  <si>
    <t>A127828570K</t>
  </si>
  <si>
    <t>A127834498T</t>
  </si>
  <si>
    <t>A127831528R</t>
  </si>
  <si>
    <t>A127828558V</t>
  </si>
  <si>
    <t>A127834505C</t>
  </si>
  <si>
    <t>A127831535L</t>
  </si>
  <si>
    <t>A127828565T</t>
  </si>
  <si>
    <t>A127834500T</t>
  </si>
  <si>
    <t>A127831530A</t>
  </si>
  <si>
    <t>A127828560F</t>
  </si>
  <si>
    <t>A127834497R</t>
  </si>
  <si>
    <t>A127831527L</t>
  </si>
  <si>
    <t>A127828557T</t>
  </si>
  <si>
    <t>A127834504A</t>
  </si>
  <si>
    <t>A127831534K</t>
  </si>
  <si>
    <t>A127828564R</t>
  </si>
  <si>
    <t>A127834503X</t>
  </si>
  <si>
    <t>A127831533J</t>
  </si>
  <si>
    <t>A127828563L</t>
  </si>
  <si>
    <t>A127834511X</t>
  </si>
  <si>
    <t>A127831541J</t>
  </si>
  <si>
    <t>A127828571L</t>
  </si>
  <si>
    <t>A127832857W</t>
  </si>
  <si>
    <t>A127829887A</t>
  </si>
  <si>
    <t>A127826917X</t>
  </si>
  <si>
    <t>A127832859A</t>
  </si>
  <si>
    <t>A127829889F</t>
  </si>
  <si>
    <t>A127826919C</t>
  </si>
  <si>
    <t>A127832858X</t>
  </si>
  <si>
    <t>A127829888C</t>
  </si>
  <si>
    <t>A127826918A</t>
  </si>
  <si>
    <t>A127832852K</t>
  </si>
  <si>
    <t>A127829882R</t>
  </si>
  <si>
    <t>A127826912L</t>
  </si>
  <si>
    <t>A127832856V</t>
  </si>
  <si>
    <t>A127829886X</t>
  </si>
  <si>
    <t>A127826916W</t>
  </si>
  <si>
    <t>A127832851J</t>
  </si>
  <si>
    <t>A127829881L</t>
  </si>
  <si>
    <t>A127826911K</t>
  </si>
  <si>
    <t>A127832849W</t>
  </si>
  <si>
    <t>A127829879A</t>
  </si>
  <si>
    <t>A127826909X</t>
  </si>
  <si>
    <t>A127832860K</t>
  </si>
  <si>
    <t>A127829890R</t>
  </si>
  <si>
    <t>A127826920L</t>
  </si>
  <si>
    <t>A127832848V</t>
  </si>
  <si>
    <t>A127829878X</t>
  </si>
  <si>
    <t>A127826908W</t>
  </si>
  <si>
    <t>A127832855T</t>
  </si>
  <si>
    <t>A127829885W</t>
  </si>
  <si>
    <t>A127826915V</t>
  </si>
  <si>
    <t>A127832850F</t>
  </si>
  <si>
    <t>A127829880K</t>
  </si>
  <si>
    <t>A127826910J</t>
  </si>
  <si>
    <t>A127832847T</t>
  </si>
  <si>
    <t>A127829877W</t>
  </si>
  <si>
    <t>A127826907V</t>
  </si>
  <si>
    <t>A127832854R</t>
  </si>
  <si>
    <t>A127829884V</t>
  </si>
  <si>
    <t>A127826914T</t>
  </si>
  <si>
    <t>A127832853L</t>
  </si>
  <si>
    <t>A127829883T</t>
  </si>
  <si>
    <t>A127826913R</t>
  </si>
  <si>
    <t>A127832861L</t>
  </si>
  <si>
    <t>A127829891T</t>
  </si>
  <si>
    <t>A127826921R</t>
  </si>
  <si>
    <t>Time Series Workbook</t>
  </si>
  <si>
    <t>6229.0 Underemployed workers</t>
  </si>
  <si>
    <t>Table 1. Cyclical and structural underemployment of full-time and part-time workers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</si>
  <si>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</si>
  <si>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</si>
  <si>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</si>
  <si>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</si>
  <si>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</si>
  <si>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</si>
  <si>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Released at 11:30 am (Canberra time) Fri 30 June 2023</t>
  </si>
  <si>
    <t>Contents</t>
  </si>
  <si>
    <t>Tables</t>
  </si>
  <si>
    <t>Table 1.1 - Cyclical and structural underemployment of full-time and part-time workers by age, May 2023</t>
  </si>
  <si>
    <t>Table 1.2 - Cyclical and structural underemployment of full-time and part-time workers by state and territory, May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</si>
  <si>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</si>
  <si>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</si>
  <si>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</si>
  <si>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May 2023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</si>
  <si>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</si>
  <si>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</si>
  <si>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</si>
  <si>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</si>
  <si>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an age group:</t>
  </si>
  <si>
    <t>15 years and over</t>
  </si>
  <si>
    <t>Time Series IDs</t>
  </si>
  <si>
    <t>Persons</t>
  </si>
  <si>
    <t>Males</t>
  </si>
  <si>
    <t>Females</t>
  </si>
  <si>
    <t>'000</t>
  </si>
  <si>
    <t>Cyclical and structural underemployed workers (expanded definition)</t>
  </si>
  <si>
    <t>Underemployed workers (expanded definition)</t>
  </si>
  <si>
    <t>Cyclical underemployed workers (reduced hours)</t>
  </si>
  <si>
    <t>Cyclical underemployed full-time workers</t>
  </si>
  <si>
    <t>Worked fewer than 35 hours</t>
  </si>
  <si>
    <t>Worked 35 hours or more</t>
  </si>
  <si>
    <t>Cyclical underemployed part-time workers</t>
  </si>
  <si>
    <t>Structural underemployed workers (prefer more hours)</t>
  </si>
  <si>
    <t>Structural underemployed full-time workers</t>
  </si>
  <si>
    <t>Structural underemployed part-time workers</t>
  </si>
  <si>
    <t>Full-time and part-time underemployed workers (expanded definition)</t>
  </si>
  <si>
    <t>Underemployed full-time workers</t>
  </si>
  <si>
    <t>Underemployed part-time workers</t>
  </si>
  <si>
    <t>Underemployed workers (headline definition)</t>
  </si>
  <si>
    <t>Cyclical underemployed full-time workers who worked fewer than 35 hours</t>
  </si>
  <si>
    <t>Full-time and part-time employment</t>
  </si>
  <si>
    <t>Employed total</t>
  </si>
  <si>
    <t>Employed full-time</t>
  </si>
  <si>
    <t>Employed part-time</t>
  </si>
  <si>
    <t>15 to 64 years</t>
  </si>
  <si>
    <t>15 to 24 years</t>
  </si>
  <si>
    <t>15 to 19 years</t>
  </si>
  <si>
    <t>20 to 24 years</t>
  </si>
  <si>
    <t>25 to 34 years</t>
  </si>
  <si>
    <t>35 to 44 years</t>
  </si>
  <si>
    <t>45 to 54 years</t>
  </si>
  <si>
    <t>55 years and over</t>
  </si>
  <si>
    <t>55 to 64 years</t>
  </si>
  <si>
    <t>65 years and over</t>
  </si>
  <si>
    <t>Select a state or territory: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</si>
  <si>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</si>
  <si>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</si>
  <si>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</si>
  <si>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</si>
  <si>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</si>
  <si>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</si>
  <si>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</si>
  <si>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</si>
  <si>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</si>
  <si>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Aust</t>
  </si>
  <si>
    <t>NSW</t>
  </si>
  <si>
    <t>Vic</t>
  </si>
  <si>
    <t>Qld</t>
  </si>
  <si>
    <t>SA</t>
  </si>
  <si>
    <t>WA</t>
  </si>
  <si>
    <t>Tas</t>
  </si>
  <si>
    <t>NT</t>
  </si>
  <si>
    <t>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</si>
</sst>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8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10"/>
      <name val="Tahoma"/>
      <family val="2"/>
    </font>
    <font>
      <sz val="8"/>
      <color rgb="FFFF0000"/>
      <name val="Arial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7" fillId="0" borderId="0" applyNumberFormat="0" applyFill="0" applyBorder="0" applyAlignment="0" applyProtection="0"/>
    <xf numFmtId="0" fontId="12" fillId="0" borderId="0"/>
    <xf numFmtId="0" fontId="14" fillId="0" borderId="0"/>
    <xf numFmtId="0" fontId="15" fillId="0" borderId="0"/>
    <xf numFmtId="0" fontId="18" fillId="0" borderId="0"/>
    <xf numFmtId="0" fontId="25" fillId="0" borderId="0">
      <alignment horizontal="left"/>
    </xf>
    <xf numFmtId="0" fontId="14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0" fillId="0" borderId="0"/>
  </cellStyleXfs>
  <cellXfs count="69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13" fillId="0" borderId="0" xfId="2" applyFont="1" applyAlignment="1">
      <alignment horizontal="left" vertical="center"/>
    </xf>
    <xf numFmtId="0" fontId="14" fillId="0" borderId="0" xfId="3"/>
    <xf numFmtId="0" fontId="15" fillId="0" borderId="0" xfId="4"/>
    <xf numFmtId="0" fontId="16" fillId="0" borderId="0" xfId="4" applyFont="1" applyAlignment="1">
      <alignment horizontal="left"/>
    </xf>
    <xf numFmtId="0" fontId="17" fillId="0" borderId="0" xfId="4" applyFont="1" applyAlignment="1">
      <alignment horizontal="left"/>
    </xf>
    <xf numFmtId="0" fontId="19" fillId="0" borderId="0" xfId="5" applyFont="1" applyAlignment="1">
      <alignment horizontal="center"/>
    </xf>
    <xf numFmtId="0" fontId="20" fillId="0" borderId="0" xfId="4" applyFont="1" applyAlignment="1">
      <alignment horizontal="left"/>
    </xf>
    <xf numFmtId="0" fontId="21" fillId="0" borderId="2" xfId="4" applyFont="1" applyBorder="1" applyAlignment="1">
      <alignment horizontal="left"/>
    </xf>
    <xf numFmtId="0" fontId="16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9" fillId="0" borderId="0" xfId="5" applyFont="1"/>
    <xf numFmtId="0" fontId="1" fillId="0" borderId="0" xfId="0" applyFont="1" applyAlignment="1">
      <alignment horizontal="left"/>
    </xf>
    <xf numFmtId="0" fontId="24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6" fillId="3" borderId="0" xfId="0" applyFont="1" applyFill="1" applyAlignment="1">
      <alignment horizontal="left" vertical="top" wrapText="1" indent="11"/>
    </xf>
    <xf numFmtId="0" fontId="13" fillId="3" borderId="0" xfId="2" applyFont="1" applyFill="1" applyAlignment="1">
      <alignment horizontal="left" vertical="center" indent="11"/>
    </xf>
    <xf numFmtId="0" fontId="26" fillId="3" borderId="1" xfId="6" applyFont="1" applyFill="1" applyBorder="1" applyAlignment="1">
      <alignment horizontal="left" vertical="center" indent="13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4" borderId="3" xfId="9" quotePrefix="1" applyNumberFormat="1" applyFont="1" applyFill="1" applyBorder="1" applyAlignment="1">
      <alignment horizontal="center" wrapText="1"/>
    </xf>
    <xf numFmtId="17" fontId="29" fillId="0" borderId="0" xfId="9" quotePrefix="1" applyNumberFormat="1" applyFont="1" applyAlignment="1">
      <alignment wrapText="1"/>
    </xf>
    <xf numFmtId="17" fontId="29" fillId="4" borderId="3" xfId="9" quotePrefix="1" applyNumberFormat="1" applyFont="1" applyFill="1" applyBorder="1" applyAlignment="1">
      <alignment horizontal="center" wrapText="1"/>
    </xf>
    <xf numFmtId="0" fontId="12" fillId="0" borderId="0" xfId="3" applyFont="1" applyAlignment="1">
      <alignment horizontal="right"/>
    </xf>
    <xf numFmtId="0" fontId="2" fillId="0" borderId="0" xfId="0" applyFont="1" applyAlignment="1">
      <alignment horizontal="left"/>
    </xf>
    <xf numFmtId="1" fontId="31" fillId="0" borderId="0" xfId="4" quotePrefix="1" applyNumberFormat="1" applyFont="1" applyAlignment="1">
      <alignment horizontal="center"/>
    </xf>
    <xf numFmtId="166" fontId="20" fillId="0" borderId="0" xfId="7" applyNumberFormat="1" applyFont="1" applyAlignment="1">
      <alignment horizontal="right"/>
    </xf>
    <xf numFmtId="0" fontId="32" fillId="0" borderId="0" xfId="1" applyFont="1" applyAlignment="1">
      <alignment horizontal="left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3"/>
    </xf>
    <xf numFmtId="0" fontId="33" fillId="0" borderId="0" xfId="1" applyFont="1" applyAlignment="1">
      <alignment horizontal="left"/>
    </xf>
    <xf numFmtId="0" fontId="34" fillId="0" borderId="0" xfId="7" applyFont="1"/>
    <xf numFmtId="0" fontId="14" fillId="0" borderId="0" xfId="7"/>
    <xf numFmtId="0" fontId="11" fillId="0" borderId="0" xfId="0" applyFont="1"/>
    <xf numFmtId="3" fontId="35" fillId="0" borderId="0" xfId="7" applyNumberFormat="1" applyFont="1" applyAlignment="1">
      <alignment horizontal="right"/>
    </xf>
    <xf numFmtId="166" fontId="35" fillId="0" borderId="0" xfId="7" applyNumberFormat="1" applyFont="1" applyAlignment="1">
      <alignment horizontal="right"/>
    </xf>
    <xf numFmtId="0" fontId="36" fillId="0" borderId="0" xfId="7" applyFont="1"/>
    <xf numFmtId="0" fontId="37" fillId="0" borderId="0" xfId="7" applyFont="1"/>
    <xf numFmtId="17" fontId="29" fillId="0" borderId="4" xfId="9" quotePrefix="1" applyNumberFormat="1" applyFont="1" applyBorder="1" applyAlignment="1">
      <alignment horizontal="center" wrapText="1"/>
    </xf>
    <xf numFmtId="0" fontId="17" fillId="0" borderId="0" xfId="4" quotePrefix="1" applyFont="1" applyAlignment="1">
      <alignment horizontal="right"/>
    </xf>
    <xf numFmtId="0" fontId="13" fillId="0" borderId="0" xfId="7" applyFont="1"/>
    <xf numFmtId="0" fontId="12" fillId="0" borderId="0" xfId="10" applyFont="1" applyAlignment="1">
      <alignment horizontal="left" indent="1"/>
    </xf>
  </cellXfs>
  <cellStyles count="11">
    <cellStyle name="Hyperlink" xfId="1" builtinId="8"/>
    <cellStyle name="Hyperlink 2" xfId="5" xr:uid="{603A581B-9542-4A05-98E3-8CEB5FC985C2}"/>
    <cellStyle name="Normal" xfId="0" builtinId="0"/>
    <cellStyle name="Normal 10" xfId="3" xr:uid="{C06AC7C0-F2CB-419D-B08C-2D7BEDCD2A93}"/>
    <cellStyle name="Normal 2" xfId="7" xr:uid="{91FC69D9-968C-42E2-A322-9AFC0EABB44F}"/>
    <cellStyle name="Normal 2 2 2" xfId="10" xr:uid="{44D09473-A7BF-49A6-AB2D-6DF02FA45110}"/>
    <cellStyle name="Normal 2 4" xfId="4" xr:uid="{3F4F136C-8D7A-47E3-851C-14425331C49B}"/>
    <cellStyle name="Normal 3 5 4" xfId="2" xr:uid="{68E73AE1-48F4-4B43-9759-AAF0A571740F}"/>
    <cellStyle name="Style1" xfId="6" xr:uid="{E354AB1E-A140-46DD-A3A4-D7010D77CB8A}"/>
    <cellStyle name="Style4" xfId="8" xr:uid="{EE5DB126-A912-4574-BA81-F57D57FE7F0A}"/>
    <cellStyle name="Style5" xfId="9" xr:uid="{A2B3BBF1-94D6-46A0-9120-5926D044B9F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13D1D5-7150-4D3A-AC6F-AD4D437BC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1283F-A18C-4CFF-9F82-A773BBEC3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D584C3-8C6B-49B1-B31C-A542065B9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9E5B0-F337-4393-B021-FD3F30A8B8EA}">
  <dimension ref="A1:E27"/>
  <sheetViews>
    <sheetView showGridLines="0" tabSelected="1" workbookViewId="0">
      <pane ySplit="7" topLeftCell="A8" activePane="bottomLeft" state="frozen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1723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1724</v>
      </c>
      <c r="C5" s="11"/>
      <c r="D5" s="11"/>
      <c r="E5" s="11"/>
    </row>
    <row r="6" spans="1:5" ht="15.75" customHeight="1">
      <c r="A6" s="11"/>
      <c r="B6" s="21" t="s">
        <v>1725</v>
      </c>
      <c r="C6" s="21"/>
      <c r="D6" s="21"/>
      <c r="E6" s="21"/>
    </row>
    <row r="7" spans="1:5" ht="15.75" customHeight="1">
      <c r="A7" s="11"/>
      <c r="B7" s="22" t="s">
        <v>1732</v>
      </c>
      <c r="C7" s="11"/>
      <c r="D7" s="11"/>
      <c r="E7" s="11"/>
    </row>
    <row r="8" spans="1:5">
      <c r="A8" s="23"/>
      <c r="B8" s="23"/>
      <c r="C8" s="23"/>
      <c r="D8" s="11"/>
      <c r="E8" s="11"/>
    </row>
    <row r="9" spans="1:5" ht="15.75">
      <c r="A9" s="24"/>
      <c r="B9" s="25" t="s">
        <v>1733</v>
      </c>
      <c r="C9" s="25"/>
      <c r="D9" s="11"/>
      <c r="E9" s="11"/>
    </row>
    <row r="10" spans="1:5">
      <c r="A10" s="24"/>
      <c r="B10" s="26" t="s">
        <v>1734</v>
      </c>
      <c r="C10" s="24"/>
      <c r="D10" s="11"/>
      <c r="E10" s="11"/>
    </row>
    <row r="11" spans="1:5">
      <c r="A11" s="24"/>
      <c r="B11" s="27">
        <v>1.1000000000000001</v>
      </c>
      <c r="C11" s="28" t="s">
        <v>1735</v>
      </c>
      <c r="D11" s="11"/>
      <c r="E11" s="11"/>
    </row>
    <row r="12" spans="1:5">
      <c r="A12" s="24"/>
      <c r="B12" s="27">
        <v>1.2</v>
      </c>
      <c r="C12" s="28" t="s">
        <v>1736</v>
      </c>
      <c r="D12" s="11"/>
      <c r="E12" s="11"/>
    </row>
    <row r="13" spans="1:5">
      <c r="A13" s="24"/>
      <c r="B13" s="27" t="s">
        <v>1737</v>
      </c>
      <c r="C13" s="28" t="s">
        <v>1738</v>
      </c>
      <c r="D13" s="11"/>
      <c r="E13" s="11"/>
    </row>
    <row r="14" spans="1:5">
      <c r="A14" s="23"/>
      <c r="B14" s="23"/>
      <c r="C14" s="23"/>
      <c r="D14" s="11"/>
      <c r="E14" s="11"/>
    </row>
    <row r="15" spans="1:5" ht="15.75">
      <c r="A15" s="24"/>
      <c r="B15" s="29"/>
      <c r="C15" s="29"/>
      <c r="D15" s="11"/>
      <c r="E15" s="11"/>
    </row>
    <row r="16" spans="1:5" ht="15.75">
      <c r="A16" s="24"/>
      <c r="B16" s="30" t="s">
        <v>1739</v>
      </c>
      <c r="C16" s="30"/>
      <c r="D16" s="11"/>
      <c r="E16" s="11"/>
    </row>
    <row r="17" spans="1:5">
      <c r="A17" s="23"/>
      <c r="B17" s="23"/>
      <c r="C17" s="23"/>
      <c r="D17" s="11"/>
      <c r="E17" s="11"/>
    </row>
    <row r="18" spans="1:5">
      <c r="A18" s="24"/>
      <c r="B18" s="31" t="s">
        <v>1740</v>
      </c>
      <c r="C18" s="24"/>
      <c r="D18" s="11"/>
      <c r="E18" s="11"/>
    </row>
    <row r="19" spans="1:5">
      <c r="A19" s="24"/>
      <c r="B19" s="32" t="s">
        <v>1741</v>
      </c>
      <c r="C19" s="32"/>
      <c r="D19" s="11"/>
      <c r="E19" s="11"/>
    </row>
    <row r="20" spans="1:5">
      <c r="A20" s="24"/>
      <c r="B20" s="32" t="s">
        <v>1742</v>
      </c>
      <c r="C20" s="32"/>
      <c r="D20" s="11"/>
      <c r="E20" s="11"/>
    </row>
    <row r="21" spans="1:5">
      <c r="A21" s="23"/>
      <c r="B21" s="32"/>
      <c r="C21" s="32"/>
      <c r="D21" s="11"/>
      <c r="E21" s="11"/>
    </row>
    <row r="22" spans="1:5">
      <c r="A22" s="23"/>
      <c r="B22" s="15" t="s">
        <v>1726</v>
      </c>
      <c r="C22" s="11"/>
      <c r="D22" s="11"/>
      <c r="E22" s="11"/>
    </row>
    <row r="23" spans="1:5">
      <c r="A23" s="23"/>
      <c r="B23" s="33" t="s">
        <v>1743</v>
      </c>
      <c r="C23" s="33"/>
      <c r="D23" s="33"/>
      <c r="E23" s="33"/>
    </row>
    <row r="24" spans="1:5">
      <c r="A24" s="23"/>
      <c r="B24" s="33" t="s">
        <v>1744</v>
      </c>
      <c r="C24" s="33"/>
      <c r="D24" s="33"/>
      <c r="E24" s="33"/>
    </row>
    <row r="25" spans="1:5">
      <c r="A25" s="23"/>
      <c r="B25" s="11"/>
      <c r="C25" s="11"/>
      <c r="D25" s="11"/>
      <c r="E25" s="11"/>
    </row>
    <row r="26" spans="1:5">
      <c r="A26" s="23"/>
      <c r="B26" s="23"/>
      <c r="C26" s="23"/>
      <c r="D26" s="11"/>
      <c r="E26" s="11"/>
    </row>
    <row r="27" spans="1:5">
      <c r="A27" s="23"/>
      <c r="B27" s="34" t="str">
        <f ca="1">"© Commonwealth of Australia "&amp;YEAR(TODAY())</f>
        <v>© Commonwealth of Australia 2023</v>
      </c>
      <c r="C27" s="24"/>
      <c r="D27" s="11"/>
      <c r="E27" s="11"/>
    </row>
  </sheetData>
  <mergeCells count="8">
    <mergeCell ref="B23:E23"/>
    <mergeCell ref="B24:E24"/>
    <mergeCell ref="B6:E6"/>
    <mergeCell ref="B15:C15"/>
    <mergeCell ref="B16:C16"/>
    <mergeCell ref="B19:C19"/>
    <mergeCell ref="B20:C20"/>
    <mergeCell ref="B21:C21"/>
  </mergeCells>
  <hyperlinks>
    <hyperlink ref="B16" r:id="rId1" xr:uid="{C6CD6E08-437A-46D5-829A-CAEEC2EB02D5}"/>
    <hyperlink ref="B13" location="Index!A12" display="Index" xr:uid="{97D0EDDC-15EF-4358-BF66-1FF8AD225E27}"/>
    <hyperlink ref="B27" r:id="rId2" display="© Commonwealth of Australia 2015" xr:uid="{EC507570-A5BD-4B57-9E47-218168CC2C72}"/>
    <hyperlink ref="B12" location="'Table 1.2'!C10" display="'Table 1.2'!C10" xr:uid="{9692D8A3-0904-44B5-B3CE-EBA0BFFF2312}"/>
    <hyperlink ref="B24" r:id="rId3" display="or the Labour Surveys Branch at labour.statistics@abs.gov.au." xr:uid="{F3D4A4B2-6ADB-47E3-B3B7-C73694C7D083}"/>
    <hyperlink ref="B23:E23" r:id="rId4" display="For further information about these and related statistics visit www.abs.gov.au/about/contact-us" xr:uid="{9F5D403F-F68F-44B8-A818-36E7D9E55BD8}"/>
    <hyperlink ref="B11" location="'Table 1.1'!C10" display="'Table 1.1'!C10" xr:uid="{A8DAA1C4-D5D4-428A-885E-C454B506F922}"/>
    <hyperlink ref="B20" r:id="rId5" display="Explanatory Notes" xr:uid="{355BD8C1-6768-49E2-95C5-F5D5136ADE60}"/>
    <hyperlink ref="B19" r:id="rId6" xr:uid="{8C31F812-AC82-440B-829A-DDD3F02A875D}"/>
    <hyperlink ref="B19:C19" r:id="rId7" display="Summary" xr:uid="{7FD2E60E-DA08-4CDE-842D-8AF1A58DBEF8}"/>
    <hyperlink ref="B20:C20" r:id="rId8" display="Methodology" xr:uid="{B193A490-AFC5-403B-B402-45F86DA25A16}"/>
  </hyperlinks>
  <pageMargins left="0.7" right="0.7" top="0.75" bottom="0.75" header="0.3" footer="0.3"/>
  <pageSetup paperSize="9" orientation="portrait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4BDB1-0CCD-444F-A934-A6F113F554BC}">
  <sheetPr>
    <pageSetUpPr fitToPage="1"/>
  </sheetPr>
  <dimension ref="A1:AJ147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20" ht="15.95" customHeight="1">
      <c r="A2" s="11"/>
      <c r="B2" s="36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36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5"/>
      <c r="B5" s="37" t="str">
        <f>Contents!B5</f>
        <v>6229.0 Underemployed workers</v>
      </c>
      <c r="C5" s="35"/>
      <c r="D5" s="35"/>
      <c r="E5" s="35"/>
      <c r="F5" s="35"/>
      <c r="G5" s="35"/>
      <c r="H5" s="35"/>
      <c r="I5" s="35"/>
      <c r="J5" s="35"/>
      <c r="K5" s="35"/>
      <c r="L5" s="37"/>
      <c r="M5" s="35"/>
      <c r="N5" s="35"/>
      <c r="O5" s="35"/>
      <c r="P5" s="35"/>
      <c r="Q5" s="35"/>
      <c r="R5" s="35"/>
      <c r="S5" s="35"/>
      <c r="T5" s="35"/>
    </row>
    <row r="6" spans="1:20" ht="15.95" customHeight="1">
      <c r="A6" s="35"/>
      <c r="B6" s="38" t="str">
        <f>Contents!B6</f>
        <v>Table 1. Cyclical and structural underemployment of full-time and part-time workers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</row>
    <row r="7" spans="1:20" ht="15.95" customHeight="1">
      <c r="A7" s="35"/>
      <c r="B7" s="39" t="str">
        <f>Contents!B7</f>
        <v>Released at 11:30 am (Canberra time) Fri 30 June 2023</v>
      </c>
      <c r="C7" s="35"/>
      <c r="D7" s="35"/>
      <c r="E7" s="35"/>
      <c r="F7" s="35"/>
      <c r="G7" s="35"/>
      <c r="H7" s="35"/>
      <c r="I7" s="35"/>
      <c r="J7" s="35"/>
      <c r="K7" s="35"/>
      <c r="L7" s="39"/>
      <c r="M7" s="35"/>
      <c r="N7" s="35"/>
      <c r="O7" s="35"/>
      <c r="P7" s="35"/>
      <c r="Q7" s="35"/>
      <c r="R7" s="35"/>
      <c r="S7" s="35"/>
      <c r="T7" s="35"/>
    </row>
    <row r="8" spans="1:20" ht="15.75" customHeight="1">
      <c r="A8" s="40" t="str">
        <f>Contents!C11</f>
        <v>Table 1.1 - Cyclical and structural underemployment of full-time and part-time workers by age, May 2023</v>
      </c>
      <c r="B8" s="40"/>
      <c r="C8" s="40"/>
      <c r="D8" s="40"/>
      <c r="E8" s="40"/>
      <c r="F8" s="40"/>
      <c r="G8" s="40"/>
      <c r="H8" s="40"/>
      <c r="I8" s="41"/>
      <c r="J8" s="42"/>
      <c r="K8" s="42"/>
      <c r="L8" s="40"/>
      <c r="M8" s="40"/>
      <c r="N8" s="40"/>
      <c r="O8" s="40"/>
      <c r="P8" s="40"/>
      <c r="Q8" s="40"/>
      <c r="R8" s="40"/>
      <c r="S8" s="41"/>
      <c r="T8" s="42"/>
    </row>
    <row r="9" spans="1:20" ht="15.75" customHeight="1">
      <c r="A9" s="43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ht="15" customHeight="1">
      <c r="A10" s="43"/>
      <c r="B10" s="45" t="s">
        <v>1745</v>
      </c>
      <c r="C10" s="46" t="s">
        <v>1746</v>
      </c>
      <c r="D10" s="46"/>
      <c r="E10" s="46"/>
      <c r="F10" s="47"/>
      <c r="G10" s="48" t="s">
        <v>1747</v>
      </c>
      <c r="H10" s="48"/>
      <c r="I10" s="48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</row>
    <row r="11" spans="1:20">
      <c r="A11" s="43"/>
      <c r="B11" s="43"/>
      <c r="C11" s="44" t="s">
        <v>1748</v>
      </c>
      <c r="D11" s="44" t="s">
        <v>1749</v>
      </c>
      <c r="E11" s="44" t="s">
        <v>1750</v>
      </c>
      <c r="F11" s="44"/>
      <c r="G11" s="44" t="s">
        <v>1748</v>
      </c>
      <c r="H11" s="44" t="s">
        <v>1749</v>
      </c>
      <c r="I11" s="44" t="s">
        <v>1750</v>
      </c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>
      <c r="A12" s="43"/>
      <c r="B12" s="43"/>
      <c r="C12" s="49" t="s">
        <v>1751</v>
      </c>
      <c r="D12" s="49" t="s">
        <v>1751</v>
      </c>
      <c r="E12" s="49" t="s">
        <v>1751</v>
      </c>
      <c r="F12" s="49"/>
      <c r="G12" s="49" t="s">
        <v>1751</v>
      </c>
      <c r="H12" s="49" t="s">
        <v>1751</v>
      </c>
      <c r="I12" s="49" t="s">
        <v>1751</v>
      </c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</row>
    <row r="13" spans="1:20">
      <c r="A13" s="50" t="s">
        <v>1752</v>
      </c>
      <c r="C13" s="49"/>
      <c r="D13" s="49"/>
      <c r="E13" s="49"/>
      <c r="F13" s="51"/>
      <c r="G13" s="49"/>
      <c r="H13" s="49"/>
      <c r="I13" s="49"/>
    </row>
    <row r="14" spans="1:20">
      <c r="B14" s="11" t="s">
        <v>1753</v>
      </c>
      <c r="C14" s="52" cm="1">
        <f t="array" ref="C14">INDEX($D$66:$AJ$93,$C66,C$58)</f>
        <v>1594.3510000000001</v>
      </c>
      <c r="D14" s="52" cm="1">
        <f t="array" ref="D14">INDEX($D$66:$AJ$93,$C66,D$58)</f>
        <v>859.25699999999995</v>
      </c>
      <c r="E14" s="52" cm="1">
        <f t="array" ref="E14">INDEX($D$66:$AJ$93,$C66,E$58)</f>
        <v>735.09400000000005</v>
      </c>
      <c r="F14" s="52"/>
      <c r="G14" s="53" t="str" cm="1">
        <f t="array" ref="G14">HYPERLINK(TEXT("#"&amp;INDEX($D$101:$AJ$128,$C101,C$58),),INDEX($D$101:$AJ$128,$C101,C$58))</f>
        <v>A127833182C</v>
      </c>
      <c r="H14" s="53" t="str" cm="1">
        <f t="array" ref="H14">HYPERLINK(TEXT("#"&amp;INDEX($D$101:$AJ$128,$C101,D$58),),INDEX($D$101:$AJ$128,$C101,D$58))</f>
        <v>A127830212A</v>
      </c>
      <c r="I14" s="53" t="str" cm="1">
        <f t="array" ref="I14">HYPERLINK(TEXT("#"&amp;INDEX($D$101:$AJ$128,$C101,E$58),),INDEX($D$101:$AJ$128,$C101,E$58))</f>
        <v>A127827242F</v>
      </c>
    </row>
    <row r="15" spans="1:20">
      <c r="B15" s="54" t="s">
        <v>1754</v>
      </c>
      <c r="C15" s="52" cm="1">
        <f t="array" ref="C15">INDEX($D$66:$AJ$93,$C67,C$58)</f>
        <v>296.91199999999998</v>
      </c>
      <c r="D15" s="52" cm="1">
        <f t="array" ref="D15">INDEX($D$66:$AJ$93,$C67,D$58)</f>
        <v>167.16200000000001</v>
      </c>
      <c r="E15" s="52" cm="1">
        <f t="array" ref="E15">INDEX($D$66:$AJ$93,$C67,E$58)</f>
        <v>129.75</v>
      </c>
      <c r="F15" s="52"/>
      <c r="G15" s="53" t="str" cm="1">
        <f t="array" ref="G15">HYPERLINK(TEXT("#"&amp;INDEX($D$101:$AJ$128,$C102,C$58),),INDEX($D$101:$AJ$128,$C102,C$58))</f>
        <v>A127833186L</v>
      </c>
      <c r="H15" s="53" t="str" cm="1">
        <f t="array" ref="H15">HYPERLINK(TEXT("#"&amp;INDEX($D$101:$AJ$128,$C102,D$58),),INDEX($D$101:$AJ$128,$C102,D$58))</f>
        <v>A127830216K</v>
      </c>
      <c r="I15" s="53" t="str" cm="1">
        <f t="array" ref="I15">HYPERLINK(TEXT("#"&amp;INDEX($D$101:$AJ$128,$C102,E$58),),INDEX($D$101:$AJ$128,$C102,E$58))</f>
        <v>A127827246R</v>
      </c>
    </row>
    <row r="16" spans="1:20">
      <c r="B16" s="55" t="s">
        <v>1755</v>
      </c>
      <c r="C16" s="52" cm="1">
        <f t="array" ref="C16">INDEX($D$66:$AJ$93,$C68,C$58)</f>
        <v>116.151</v>
      </c>
      <c r="D16" s="52" cm="1">
        <f t="array" ref="D16">INDEX($D$66:$AJ$93,$C68,D$58)</f>
        <v>88.83</v>
      </c>
      <c r="E16" s="52" cm="1">
        <f t="array" ref="E16">INDEX($D$66:$AJ$93,$C68,E$58)</f>
        <v>27.321000000000002</v>
      </c>
      <c r="F16" s="52"/>
      <c r="G16" s="53" t="str" cm="1">
        <f t="array" ref="G16">HYPERLINK(TEXT("#"&amp;INDEX($D$101:$AJ$128,$C103,C$58),),INDEX($D$101:$AJ$128,$C103,C$58))</f>
        <v>A127833181A</v>
      </c>
      <c r="H16" s="53" t="str" cm="1">
        <f t="array" ref="H16">HYPERLINK(TEXT("#"&amp;INDEX($D$101:$AJ$128,$C103,D$58),),INDEX($D$101:$AJ$128,$C103,D$58))</f>
        <v>A127830211X</v>
      </c>
      <c r="I16" s="53" t="str" cm="1">
        <f t="array" ref="I16">HYPERLINK(TEXT("#"&amp;INDEX($D$101:$AJ$128,$C103,E$58),),INDEX($D$101:$AJ$128,$C103,E$58))</f>
        <v>A127827241C</v>
      </c>
    </row>
    <row r="17" spans="1:9">
      <c r="B17" s="56" t="s">
        <v>1756</v>
      </c>
      <c r="C17" s="52" cm="1">
        <f t="array" ref="C17">INDEX($D$66:$AJ$93,$C69,C$58)</f>
        <v>61.847000000000001</v>
      </c>
      <c r="D17" s="52" cm="1">
        <f t="array" ref="D17">INDEX($D$66:$AJ$93,$C69,D$58)</f>
        <v>43.261000000000003</v>
      </c>
      <c r="E17" s="52" cm="1">
        <f t="array" ref="E17">INDEX($D$66:$AJ$93,$C69,E$58)</f>
        <v>18.585999999999999</v>
      </c>
      <c r="F17" s="52"/>
      <c r="G17" s="53" t="str" cm="1">
        <f t="array" ref="G17">HYPERLINK(TEXT("#"&amp;INDEX($D$101:$AJ$128,$C104,C$58),),INDEX($D$101:$AJ$128,$C104,C$58))</f>
        <v>A127833179R</v>
      </c>
      <c r="H17" s="53" t="str" cm="1">
        <f t="array" ref="H17">HYPERLINK(TEXT("#"&amp;INDEX($D$101:$AJ$128,$C104,D$58),),INDEX($D$101:$AJ$128,$C104,D$58))</f>
        <v>A127830209L</v>
      </c>
      <c r="I17" s="53" t="str" cm="1">
        <f t="array" ref="I17">HYPERLINK(TEXT("#"&amp;INDEX($D$101:$AJ$128,$C104,E$58),),INDEX($D$101:$AJ$128,$C104,E$58))</f>
        <v>A127827239T</v>
      </c>
    </row>
    <row r="18" spans="1:9">
      <c r="B18" s="56" t="s">
        <v>1757</v>
      </c>
      <c r="C18" s="52" cm="1">
        <f t="array" ref="C18">INDEX($D$66:$AJ$93,$C70,C$58)</f>
        <v>54.304000000000002</v>
      </c>
      <c r="D18" s="52" cm="1">
        <f t="array" ref="D18">INDEX($D$66:$AJ$93,$C70,D$58)</f>
        <v>45.569000000000003</v>
      </c>
      <c r="E18" s="52" cm="1">
        <f t="array" ref="E18">INDEX($D$66:$AJ$93,$C70,E$58)</f>
        <v>8.7349999999999994</v>
      </c>
      <c r="F18" s="52"/>
      <c r="G18" s="53" t="str" cm="1">
        <f t="array" ref="G18">HYPERLINK(TEXT("#"&amp;INDEX($D$101:$AJ$128,$C105,C$58),),INDEX($D$101:$AJ$128,$C105,C$58))</f>
        <v>A127833190C</v>
      </c>
      <c r="H18" s="53" t="str" cm="1">
        <f t="array" ref="H18">HYPERLINK(TEXT("#"&amp;INDEX($D$101:$AJ$128,$C105,D$58),),INDEX($D$101:$AJ$128,$C105,D$58))</f>
        <v>A127830220A</v>
      </c>
      <c r="I18" s="53" t="str" cm="1">
        <f t="array" ref="I18">HYPERLINK(TEXT("#"&amp;INDEX($D$101:$AJ$128,$C105,E$58),),INDEX($D$101:$AJ$128,$C105,E$58))</f>
        <v>A127827250F</v>
      </c>
    </row>
    <row r="19" spans="1:9">
      <c r="B19" s="55" t="s">
        <v>1758</v>
      </c>
      <c r="C19" s="52" cm="1">
        <f t="array" ref="C19">INDEX($D$66:$AJ$93,$C71,C$58)</f>
        <v>180.761</v>
      </c>
      <c r="D19" s="52" cm="1">
        <f t="array" ref="D19">INDEX($D$66:$AJ$93,$C71,D$58)</f>
        <v>78.331999999999994</v>
      </c>
      <c r="E19" s="52" cm="1">
        <f t="array" ref="E19">INDEX($D$66:$AJ$93,$C71,E$58)</f>
        <v>102.429</v>
      </c>
      <c r="F19" s="52"/>
      <c r="G19" s="53" t="str" cm="1">
        <f t="array" ref="G19">HYPERLINK(TEXT("#"&amp;INDEX($D$101:$AJ$128,$C106,C$58),),INDEX($D$101:$AJ$128,$C106,C$58))</f>
        <v>A127833178L</v>
      </c>
      <c r="H19" s="53" t="str" cm="1">
        <f t="array" ref="H19">HYPERLINK(TEXT("#"&amp;INDEX($D$101:$AJ$128,$C106,D$58),),INDEX($D$101:$AJ$128,$C106,D$58))</f>
        <v>A127830208K</v>
      </c>
      <c r="I19" s="53" t="str" cm="1">
        <f t="array" ref="I19">HYPERLINK(TEXT("#"&amp;INDEX($D$101:$AJ$128,$C106,E$58),),INDEX($D$101:$AJ$128,$C106,E$58))</f>
        <v>A127827238R</v>
      </c>
    </row>
    <row r="20" spans="1:9">
      <c r="B20" s="54" t="s">
        <v>1759</v>
      </c>
      <c r="C20" s="52" cm="1">
        <f t="array" ref="C20">INDEX($D$66:$AJ$93,$C72,C$58)</f>
        <v>1424.817</v>
      </c>
      <c r="D20" s="52" cm="1">
        <f t="array" ref="D20">INDEX($D$66:$AJ$93,$C72,D$58)</f>
        <v>759.43100000000004</v>
      </c>
      <c r="E20" s="52" cm="1">
        <f t="array" ref="E20">INDEX($D$66:$AJ$93,$C72,E$58)</f>
        <v>665.38599999999997</v>
      </c>
      <c r="F20" s="52"/>
      <c r="G20" s="53" t="str" cm="1">
        <f t="array" ref="G20">HYPERLINK(TEXT("#"&amp;INDEX($D$101:$AJ$128,$C107,C$58),),INDEX($D$101:$AJ$128,$C107,C$58))</f>
        <v>A127833185K</v>
      </c>
      <c r="H20" s="53" t="str" cm="1">
        <f t="array" ref="H20">HYPERLINK(TEXT("#"&amp;INDEX($D$101:$AJ$128,$C107,D$58),),INDEX($D$101:$AJ$128,$C107,D$58))</f>
        <v>A127830215J</v>
      </c>
      <c r="I20" s="53" t="str" cm="1">
        <f t="array" ref="I20">HYPERLINK(TEXT("#"&amp;INDEX($D$101:$AJ$128,$C107,E$58),),INDEX($D$101:$AJ$128,$C107,E$58))</f>
        <v>A127827245L</v>
      </c>
    </row>
    <row r="21" spans="1:9">
      <c r="B21" s="55" t="s">
        <v>1760</v>
      </c>
      <c r="C21" s="52" cm="1">
        <f t="array" ref="C21">INDEX($D$66:$AJ$93,$C73,C$58)</f>
        <v>585.17399999999998</v>
      </c>
      <c r="D21" s="52" cm="1">
        <f t="array" ref="D21">INDEX($D$66:$AJ$93,$C73,D$58)</f>
        <v>415.72800000000001</v>
      </c>
      <c r="E21" s="52" cm="1">
        <f t="array" ref="E21">INDEX($D$66:$AJ$93,$C73,E$58)</f>
        <v>169.447</v>
      </c>
      <c r="F21" s="52"/>
      <c r="G21" s="53" t="str" cm="1">
        <f t="array" ref="G21">HYPERLINK(TEXT("#"&amp;INDEX($D$101:$AJ$128,$C108,C$58),),INDEX($D$101:$AJ$128,$C108,C$58))</f>
        <v>A127833180X</v>
      </c>
      <c r="H21" s="53" t="str" cm="1">
        <f t="array" ref="H21">HYPERLINK(TEXT("#"&amp;INDEX($D$101:$AJ$128,$C108,D$58),),INDEX($D$101:$AJ$128,$C108,D$58))</f>
        <v>A127830210W</v>
      </c>
      <c r="I21" s="53" t="str" cm="1">
        <f t="array" ref="I21">HYPERLINK(TEXT("#"&amp;INDEX($D$101:$AJ$128,$C108,E$58),),INDEX($D$101:$AJ$128,$C108,E$58))</f>
        <v>A127827240A</v>
      </c>
    </row>
    <row r="22" spans="1:9">
      <c r="B22" s="55" t="s">
        <v>1761</v>
      </c>
      <c r="C22" s="52" cm="1">
        <f t="array" ref="C22">INDEX($D$66:$AJ$93,$C74,C$58)</f>
        <v>839.64300000000003</v>
      </c>
      <c r="D22" s="52" cm="1">
        <f t="array" ref="D22">INDEX($D$66:$AJ$93,$C74,D$58)</f>
        <v>343.70299999999997</v>
      </c>
      <c r="E22" s="52" cm="1">
        <f t="array" ref="E22">INDEX($D$66:$AJ$93,$C74,E$58)</f>
        <v>495.93900000000002</v>
      </c>
      <c r="F22" s="52"/>
      <c r="G22" s="53" t="str" cm="1">
        <f t="array" ref="G22">HYPERLINK(TEXT("#"&amp;INDEX($D$101:$AJ$128,$C109,C$58),),INDEX($D$101:$AJ$128,$C109,C$58))</f>
        <v>A127833177K</v>
      </c>
      <c r="H22" s="53" t="str" cm="1">
        <f t="array" ref="H22">HYPERLINK(TEXT("#"&amp;INDEX($D$101:$AJ$128,$C109,D$58),),INDEX($D$101:$AJ$128,$C109,D$58))</f>
        <v>A127830207J</v>
      </c>
      <c r="I22" s="53" t="str" cm="1">
        <f t="array" ref="I22">HYPERLINK(TEXT("#"&amp;INDEX($D$101:$AJ$128,$C109,E$58),),INDEX($D$101:$AJ$128,$C109,E$58))</f>
        <v>A127827237L</v>
      </c>
    </row>
    <row r="23" spans="1:9">
      <c r="C23" s="52"/>
      <c r="D23" s="52"/>
      <c r="E23" s="52"/>
      <c r="F23" s="52"/>
      <c r="G23" s="53"/>
      <c r="H23" s="53"/>
      <c r="I23" s="53"/>
    </row>
    <row r="24" spans="1:9">
      <c r="A24" s="50" t="s">
        <v>1762</v>
      </c>
      <c r="C24" s="52"/>
      <c r="D24" s="52"/>
      <c r="E24" s="52"/>
      <c r="F24" s="52"/>
      <c r="G24" s="53"/>
      <c r="H24" s="53"/>
      <c r="I24" s="53"/>
    </row>
    <row r="25" spans="1:9">
      <c r="A25" s="50"/>
      <c r="B25" s="11" t="s">
        <v>1753</v>
      </c>
      <c r="C25" s="52" cm="1">
        <f t="array" ref="C25">INDEX($D$66:$AJ$93,$C77,C$58)</f>
        <v>1594.3510000000001</v>
      </c>
      <c r="D25" s="52" cm="1">
        <f t="array" ref="D25">INDEX($D$66:$AJ$93,$C77,D$58)</f>
        <v>859.25699999999995</v>
      </c>
      <c r="E25" s="52" cm="1">
        <f t="array" ref="E25">INDEX($D$66:$AJ$93,$C77,E$58)</f>
        <v>735.09400000000005</v>
      </c>
      <c r="F25" s="52"/>
      <c r="G25" s="53" t="str" cm="1">
        <f t="array" ref="G25">HYPERLINK(TEXT("#"&amp;INDEX($D$101:$AJ$128,$C112,C$58),),INDEX($D$101:$AJ$128,$C112,C$58))</f>
        <v>A127833182C</v>
      </c>
      <c r="H25" s="53" t="str" cm="1">
        <f t="array" ref="H25">HYPERLINK(TEXT("#"&amp;INDEX($D$101:$AJ$128,$C112,D$58),),INDEX($D$101:$AJ$128,$C112,D$58))</f>
        <v>A127830212A</v>
      </c>
      <c r="I25" s="53" t="str" cm="1">
        <f t="array" ref="I25">HYPERLINK(TEXT("#"&amp;INDEX($D$101:$AJ$128,$C112,E$58),),INDEX($D$101:$AJ$128,$C112,E$58))</f>
        <v>A127827242F</v>
      </c>
    </row>
    <row r="26" spans="1:9">
      <c r="B26" s="54" t="s">
        <v>1763</v>
      </c>
      <c r="C26" s="52" cm="1">
        <f t="array" ref="C26">INDEX($D$66:$AJ$93,$C78,C$58)</f>
        <v>670.29399999999998</v>
      </c>
      <c r="D26" s="52" cm="1">
        <f t="array" ref="D26">INDEX($D$66:$AJ$93,$C78,D$58)</f>
        <v>482.98899999999998</v>
      </c>
      <c r="E26" s="52" cm="1">
        <f t="array" ref="E26">INDEX($D$66:$AJ$93,$C78,E$58)</f>
        <v>187.30500000000001</v>
      </c>
      <c r="F26" s="52"/>
      <c r="G26" s="53" t="str" cm="1">
        <f t="array" ref="G26">HYPERLINK(TEXT("#"&amp;INDEX($D$101:$AJ$128,$C113,C$58),),INDEX($D$101:$AJ$128,$C113,C$58))</f>
        <v>A127833184J</v>
      </c>
      <c r="H26" s="53" t="str" cm="1">
        <f t="array" ref="H26">HYPERLINK(TEXT("#"&amp;INDEX($D$101:$AJ$128,$C113,D$58),),INDEX($D$101:$AJ$128,$C113,D$58))</f>
        <v>A127830214F</v>
      </c>
      <c r="I26" s="53" t="str" cm="1">
        <f t="array" ref="I26">HYPERLINK(TEXT("#"&amp;INDEX($D$101:$AJ$128,$C113,E$58),),INDEX($D$101:$AJ$128,$C113,E$58))</f>
        <v>A127827244K</v>
      </c>
    </row>
    <row r="27" spans="1:9">
      <c r="B27" s="55" t="s">
        <v>1755</v>
      </c>
      <c r="C27" s="52" cm="1">
        <f t="array" ref="C27">INDEX($D$66:$AJ$93,$C79,C$58)</f>
        <v>116.151</v>
      </c>
      <c r="D27" s="52" cm="1">
        <f t="array" ref="D27">INDEX($D$66:$AJ$93,$C79,D$58)</f>
        <v>88.83</v>
      </c>
      <c r="E27" s="52" cm="1">
        <f t="array" ref="E27">INDEX($D$66:$AJ$93,$C79,E$58)</f>
        <v>27.321000000000002</v>
      </c>
      <c r="F27" s="52"/>
      <c r="G27" s="53" t="str" cm="1">
        <f t="array" ref="G27">HYPERLINK(TEXT("#"&amp;INDEX($D$101:$AJ$128,$C114,C$58),),INDEX($D$101:$AJ$128,$C114,C$58))</f>
        <v>A127833181A</v>
      </c>
      <c r="H27" s="53" t="str" cm="1">
        <f t="array" ref="H27">HYPERLINK(TEXT("#"&amp;INDEX($D$101:$AJ$128,$C114,D$58),),INDEX($D$101:$AJ$128,$C114,D$58))</f>
        <v>A127830211X</v>
      </c>
      <c r="I27" s="53" t="str" cm="1">
        <f t="array" ref="I27">HYPERLINK(TEXT("#"&amp;INDEX($D$101:$AJ$128,$C114,E$58),),INDEX($D$101:$AJ$128,$C114,E$58))</f>
        <v>A127827241C</v>
      </c>
    </row>
    <row r="28" spans="1:9">
      <c r="B28" s="55" t="s">
        <v>1760</v>
      </c>
      <c r="C28" s="52" cm="1">
        <f t="array" ref="C28">INDEX($D$66:$AJ$93,$C80,C$58)</f>
        <v>585.17399999999998</v>
      </c>
      <c r="D28" s="52" cm="1">
        <f t="array" ref="D28">INDEX($D$66:$AJ$93,$C80,D$58)</f>
        <v>415.72800000000001</v>
      </c>
      <c r="E28" s="52" cm="1">
        <f t="array" ref="E28">INDEX($D$66:$AJ$93,$C80,E$58)</f>
        <v>169.447</v>
      </c>
      <c r="F28" s="52"/>
      <c r="G28" s="53" t="str" cm="1">
        <f t="array" ref="G28">HYPERLINK(TEXT("#"&amp;INDEX($D$101:$AJ$128,$C115,C$58),),INDEX($D$101:$AJ$128,$C115,C$58))</f>
        <v>A127833180X</v>
      </c>
      <c r="H28" s="53" t="str" cm="1">
        <f t="array" ref="H28">HYPERLINK(TEXT("#"&amp;INDEX($D$101:$AJ$128,$C115,D$58),),INDEX($D$101:$AJ$128,$C115,D$58))</f>
        <v>A127830210W</v>
      </c>
      <c r="I28" s="53" t="str" cm="1">
        <f t="array" ref="I28">HYPERLINK(TEXT("#"&amp;INDEX($D$101:$AJ$128,$C115,E$58),),INDEX($D$101:$AJ$128,$C115,E$58))</f>
        <v>A127827240A</v>
      </c>
    </row>
    <row r="29" spans="1:9">
      <c r="B29" s="54" t="s">
        <v>1764</v>
      </c>
      <c r="C29" s="52" cm="1">
        <f t="array" ref="C29">INDEX($D$66:$AJ$93,$C81,C$58)</f>
        <v>924.05700000000002</v>
      </c>
      <c r="D29" s="52" cm="1">
        <f t="array" ref="D29">INDEX($D$66:$AJ$93,$C81,D$58)</f>
        <v>376.26799999999997</v>
      </c>
      <c r="E29" s="52" cm="1">
        <f t="array" ref="E29">INDEX($D$66:$AJ$93,$C81,E$58)</f>
        <v>547.78899999999999</v>
      </c>
      <c r="F29" s="52"/>
      <c r="G29" s="53" t="str" cm="1">
        <f t="array" ref="G29">HYPERLINK(TEXT("#"&amp;INDEX($D$101:$AJ$128,$C116,C$58),),INDEX($D$101:$AJ$128,$C116,C$58))</f>
        <v>A127833183F</v>
      </c>
      <c r="H29" s="53" t="str" cm="1">
        <f t="array" ref="H29">HYPERLINK(TEXT("#"&amp;INDEX($D$101:$AJ$128,$C116,D$58),),INDEX($D$101:$AJ$128,$C116,D$58))</f>
        <v>A127830213C</v>
      </c>
      <c r="I29" s="53" t="str" cm="1">
        <f t="array" ref="I29">HYPERLINK(TEXT("#"&amp;INDEX($D$101:$AJ$128,$C116,E$58),),INDEX($D$101:$AJ$128,$C116,E$58))</f>
        <v>A127827243J</v>
      </c>
    </row>
    <row r="30" spans="1:9">
      <c r="B30" s="55" t="s">
        <v>1758</v>
      </c>
      <c r="C30" s="52" cm="1">
        <f t="array" ref="C30">INDEX($D$66:$AJ$93,$C82,C$58)</f>
        <v>180.761</v>
      </c>
      <c r="D30" s="52" cm="1">
        <f t="array" ref="D30">INDEX($D$66:$AJ$93,$C82,D$58)</f>
        <v>78.331999999999994</v>
      </c>
      <c r="E30" s="52" cm="1">
        <f t="array" ref="E30">INDEX($D$66:$AJ$93,$C82,E$58)</f>
        <v>102.429</v>
      </c>
      <c r="F30" s="52"/>
      <c r="G30" s="53" t="str" cm="1">
        <f t="array" ref="G30">HYPERLINK(TEXT("#"&amp;INDEX($D$101:$AJ$128,$C117,C$58),),INDEX($D$101:$AJ$128,$C117,C$58))</f>
        <v>A127833178L</v>
      </c>
      <c r="H30" s="53" t="str" cm="1">
        <f t="array" ref="H30">HYPERLINK(TEXT("#"&amp;INDEX($D$101:$AJ$128,$C117,D$58),),INDEX($D$101:$AJ$128,$C117,D$58))</f>
        <v>A127830208K</v>
      </c>
      <c r="I30" s="53" t="str" cm="1">
        <f t="array" ref="I30">HYPERLINK(TEXT("#"&amp;INDEX($D$101:$AJ$128,$C117,E$58),),INDEX($D$101:$AJ$128,$C117,E$58))</f>
        <v>A127827238R</v>
      </c>
    </row>
    <row r="31" spans="1:9">
      <c r="B31" s="55" t="s">
        <v>1761</v>
      </c>
      <c r="C31" s="52" cm="1">
        <f t="array" ref="C31">INDEX($D$66:$AJ$93,$C83,C$58)</f>
        <v>839.64300000000003</v>
      </c>
      <c r="D31" s="52" cm="1">
        <f t="array" ref="D31">INDEX($D$66:$AJ$93,$C83,D$58)</f>
        <v>343.70299999999997</v>
      </c>
      <c r="E31" s="52" cm="1">
        <f t="array" ref="E31">INDEX($D$66:$AJ$93,$C83,E$58)</f>
        <v>495.93900000000002</v>
      </c>
      <c r="F31" s="52"/>
      <c r="G31" s="53" t="str" cm="1">
        <f t="array" ref="G31">HYPERLINK(TEXT("#"&amp;INDEX($D$101:$AJ$128,$C118,C$58),),INDEX($D$101:$AJ$128,$C118,C$58))</f>
        <v>A127833177K</v>
      </c>
      <c r="H31" s="53" t="str" cm="1">
        <f t="array" ref="H31">HYPERLINK(TEXT("#"&amp;INDEX($D$101:$AJ$128,$C118,D$58),),INDEX($D$101:$AJ$128,$C118,D$58))</f>
        <v>A127830207J</v>
      </c>
      <c r="I31" s="53" t="str" cm="1">
        <f t="array" ref="I31">HYPERLINK(TEXT("#"&amp;INDEX($D$101:$AJ$128,$C118,E$58),),INDEX($D$101:$AJ$128,$C118,E$58))</f>
        <v>A127827237L</v>
      </c>
    </row>
    <row r="32" spans="1:9">
      <c r="B32" s="11"/>
      <c r="C32" s="52"/>
      <c r="D32" s="52"/>
      <c r="E32" s="52"/>
      <c r="F32" s="52"/>
      <c r="G32" s="53"/>
      <c r="H32" s="53"/>
      <c r="I32" s="53"/>
    </row>
    <row r="33" spans="1:20">
      <c r="A33" s="50" t="s">
        <v>1765</v>
      </c>
      <c r="C33" s="52"/>
      <c r="D33" s="52"/>
      <c r="E33" s="52"/>
      <c r="F33" s="52"/>
      <c r="G33" s="53"/>
      <c r="H33" s="53"/>
      <c r="I33" s="53"/>
    </row>
    <row r="34" spans="1:20">
      <c r="A34" s="50"/>
      <c r="B34" s="11" t="s">
        <v>1765</v>
      </c>
      <c r="C34" s="52" cm="1">
        <f t="array" ref="C34">INDEX($D$66:$AJ$93,$C86,C$58)</f>
        <v>901.49</v>
      </c>
      <c r="D34" s="52" cm="1">
        <f t="array" ref="D34">INDEX($D$66:$AJ$93,$C86,D$58)</f>
        <v>386.964</v>
      </c>
      <c r="E34" s="52" cm="1">
        <f t="array" ref="E34">INDEX($D$66:$AJ$93,$C86,E$58)</f>
        <v>514.52599999999995</v>
      </c>
      <c r="F34" s="52"/>
      <c r="G34" s="53" t="str" cm="1">
        <f t="array" ref="G34">HYPERLINK(TEXT("#"&amp;INDEX($D$101:$AJ$128,$C121,C$58),),INDEX($D$101:$AJ$128,$C121,C$58))</f>
        <v>A127833191F</v>
      </c>
      <c r="H34" s="53" t="str" cm="1">
        <f t="array" ref="H34">HYPERLINK(TEXT("#"&amp;INDEX($D$101:$AJ$128,$C121,D$58),),INDEX($D$101:$AJ$128,$C121,D$58))</f>
        <v>A127830221C</v>
      </c>
      <c r="I34" s="53" t="str" cm="1">
        <f t="array" ref="I34">HYPERLINK(TEXT("#"&amp;INDEX($D$101:$AJ$128,$C121,E$58),),INDEX($D$101:$AJ$128,$C121,E$58))</f>
        <v>A127827251J</v>
      </c>
    </row>
    <row r="35" spans="1:20">
      <c r="B35" s="54" t="s">
        <v>1766</v>
      </c>
      <c r="C35" s="52" cm="1">
        <f t="array" ref="C35">INDEX($D$66:$AJ$93,$C87,C$58)</f>
        <v>61.847000000000001</v>
      </c>
      <c r="D35" s="52" cm="1">
        <f t="array" ref="D35">INDEX($D$66:$AJ$93,$C87,D$58)</f>
        <v>43.261000000000003</v>
      </c>
      <c r="E35" s="52" cm="1">
        <f t="array" ref="E35">INDEX($D$66:$AJ$93,$C87,E$58)</f>
        <v>18.585999999999999</v>
      </c>
      <c r="F35" s="52"/>
      <c r="G35" s="53" t="str" cm="1">
        <f t="array" ref="G35">HYPERLINK(TEXT("#"&amp;INDEX($D$101:$AJ$128,$C122,C$58),),INDEX($D$101:$AJ$128,$C122,C$58))</f>
        <v>A127833179R</v>
      </c>
      <c r="H35" s="53" t="str" cm="1">
        <f t="array" ref="H35">HYPERLINK(TEXT("#"&amp;INDEX($D$101:$AJ$128,$C122,D$58),),INDEX($D$101:$AJ$128,$C122,D$58))</f>
        <v>A127830209L</v>
      </c>
      <c r="I35" s="53" t="str" cm="1">
        <f t="array" ref="I35">HYPERLINK(TEXT("#"&amp;INDEX($D$101:$AJ$128,$C122,E$58),),INDEX($D$101:$AJ$128,$C122,E$58))</f>
        <v>A127827239T</v>
      </c>
    </row>
    <row r="36" spans="1:20">
      <c r="B36" s="54" t="s">
        <v>1761</v>
      </c>
      <c r="C36" s="52" cm="1">
        <f t="array" ref="C36">INDEX($D$66:$AJ$93,$C88,C$58)</f>
        <v>839.64300000000003</v>
      </c>
      <c r="D36" s="52" cm="1">
        <f t="array" ref="D36">INDEX($D$66:$AJ$93,$C88,D$58)</f>
        <v>343.70299999999997</v>
      </c>
      <c r="E36" s="52" cm="1">
        <f t="array" ref="E36">INDEX($D$66:$AJ$93,$C88,E$58)</f>
        <v>495.93900000000002</v>
      </c>
      <c r="F36" s="52"/>
      <c r="G36" s="53" t="str" cm="1">
        <f t="array" ref="G36">HYPERLINK(TEXT("#"&amp;INDEX($D$101:$AJ$128,$C123,C$58),),INDEX($D$101:$AJ$128,$C123,C$58))</f>
        <v>A127833177K</v>
      </c>
      <c r="H36" s="53" t="str" cm="1">
        <f t="array" ref="H36">HYPERLINK(TEXT("#"&amp;INDEX($D$101:$AJ$128,$C123,D$58),),INDEX($D$101:$AJ$128,$C123,D$58))</f>
        <v>A127830207J</v>
      </c>
      <c r="I36" s="53" t="str" cm="1">
        <f t="array" ref="I36">HYPERLINK(TEXT("#"&amp;INDEX($D$101:$AJ$128,$C123,E$58),),INDEX($D$101:$AJ$128,$C123,E$58))</f>
        <v>A127827237L</v>
      </c>
    </row>
    <row r="37" spans="1:20">
      <c r="B37" s="11"/>
      <c r="C37" s="52"/>
      <c r="D37" s="52"/>
      <c r="E37" s="52"/>
      <c r="F37" s="52"/>
      <c r="G37" s="53"/>
      <c r="H37" s="53"/>
      <c r="I37" s="53"/>
    </row>
    <row r="38" spans="1:20">
      <c r="A38" s="50" t="s">
        <v>1767</v>
      </c>
      <c r="C38" s="52"/>
      <c r="D38" s="52"/>
      <c r="E38" s="52"/>
      <c r="F38" s="52"/>
      <c r="G38" s="53"/>
      <c r="H38" s="53"/>
      <c r="I38" s="53"/>
    </row>
    <row r="39" spans="1:20">
      <c r="B39" s="11" t="s">
        <v>1768</v>
      </c>
      <c r="C39" s="52" cm="1">
        <f t="array" ref="C39">INDEX($D$66:$AJ$93,$C91,C$58)</f>
        <v>14102.888000000001</v>
      </c>
      <c r="D39" s="52" cm="1">
        <f t="array" ref="D39">INDEX($D$66:$AJ$93,$C91,D$58)</f>
        <v>7369.6080000000002</v>
      </c>
      <c r="E39" s="52" cm="1">
        <f t="array" ref="E39">INDEX($D$66:$AJ$93,$C91,E$58)</f>
        <v>6733.28</v>
      </c>
      <c r="F39" s="52"/>
      <c r="G39" s="53" t="str" cm="1">
        <f t="array" ref="G39">HYPERLINK(TEXT("#"&amp;INDEX($D$101:$AJ$128,$C126,C$58),),INDEX($D$101:$AJ$128,$C126,C$58))</f>
        <v>A127833187R</v>
      </c>
      <c r="H39" s="53" t="str" cm="1">
        <f t="array" ref="H39">HYPERLINK(TEXT("#"&amp;INDEX($D$101:$AJ$128,$C126,D$58),),INDEX($D$101:$AJ$128,$C126,D$58))</f>
        <v>A127830217L</v>
      </c>
      <c r="I39" s="53" t="str" cm="1">
        <f t="array" ref="I39">HYPERLINK(TEXT("#"&amp;INDEX($D$101:$AJ$128,$C126,E$58),),INDEX($D$101:$AJ$128,$C126,E$58))</f>
        <v>A127827247T</v>
      </c>
    </row>
    <row r="40" spans="1:20">
      <c r="B40" s="54" t="s">
        <v>1769</v>
      </c>
      <c r="C40" s="52" cm="1">
        <f t="array" ref="C40">INDEX($D$66:$AJ$93,$C92,C$58)</f>
        <v>9835.5570000000007</v>
      </c>
      <c r="D40" s="52" cm="1">
        <f t="array" ref="D40">INDEX($D$66:$AJ$93,$C92,D$58)</f>
        <v>5964.9620000000004</v>
      </c>
      <c r="E40" s="52" cm="1">
        <f t="array" ref="E40">INDEX($D$66:$AJ$93,$C92,E$58)</f>
        <v>3870.5949999999998</v>
      </c>
      <c r="F40" s="52"/>
      <c r="G40" s="53" t="str" cm="1">
        <f t="array" ref="G40">HYPERLINK(TEXT("#"&amp;INDEX($D$101:$AJ$128,$C127,C$58),),INDEX($D$101:$AJ$128,$C127,C$58))</f>
        <v>A127833189V</v>
      </c>
      <c r="H40" s="53" t="str" cm="1">
        <f t="array" ref="H40">HYPERLINK(TEXT("#"&amp;INDEX($D$101:$AJ$128,$C127,D$58),),INDEX($D$101:$AJ$128,$C127,D$58))</f>
        <v>A127830219T</v>
      </c>
      <c r="I40" s="53" t="str" cm="1">
        <f t="array" ref="I40">HYPERLINK(TEXT("#"&amp;INDEX($D$101:$AJ$128,$C127,E$58),),INDEX($D$101:$AJ$128,$C127,E$58))</f>
        <v>A127827249W</v>
      </c>
    </row>
    <row r="41" spans="1:20">
      <c r="B41" s="54" t="s">
        <v>1770</v>
      </c>
      <c r="C41" s="52" cm="1">
        <f t="array" ref="C41">INDEX($D$66:$AJ$93,$C93,C$58)</f>
        <v>4267.3310000000001</v>
      </c>
      <c r="D41" s="52" cm="1">
        <f t="array" ref="D41">INDEX($D$66:$AJ$93,$C93,D$58)</f>
        <v>1404.645</v>
      </c>
      <c r="E41" s="52" cm="1">
        <f t="array" ref="E41">INDEX($D$66:$AJ$93,$C93,E$58)</f>
        <v>2862.6860000000001</v>
      </c>
      <c r="F41" s="52"/>
      <c r="G41" s="53" t="str" cm="1">
        <f t="array" ref="G41">HYPERLINK(TEXT("#"&amp;INDEX($D$101:$AJ$128,$C128,C$58),),INDEX($D$101:$AJ$128,$C128,C$58))</f>
        <v>A127833188T</v>
      </c>
      <c r="H41" s="53" t="str" cm="1">
        <f t="array" ref="H41">HYPERLINK(TEXT("#"&amp;INDEX($D$101:$AJ$128,$C128,D$58),),INDEX($D$101:$AJ$128,$C128,D$58))</f>
        <v>A127830218R</v>
      </c>
      <c r="I41" s="53" t="str" cm="1">
        <f t="array" ref="I41">HYPERLINK(TEXT("#"&amp;INDEX($D$101:$AJ$128,$C128,E$58),),INDEX($D$101:$AJ$128,$C128,E$58))</f>
        <v>A127827248V</v>
      </c>
    </row>
    <row r="42" spans="1:20">
      <c r="B42" s="11"/>
      <c r="C42" s="52"/>
      <c r="D42" s="52"/>
      <c r="E42" s="52"/>
      <c r="F42" s="52"/>
      <c r="G42" s="53"/>
      <c r="H42" s="53"/>
      <c r="I42" s="53"/>
    </row>
    <row r="43" spans="1:20">
      <c r="B43" s="11"/>
      <c r="C43" s="52"/>
      <c r="D43" s="52"/>
      <c r="E43" s="52"/>
      <c r="F43" s="52"/>
      <c r="G43" s="53"/>
      <c r="H43" s="53"/>
      <c r="I43" s="53"/>
    </row>
    <row r="44" spans="1:20">
      <c r="A44" s="57" t="str">
        <f ca="1">Contents!B27</f>
        <v>© Commonwealth of Australia 2023</v>
      </c>
      <c r="B44" s="58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</row>
    <row r="45" spans="1:20">
      <c r="A45" s="57"/>
      <c r="B45" s="58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</row>
    <row r="46" spans="1:20" hidden="1">
      <c r="A46" s="59"/>
      <c r="B46" s="60" t="s">
        <v>1746</v>
      </c>
      <c r="C46" s="61">
        <v>1</v>
      </c>
      <c r="D46" s="62"/>
      <c r="E46" s="6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idden="1">
      <c r="A47" s="59"/>
      <c r="B47" s="60" t="s">
        <v>1771</v>
      </c>
      <c r="C47" s="61">
        <f>C46+3</f>
        <v>4</v>
      </c>
      <c r="D47" s="62"/>
      <c r="E47" s="6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idden="1">
      <c r="A48" s="59"/>
      <c r="B48" s="60" t="s">
        <v>1772</v>
      </c>
      <c r="C48" s="61">
        <f t="shared" ref="C48:C55" si="0">C47+3</f>
        <v>7</v>
      </c>
      <c r="D48" s="62"/>
      <c r="E48" s="6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36" hidden="1">
      <c r="A49" s="59"/>
      <c r="B49" s="60" t="s">
        <v>1773</v>
      </c>
      <c r="C49" s="61">
        <f t="shared" si="0"/>
        <v>10</v>
      </c>
      <c r="D49" s="62"/>
      <c r="E49" s="6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36" hidden="1">
      <c r="A50" s="59"/>
      <c r="B50" s="60" t="s">
        <v>1774</v>
      </c>
      <c r="C50" s="61">
        <f t="shared" si="0"/>
        <v>13</v>
      </c>
      <c r="D50" s="62"/>
      <c r="E50" s="6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36" hidden="1">
      <c r="A51" s="59"/>
      <c r="B51" s="60" t="s">
        <v>1775</v>
      </c>
      <c r="C51" s="61">
        <f t="shared" si="0"/>
        <v>16</v>
      </c>
      <c r="D51" s="62"/>
      <c r="E51" s="6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</row>
    <row r="52" spans="1:36" hidden="1">
      <c r="A52" s="59"/>
      <c r="B52" s="60" t="s">
        <v>1776</v>
      </c>
      <c r="C52" s="61">
        <f t="shared" si="0"/>
        <v>19</v>
      </c>
      <c r="D52" s="62"/>
      <c r="E52" s="6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</row>
    <row r="53" spans="1:36" hidden="1">
      <c r="A53" s="59"/>
      <c r="B53" s="60" t="s">
        <v>1777</v>
      </c>
      <c r="C53" s="61">
        <f t="shared" si="0"/>
        <v>22</v>
      </c>
      <c r="D53" s="62"/>
      <c r="E53" s="6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</row>
    <row r="54" spans="1:36" hidden="1">
      <c r="A54" s="59"/>
      <c r="B54" s="60" t="s">
        <v>1778</v>
      </c>
      <c r="C54" s="61">
        <f t="shared" si="0"/>
        <v>25</v>
      </c>
      <c r="D54" s="62"/>
      <c r="E54" s="6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</row>
    <row r="55" spans="1:36" hidden="1">
      <c r="A55" s="59"/>
      <c r="B55" s="60" t="s">
        <v>1779</v>
      </c>
      <c r="C55" s="61">
        <f t="shared" si="0"/>
        <v>28</v>
      </c>
      <c r="D55" s="62"/>
      <c r="E55" s="6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</row>
    <row r="56" spans="1:36" hidden="1">
      <c r="A56" s="59"/>
      <c r="B56" s="60" t="s">
        <v>1780</v>
      </c>
      <c r="C56" s="61">
        <f>C55+3</f>
        <v>31</v>
      </c>
      <c r="D56" s="62"/>
      <c r="E56" s="6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</row>
    <row r="57" spans="1:36" hidden="1">
      <c r="A57" s="59"/>
      <c r="B57" s="63"/>
      <c r="C57" s="62"/>
      <c r="D57" s="62"/>
      <c r="E57" s="6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</row>
    <row r="58" spans="1:36" hidden="1">
      <c r="A58" s="59"/>
      <c r="B58" s="64"/>
      <c r="C58" s="61">
        <f>VLOOKUP(C10,B46:C56,2,FALSE)</f>
        <v>1</v>
      </c>
      <c r="D58" s="61">
        <f>C58+1</f>
        <v>2</v>
      </c>
      <c r="E58" s="61">
        <f>D58+1</f>
        <v>3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</row>
    <row r="59" spans="1:36" hidden="1">
      <c r="A59" s="59"/>
      <c r="B59" s="58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</row>
    <row r="60" spans="1:36" hidden="1">
      <c r="A60" s="59"/>
      <c r="B60" s="58"/>
      <c r="C60" s="58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</row>
    <row r="61" spans="1:36" hidden="1">
      <c r="A61" s="59"/>
      <c r="B61" s="58"/>
      <c r="C61" s="58"/>
      <c r="D61" s="61">
        <v>1</v>
      </c>
      <c r="E61" s="61">
        <v>2</v>
      </c>
      <c r="F61" s="61">
        <v>3</v>
      </c>
      <c r="G61" s="61">
        <v>4</v>
      </c>
      <c r="H61" s="61">
        <v>5</v>
      </c>
      <c r="I61" s="61">
        <v>6</v>
      </c>
      <c r="J61" s="61">
        <v>7</v>
      </c>
      <c r="K61" s="61">
        <v>8</v>
      </c>
      <c r="L61" s="61">
        <v>9</v>
      </c>
      <c r="M61" s="61">
        <v>10</v>
      </c>
      <c r="N61" s="61">
        <v>11</v>
      </c>
      <c r="O61" s="61">
        <v>12</v>
      </c>
      <c r="P61" s="61">
        <v>13</v>
      </c>
      <c r="Q61" s="61">
        <v>14</v>
      </c>
      <c r="R61" s="61">
        <v>15</v>
      </c>
      <c r="S61" s="61">
        <v>16</v>
      </c>
      <c r="T61" s="61">
        <v>17</v>
      </c>
      <c r="U61" s="61">
        <v>18</v>
      </c>
      <c r="V61" s="61">
        <v>19</v>
      </c>
      <c r="W61" s="61">
        <v>20</v>
      </c>
      <c r="X61" s="61">
        <v>21</v>
      </c>
      <c r="Y61" s="61">
        <v>22</v>
      </c>
      <c r="Z61" s="61">
        <v>23</v>
      </c>
      <c r="AA61" s="61">
        <v>24</v>
      </c>
      <c r="AB61" s="61">
        <v>25</v>
      </c>
      <c r="AC61" s="61">
        <v>26</v>
      </c>
      <c r="AD61" s="61">
        <v>27</v>
      </c>
      <c r="AE61" s="61">
        <v>28</v>
      </c>
      <c r="AF61" s="61">
        <v>29</v>
      </c>
      <c r="AG61" s="61">
        <v>30</v>
      </c>
      <c r="AH61" s="61">
        <v>31</v>
      </c>
      <c r="AI61" s="61">
        <v>32</v>
      </c>
      <c r="AJ61" s="61">
        <v>33</v>
      </c>
    </row>
    <row r="62" spans="1:36" ht="15" hidden="1" customHeight="1">
      <c r="A62" s="43"/>
      <c r="B62" s="43"/>
      <c r="C62" s="43"/>
      <c r="D62" s="65" t="s">
        <v>1746</v>
      </c>
      <c r="E62" s="65"/>
      <c r="F62" s="65"/>
      <c r="G62" s="65" t="s">
        <v>1771</v>
      </c>
      <c r="H62" s="65"/>
      <c r="I62" s="65"/>
      <c r="J62" s="65" t="s">
        <v>1772</v>
      </c>
      <c r="K62" s="65"/>
      <c r="L62" s="65"/>
      <c r="M62" s="65" t="s">
        <v>1773</v>
      </c>
      <c r="N62" s="65"/>
      <c r="O62" s="65"/>
      <c r="P62" s="65" t="s">
        <v>1774</v>
      </c>
      <c r="Q62" s="65"/>
      <c r="R62" s="65"/>
      <c r="S62" s="65" t="s">
        <v>1775</v>
      </c>
      <c r="T62" s="65"/>
      <c r="U62" s="65"/>
      <c r="V62" s="65" t="s">
        <v>1776</v>
      </c>
      <c r="W62" s="65"/>
      <c r="X62" s="65"/>
      <c r="Y62" s="65" t="s">
        <v>1777</v>
      </c>
      <c r="Z62" s="65"/>
      <c r="AA62" s="65"/>
      <c r="AB62" s="65" t="s">
        <v>1778</v>
      </c>
      <c r="AC62" s="65"/>
      <c r="AD62" s="65"/>
      <c r="AE62" s="65" t="s">
        <v>1779</v>
      </c>
      <c r="AF62" s="65"/>
      <c r="AG62" s="65"/>
      <c r="AH62" s="65" t="s">
        <v>1780</v>
      </c>
      <c r="AI62" s="65"/>
      <c r="AJ62" s="65"/>
    </row>
    <row r="63" spans="1:36" hidden="1">
      <c r="A63" s="43"/>
      <c r="B63" s="43"/>
      <c r="C63" s="43"/>
      <c r="D63" s="44" t="s">
        <v>1748</v>
      </c>
      <c r="E63" s="44" t="s">
        <v>1749</v>
      </c>
      <c r="F63" s="44" t="s">
        <v>1750</v>
      </c>
      <c r="G63" s="44" t="s">
        <v>1748</v>
      </c>
      <c r="H63" s="44" t="s">
        <v>1749</v>
      </c>
      <c r="I63" s="44" t="s">
        <v>1750</v>
      </c>
      <c r="J63" s="44" t="s">
        <v>1748</v>
      </c>
      <c r="K63" s="44" t="s">
        <v>1749</v>
      </c>
      <c r="L63" s="44" t="s">
        <v>1750</v>
      </c>
      <c r="M63" s="44" t="s">
        <v>1748</v>
      </c>
      <c r="N63" s="44" t="s">
        <v>1749</v>
      </c>
      <c r="O63" s="44" t="s">
        <v>1750</v>
      </c>
      <c r="P63" s="44" t="s">
        <v>1748</v>
      </c>
      <c r="Q63" s="44" t="s">
        <v>1749</v>
      </c>
      <c r="R63" s="44" t="s">
        <v>1750</v>
      </c>
      <c r="S63" s="44" t="s">
        <v>1748</v>
      </c>
      <c r="T63" s="44" t="s">
        <v>1749</v>
      </c>
      <c r="U63" s="44" t="s">
        <v>1750</v>
      </c>
      <c r="V63" s="44" t="s">
        <v>1748</v>
      </c>
      <c r="W63" s="44" t="s">
        <v>1749</v>
      </c>
      <c r="X63" s="44" t="s">
        <v>1750</v>
      </c>
      <c r="Y63" s="44" t="s">
        <v>1748</v>
      </c>
      <c r="Z63" s="44" t="s">
        <v>1749</v>
      </c>
      <c r="AA63" s="44" t="s">
        <v>1750</v>
      </c>
      <c r="AB63" s="44" t="s">
        <v>1748</v>
      </c>
      <c r="AC63" s="44" t="s">
        <v>1749</v>
      </c>
      <c r="AD63" s="44" t="s">
        <v>1750</v>
      </c>
      <c r="AE63" s="44" t="s">
        <v>1748</v>
      </c>
      <c r="AF63" s="44" t="s">
        <v>1749</v>
      </c>
      <c r="AG63" s="44" t="s">
        <v>1750</v>
      </c>
      <c r="AH63" s="44" t="s">
        <v>1748</v>
      </c>
      <c r="AI63" s="44" t="s">
        <v>1749</v>
      </c>
      <c r="AJ63" s="44" t="s">
        <v>1750</v>
      </c>
    </row>
    <row r="64" spans="1:36" hidden="1">
      <c r="A64" s="43"/>
      <c r="B64" s="43"/>
      <c r="C64" s="43"/>
      <c r="D64" s="49" t="s">
        <v>1751</v>
      </c>
      <c r="E64" s="49" t="s">
        <v>1751</v>
      </c>
      <c r="F64" s="49" t="s">
        <v>1751</v>
      </c>
      <c r="G64" s="49" t="s">
        <v>1751</v>
      </c>
      <c r="H64" s="49" t="s">
        <v>1751</v>
      </c>
      <c r="I64" s="49" t="s">
        <v>1751</v>
      </c>
      <c r="J64" s="49" t="s">
        <v>1751</v>
      </c>
      <c r="K64" s="49" t="s">
        <v>1751</v>
      </c>
      <c r="L64" s="49" t="s">
        <v>1751</v>
      </c>
      <c r="M64" s="49" t="s">
        <v>1751</v>
      </c>
      <c r="N64" s="49" t="s">
        <v>1751</v>
      </c>
      <c r="O64" s="49" t="s">
        <v>1751</v>
      </c>
      <c r="P64" s="49" t="s">
        <v>1751</v>
      </c>
      <c r="Q64" s="49" t="s">
        <v>1751</v>
      </c>
      <c r="R64" s="49" t="s">
        <v>1751</v>
      </c>
      <c r="S64" s="49" t="s">
        <v>1751</v>
      </c>
      <c r="T64" s="49" t="s">
        <v>1751</v>
      </c>
      <c r="U64" s="49" t="s">
        <v>1751</v>
      </c>
      <c r="V64" s="49" t="s">
        <v>1751</v>
      </c>
      <c r="W64" s="49" t="s">
        <v>1751</v>
      </c>
      <c r="X64" s="49" t="s">
        <v>1751</v>
      </c>
      <c r="Y64" s="49" t="s">
        <v>1751</v>
      </c>
      <c r="Z64" s="49" t="s">
        <v>1751</v>
      </c>
      <c r="AA64" s="49" t="s">
        <v>1751</v>
      </c>
      <c r="AB64" s="49" t="s">
        <v>1751</v>
      </c>
      <c r="AC64" s="49" t="s">
        <v>1751</v>
      </c>
      <c r="AD64" s="49" t="s">
        <v>1751</v>
      </c>
      <c r="AE64" s="49" t="s">
        <v>1751</v>
      </c>
      <c r="AF64" s="49" t="s">
        <v>1751</v>
      </c>
      <c r="AG64" s="49" t="s">
        <v>1751</v>
      </c>
      <c r="AH64" s="49" t="s">
        <v>1751</v>
      </c>
      <c r="AI64" s="49" t="s">
        <v>1751</v>
      </c>
      <c r="AJ64" s="49" t="s">
        <v>1751</v>
      </c>
    </row>
    <row r="65" spans="1:36" hidden="1">
      <c r="A65" s="50" t="s">
        <v>1752</v>
      </c>
      <c r="C65" s="43"/>
      <c r="D65" s="49"/>
      <c r="E65" s="49"/>
      <c r="F65" s="49"/>
      <c r="G65" s="51"/>
      <c r="H65" s="66"/>
      <c r="I65" s="66"/>
    </row>
    <row r="66" spans="1:36" hidden="1">
      <c r="B66" s="11" t="s">
        <v>1753</v>
      </c>
      <c r="C66" s="60">
        <v>1</v>
      </c>
      <c r="D66" s="52">
        <f>_xlfn.SINGLE(A127833182C_Latest)</f>
        <v>1594.3510000000001</v>
      </c>
      <c r="E66" s="52">
        <f>_xlfn.SINGLE(A127830212A_Latest)</f>
        <v>859.25699999999995</v>
      </c>
      <c r="F66" s="52">
        <f>_xlfn.SINGLE(A127827242F_Latest)</f>
        <v>735.09400000000005</v>
      </c>
      <c r="G66" s="52">
        <f>_xlfn.SINGLE(A127832942R_Latest)</f>
        <v>1539.3630000000001</v>
      </c>
      <c r="H66" s="52">
        <f>_xlfn.SINGLE(A127829972V_Latest)</f>
        <v>825.09</v>
      </c>
      <c r="I66" s="52">
        <f>_xlfn.SINGLE(A127827002V_Latest)</f>
        <v>714.27300000000002</v>
      </c>
      <c r="J66" s="52">
        <f>_xlfn.SINGLE(A127833122A_Latest)</f>
        <v>436.41800000000001</v>
      </c>
      <c r="K66" s="52">
        <f>_xlfn.SINGLE(A127830152K_Latest)</f>
        <v>238.215</v>
      </c>
      <c r="L66" s="52">
        <f>_xlfn.SINGLE(A127827182R_Latest)</f>
        <v>198.203</v>
      </c>
      <c r="M66" s="52">
        <f>_xlfn.SINGLE(A127833062K_Latest)</f>
        <v>211.708</v>
      </c>
      <c r="N66" s="52">
        <f>_xlfn.SINGLE(A127830092V_Latest)</f>
        <v>115.283</v>
      </c>
      <c r="O66" s="52">
        <f>_xlfn.SINGLE(A127827122L_Latest)</f>
        <v>96.424999999999997</v>
      </c>
      <c r="P66" s="52">
        <f>_xlfn.SINGLE(A127833032W_Latest)</f>
        <v>224.71</v>
      </c>
      <c r="Q66" s="52">
        <f>_xlfn.SINGLE(A127830062F_Latest)</f>
        <v>122.932</v>
      </c>
      <c r="R66" s="52">
        <f>_xlfn.SINGLE(A127827092K_Latest)</f>
        <v>101.77800000000001</v>
      </c>
      <c r="S66" s="52">
        <f>_xlfn.SINGLE(A127833212F_Latest)</f>
        <v>370.35500000000002</v>
      </c>
      <c r="T66" s="52">
        <f>_xlfn.SINGLE(A127830242R_Latest)</f>
        <v>213.49</v>
      </c>
      <c r="U66" s="52">
        <f>_xlfn.SINGLE(A127827272V_Latest)</f>
        <v>156.86500000000001</v>
      </c>
      <c r="V66" s="52">
        <f>_xlfn.SINGLE(A127833242V_Latest)</f>
        <v>315.012</v>
      </c>
      <c r="W66" s="52">
        <f>_xlfn.SINGLE(A127830272C_Latest)</f>
        <v>168.37799999999999</v>
      </c>
      <c r="X66" s="52">
        <f>_xlfn.SINGLE(A127827302W_Latest)</f>
        <v>146.63399999999999</v>
      </c>
      <c r="Y66" s="52">
        <f>_xlfn.SINGLE(A127833152R_Latest)</f>
        <v>233.73699999999999</v>
      </c>
      <c r="Z66" s="52">
        <f>_xlfn.SINGLE(A127830182X_Latest)</f>
        <v>115.28400000000001</v>
      </c>
      <c r="AA66" s="52">
        <f>_xlfn.SINGLE(A127827212T_Latest)</f>
        <v>118.453</v>
      </c>
      <c r="AB66" s="52">
        <f>_xlfn.SINGLE(A127833002J_Latest)</f>
        <v>238.82900000000001</v>
      </c>
      <c r="AC66" s="52">
        <f>_xlfn.SINGLE(A127830032T_Latest)</f>
        <v>123.89</v>
      </c>
      <c r="AD66" s="52">
        <f>_xlfn.SINGLE(A127827062W_Latest)</f>
        <v>114.93899999999999</v>
      </c>
      <c r="AE66" s="52">
        <f>_xlfn.SINGLE(A127832972C_Latest)</f>
        <v>183.84200000000001</v>
      </c>
      <c r="AF66" s="52">
        <f>_xlfn.SINGLE(A127830002C_Latest)</f>
        <v>89.722999999999999</v>
      </c>
      <c r="AG66" s="52">
        <f>_xlfn.SINGLE(A127827032J_Latest)</f>
        <v>94.117999999999995</v>
      </c>
      <c r="AH66" s="52">
        <f>_xlfn.SINGLE(A127833092X_Latest)</f>
        <v>54.987000000000002</v>
      </c>
      <c r="AI66" s="52">
        <f>_xlfn.SINGLE(A127830122W_Latest)</f>
        <v>34.167000000000002</v>
      </c>
      <c r="AJ66" s="52">
        <f>_xlfn.SINGLE(A127827152A_Latest)</f>
        <v>20.821000000000002</v>
      </c>
    </row>
    <row r="67" spans="1:36" hidden="1">
      <c r="B67" s="54" t="s">
        <v>1754</v>
      </c>
      <c r="C67" s="60">
        <v>2</v>
      </c>
      <c r="D67" s="52">
        <f>_xlfn.SINGLE(A127833186L_Latest)</f>
        <v>296.91199999999998</v>
      </c>
      <c r="E67" s="52">
        <f>_xlfn.SINGLE(A127830216K_Latest)</f>
        <v>167.16200000000001</v>
      </c>
      <c r="F67" s="52">
        <f>_xlfn.SINGLE(A127827246R_Latest)</f>
        <v>129.75</v>
      </c>
      <c r="G67" s="52">
        <f>_xlfn.SINGLE(A127832946X_Latest)</f>
        <v>276.22500000000002</v>
      </c>
      <c r="H67" s="52">
        <f>_xlfn.SINGLE(A127829976C_Latest)</f>
        <v>152.392</v>
      </c>
      <c r="I67" s="52">
        <f>_xlfn.SINGLE(A127827006C_Latest)</f>
        <v>123.833</v>
      </c>
      <c r="J67" s="52">
        <f>_xlfn.SINGLE(A127833126K_Latest)</f>
        <v>61.613999999999997</v>
      </c>
      <c r="K67" s="52">
        <f>_xlfn.SINGLE(A127830156V_Latest)</f>
        <v>35.427</v>
      </c>
      <c r="L67" s="52">
        <f>_xlfn.SINGLE(A127827186X_Latest)</f>
        <v>26.187000000000001</v>
      </c>
      <c r="M67" s="52">
        <f>_xlfn.SINGLE(A127833066V_Latest)</f>
        <v>28.550999999999998</v>
      </c>
      <c r="N67" s="52">
        <f>_xlfn.SINGLE(A127830096C_Latest)</f>
        <v>16.25</v>
      </c>
      <c r="O67" s="52">
        <f>_xlfn.SINGLE(A127827126W_Latest)</f>
        <v>12.301</v>
      </c>
      <c r="P67" s="52">
        <f>_xlfn.SINGLE(A127833036F_Latest)</f>
        <v>33.064</v>
      </c>
      <c r="Q67" s="52">
        <f>_xlfn.SINGLE(A127830066R_Latest)</f>
        <v>19.177</v>
      </c>
      <c r="R67" s="52">
        <f>_xlfn.SINGLE(A127827096V_Latest)</f>
        <v>13.885999999999999</v>
      </c>
      <c r="S67" s="52">
        <f>_xlfn.SINGLE(A127833216R_Latest)</f>
        <v>63.287999999999997</v>
      </c>
      <c r="T67" s="52">
        <f>_xlfn.SINGLE(A127830246X_Latest)</f>
        <v>34.277000000000001</v>
      </c>
      <c r="U67" s="52">
        <f>_xlfn.SINGLE(A127827276C_Latest)</f>
        <v>29.010999999999999</v>
      </c>
      <c r="V67" s="52">
        <f>_xlfn.SINGLE(A127833246C_Latest)</f>
        <v>53.064</v>
      </c>
      <c r="W67" s="52">
        <f>_xlfn.SINGLE(A127830276L_Latest)</f>
        <v>30.350999999999999</v>
      </c>
      <c r="X67" s="52">
        <f>_xlfn.SINGLE(A127827306F_Latest)</f>
        <v>22.712</v>
      </c>
      <c r="Y67" s="52">
        <f>_xlfn.SINGLE(A127833156X_Latest)</f>
        <v>55.42</v>
      </c>
      <c r="Z67" s="52">
        <f>_xlfn.SINGLE(A127830186J_Latest)</f>
        <v>27.274000000000001</v>
      </c>
      <c r="AA67" s="52">
        <f>_xlfn.SINGLE(A127827216A_Latest)</f>
        <v>28.146000000000001</v>
      </c>
      <c r="AB67" s="52">
        <f>_xlfn.SINGLE(A127833006T_Latest)</f>
        <v>63.526000000000003</v>
      </c>
      <c r="AC67" s="52">
        <f>_xlfn.SINGLE(A127830036A_Latest)</f>
        <v>39.832000000000001</v>
      </c>
      <c r="AD67" s="52">
        <f>_xlfn.SINGLE(A127827066F_Latest)</f>
        <v>23.693999999999999</v>
      </c>
      <c r="AE67" s="52">
        <f>_xlfn.SINGLE(A127832976L_Latest)</f>
        <v>42.838999999999999</v>
      </c>
      <c r="AF67" s="52">
        <f>_xlfn.SINGLE(A127830006L_Latest)</f>
        <v>25.062000000000001</v>
      </c>
      <c r="AG67" s="52">
        <f>_xlfn.SINGLE(A127827036T_Latest)</f>
        <v>17.777000000000001</v>
      </c>
      <c r="AH67" s="52">
        <f>_xlfn.SINGLE(A127833096J_Latest)</f>
        <v>20.687000000000001</v>
      </c>
      <c r="AI67" s="52">
        <f>_xlfn.SINGLE(A127830126F_Latest)</f>
        <v>14.77</v>
      </c>
      <c r="AJ67" s="52">
        <f>_xlfn.SINGLE(A127827156K_Latest)</f>
        <v>5.9169999999999998</v>
      </c>
    </row>
    <row r="68" spans="1:36" hidden="1">
      <c r="B68" s="55" t="s">
        <v>1755</v>
      </c>
      <c r="C68" s="60">
        <v>3</v>
      </c>
      <c r="D68" s="52">
        <f>_xlfn.SINGLE(A127833181A_Latest)</f>
        <v>116.151</v>
      </c>
      <c r="E68" s="52">
        <f>_xlfn.SINGLE(A127830211X_Latest)</f>
        <v>88.83</v>
      </c>
      <c r="F68" s="52">
        <f>_xlfn.SINGLE(A127827241C_Latest)</f>
        <v>27.321000000000002</v>
      </c>
      <c r="G68" s="52">
        <f>_xlfn.SINGLE(A127832941L_Latest)</f>
        <v>111.15600000000001</v>
      </c>
      <c r="H68" s="52">
        <f>_xlfn.SINGLE(A127829971T_Latest)</f>
        <v>84.363</v>
      </c>
      <c r="I68" s="52">
        <f>_xlfn.SINGLE(A127827001T_Latest)</f>
        <v>26.792999999999999</v>
      </c>
      <c r="J68" s="52">
        <f>_xlfn.SINGLE(A127833121X_Latest)</f>
        <v>10.997999999999999</v>
      </c>
      <c r="K68" s="52">
        <f>_xlfn.SINGLE(A127830151J_Latest)</f>
        <v>7.7309999999999999</v>
      </c>
      <c r="L68" s="52">
        <f>_xlfn.SINGLE(A127827181L_Latest)</f>
        <v>3.2669999999999999</v>
      </c>
      <c r="M68" s="52">
        <f>_xlfn.SINGLE(A127833061J_Latest)</f>
        <v>2.1269999999999998</v>
      </c>
      <c r="N68" s="52">
        <f>_xlfn.SINGLE(A127830091T_Latest)</f>
        <v>0.92100000000000004</v>
      </c>
      <c r="O68" s="52">
        <f>_xlfn.SINGLE(A127827121K_Latest)</f>
        <v>1.206</v>
      </c>
      <c r="P68" s="52">
        <f>_xlfn.SINGLE(A127833031V_Latest)</f>
        <v>8.8710000000000004</v>
      </c>
      <c r="Q68" s="52">
        <f>_xlfn.SINGLE(A127830061C_Latest)</f>
        <v>6.81</v>
      </c>
      <c r="R68" s="52">
        <f>_xlfn.SINGLE(A127827091J_Latest)</f>
        <v>2.0609999999999999</v>
      </c>
      <c r="S68" s="52">
        <f>_xlfn.SINGLE(A127833211C_Latest)</f>
        <v>30.114999999999998</v>
      </c>
      <c r="T68" s="52">
        <f>_xlfn.SINGLE(A127830241L_Latest)</f>
        <v>22.573</v>
      </c>
      <c r="U68" s="52">
        <f>_xlfn.SINGLE(A127827271T_Latest)</f>
        <v>7.5419999999999998</v>
      </c>
      <c r="V68" s="52">
        <f>_xlfn.SINGLE(A127833241T_Latest)</f>
        <v>30.663</v>
      </c>
      <c r="W68" s="52">
        <f>_xlfn.SINGLE(A127830271A_Latest)</f>
        <v>23.035</v>
      </c>
      <c r="X68" s="52">
        <f>_xlfn.SINGLE(A127827301V_Latest)</f>
        <v>7.6280000000000001</v>
      </c>
      <c r="Y68" s="52">
        <f>_xlfn.SINGLE(A127833151L_Latest)</f>
        <v>25.1</v>
      </c>
      <c r="Z68" s="52">
        <f>_xlfn.SINGLE(A127830181W_Latest)</f>
        <v>19.783999999999999</v>
      </c>
      <c r="AA68" s="52">
        <f>_xlfn.SINGLE(A127827211R_Latest)</f>
        <v>5.3159999999999998</v>
      </c>
      <c r="AB68" s="52">
        <f>_xlfn.SINGLE(A127833001F_Latest)</f>
        <v>19.274999999999999</v>
      </c>
      <c r="AC68" s="52">
        <f>_xlfn.SINGLE(A127830031R_Latest)</f>
        <v>15.706</v>
      </c>
      <c r="AD68" s="52">
        <f>_xlfn.SINGLE(A127827061V_Latest)</f>
        <v>3.569</v>
      </c>
      <c r="AE68" s="52">
        <f>_xlfn.SINGLE(A127832971A_Latest)</f>
        <v>14.28</v>
      </c>
      <c r="AF68" s="52">
        <f>_xlfn.SINGLE(A127830001A_Latest)</f>
        <v>11.239000000000001</v>
      </c>
      <c r="AG68" s="52">
        <f>_xlfn.SINGLE(A127827031F_Latest)</f>
        <v>3.0409999999999999</v>
      </c>
      <c r="AH68" s="52">
        <f>_xlfn.SINGLE(A127833091W_Latest)</f>
        <v>4.9950000000000001</v>
      </c>
      <c r="AI68" s="52">
        <f>_xlfn.SINGLE(A127830121V_Latest)</f>
        <v>4.4669999999999996</v>
      </c>
      <c r="AJ68" s="52">
        <f>_xlfn.SINGLE(A127827151X_Latest)</f>
        <v>0.52800000000000002</v>
      </c>
    </row>
    <row r="69" spans="1:36" hidden="1">
      <c r="B69" s="56" t="s">
        <v>1756</v>
      </c>
      <c r="C69" s="60">
        <v>4</v>
      </c>
      <c r="D69" s="52">
        <f>_xlfn.SINGLE(A127833179R_Latest)</f>
        <v>61.847000000000001</v>
      </c>
      <c r="E69" s="52">
        <f>_xlfn.SINGLE(A127830209L_Latest)</f>
        <v>43.261000000000003</v>
      </c>
      <c r="F69" s="52">
        <f>_xlfn.SINGLE(A127827239T_Latest)</f>
        <v>18.585999999999999</v>
      </c>
      <c r="G69" s="52">
        <f>_xlfn.SINGLE(A127832939A_Latest)</f>
        <v>59.405000000000001</v>
      </c>
      <c r="H69" s="52">
        <f>_xlfn.SINGLE(A127829969F_Latest)</f>
        <v>41.347000000000001</v>
      </c>
      <c r="I69" s="52">
        <f>_xlfn.SINGLE(A127826999R_Latest)</f>
        <v>18.058</v>
      </c>
      <c r="J69" s="52">
        <f>_xlfn.SINGLE(A127833119L_Latest)</f>
        <v>6.5510000000000002</v>
      </c>
      <c r="K69" s="52">
        <f>_xlfn.SINGLE(A127830149W_Latest)</f>
        <v>4.8410000000000002</v>
      </c>
      <c r="L69" s="52">
        <f>_xlfn.SINGLE(A127827179A_Latest)</f>
        <v>1.71</v>
      </c>
      <c r="M69" s="52">
        <f>_xlfn.SINGLE(A127833059W_Latest)</f>
        <v>1.4279999999999999</v>
      </c>
      <c r="N69" s="52">
        <f>_xlfn.SINGLE(A127830089F_Latest)</f>
        <v>0.76100000000000001</v>
      </c>
      <c r="O69" s="52">
        <f>_xlfn.SINGLE(A127827119X_Latest)</f>
        <v>0.66700000000000004</v>
      </c>
      <c r="P69" s="52">
        <f>_xlfn.SINGLE(A127833029J_Latest)</f>
        <v>5.1230000000000002</v>
      </c>
      <c r="Q69" s="52">
        <f>_xlfn.SINGLE(A127830059T_Latest)</f>
        <v>4.08</v>
      </c>
      <c r="R69" s="52">
        <f>_xlfn.SINGLE(A127827089W_Latest)</f>
        <v>1.0429999999999999</v>
      </c>
      <c r="S69" s="52">
        <f>_xlfn.SINGLE(A127833209T_Latest)</f>
        <v>14.867000000000001</v>
      </c>
      <c r="T69" s="52">
        <f>_xlfn.SINGLE(A127830239A_Latest)</f>
        <v>10.667</v>
      </c>
      <c r="U69" s="52">
        <f>_xlfn.SINGLE(A127827269F_Latest)</f>
        <v>4.1989999999999998</v>
      </c>
      <c r="V69" s="52">
        <f>_xlfn.SINGLE(A127833239F_Latest)</f>
        <v>17.327000000000002</v>
      </c>
      <c r="W69" s="52">
        <f>_xlfn.SINGLE(A127830269R_Latest)</f>
        <v>11.898</v>
      </c>
      <c r="X69" s="52">
        <f>_xlfn.SINGLE(A127827299V_Latest)</f>
        <v>5.4290000000000003</v>
      </c>
      <c r="Y69" s="52">
        <f>_xlfn.SINGLE(A127833149A_Latest)</f>
        <v>11.74</v>
      </c>
      <c r="Z69" s="52">
        <f>_xlfn.SINGLE(A127830179K_Latest)</f>
        <v>7.8079999999999998</v>
      </c>
      <c r="AA69" s="52">
        <f>_xlfn.SINGLE(A127827209C_Latest)</f>
        <v>3.9319999999999999</v>
      </c>
      <c r="AB69" s="52">
        <f>_xlfn.SINGLE(A127832999C_Latest)</f>
        <v>11.362</v>
      </c>
      <c r="AC69" s="52">
        <f>_xlfn.SINGLE(A127830029C_Latest)</f>
        <v>8.0470000000000006</v>
      </c>
      <c r="AD69" s="52">
        <f>_xlfn.SINGLE(A127827059J_Latest)</f>
        <v>3.3149999999999999</v>
      </c>
      <c r="AE69" s="52">
        <f>_xlfn.SINGLE(A127832969R_Latest)</f>
        <v>8.92</v>
      </c>
      <c r="AF69" s="52">
        <f>_xlfn.SINGLE(A127829999V_Latest)</f>
        <v>6.1319999999999997</v>
      </c>
      <c r="AG69" s="52">
        <f>_xlfn.SINGLE(A127827029V_Latest)</f>
        <v>2.7869999999999999</v>
      </c>
      <c r="AH69" s="52">
        <f>_xlfn.SINGLE(A127833089K_Latest)</f>
        <v>2.4420000000000002</v>
      </c>
      <c r="AI69" s="52">
        <f>_xlfn.SINGLE(A127830119J_Latest)</f>
        <v>1.9139999999999999</v>
      </c>
      <c r="AJ69" s="52">
        <f>_xlfn.SINGLE(A127827149L_Latest)</f>
        <v>0.52800000000000002</v>
      </c>
    </row>
    <row r="70" spans="1:36" hidden="1">
      <c r="B70" s="56" t="s">
        <v>1757</v>
      </c>
      <c r="C70" s="60">
        <v>5</v>
      </c>
      <c r="D70" s="52">
        <f>_xlfn.SINGLE(A127833190C_Latest)</f>
        <v>54.304000000000002</v>
      </c>
      <c r="E70" s="52">
        <f>_xlfn.SINGLE(A127830220A_Latest)</f>
        <v>45.569000000000003</v>
      </c>
      <c r="F70" s="52">
        <f>_xlfn.SINGLE(A127827250F_Latest)</f>
        <v>8.7349999999999994</v>
      </c>
      <c r="G70" s="52">
        <f>_xlfn.SINGLE(A127832950R_Latest)</f>
        <v>51.750999999999998</v>
      </c>
      <c r="H70" s="52">
        <f>_xlfn.SINGLE(A127829980V_Latest)</f>
        <v>43.015999999999998</v>
      </c>
      <c r="I70" s="52">
        <f>_xlfn.SINGLE(A127827010V_Latest)</f>
        <v>8.7349999999999994</v>
      </c>
      <c r="J70" s="52">
        <f>_xlfn.SINGLE(A127833130A_Latest)</f>
        <v>4.4470000000000001</v>
      </c>
      <c r="K70" s="52">
        <f>_xlfn.SINGLE(A127830160K_Latest)</f>
        <v>2.8889999999999998</v>
      </c>
      <c r="L70" s="52">
        <f>_xlfn.SINGLE(A127827190R_Latest)</f>
        <v>1.5569999999999999</v>
      </c>
      <c r="M70" s="52">
        <f>_xlfn.SINGLE(A127833070K_Latest)</f>
        <v>0.69899999999999995</v>
      </c>
      <c r="N70" s="52">
        <f>_xlfn.SINGLE(A127830100J_Latest)</f>
        <v>0.16</v>
      </c>
      <c r="O70" s="52">
        <f>_xlfn.SINGLE(A127827130L_Latest)</f>
        <v>0.53900000000000003</v>
      </c>
      <c r="P70" s="52">
        <f>_xlfn.SINGLE(A127833040W_Latest)</f>
        <v>3.7480000000000002</v>
      </c>
      <c r="Q70" s="52">
        <f>_xlfn.SINGLE(A127830070F_Latest)</f>
        <v>2.73</v>
      </c>
      <c r="R70" s="52">
        <f>_xlfn.SINGLE(A127827100X_Latest)</f>
        <v>1.018</v>
      </c>
      <c r="S70" s="52">
        <f>_xlfn.SINGLE(A127833220F_Latest)</f>
        <v>15.249000000000001</v>
      </c>
      <c r="T70" s="52">
        <f>_xlfn.SINGLE(A127830250R_Latest)</f>
        <v>11.906000000000001</v>
      </c>
      <c r="U70" s="52">
        <f>_xlfn.SINGLE(A127827280V_Latest)</f>
        <v>3.3420000000000001</v>
      </c>
      <c r="V70" s="52">
        <f>_xlfn.SINGLE(A127833250V_Latest)</f>
        <v>13.336</v>
      </c>
      <c r="W70" s="52">
        <f>_xlfn.SINGLE(A127830280C_Latest)</f>
        <v>11.137</v>
      </c>
      <c r="X70" s="52">
        <f>_xlfn.SINGLE(A127827310W_Latest)</f>
        <v>2.198</v>
      </c>
      <c r="Y70" s="52">
        <f>_xlfn.SINGLE(A127833160R_Latest)</f>
        <v>13.36</v>
      </c>
      <c r="Z70" s="52">
        <f>_xlfn.SINGLE(A127830190X_Latest)</f>
        <v>11.976000000000001</v>
      </c>
      <c r="AA70" s="52">
        <f>_xlfn.SINGLE(A127827220T_Latest)</f>
        <v>1.383</v>
      </c>
      <c r="AB70" s="52">
        <f>_xlfn.SINGLE(A127833010J_Latest)</f>
        <v>7.9130000000000003</v>
      </c>
      <c r="AC70" s="52">
        <f>_xlfn.SINGLE(A127830040T_Latest)</f>
        <v>7.6589999999999998</v>
      </c>
      <c r="AD70" s="52">
        <f>_xlfn.SINGLE(A127827070W_Latest)</f>
        <v>0.254</v>
      </c>
      <c r="AE70" s="52">
        <f>_xlfn.SINGLE(A127832980C_Latest)</f>
        <v>5.36</v>
      </c>
      <c r="AF70" s="52">
        <f>_xlfn.SINGLE(A127830010C_Latest)</f>
        <v>5.1070000000000002</v>
      </c>
      <c r="AG70" s="52">
        <f>_xlfn.SINGLE(A127827040J_Latest)</f>
        <v>0.254</v>
      </c>
      <c r="AH70" s="52">
        <f>_xlfn.SINGLE(A127833100L_Latest)</f>
        <v>2.5529999999999999</v>
      </c>
      <c r="AI70" s="52">
        <f>_xlfn.SINGLE(A127830130W_Latest)</f>
        <v>2.5529999999999999</v>
      </c>
      <c r="AJ70" s="52">
        <f>_xlfn.SINGLE(A127827160A_Latest)</f>
        <v>0</v>
      </c>
    </row>
    <row r="71" spans="1:36" hidden="1">
      <c r="B71" s="55" t="s">
        <v>1758</v>
      </c>
      <c r="C71" s="60">
        <v>6</v>
      </c>
      <c r="D71" s="52">
        <f>_xlfn.SINGLE(A127833178L_Latest)</f>
        <v>180.761</v>
      </c>
      <c r="E71" s="52">
        <f>_xlfn.SINGLE(A127830208K_Latest)</f>
        <v>78.331999999999994</v>
      </c>
      <c r="F71" s="52">
        <f>_xlfn.SINGLE(A127827238R_Latest)</f>
        <v>102.429</v>
      </c>
      <c r="G71" s="52">
        <f>_xlfn.SINGLE(A127832938X_Latest)</f>
        <v>165.06899999999999</v>
      </c>
      <c r="H71" s="52">
        <f>_xlfn.SINGLE(A127829968C_Latest)</f>
        <v>68.028999999999996</v>
      </c>
      <c r="I71" s="52">
        <f>_xlfn.SINGLE(A127826998L_Latest)</f>
        <v>97.04</v>
      </c>
      <c r="J71" s="52">
        <f>_xlfn.SINGLE(A127833118K_Latest)</f>
        <v>50.616999999999997</v>
      </c>
      <c r="K71" s="52">
        <f>_xlfn.SINGLE(A127830148V_Latest)</f>
        <v>27.696000000000002</v>
      </c>
      <c r="L71" s="52">
        <f>_xlfn.SINGLE(A127827178X_Latest)</f>
        <v>22.920999999999999</v>
      </c>
      <c r="M71" s="52">
        <f>_xlfn.SINGLE(A127833058V_Latest)</f>
        <v>26.423999999999999</v>
      </c>
      <c r="N71" s="52">
        <f>_xlfn.SINGLE(A127830088C_Latest)</f>
        <v>15.327999999999999</v>
      </c>
      <c r="O71" s="52">
        <f>_xlfn.SINGLE(A127827118W_Latest)</f>
        <v>11.095000000000001</v>
      </c>
      <c r="P71" s="52">
        <f>_xlfn.SINGLE(A127833028F_Latest)</f>
        <v>24.193000000000001</v>
      </c>
      <c r="Q71" s="52">
        <f>_xlfn.SINGLE(A127830058R_Latest)</f>
        <v>12.368</v>
      </c>
      <c r="R71" s="52">
        <f>_xlfn.SINGLE(A127827088V_Latest)</f>
        <v>11.824999999999999</v>
      </c>
      <c r="S71" s="52">
        <f>_xlfn.SINGLE(A127833208R_Latest)</f>
        <v>33.173000000000002</v>
      </c>
      <c r="T71" s="52">
        <f>_xlfn.SINGLE(A127830238X_Latest)</f>
        <v>11.704000000000001</v>
      </c>
      <c r="U71" s="52">
        <f>_xlfn.SINGLE(A127827268C_Latest)</f>
        <v>21.469000000000001</v>
      </c>
      <c r="V71" s="52">
        <f>_xlfn.SINGLE(A127833238C_Latest)</f>
        <v>22.401</v>
      </c>
      <c r="W71" s="52">
        <f>_xlfn.SINGLE(A127830268L_Latest)</f>
        <v>7.3159999999999998</v>
      </c>
      <c r="X71" s="52">
        <f>_xlfn.SINGLE(A127827298T_Latest)</f>
        <v>15.085000000000001</v>
      </c>
      <c r="Y71" s="52">
        <f>_xlfn.SINGLE(A127833148X_Latest)</f>
        <v>30.32</v>
      </c>
      <c r="Z71" s="52">
        <f>_xlfn.SINGLE(A127830178J_Latest)</f>
        <v>7.49</v>
      </c>
      <c r="AA71" s="52">
        <f>_xlfn.SINGLE(A127827208A_Latest)</f>
        <v>22.83</v>
      </c>
      <c r="AB71" s="52">
        <f>_xlfn.SINGLE(A127832998A_Latest)</f>
        <v>44.250999999999998</v>
      </c>
      <c r="AC71" s="52">
        <f>_xlfn.SINGLE(A127830028A_Latest)</f>
        <v>24.126000000000001</v>
      </c>
      <c r="AD71" s="52">
        <f>_xlfn.SINGLE(A127827058F_Latest)</f>
        <v>20.125</v>
      </c>
      <c r="AE71" s="52">
        <f>_xlfn.SINGLE(A127832968L_Latest)</f>
        <v>28.559000000000001</v>
      </c>
      <c r="AF71" s="52">
        <f>_xlfn.SINGLE(A127829998T_Latest)</f>
        <v>13.823</v>
      </c>
      <c r="AG71" s="52">
        <f>_xlfn.SINGLE(A127827028T_Latest)</f>
        <v>14.736000000000001</v>
      </c>
      <c r="AH71" s="52">
        <f>_xlfn.SINGLE(A127833088J_Latest)</f>
        <v>15.692</v>
      </c>
      <c r="AI71" s="52">
        <f>_xlfn.SINGLE(A127830118F_Latest)</f>
        <v>10.303000000000001</v>
      </c>
      <c r="AJ71" s="52">
        <f>_xlfn.SINGLE(A127827148K_Latest)</f>
        <v>5.3890000000000002</v>
      </c>
    </row>
    <row r="72" spans="1:36" hidden="1">
      <c r="B72" s="54" t="s">
        <v>1759</v>
      </c>
      <c r="C72" s="60">
        <v>7</v>
      </c>
      <c r="D72" s="52">
        <f>_xlfn.SINGLE(A127833185K_Latest)</f>
        <v>1424.817</v>
      </c>
      <c r="E72" s="52">
        <f>_xlfn.SINGLE(A127830215J_Latest)</f>
        <v>759.43100000000004</v>
      </c>
      <c r="F72" s="52">
        <f>_xlfn.SINGLE(A127827245L_Latest)</f>
        <v>665.38599999999997</v>
      </c>
      <c r="G72" s="52">
        <f>_xlfn.SINGLE(A127832945W_Latest)</f>
        <v>1383.6189999999999</v>
      </c>
      <c r="H72" s="52">
        <f>_xlfn.SINGLE(A127829975A_Latest)</f>
        <v>735.00199999999995</v>
      </c>
      <c r="I72" s="52">
        <f>_xlfn.SINGLE(A127827005A_Latest)</f>
        <v>648.61800000000005</v>
      </c>
      <c r="J72" s="52">
        <f>_xlfn.SINGLE(A127833125J_Latest)</f>
        <v>406.03800000000001</v>
      </c>
      <c r="K72" s="52">
        <f>_xlfn.SINGLE(A127830155T_Latest)</f>
        <v>223.85</v>
      </c>
      <c r="L72" s="52">
        <f>_xlfn.SINGLE(A127827185W_Latest)</f>
        <v>182.18799999999999</v>
      </c>
      <c r="M72" s="52">
        <f>_xlfn.SINGLE(A127833065T_Latest)</f>
        <v>199.06800000000001</v>
      </c>
      <c r="N72" s="52">
        <f>_xlfn.SINGLE(A127830095A_Latest)</f>
        <v>109.514</v>
      </c>
      <c r="O72" s="52">
        <f>_xlfn.SINGLE(A127827125V_Latest)</f>
        <v>89.554000000000002</v>
      </c>
      <c r="P72" s="52">
        <f>_xlfn.SINGLE(A127833035C_Latest)</f>
        <v>206.97</v>
      </c>
      <c r="Q72" s="52">
        <f>_xlfn.SINGLE(A127830065L_Latest)</f>
        <v>114.337</v>
      </c>
      <c r="R72" s="52">
        <f>_xlfn.SINGLE(A127827095T_Latest)</f>
        <v>92.634</v>
      </c>
      <c r="S72" s="52">
        <f>_xlfn.SINGLE(A127833215L_Latest)</f>
        <v>334.9</v>
      </c>
      <c r="T72" s="52">
        <f>_xlfn.SINGLE(A127830245W_Latest)</f>
        <v>193.14400000000001</v>
      </c>
      <c r="U72" s="52">
        <f>_xlfn.SINGLE(A127827275A_Latest)</f>
        <v>141.756</v>
      </c>
      <c r="V72" s="52">
        <f>_xlfn.SINGLE(A127833245A_Latest)</f>
        <v>283.04199999999997</v>
      </c>
      <c r="W72" s="52">
        <f>_xlfn.SINGLE(A127830275K_Latest)</f>
        <v>146.14400000000001</v>
      </c>
      <c r="X72" s="52">
        <f>_xlfn.SINGLE(A127827305C_Latest)</f>
        <v>136.898</v>
      </c>
      <c r="Y72" s="52">
        <f>_xlfn.SINGLE(A127833155W_Latest)</f>
        <v>202.226</v>
      </c>
      <c r="Z72" s="52">
        <f>_xlfn.SINGLE(A127830185F_Latest)</f>
        <v>97.494</v>
      </c>
      <c r="AA72" s="52">
        <f>_xlfn.SINGLE(A127827215X_Latest)</f>
        <v>104.733</v>
      </c>
      <c r="AB72" s="52">
        <f>_xlfn.SINGLE(A127833005R_Latest)</f>
        <v>198.61099999999999</v>
      </c>
      <c r="AC72" s="52">
        <f>_xlfn.SINGLE(A127830035X_Latest)</f>
        <v>98.799000000000007</v>
      </c>
      <c r="AD72" s="52">
        <f>_xlfn.SINGLE(A127827065C_Latest)</f>
        <v>99.811000000000007</v>
      </c>
      <c r="AE72" s="52">
        <f>_xlfn.SINGLE(A127832975K_Latest)</f>
        <v>157.41300000000001</v>
      </c>
      <c r="AF72" s="52">
        <f>_xlfn.SINGLE(A127830005K_Latest)</f>
        <v>74.370999999999995</v>
      </c>
      <c r="AG72" s="52">
        <f>_xlfn.SINGLE(A127827035R_Latest)</f>
        <v>83.043000000000006</v>
      </c>
      <c r="AH72" s="52">
        <f>_xlfn.SINGLE(A127833095F_Latest)</f>
        <v>41.198</v>
      </c>
      <c r="AI72" s="52">
        <f>_xlfn.SINGLE(A127830125C_Latest)</f>
        <v>24.428999999999998</v>
      </c>
      <c r="AJ72" s="52">
        <f>_xlfn.SINGLE(A127827155J_Latest)</f>
        <v>16.768999999999998</v>
      </c>
    </row>
    <row r="73" spans="1:36" hidden="1">
      <c r="B73" s="55" t="s">
        <v>1760</v>
      </c>
      <c r="C73" s="60">
        <v>8</v>
      </c>
      <c r="D73" s="52">
        <f>_xlfn.SINGLE(A127833180X_Latest)</f>
        <v>585.17399999999998</v>
      </c>
      <c r="E73" s="52">
        <f>_xlfn.SINGLE(A127830210W_Latest)</f>
        <v>415.72800000000001</v>
      </c>
      <c r="F73" s="52">
        <f>_xlfn.SINGLE(A127827240A_Latest)</f>
        <v>169.447</v>
      </c>
      <c r="G73" s="52">
        <f>_xlfn.SINGLE(A127832940K_Latest)</f>
        <v>574.65300000000002</v>
      </c>
      <c r="H73" s="52">
        <f>_xlfn.SINGLE(A127829970R_Latest)</f>
        <v>407.56799999999998</v>
      </c>
      <c r="I73" s="52">
        <f>_xlfn.SINGLE(A127827000R_Latest)</f>
        <v>167.08500000000001</v>
      </c>
      <c r="J73" s="52">
        <f>_xlfn.SINGLE(A127833120W_Latest)</f>
        <v>93.980999999999995</v>
      </c>
      <c r="K73" s="52">
        <f>_xlfn.SINGLE(A127830150F_Latest)</f>
        <v>65.191000000000003</v>
      </c>
      <c r="L73" s="52">
        <f>_xlfn.SINGLE(A127827180K_Latest)</f>
        <v>28.791</v>
      </c>
      <c r="M73" s="52">
        <f>_xlfn.SINGLE(A127833060F_Latest)</f>
        <v>22.106999999999999</v>
      </c>
      <c r="N73" s="52">
        <f>_xlfn.SINGLE(A127830090R_Latest)</f>
        <v>15.606999999999999</v>
      </c>
      <c r="O73" s="52">
        <f>_xlfn.SINGLE(A127827120J_Latest)</f>
        <v>6.5010000000000003</v>
      </c>
      <c r="P73" s="52">
        <f>_xlfn.SINGLE(A127833030T_Latest)</f>
        <v>71.873999999999995</v>
      </c>
      <c r="Q73" s="52">
        <f>_xlfn.SINGLE(A127830060A_Latest)</f>
        <v>49.584000000000003</v>
      </c>
      <c r="R73" s="52">
        <f>_xlfn.SINGLE(A127827090F_Latest)</f>
        <v>22.29</v>
      </c>
      <c r="S73" s="52">
        <f>_xlfn.SINGLE(A127833210A_Latest)</f>
        <v>181.43600000000001</v>
      </c>
      <c r="T73" s="52">
        <f>_xlfn.SINGLE(A127830240K_Latest)</f>
        <v>126.137</v>
      </c>
      <c r="U73" s="52">
        <f>_xlfn.SINGLE(A127827270R_Latest)</f>
        <v>55.298999999999999</v>
      </c>
      <c r="V73" s="52">
        <f>_xlfn.SINGLE(A127833240R_Latest)</f>
        <v>142.893</v>
      </c>
      <c r="W73" s="52">
        <f>_xlfn.SINGLE(A127830270X_Latest)</f>
        <v>105.789</v>
      </c>
      <c r="X73" s="52">
        <f>_xlfn.SINGLE(A127827300T_Latest)</f>
        <v>37.103999999999999</v>
      </c>
      <c r="Y73" s="52">
        <f>_xlfn.SINGLE(A127833150K_Latest)</f>
        <v>101.191</v>
      </c>
      <c r="Z73" s="52">
        <f>_xlfn.SINGLE(A127830180V_Latest)</f>
        <v>69.872</v>
      </c>
      <c r="AA73" s="52">
        <f>_xlfn.SINGLE(A127827210L_Latest)</f>
        <v>31.318999999999999</v>
      </c>
      <c r="AB73" s="52">
        <f>_xlfn.SINGLE(A127833000C_Latest)</f>
        <v>65.674000000000007</v>
      </c>
      <c r="AC73" s="52">
        <f>_xlfn.SINGLE(A127830030L_Latest)</f>
        <v>48.738999999999997</v>
      </c>
      <c r="AD73" s="52">
        <f>_xlfn.SINGLE(A127827060T_Latest)</f>
        <v>16.934999999999999</v>
      </c>
      <c r="AE73" s="52">
        <f>_xlfn.SINGLE(A127832970X_Latest)</f>
        <v>55.152999999999999</v>
      </c>
      <c r="AF73" s="52">
        <f>_xlfn.SINGLE(A127830000X_Latest)</f>
        <v>40.58</v>
      </c>
      <c r="AG73" s="52">
        <f>_xlfn.SINGLE(A127827030C_Latest)</f>
        <v>14.573</v>
      </c>
      <c r="AH73" s="52">
        <f>_xlfn.SINGLE(A127833090V_Latest)</f>
        <v>10.521000000000001</v>
      </c>
      <c r="AI73" s="52">
        <f>_xlfn.SINGLE(A127830120T_Latest)</f>
        <v>8.1590000000000007</v>
      </c>
      <c r="AJ73" s="52">
        <f>_xlfn.SINGLE(A127827150W_Latest)</f>
        <v>2.3620000000000001</v>
      </c>
    </row>
    <row r="74" spans="1:36" hidden="1">
      <c r="B74" s="55" t="s">
        <v>1761</v>
      </c>
      <c r="C74" s="60">
        <v>9</v>
      </c>
      <c r="D74" s="52">
        <f>_xlfn.SINGLE(A127833177K_Latest)</f>
        <v>839.64300000000003</v>
      </c>
      <c r="E74" s="52">
        <f>_xlfn.SINGLE(A127830207J_Latest)</f>
        <v>343.70299999999997</v>
      </c>
      <c r="F74" s="52">
        <f>_xlfn.SINGLE(A127827237L_Latest)</f>
        <v>495.93900000000002</v>
      </c>
      <c r="G74" s="52">
        <f>_xlfn.SINGLE(A127832937W_Latest)</f>
        <v>808.96600000000001</v>
      </c>
      <c r="H74" s="52">
        <f>_xlfn.SINGLE(A127829967A_Latest)</f>
        <v>327.43400000000003</v>
      </c>
      <c r="I74" s="52">
        <f>_xlfn.SINGLE(A127826997K_Latest)</f>
        <v>481.53199999999998</v>
      </c>
      <c r="J74" s="52">
        <f>_xlfn.SINGLE(A127833117J_Latest)</f>
        <v>312.05700000000002</v>
      </c>
      <c r="K74" s="52">
        <f>_xlfn.SINGLE(A127830147T_Latest)</f>
        <v>158.65899999999999</v>
      </c>
      <c r="L74" s="52">
        <f>_xlfn.SINGLE(A127827177W_Latest)</f>
        <v>153.39699999999999</v>
      </c>
      <c r="M74" s="52">
        <f>_xlfn.SINGLE(A127833057T_Latest)</f>
        <v>176.96</v>
      </c>
      <c r="N74" s="52">
        <f>_xlfn.SINGLE(A127830087A_Latest)</f>
        <v>93.906999999999996</v>
      </c>
      <c r="O74" s="52">
        <f>_xlfn.SINGLE(A127827117V_Latest)</f>
        <v>83.054000000000002</v>
      </c>
      <c r="P74" s="52">
        <f>_xlfn.SINGLE(A127833027C_Latest)</f>
        <v>135.096</v>
      </c>
      <c r="Q74" s="52">
        <f>_xlfn.SINGLE(A127830057L_Latest)</f>
        <v>64.753</v>
      </c>
      <c r="R74" s="52">
        <f>_xlfn.SINGLE(A127827087T_Latest)</f>
        <v>70.343999999999994</v>
      </c>
      <c r="S74" s="52">
        <f>_xlfn.SINGLE(A127833207L_Latest)</f>
        <v>153.464</v>
      </c>
      <c r="T74" s="52">
        <f>_xlfn.SINGLE(A127830237W_Latest)</f>
        <v>67.007000000000005</v>
      </c>
      <c r="U74" s="52">
        <f>_xlfn.SINGLE(A127827267A_Latest)</f>
        <v>86.456999999999994</v>
      </c>
      <c r="V74" s="52">
        <f>_xlfn.SINGLE(A127833237A_Latest)</f>
        <v>140.149</v>
      </c>
      <c r="W74" s="52">
        <f>_xlfn.SINGLE(A127830267K_Latest)</f>
        <v>40.353999999999999</v>
      </c>
      <c r="X74" s="52">
        <f>_xlfn.SINGLE(A127827297R_Latest)</f>
        <v>99.795000000000002</v>
      </c>
      <c r="Y74" s="52">
        <f>_xlfn.SINGLE(A127833147W_Latest)</f>
        <v>101.036</v>
      </c>
      <c r="Z74" s="52">
        <f>_xlfn.SINGLE(A127830177F_Latest)</f>
        <v>27.622</v>
      </c>
      <c r="AA74" s="52">
        <f>_xlfn.SINGLE(A127827207X_Latest)</f>
        <v>73.412999999999997</v>
      </c>
      <c r="AB74" s="52">
        <f>_xlfn.SINGLE(A127832997X_Latest)</f>
        <v>132.93700000000001</v>
      </c>
      <c r="AC74" s="52">
        <f>_xlfn.SINGLE(A127830027X_Latest)</f>
        <v>50.06</v>
      </c>
      <c r="AD74" s="52">
        <f>_xlfn.SINGLE(A127827057C_Latest)</f>
        <v>82.876999999999995</v>
      </c>
      <c r="AE74" s="52">
        <f>_xlfn.SINGLE(A127832967K_Latest)</f>
        <v>102.26</v>
      </c>
      <c r="AF74" s="52">
        <f>_xlfn.SINGLE(A127829997R_Latest)</f>
        <v>33.790999999999997</v>
      </c>
      <c r="AG74" s="52">
        <f>_xlfn.SINGLE(A127827027R_Latest)</f>
        <v>68.47</v>
      </c>
      <c r="AH74" s="52">
        <f>_xlfn.SINGLE(A127833087F_Latest)</f>
        <v>30.675999999999998</v>
      </c>
      <c r="AI74" s="52">
        <f>_xlfn.SINGLE(A127830117C_Latest)</f>
        <v>16.268999999999998</v>
      </c>
      <c r="AJ74" s="52">
        <f>_xlfn.SINGLE(A127827147J_Latest)</f>
        <v>14.407</v>
      </c>
    </row>
    <row r="75" spans="1:36" hidden="1">
      <c r="C75" s="60">
        <v>10</v>
      </c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</row>
    <row r="76" spans="1:36" hidden="1">
      <c r="A76" s="50" t="s">
        <v>1762</v>
      </c>
      <c r="C76" s="60">
        <v>11</v>
      </c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</row>
    <row r="77" spans="1:36" hidden="1">
      <c r="A77" s="50"/>
      <c r="B77" s="11" t="s">
        <v>1753</v>
      </c>
      <c r="C77" s="60">
        <v>12</v>
      </c>
      <c r="D77" s="52">
        <f>_xlfn.SINGLE(A127833182C_Latest)</f>
        <v>1594.3510000000001</v>
      </c>
      <c r="E77" s="52">
        <f>_xlfn.SINGLE(A127830212A_Latest)</f>
        <v>859.25699999999995</v>
      </c>
      <c r="F77" s="52">
        <f>_xlfn.SINGLE(A127827242F_Latest)</f>
        <v>735.09400000000005</v>
      </c>
      <c r="G77" s="52">
        <f>_xlfn.SINGLE(A127832942R_Latest)</f>
        <v>1539.3630000000001</v>
      </c>
      <c r="H77" s="52">
        <f>_xlfn.SINGLE(A127829972V_Latest)</f>
        <v>825.09</v>
      </c>
      <c r="I77" s="52">
        <f>_xlfn.SINGLE(A127827002V_Latest)</f>
        <v>714.27300000000002</v>
      </c>
      <c r="J77" s="52">
        <f>_xlfn.SINGLE(A127833122A_Latest)</f>
        <v>436.41800000000001</v>
      </c>
      <c r="K77" s="52">
        <f>_xlfn.SINGLE(A127830152K_Latest)</f>
        <v>238.215</v>
      </c>
      <c r="L77" s="52">
        <f>_xlfn.SINGLE(A127827182R_Latest)</f>
        <v>198.203</v>
      </c>
      <c r="M77" s="52">
        <f>_xlfn.SINGLE(A127833062K_Latest)</f>
        <v>211.708</v>
      </c>
      <c r="N77" s="52">
        <f>_xlfn.SINGLE(A127830092V_Latest)</f>
        <v>115.283</v>
      </c>
      <c r="O77" s="52">
        <f>_xlfn.SINGLE(A127827122L_Latest)</f>
        <v>96.424999999999997</v>
      </c>
      <c r="P77" s="52">
        <f>_xlfn.SINGLE(A127833032W_Latest)</f>
        <v>224.71</v>
      </c>
      <c r="Q77" s="52">
        <f>_xlfn.SINGLE(A127830062F_Latest)</f>
        <v>122.932</v>
      </c>
      <c r="R77" s="52">
        <f>_xlfn.SINGLE(A127827092K_Latest)</f>
        <v>101.77800000000001</v>
      </c>
      <c r="S77" s="52">
        <f>_xlfn.SINGLE(A127833212F_Latest)</f>
        <v>370.35500000000002</v>
      </c>
      <c r="T77" s="52">
        <f>_xlfn.SINGLE(A127830242R_Latest)</f>
        <v>213.49</v>
      </c>
      <c r="U77" s="52">
        <f>_xlfn.SINGLE(A127827272V_Latest)</f>
        <v>156.86500000000001</v>
      </c>
      <c r="V77" s="52">
        <f>_xlfn.SINGLE(A127833242V_Latest)</f>
        <v>315.012</v>
      </c>
      <c r="W77" s="52">
        <f>_xlfn.SINGLE(A127830272C_Latest)</f>
        <v>168.37799999999999</v>
      </c>
      <c r="X77" s="52">
        <f>_xlfn.SINGLE(A127827302W_Latest)</f>
        <v>146.63399999999999</v>
      </c>
      <c r="Y77" s="52">
        <f>_xlfn.SINGLE(A127833152R_Latest)</f>
        <v>233.73699999999999</v>
      </c>
      <c r="Z77" s="52">
        <f>_xlfn.SINGLE(A127830182X_Latest)</f>
        <v>115.28400000000001</v>
      </c>
      <c r="AA77" s="52">
        <f>_xlfn.SINGLE(A127827212T_Latest)</f>
        <v>118.453</v>
      </c>
      <c r="AB77" s="52">
        <f>_xlfn.SINGLE(A127833002J_Latest)</f>
        <v>238.82900000000001</v>
      </c>
      <c r="AC77" s="52">
        <f>_xlfn.SINGLE(A127830032T_Latest)</f>
        <v>123.89</v>
      </c>
      <c r="AD77" s="52">
        <f>_xlfn.SINGLE(A127827062W_Latest)</f>
        <v>114.93899999999999</v>
      </c>
      <c r="AE77" s="52">
        <f>_xlfn.SINGLE(A127832972C_Latest)</f>
        <v>183.84200000000001</v>
      </c>
      <c r="AF77" s="52">
        <f>_xlfn.SINGLE(A127830002C_Latest)</f>
        <v>89.722999999999999</v>
      </c>
      <c r="AG77" s="52">
        <f>_xlfn.SINGLE(A127827032J_Latest)</f>
        <v>94.117999999999995</v>
      </c>
      <c r="AH77" s="52">
        <f>_xlfn.SINGLE(A127833092X_Latest)</f>
        <v>54.987000000000002</v>
      </c>
      <c r="AI77" s="52">
        <f>_xlfn.SINGLE(A127830122W_Latest)</f>
        <v>34.167000000000002</v>
      </c>
      <c r="AJ77" s="52">
        <f>_xlfn.SINGLE(A127827152A_Latest)</f>
        <v>20.821000000000002</v>
      </c>
    </row>
    <row r="78" spans="1:36" hidden="1">
      <c r="B78" s="54" t="s">
        <v>1763</v>
      </c>
      <c r="C78" s="60">
        <v>13</v>
      </c>
      <c r="D78" s="52">
        <f>_xlfn.SINGLE(A127833184J_Latest)</f>
        <v>670.29399999999998</v>
      </c>
      <c r="E78" s="52">
        <f>_xlfn.SINGLE(A127830214F_Latest)</f>
        <v>482.98899999999998</v>
      </c>
      <c r="F78" s="52">
        <f>_xlfn.SINGLE(A127827244K_Latest)</f>
        <v>187.30500000000001</v>
      </c>
      <c r="G78" s="52">
        <f>_xlfn.SINGLE(A127832944V_Latest)</f>
        <v>655.81100000000004</v>
      </c>
      <c r="H78" s="52">
        <f>_xlfn.SINGLE(A127829974X_Latest)</f>
        <v>471.39600000000002</v>
      </c>
      <c r="I78" s="52">
        <f>_xlfn.SINGLE(A127827004X_Latest)</f>
        <v>184.41499999999999</v>
      </c>
      <c r="J78" s="52">
        <f>_xlfn.SINGLE(A127833124F_Latest)</f>
        <v>101.14400000000001</v>
      </c>
      <c r="K78" s="52">
        <f>_xlfn.SINGLE(A127830154R_Latest)</f>
        <v>70.518000000000001</v>
      </c>
      <c r="L78" s="52">
        <f>_xlfn.SINGLE(A127827184V_Latest)</f>
        <v>30.626000000000001</v>
      </c>
      <c r="M78" s="52">
        <f>_xlfn.SINGLE(A127833064R_Latest)</f>
        <v>23.695</v>
      </c>
      <c r="N78" s="52">
        <f>_xlfn.SINGLE(A127830094X_Latest)</f>
        <v>16.527999999999999</v>
      </c>
      <c r="O78" s="52">
        <f>_xlfn.SINGLE(A127827124T_Latest)</f>
        <v>7.1669999999999998</v>
      </c>
      <c r="P78" s="52">
        <f>_xlfn.SINGLE(A127833034A_Latest)</f>
        <v>77.448999999999998</v>
      </c>
      <c r="Q78" s="52">
        <f>_xlfn.SINGLE(A127830064K_Latest)</f>
        <v>53.99</v>
      </c>
      <c r="R78" s="52">
        <f>_xlfn.SINGLE(A127827094R_Latest)</f>
        <v>23.459</v>
      </c>
      <c r="S78" s="52">
        <f>_xlfn.SINGLE(A127833214K_Latest)</f>
        <v>201.78100000000001</v>
      </c>
      <c r="T78" s="52">
        <f>_xlfn.SINGLE(A127830244V_Latest)</f>
        <v>142.20099999999999</v>
      </c>
      <c r="U78" s="52">
        <f>_xlfn.SINGLE(A127827274X_Latest)</f>
        <v>59.581000000000003</v>
      </c>
      <c r="V78" s="52">
        <f>_xlfn.SINGLE(A127833244X_Latest)</f>
        <v>167.22399999999999</v>
      </c>
      <c r="W78" s="52">
        <f>_xlfn.SINGLE(A127830274J_Latest)</f>
        <v>124.592</v>
      </c>
      <c r="X78" s="52">
        <f>_xlfn.SINGLE(A127827304A_Latest)</f>
        <v>42.631999999999998</v>
      </c>
      <c r="Y78" s="52">
        <f>_xlfn.SINGLE(A127833154V_Latest)</f>
        <v>118.17400000000001</v>
      </c>
      <c r="Z78" s="52">
        <f>_xlfn.SINGLE(A127830184C_Latest)</f>
        <v>83.998999999999995</v>
      </c>
      <c r="AA78" s="52">
        <f>_xlfn.SINGLE(A127827214W_Latest)</f>
        <v>34.174999999999997</v>
      </c>
      <c r="AB78" s="52">
        <f>_xlfn.SINGLE(A127833004L_Latest)</f>
        <v>81.971000000000004</v>
      </c>
      <c r="AC78" s="52">
        <f>_xlfn.SINGLE(A127830034W_Latest)</f>
        <v>61.68</v>
      </c>
      <c r="AD78" s="52">
        <f>_xlfn.SINGLE(A127827064A_Latest)</f>
        <v>20.292000000000002</v>
      </c>
      <c r="AE78" s="52">
        <f>_xlfn.SINGLE(A127832974J_Latest)</f>
        <v>67.488</v>
      </c>
      <c r="AF78" s="52">
        <f>_xlfn.SINGLE(A127830004J_Latest)</f>
        <v>50.085999999999999</v>
      </c>
      <c r="AG78" s="52">
        <f>_xlfn.SINGLE(A127827034L_Latest)</f>
        <v>17.402000000000001</v>
      </c>
      <c r="AH78" s="52">
        <f>_xlfn.SINGLE(A127833094C_Latest)</f>
        <v>14.483000000000001</v>
      </c>
      <c r="AI78" s="52">
        <f>_xlfn.SINGLE(A127830124A_Latest)</f>
        <v>11.593</v>
      </c>
      <c r="AJ78" s="52">
        <f>_xlfn.SINGLE(A127827154F_Latest)</f>
        <v>2.89</v>
      </c>
    </row>
    <row r="79" spans="1:36" hidden="1">
      <c r="B79" s="55" t="s">
        <v>1755</v>
      </c>
      <c r="C79" s="60">
        <v>14</v>
      </c>
      <c r="D79" s="52">
        <f>_xlfn.SINGLE(A127833181A_Latest)</f>
        <v>116.151</v>
      </c>
      <c r="E79" s="52">
        <f>_xlfn.SINGLE(A127830211X_Latest)</f>
        <v>88.83</v>
      </c>
      <c r="F79" s="52">
        <f>_xlfn.SINGLE(A127827241C_Latest)</f>
        <v>27.321000000000002</v>
      </c>
      <c r="G79" s="52">
        <f>_xlfn.SINGLE(A127832941L_Latest)</f>
        <v>111.15600000000001</v>
      </c>
      <c r="H79" s="52">
        <f>_xlfn.SINGLE(A127829971T_Latest)</f>
        <v>84.363</v>
      </c>
      <c r="I79" s="52">
        <f>_xlfn.SINGLE(A127827001T_Latest)</f>
        <v>26.792999999999999</v>
      </c>
      <c r="J79" s="52">
        <f>_xlfn.SINGLE(A127833121X_Latest)</f>
        <v>10.997999999999999</v>
      </c>
      <c r="K79" s="52">
        <f>_xlfn.SINGLE(A127830151J_Latest)</f>
        <v>7.7309999999999999</v>
      </c>
      <c r="L79" s="52">
        <f>_xlfn.SINGLE(A127827181L_Latest)</f>
        <v>3.2669999999999999</v>
      </c>
      <c r="M79" s="52">
        <f>_xlfn.SINGLE(A127833061J_Latest)</f>
        <v>2.1269999999999998</v>
      </c>
      <c r="N79" s="52">
        <f>_xlfn.SINGLE(A127830091T_Latest)</f>
        <v>0.92100000000000004</v>
      </c>
      <c r="O79" s="52">
        <f>_xlfn.SINGLE(A127827121K_Latest)</f>
        <v>1.206</v>
      </c>
      <c r="P79" s="52">
        <f>_xlfn.SINGLE(A127833031V_Latest)</f>
        <v>8.8710000000000004</v>
      </c>
      <c r="Q79" s="52">
        <f>_xlfn.SINGLE(A127830061C_Latest)</f>
        <v>6.81</v>
      </c>
      <c r="R79" s="52">
        <f>_xlfn.SINGLE(A127827091J_Latest)</f>
        <v>2.0609999999999999</v>
      </c>
      <c r="S79" s="52">
        <f>_xlfn.SINGLE(A127833211C_Latest)</f>
        <v>30.114999999999998</v>
      </c>
      <c r="T79" s="52">
        <f>_xlfn.SINGLE(A127830241L_Latest)</f>
        <v>22.573</v>
      </c>
      <c r="U79" s="52">
        <f>_xlfn.SINGLE(A127827271T_Latest)</f>
        <v>7.5419999999999998</v>
      </c>
      <c r="V79" s="52">
        <f>_xlfn.SINGLE(A127833241T_Latest)</f>
        <v>30.663</v>
      </c>
      <c r="W79" s="52">
        <f>_xlfn.SINGLE(A127830271A_Latest)</f>
        <v>23.035</v>
      </c>
      <c r="X79" s="52">
        <f>_xlfn.SINGLE(A127827301V_Latest)</f>
        <v>7.6280000000000001</v>
      </c>
      <c r="Y79" s="52">
        <f>_xlfn.SINGLE(A127833151L_Latest)</f>
        <v>25.1</v>
      </c>
      <c r="Z79" s="52">
        <f>_xlfn.SINGLE(A127830181W_Latest)</f>
        <v>19.783999999999999</v>
      </c>
      <c r="AA79" s="52">
        <f>_xlfn.SINGLE(A127827211R_Latest)</f>
        <v>5.3159999999999998</v>
      </c>
      <c r="AB79" s="52">
        <f>_xlfn.SINGLE(A127833001F_Latest)</f>
        <v>19.274999999999999</v>
      </c>
      <c r="AC79" s="52">
        <f>_xlfn.SINGLE(A127830031R_Latest)</f>
        <v>15.706</v>
      </c>
      <c r="AD79" s="52">
        <f>_xlfn.SINGLE(A127827061V_Latest)</f>
        <v>3.569</v>
      </c>
      <c r="AE79" s="52">
        <f>_xlfn.SINGLE(A127832971A_Latest)</f>
        <v>14.28</v>
      </c>
      <c r="AF79" s="52">
        <f>_xlfn.SINGLE(A127830001A_Latest)</f>
        <v>11.239000000000001</v>
      </c>
      <c r="AG79" s="52">
        <f>_xlfn.SINGLE(A127827031F_Latest)</f>
        <v>3.0409999999999999</v>
      </c>
      <c r="AH79" s="52">
        <f>_xlfn.SINGLE(A127833091W_Latest)</f>
        <v>4.9950000000000001</v>
      </c>
      <c r="AI79" s="52">
        <f>_xlfn.SINGLE(A127830121V_Latest)</f>
        <v>4.4669999999999996</v>
      </c>
      <c r="AJ79" s="52">
        <f>_xlfn.SINGLE(A127827151X_Latest)</f>
        <v>0.52800000000000002</v>
      </c>
    </row>
    <row r="80" spans="1:36" hidden="1">
      <c r="B80" s="55" t="s">
        <v>1760</v>
      </c>
      <c r="C80" s="60">
        <v>15</v>
      </c>
      <c r="D80" s="52">
        <f>_xlfn.SINGLE(A127833180X_Latest)</f>
        <v>585.17399999999998</v>
      </c>
      <c r="E80" s="52">
        <f>_xlfn.SINGLE(A127830210W_Latest)</f>
        <v>415.72800000000001</v>
      </c>
      <c r="F80" s="52">
        <f>_xlfn.SINGLE(A127827240A_Latest)</f>
        <v>169.447</v>
      </c>
      <c r="G80" s="52">
        <f>_xlfn.SINGLE(A127832940K_Latest)</f>
        <v>574.65300000000002</v>
      </c>
      <c r="H80" s="52">
        <f>_xlfn.SINGLE(A127829970R_Latest)</f>
        <v>407.56799999999998</v>
      </c>
      <c r="I80" s="52">
        <f>_xlfn.SINGLE(A127827000R_Latest)</f>
        <v>167.08500000000001</v>
      </c>
      <c r="J80" s="52">
        <f>_xlfn.SINGLE(A127833120W_Latest)</f>
        <v>93.980999999999995</v>
      </c>
      <c r="K80" s="52">
        <f>_xlfn.SINGLE(A127830150F_Latest)</f>
        <v>65.191000000000003</v>
      </c>
      <c r="L80" s="52">
        <f>_xlfn.SINGLE(A127827180K_Latest)</f>
        <v>28.791</v>
      </c>
      <c r="M80" s="52">
        <f>_xlfn.SINGLE(A127833060F_Latest)</f>
        <v>22.106999999999999</v>
      </c>
      <c r="N80" s="52">
        <f>_xlfn.SINGLE(A127830090R_Latest)</f>
        <v>15.606999999999999</v>
      </c>
      <c r="O80" s="52">
        <f>_xlfn.SINGLE(A127827120J_Latest)</f>
        <v>6.5010000000000003</v>
      </c>
      <c r="P80" s="52">
        <f>_xlfn.SINGLE(A127833030T_Latest)</f>
        <v>71.873999999999995</v>
      </c>
      <c r="Q80" s="52">
        <f>_xlfn.SINGLE(A127830060A_Latest)</f>
        <v>49.584000000000003</v>
      </c>
      <c r="R80" s="52">
        <f>_xlfn.SINGLE(A127827090F_Latest)</f>
        <v>22.29</v>
      </c>
      <c r="S80" s="52">
        <f>_xlfn.SINGLE(A127833210A_Latest)</f>
        <v>181.43600000000001</v>
      </c>
      <c r="T80" s="52">
        <f>_xlfn.SINGLE(A127830240K_Latest)</f>
        <v>126.137</v>
      </c>
      <c r="U80" s="52">
        <f>_xlfn.SINGLE(A127827270R_Latest)</f>
        <v>55.298999999999999</v>
      </c>
      <c r="V80" s="52">
        <f>_xlfn.SINGLE(A127833240R_Latest)</f>
        <v>142.893</v>
      </c>
      <c r="W80" s="52">
        <f>_xlfn.SINGLE(A127830270X_Latest)</f>
        <v>105.789</v>
      </c>
      <c r="X80" s="52">
        <f>_xlfn.SINGLE(A127827300T_Latest)</f>
        <v>37.103999999999999</v>
      </c>
      <c r="Y80" s="52">
        <f>_xlfn.SINGLE(A127833150K_Latest)</f>
        <v>101.191</v>
      </c>
      <c r="Z80" s="52">
        <f>_xlfn.SINGLE(A127830180V_Latest)</f>
        <v>69.872</v>
      </c>
      <c r="AA80" s="52">
        <f>_xlfn.SINGLE(A127827210L_Latest)</f>
        <v>31.318999999999999</v>
      </c>
      <c r="AB80" s="52">
        <f>_xlfn.SINGLE(A127833000C_Latest)</f>
        <v>65.674000000000007</v>
      </c>
      <c r="AC80" s="52">
        <f>_xlfn.SINGLE(A127830030L_Latest)</f>
        <v>48.738999999999997</v>
      </c>
      <c r="AD80" s="52">
        <f>_xlfn.SINGLE(A127827060T_Latest)</f>
        <v>16.934999999999999</v>
      </c>
      <c r="AE80" s="52">
        <f>_xlfn.SINGLE(A127832970X_Latest)</f>
        <v>55.152999999999999</v>
      </c>
      <c r="AF80" s="52">
        <f>_xlfn.SINGLE(A127830000X_Latest)</f>
        <v>40.58</v>
      </c>
      <c r="AG80" s="52">
        <f>_xlfn.SINGLE(A127827030C_Latest)</f>
        <v>14.573</v>
      </c>
      <c r="AH80" s="52">
        <f>_xlfn.SINGLE(A127833090V_Latest)</f>
        <v>10.521000000000001</v>
      </c>
      <c r="AI80" s="52">
        <f>_xlfn.SINGLE(A127830120T_Latest)</f>
        <v>8.1590000000000007</v>
      </c>
      <c r="AJ80" s="52">
        <f>_xlfn.SINGLE(A127827150W_Latest)</f>
        <v>2.3620000000000001</v>
      </c>
    </row>
    <row r="81" spans="1:36" hidden="1">
      <c r="B81" s="54" t="s">
        <v>1764</v>
      </c>
      <c r="C81" s="60">
        <v>16</v>
      </c>
      <c r="D81" s="52">
        <f>_xlfn.SINGLE(A127833183F_Latest)</f>
        <v>924.05700000000002</v>
      </c>
      <c r="E81" s="52">
        <f>_xlfn.SINGLE(A127830213C_Latest)</f>
        <v>376.26799999999997</v>
      </c>
      <c r="F81" s="52">
        <f>_xlfn.SINGLE(A127827243J_Latest)</f>
        <v>547.78899999999999</v>
      </c>
      <c r="G81" s="52">
        <f>_xlfn.SINGLE(A127832943T_Latest)</f>
        <v>883.55200000000002</v>
      </c>
      <c r="H81" s="52">
        <f>_xlfn.SINGLE(A127829973W_Latest)</f>
        <v>353.69400000000002</v>
      </c>
      <c r="I81" s="52">
        <f>_xlfn.SINGLE(A127827003W_Latest)</f>
        <v>529.85799999999995</v>
      </c>
      <c r="J81" s="52">
        <f>_xlfn.SINGLE(A127833123C_Latest)</f>
        <v>335.274</v>
      </c>
      <c r="K81" s="52">
        <f>_xlfn.SINGLE(A127830153L_Latest)</f>
        <v>167.697</v>
      </c>
      <c r="L81" s="52">
        <f>_xlfn.SINGLE(A127827183T_Latest)</f>
        <v>167.577</v>
      </c>
      <c r="M81" s="52">
        <f>_xlfn.SINGLE(A127833063L_Latest)</f>
        <v>188.01300000000001</v>
      </c>
      <c r="N81" s="52">
        <f>_xlfn.SINGLE(A127830093W_Latest)</f>
        <v>98.754999999999995</v>
      </c>
      <c r="O81" s="52">
        <f>_xlfn.SINGLE(A127827123R_Latest)</f>
        <v>89.257999999999996</v>
      </c>
      <c r="P81" s="52">
        <f>_xlfn.SINGLE(A127833033X_Latest)</f>
        <v>147.261</v>
      </c>
      <c r="Q81" s="52">
        <f>_xlfn.SINGLE(A127830063J_Latest)</f>
        <v>68.941999999999993</v>
      </c>
      <c r="R81" s="52">
        <f>_xlfn.SINGLE(A127827093L_Latest)</f>
        <v>78.319000000000003</v>
      </c>
      <c r="S81" s="52">
        <f>_xlfn.SINGLE(A127833213J_Latest)</f>
        <v>168.57400000000001</v>
      </c>
      <c r="T81" s="52">
        <f>_xlfn.SINGLE(A127830243T_Latest)</f>
        <v>71.289000000000001</v>
      </c>
      <c r="U81" s="52">
        <f>_xlfn.SINGLE(A127827273W_Latest)</f>
        <v>97.284999999999997</v>
      </c>
      <c r="V81" s="52">
        <f>_xlfn.SINGLE(A127833243W_Latest)</f>
        <v>147.78800000000001</v>
      </c>
      <c r="W81" s="52">
        <f>_xlfn.SINGLE(A127830273F_Latest)</f>
        <v>43.786000000000001</v>
      </c>
      <c r="X81" s="52">
        <f>_xlfn.SINGLE(A127827303X_Latest)</f>
        <v>104.002</v>
      </c>
      <c r="Y81" s="52">
        <f>_xlfn.SINGLE(A127833153T_Latest)</f>
        <v>115.563</v>
      </c>
      <c r="Z81" s="52">
        <f>_xlfn.SINGLE(A127830183A_Latest)</f>
        <v>31.285</v>
      </c>
      <c r="AA81" s="52">
        <f>_xlfn.SINGLE(A127827213V_Latest)</f>
        <v>84.278000000000006</v>
      </c>
      <c r="AB81" s="52">
        <f>_xlfn.SINGLE(A127833003K_Latest)</f>
        <v>156.858</v>
      </c>
      <c r="AC81" s="52">
        <f>_xlfn.SINGLE(A127830033V_Latest)</f>
        <v>62.21</v>
      </c>
      <c r="AD81" s="52">
        <f>_xlfn.SINGLE(A127827063X_Latest)</f>
        <v>94.647999999999996</v>
      </c>
      <c r="AE81" s="52">
        <f>_xlfn.SINGLE(A127832973F_Latest)</f>
        <v>116.35299999999999</v>
      </c>
      <c r="AF81" s="52">
        <f>_xlfn.SINGLE(A127830003F_Latest)</f>
        <v>39.637</v>
      </c>
      <c r="AG81" s="52">
        <f>_xlfn.SINGLE(A127827033K_Latest)</f>
        <v>76.716999999999999</v>
      </c>
      <c r="AH81" s="52">
        <f>_xlfn.SINGLE(A127833093A_Latest)</f>
        <v>40.503999999999998</v>
      </c>
      <c r="AI81" s="52">
        <f>_xlfn.SINGLE(A127830123X_Latest)</f>
        <v>22.573</v>
      </c>
      <c r="AJ81" s="52">
        <f>_xlfn.SINGLE(A127827153C_Latest)</f>
        <v>17.931000000000001</v>
      </c>
    </row>
    <row r="82" spans="1:36" hidden="1">
      <c r="B82" s="55" t="s">
        <v>1758</v>
      </c>
      <c r="C82" s="60">
        <v>17</v>
      </c>
      <c r="D82" s="52">
        <f>_xlfn.SINGLE(A127833178L_Latest)</f>
        <v>180.761</v>
      </c>
      <c r="E82" s="52">
        <f>_xlfn.SINGLE(A127830208K_Latest)</f>
        <v>78.331999999999994</v>
      </c>
      <c r="F82" s="52">
        <f>_xlfn.SINGLE(A127827238R_Latest)</f>
        <v>102.429</v>
      </c>
      <c r="G82" s="52">
        <f>_xlfn.SINGLE(A127832938X_Latest)</f>
        <v>165.06899999999999</v>
      </c>
      <c r="H82" s="52">
        <f>_xlfn.SINGLE(A127829968C_Latest)</f>
        <v>68.028999999999996</v>
      </c>
      <c r="I82" s="52">
        <f>_xlfn.SINGLE(A127826998L_Latest)</f>
        <v>97.04</v>
      </c>
      <c r="J82" s="52">
        <f>_xlfn.SINGLE(A127833118K_Latest)</f>
        <v>50.616999999999997</v>
      </c>
      <c r="K82" s="52">
        <f>_xlfn.SINGLE(A127830148V_Latest)</f>
        <v>27.696000000000002</v>
      </c>
      <c r="L82" s="52">
        <f>_xlfn.SINGLE(A127827178X_Latest)</f>
        <v>22.920999999999999</v>
      </c>
      <c r="M82" s="52">
        <f>_xlfn.SINGLE(A127833058V_Latest)</f>
        <v>26.423999999999999</v>
      </c>
      <c r="N82" s="52">
        <f>_xlfn.SINGLE(A127830088C_Latest)</f>
        <v>15.327999999999999</v>
      </c>
      <c r="O82" s="52">
        <f>_xlfn.SINGLE(A127827118W_Latest)</f>
        <v>11.095000000000001</v>
      </c>
      <c r="P82" s="52">
        <f>_xlfn.SINGLE(A127833028F_Latest)</f>
        <v>24.193000000000001</v>
      </c>
      <c r="Q82" s="52">
        <f>_xlfn.SINGLE(A127830058R_Latest)</f>
        <v>12.368</v>
      </c>
      <c r="R82" s="52">
        <f>_xlfn.SINGLE(A127827088V_Latest)</f>
        <v>11.824999999999999</v>
      </c>
      <c r="S82" s="52">
        <f>_xlfn.SINGLE(A127833208R_Latest)</f>
        <v>33.173000000000002</v>
      </c>
      <c r="T82" s="52">
        <f>_xlfn.SINGLE(A127830238X_Latest)</f>
        <v>11.704000000000001</v>
      </c>
      <c r="U82" s="52">
        <f>_xlfn.SINGLE(A127827268C_Latest)</f>
        <v>21.469000000000001</v>
      </c>
      <c r="V82" s="52">
        <f>_xlfn.SINGLE(A127833238C_Latest)</f>
        <v>22.401</v>
      </c>
      <c r="W82" s="52">
        <f>_xlfn.SINGLE(A127830268L_Latest)</f>
        <v>7.3159999999999998</v>
      </c>
      <c r="X82" s="52">
        <f>_xlfn.SINGLE(A127827298T_Latest)</f>
        <v>15.085000000000001</v>
      </c>
      <c r="Y82" s="52">
        <f>_xlfn.SINGLE(A127833148X_Latest)</f>
        <v>30.32</v>
      </c>
      <c r="Z82" s="52">
        <f>_xlfn.SINGLE(A127830178J_Latest)</f>
        <v>7.49</v>
      </c>
      <c r="AA82" s="52">
        <f>_xlfn.SINGLE(A127827208A_Latest)</f>
        <v>22.83</v>
      </c>
      <c r="AB82" s="52">
        <f>_xlfn.SINGLE(A127832998A_Latest)</f>
        <v>44.250999999999998</v>
      </c>
      <c r="AC82" s="52">
        <f>_xlfn.SINGLE(A127830028A_Latest)</f>
        <v>24.126000000000001</v>
      </c>
      <c r="AD82" s="52">
        <f>_xlfn.SINGLE(A127827058F_Latest)</f>
        <v>20.125</v>
      </c>
      <c r="AE82" s="52">
        <f>_xlfn.SINGLE(A127832968L_Latest)</f>
        <v>28.559000000000001</v>
      </c>
      <c r="AF82" s="52">
        <f>_xlfn.SINGLE(A127829998T_Latest)</f>
        <v>13.823</v>
      </c>
      <c r="AG82" s="52">
        <f>_xlfn.SINGLE(A127827028T_Latest)</f>
        <v>14.736000000000001</v>
      </c>
      <c r="AH82" s="52">
        <f>_xlfn.SINGLE(A127833088J_Latest)</f>
        <v>15.692</v>
      </c>
      <c r="AI82" s="52">
        <f>_xlfn.SINGLE(A127830118F_Latest)</f>
        <v>10.303000000000001</v>
      </c>
      <c r="AJ82" s="52">
        <f>_xlfn.SINGLE(A127827148K_Latest)</f>
        <v>5.3890000000000002</v>
      </c>
    </row>
    <row r="83" spans="1:36" hidden="1">
      <c r="B83" s="55" t="s">
        <v>1761</v>
      </c>
      <c r="C83" s="60">
        <v>18</v>
      </c>
      <c r="D83" s="52">
        <f>_xlfn.SINGLE(A127833177K_Latest)</f>
        <v>839.64300000000003</v>
      </c>
      <c r="E83" s="52">
        <f>_xlfn.SINGLE(A127830207J_Latest)</f>
        <v>343.70299999999997</v>
      </c>
      <c r="F83" s="52">
        <f>_xlfn.SINGLE(A127827237L_Latest)</f>
        <v>495.93900000000002</v>
      </c>
      <c r="G83" s="52">
        <f>_xlfn.SINGLE(A127832937W_Latest)</f>
        <v>808.96600000000001</v>
      </c>
      <c r="H83" s="52">
        <f>_xlfn.SINGLE(A127829967A_Latest)</f>
        <v>327.43400000000003</v>
      </c>
      <c r="I83" s="52">
        <f>_xlfn.SINGLE(A127826997K_Latest)</f>
        <v>481.53199999999998</v>
      </c>
      <c r="J83" s="52">
        <f>_xlfn.SINGLE(A127833117J_Latest)</f>
        <v>312.05700000000002</v>
      </c>
      <c r="K83" s="52">
        <f>_xlfn.SINGLE(A127830147T_Latest)</f>
        <v>158.65899999999999</v>
      </c>
      <c r="L83" s="52">
        <f>_xlfn.SINGLE(A127827177W_Latest)</f>
        <v>153.39699999999999</v>
      </c>
      <c r="M83" s="52">
        <f>_xlfn.SINGLE(A127833057T_Latest)</f>
        <v>176.96</v>
      </c>
      <c r="N83" s="52">
        <f>_xlfn.SINGLE(A127830087A_Latest)</f>
        <v>93.906999999999996</v>
      </c>
      <c r="O83" s="52">
        <f>_xlfn.SINGLE(A127827117V_Latest)</f>
        <v>83.054000000000002</v>
      </c>
      <c r="P83" s="52">
        <f>_xlfn.SINGLE(A127833027C_Latest)</f>
        <v>135.096</v>
      </c>
      <c r="Q83" s="52">
        <f>_xlfn.SINGLE(A127830057L_Latest)</f>
        <v>64.753</v>
      </c>
      <c r="R83" s="52">
        <f>_xlfn.SINGLE(A127827087T_Latest)</f>
        <v>70.343999999999994</v>
      </c>
      <c r="S83" s="52">
        <f>_xlfn.SINGLE(A127833207L_Latest)</f>
        <v>153.464</v>
      </c>
      <c r="T83" s="52">
        <f>_xlfn.SINGLE(A127830237W_Latest)</f>
        <v>67.007000000000005</v>
      </c>
      <c r="U83" s="52">
        <f>_xlfn.SINGLE(A127827267A_Latest)</f>
        <v>86.456999999999994</v>
      </c>
      <c r="V83" s="52">
        <f>_xlfn.SINGLE(A127833237A_Latest)</f>
        <v>140.149</v>
      </c>
      <c r="W83" s="52">
        <f>_xlfn.SINGLE(A127830267K_Latest)</f>
        <v>40.353999999999999</v>
      </c>
      <c r="X83" s="52">
        <f>_xlfn.SINGLE(A127827297R_Latest)</f>
        <v>99.795000000000002</v>
      </c>
      <c r="Y83" s="52">
        <f>_xlfn.SINGLE(A127833147W_Latest)</f>
        <v>101.036</v>
      </c>
      <c r="Z83" s="52">
        <f>_xlfn.SINGLE(A127830177F_Latest)</f>
        <v>27.622</v>
      </c>
      <c r="AA83" s="52">
        <f>_xlfn.SINGLE(A127827207X_Latest)</f>
        <v>73.412999999999997</v>
      </c>
      <c r="AB83" s="52">
        <f>_xlfn.SINGLE(A127832997X_Latest)</f>
        <v>132.93700000000001</v>
      </c>
      <c r="AC83" s="52">
        <f>_xlfn.SINGLE(A127830027X_Latest)</f>
        <v>50.06</v>
      </c>
      <c r="AD83" s="52">
        <f>_xlfn.SINGLE(A127827057C_Latest)</f>
        <v>82.876999999999995</v>
      </c>
      <c r="AE83" s="52">
        <f>_xlfn.SINGLE(A127832967K_Latest)</f>
        <v>102.26</v>
      </c>
      <c r="AF83" s="52">
        <f>_xlfn.SINGLE(A127829997R_Latest)</f>
        <v>33.790999999999997</v>
      </c>
      <c r="AG83" s="52">
        <f>_xlfn.SINGLE(A127827027R_Latest)</f>
        <v>68.47</v>
      </c>
      <c r="AH83" s="52">
        <f>_xlfn.SINGLE(A127833087F_Latest)</f>
        <v>30.675999999999998</v>
      </c>
      <c r="AI83" s="52">
        <f>_xlfn.SINGLE(A127830117C_Latest)</f>
        <v>16.268999999999998</v>
      </c>
      <c r="AJ83" s="52">
        <f>_xlfn.SINGLE(A127827147J_Latest)</f>
        <v>14.407</v>
      </c>
    </row>
    <row r="84" spans="1:36" hidden="1">
      <c r="B84" s="11"/>
      <c r="C84" s="60">
        <v>19</v>
      </c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</row>
    <row r="85" spans="1:36" hidden="1">
      <c r="A85" s="50" t="s">
        <v>1765</v>
      </c>
      <c r="C85" s="60">
        <v>20</v>
      </c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</row>
    <row r="86" spans="1:36" hidden="1">
      <c r="A86" s="50"/>
      <c r="B86" s="11" t="s">
        <v>1765</v>
      </c>
      <c r="C86" s="60">
        <v>21</v>
      </c>
      <c r="D86" s="52">
        <f>_xlfn.SINGLE(A127833191F_Latest)</f>
        <v>901.49</v>
      </c>
      <c r="E86" s="52">
        <f>_xlfn.SINGLE(A127830221C_Latest)</f>
        <v>386.964</v>
      </c>
      <c r="F86" s="52">
        <f>_xlfn.SINGLE(A127827251J_Latest)</f>
        <v>514.52599999999995</v>
      </c>
      <c r="G86" s="52">
        <f>_xlfn.SINGLE(A127832951T_Latest)</f>
        <v>868.37099999999998</v>
      </c>
      <c r="H86" s="52">
        <f>_xlfn.SINGLE(A127829981W_Latest)</f>
        <v>368.78100000000001</v>
      </c>
      <c r="I86" s="52">
        <f>_xlfn.SINGLE(A127827011W_Latest)</f>
        <v>499.59100000000001</v>
      </c>
      <c r="J86" s="52">
        <f>_xlfn.SINGLE(A127833131C_Latest)</f>
        <v>318.608</v>
      </c>
      <c r="K86" s="52">
        <f>_xlfn.SINGLE(A127830161L_Latest)</f>
        <v>163.501</v>
      </c>
      <c r="L86" s="52">
        <f>_xlfn.SINGLE(A127827191T_Latest)</f>
        <v>155.107</v>
      </c>
      <c r="M86" s="52">
        <f>_xlfn.SINGLE(A127833071L_Latest)</f>
        <v>178.38800000000001</v>
      </c>
      <c r="N86" s="52">
        <f>_xlfn.SINGLE(A127830101K_Latest)</f>
        <v>94.668000000000006</v>
      </c>
      <c r="O86" s="52">
        <f>_xlfn.SINGLE(A127827131R_Latest)</f>
        <v>83.72</v>
      </c>
      <c r="P86" s="52">
        <f>_xlfn.SINGLE(A127833041X_Latest)</f>
        <v>140.22</v>
      </c>
      <c r="Q86" s="52">
        <f>_xlfn.SINGLE(A127830071J_Latest)</f>
        <v>68.832999999999998</v>
      </c>
      <c r="R86" s="52">
        <f>_xlfn.SINGLE(A127827101A_Latest)</f>
        <v>71.387</v>
      </c>
      <c r="S86" s="52">
        <f>_xlfn.SINGLE(A127833221J_Latest)</f>
        <v>168.33099999999999</v>
      </c>
      <c r="T86" s="52">
        <f>_xlfn.SINGLE(A127830251T_Latest)</f>
        <v>77.674000000000007</v>
      </c>
      <c r="U86" s="52">
        <f>_xlfn.SINGLE(A127827281W_Latest)</f>
        <v>90.656999999999996</v>
      </c>
      <c r="V86" s="52">
        <f>_xlfn.SINGLE(A127833251W_Latest)</f>
        <v>157.476</v>
      </c>
      <c r="W86" s="52">
        <f>_xlfn.SINGLE(A127830281F_Latest)</f>
        <v>52.252000000000002</v>
      </c>
      <c r="X86" s="52">
        <f>_xlfn.SINGLE(A127827311X_Latest)</f>
        <v>105.224</v>
      </c>
      <c r="Y86" s="52">
        <f>_xlfn.SINGLE(A127833161T_Latest)</f>
        <v>112.776</v>
      </c>
      <c r="Z86" s="52">
        <f>_xlfn.SINGLE(A127830191A_Latest)</f>
        <v>35.43</v>
      </c>
      <c r="AA86" s="52">
        <f>_xlfn.SINGLE(A127827221V_Latest)</f>
        <v>77.346000000000004</v>
      </c>
      <c r="AB86" s="52">
        <f>_xlfn.SINGLE(A127833011K_Latest)</f>
        <v>144.29900000000001</v>
      </c>
      <c r="AC86" s="52">
        <f>_xlfn.SINGLE(A127830041V_Latest)</f>
        <v>58.106999999999999</v>
      </c>
      <c r="AD86" s="52">
        <f>_xlfn.SINGLE(A127827071X_Latest)</f>
        <v>86.191999999999993</v>
      </c>
      <c r="AE86" s="52">
        <f>_xlfn.SINGLE(A127832981F_Latest)</f>
        <v>111.18</v>
      </c>
      <c r="AF86" s="52">
        <f>_xlfn.SINGLE(A127830011F_Latest)</f>
        <v>39.923000000000002</v>
      </c>
      <c r="AG86" s="52">
        <f>_xlfn.SINGLE(A127827041K_Latest)</f>
        <v>71.257000000000005</v>
      </c>
      <c r="AH86" s="52">
        <f>_xlfn.SINGLE(A127833101R_Latest)</f>
        <v>33.119</v>
      </c>
      <c r="AI86" s="52">
        <f>_xlfn.SINGLE(A127830131X_Latest)</f>
        <v>18.184000000000001</v>
      </c>
      <c r="AJ86" s="52">
        <f>_xlfn.SINGLE(A127827161C_Latest)</f>
        <v>14.935</v>
      </c>
    </row>
    <row r="87" spans="1:36" hidden="1">
      <c r="B87" s="54" t="s">
        <v>1766</v>
      </c>
      <c r="C87" s="60">
        <v>22</v>
      </c>
      <c r="D87" s="52">
        <f>_xlfn.SINGLE(A127833179R_Latest)</f>
        <v>61.847000000000001</v>
      </c>
      <c r="E87" s="52">
        <f>_xlfn.SINGLE(A127830209L_Latest)</f>
        <v>43.261000000000003</v>
      </c>
      <c r="F87" s="52">
        <f>_xlfn.SINGLE(A127827239T_Latest)</f>
        <v>18.585999999999999</v>
      </c>
      <c r="G87" s="52">
        <f>_xlfn.SINGLE(A127832939A_Latest)</f>
        <v>59.405000000000001</v>
      </c>
      <c r="H87" s="52">
        <f>_xlfn.SINGLE(A127829969F_Latest)</f>
        <v>41.347000000000001</v>
      </c>
      <c r="I87" s="52">
        <f>_xlfn.SINGLE(A127826999R_Latest)</f>
        <v>18.058</v>
      </c>
      <c r="J87" s="52">
        <f>_xlfn.SINGLE(A127833119L_Latest)</f>
        <v>6.5510000000000002</v>
      </c>
      <c r="K87" s="52">
        <f>_xlfn.SINGLE(A127830149W_Latest)</f>
        <v>4.8410000000000002</v>
      </c>
      <c r="L87" s="52">
        <f>_xlfn.SINGLE(A127827179A_Latest)</f>
        <v>1.71</v>
      </c>
      <c r="M87" s="52">
        <f>_xlfn.SINGLE(A127833059W_Latest)</f>
        <v>1.4279999999999999</v>
      </c>
      <c r="N87" s="52">
        <f>_xlfn.SINGLE(A127830089F_Latest)</f>
        <v>0.76100000000000001</v>
      </c>
      <c r="O87" s="52">
        <f>_xlfn.SINGLE(A127827119X_Latest)</f>
        <v>0.66700000000000004</v>
      </c>
      <c r="P87" s="52">
        <f>_xlfn.SINGLE(A127833029J_Latest)</f>
        <v>5.1230000000000002</v>
      </c>
      <c r="Q87" s="52">
        <f>_xlfn.SINGLE(A127830059T_Latest)</f>
        <v>4.08</v>
      </c>
      <c r="R87" s="52">
        <f>_xlfn.SINGLE(A127827089W_Latest)</f>
        <v>1.0429999999999999</v>
      </c>
      <c r="S87" s="52">
        <f>_xlfn.SINGLE(A127833209T_Latest)</f>
        <v>14.867000000000001</v>
      </c>
      <c r="T87" s="52">
        <f>_xlfn.SINGLE(A127830239A_Latest)</f>
        <v>10.667</v>
      </c>
      <c r="U87" s="52">
        <f>_xlfn.SINGLE(A127827269F_Latest)</f>
        <v>4.1989999999999998</v>
      </c>
      <c r="V87" s="52">
        <f>_xlfn.SINGLE(A127833239F_Latest)</f>
        <v>17.327000000000002</v>
      </c>
      <c r="W87" s="52">
        <f>_xlfn.SINGLE(A127830269R_Latest)</f>
        <v>11.898</v>
      </c>
      <c r="X87" s="52">
        <f>_xlfn.SINGLE(A127827299V_Latest)</f>
        <v>5.4290000000000003</v>
      </c>
      <c r="Y87" s="52">
        <f>_xlfn.SINGLE(A127833149A_Latest)</f>
        <v>11.74</v>
      </c>
      <c r="Z87" s="52">
        <f>_xlfn.SINGLE(A127830179K_Latest)</f>
        <v>7.8079999999999998</v>
      </c>
      <c r="AA87" s="52">
        <f>_xlfn.SINGLE(A127827209C_Latest)</f>
        <v>3.9319999999999999</v>
      </c>
      <c r="AB87" s="52">
        <f>_xlfn.SINGLE(A127832999C_Latest)</f>
        <v>11.362</v>
      </c>
      <c r="AC87" s="52">
        <f>_xlfn.SINGLE(A127830029C_Latest)</f>
        <v>8.0470000000000006</v>
      </c>
      <c r="AD87" s="52">
        <f>_xlfn.SINGLE(A127827059J_Latest)</f>
        <v>3.3149999999999999</v>
      </c>
      <c r="AE87" s="52">
        <f>_xlfn.SINGLE(A127832969R_Latest)</f>
        <v>8.92</v>
      </c>
      <c r="AF87" s="52">
        <f>_xlfn.SINGLE(A127829999V_Latest)</f>
        <v>6.1319999999999997</v>
      </c>
      <c r="AG87" s="52">
        <f>_xlfn.SINGLE(A127827029V_Latest)</f>
        <v>2.7869999999999999</v>
      </c>
      <c r="AH87" s="52">
        <f>_xlfn.SINGLE(A127833089K_Latest)</f>
        <v>2.4420000000000002</v>
      </c>
      <c r="AI87" s="52">
        <f>_xlfn.SINGLE(A127830119J_Latest)</f>
        <v>1.9139999999999999</v>
      </c>
      <c r="AJ87" s="52">
        <f>_xlfn.SINGLE(A127827149L_Latest)</f>
        <v>0.52800000000000002</v>
      </c>
    </row>
    <row r="88" spans="1:36" hidden="1">
      <c r="B88" s="54" t="s">
        <v>1761</v>
      </c>
      <c r="C88" s="60">
        <v>23</v>
      </c>
      <c r="D88" s="52">
        <f>_xlfn.SINGLE(A127833177K_Latest)</f>
        <v>839.64300000000003</v>
      </c>
      <c r="E88" s="52">
        <f>_xlfn.SINGLE(A127830207J_Latest)</f>
        <v>343.70299999999997</v>
      </c>
      <c r="F88" s="52">
        <f>_xlfn.SINGLE(A127827237L_Latest)</f>
        <v>495.93900000000002</v>
      </c>
      <c r="G88" s="52">
        <f>_xlfn.SINGLE(A127832937W_Latest)</f>
        <v>808.96600000000001</v>
      </c>
      <c r="H88" s="52">
        <f>_xlfn.SINGLE(A127829967A_Latest)</f>
        <v>327.43400000000003</v>
      </c>
      <c r="I88" s="52">
        <f>_xlfn.SINGLE(A127826997K_Latest)</f>
        <v>481.53199999999998</v>
      </c>
      <c r="J88" s="52">
        <f>_xlfn.SINGLE(A127833117J_Latest)</f>
        <v>312.05700000000002</v>
      </c>
      <c r="K88" s="52">
        <f>_xlfn.SINGLE(A127830147T_Latest)</f>
        <v>158.65899999999999</v>
      </c>
      <c r="L88" s="52">
        <f>_xlfn.SINGLE(A127827177W_Latest)</f>
        <v>153.39699999999999</v>
      </c>
      <c r="M88" s="52">
        <f>_xlfn.SINGLE(A127833057T_Latest)</f>
        <v>176.96</v>
      </c>
      <c r="N88" s="52">
        <f>_xlfn.SINGLE(A127830087A_Latest)</f>
        <v>93.906999999999996</v>
      </c>
      <c r="O88" s="52">
        <f>_xlfn.SINGLE(A127827117V_Latest)</f>
        <v>83.054000000000002</v>
      </c>
      <c r="P88" s="52">
        <f>_xlfn.SINGLE(A127833027C_Latest)</f>
        <v>135.096</v>
      </c>
      <c r="Q88" s="52">
        <f>_xlfn.SINGLE(A127830057L_Latest)</f>
        <v>64.753</v>
      </c>
      <c r="R88" s="52">
        <f>_xlfn.SINGLE(A127827087T_Latest)</f>
        <v>70.343999999999994</v>
      </c>
      <c r="S88" s="52">
        <f>_xlfn.SINGLE(A127833207L_Latest)</f>
        <v>153.464</v>
      </c>
      <c r="T88" s="52">
        <f>_xlfn.SINGLE(A127830237W_Latest)</f>
        <v>67.007000000000005</v>
      </c>
      <c r="U88" s="52">
        <f>_xlfn.SINGLE(A127827267A_Latest)</f>
        <v>86.456999999999994</v>
      </c>
      <c r="V88" s="52">
        <f>_xlfn.SINGLE(A127833237A_Latest)</f>
        <v>140.149</v>
      </c>
      <c r="W88" s="52">
        <f>_xlfn.SINGLE(A127830267K_Latest)</f>
        <v>40.353999999999999</v>
      </c>
      <c r="X88" s="52">
        <f>_xlfn.SINGLE(A127827297R_Latest)</f>
        <v>99.795000000000002</v>
      </c>
      <c r="Y88" s="52">
        <f>_xlfn.SINGLE(A127833147W_Latest)</f>
        <v>101.036</v>
      </c>
      <c r="Z88" s="52">
        <f>_xlfn.SINGLE(A127830177F_Latest)</f>
        <v>27.622</v>
      </c>
      <c r="AA88" s="52">
        <f>_xlfn.SINGLE(A127827207X_Latest)</f>
        <v>73.412999999999997</v>
      </c>
      <c r="AB88" s="52">
        <f>_xlfn.SINGLE(A127832997X_Latest)</f>
        <v>132.93700000000001</v>
      </c>
      <c r="AC88" s="52">
        <f>_xlfn.SINGLE(A127830027X_Latest)</f>
        <v>50.06</v>
      </c>
      <c r="AD88" s="52">
        <f>_xlfn.SINGLE(A127827057C_Latest)</f>
        <v>82.876999999999995</v>
      </c>
      <c r="AE88" s="52">
        <f>_xlfn.SINGLE(A127832967K_Latest)</f>
        <v>102.26</v>
      </c>
      <c r="AF88" s="52">
        <f>_xlfn.SINGLE(A127829997R_Latest)</f>
        <v>33.790999999999997</v>
      </c>
      <c r="AG88" s="52">
        <f>_xlfn.SINGLE(A127827027R_Latest)</f>
        <v>68.47</v>
      </c>
      <c r="AH88" s="52">
        <f>_xlfn.SINGLE(A127833087F_Latest)</f>
        <v>30.675999999999998</v>
      </c>
      <c r="AI88" s="52">
        <f>_xlfn.SINGLE(A127830117C_Latest)</f>
        <v>16.268999999999998</v>
      </c>
      <c r="AJ88" s="52">
        <f>_xlfn.SINGLE(A127827147J_Latest)</f>
        <v>14.407</v>
      </c>
    </row>
    <row r="89" spans="1:36" hidden="1">
      <c r="B89" s="11"/>
      <c r="C89" s="60">
        <v>24</v>
      </c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</row>
    <row r="90" spans="1:36" hidden="1">
      <c r="A90" s="50" t="s">
        <v>1767</v>
      </c>
      <c r="C90" s="60">
        <v>25</v>
      </c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</row>
    <row r="91" spans="1:36" hidden="1">
      <c r="B91" s="11" t="s">
        <v>1768</v>
      </c>
      <c r="C91" s="60">
        <v>26</v>
      </c>
      <c r="D91" s="52">
        <f>_xlfn.SINGLE(A127833187R_Latest)</f>
        <v>14102.888000000001</v>
      </c>
      <c r="E91" s="52">
        <f>_xlfn.SINGLE(A127830217L_Latest)</f>
        <v>7369.6080000000002</v>
      </c>
      <c r="F91" s="52">
        <f>_xlfn.SINGLE(A127827247T_Latest)</f>
        <v>6733.28</v>
      </c>
      <c r="G91" s="52">
        <f>_xlfn.SINGLE(A127832947A_Latest)</f>
        <v>13417.886</v>
      </c>
      <c r="H91" s="52">
        <f>_xlfn.SINGLE(A127829977F_Latest)</f>
        <v>6960.8670000000002</v>
      </c>
      <c r="I91" s="52">
        <f>_xlfn.SINGLE(A127827007F_Latest)</f>
        <v>6457.0190000000002</v>
      </c>
      <c r="J91" s="52">
        <f>_xlfn.SINGLE(A127833127L_Latest)</f>
        <v>2178.37</v>
      </c>
      <c r="K91" s="52">
        <f>_xlfn.SINGLE(A127830157W_Latest)</f>
        <v>1105.8499999999999</v>
      </c>
      <c r="L91" s="52">
        <f>_xlfn.SINGLE(A127827187A_Latest)</f>
        <v>1072.52</v>
      </c>
      <c r="M91" s="52">
        <f>_xlfn.SINGLE(A127833067W_Latest)</f>
        <v>828.21500000000003</v>
      </c>
      <c r="N91" s="52">
        <f>_xlfn.SINGLE(A127830097F_Latest)</f>
        <v>411.50799999999998</v>
      </c>
      <c r="O91" s="52">
        <f>_xlfn.SINGLE(A127827127X_Latest)</f>
        <v>416.70699999999999</v>
      </c>
      <c r="P91" s="52">
        <f>_xlfn.SINGLE(A127833037J_Latest)</f>
        <v>1350.155</v>
      </c>
      <c r="Q91" s="52">
        <f>_xlfn.SINGLE(A127830067T_Latest)</f>
        <v>694.34199999999998</v>
      </c>
      <c r="R91" s="52">
        <f>_xlfn.SINGLE(A127827097W_Latest)</f>
        <v>655.81299999999999</v>
      </c>
      <c r="S91" s="52">
        <f>_xlfn.SINGLE(A127833217T_Latest)</f>
        <v>3270.433</v>
      </c>
      <c r="T91" s="52">
        <f>_xlfn.SINGLE(A127830247A_Latest)</f>
        <v>1716.79</v>
      </c>
      <c r="U91" s="52">
        <f>_xlfn.SINGLE(A127827277F_Latest)</f>
        <v>1553.643</v>
      </c>
      <c r="V91" s="52">
        <f>_xlfn.SINGLE(A127833247F_Latest)</f>
        <v>3160.123</v>
      </c>
      <c r="W91" s="52">
        <f>_xlfn.SINGLE(A127830277R_Latest)</f>
        <v>1654.88</v>
      </c>
      <c r="X91" s="52">
        <f>_xlfn.SINGLE(A127827307J_Latest)</f>
        <v>1505.2429999999999</v>
      </c>
      <c r="Y91" s="52">
        <f>_xlfn.SINGLE(A127833157A_Latest)</f>
        <v>2744.6309999999999</v>
      </c>
      <c r="Z91" s="52">
        <f>_xlfn.SINGLE(A127830187K_Latest)</f>
        <v>1404.5360000000001</v>
      </c>
      <c r="AA91" s="52">
        <f>_xlfn.SINGLE(A127827217C_Latest)</f>
        <v>1340.095</v>
      </c>
      <c r="AB91" s="52">
        <f>_xlfn.SINGLE(A127833007V_Latest)</f>
        <v>2749.3310000000001</v>
      </c>
      <c r="AC91" s="52">
        <f>_xlfn.SINGLE(A127830037C_Latest)</f>
        <v>1487.5519999999999</v>
      </c>
      <c r="AD91" s="52">
        <f>_xlfn.SINGLE(A127827067J_Latest)</f>
        <v>1261.779</v>
      </c>
      <c r="AE91" s="52">
        <f>_xlfn.SINGLE(A127832977R_Latest)</f>
        <v>2064.3290000000002</v>
      </c>
      <c r="AF91" s="52">
        <f>_xlfn.SINGLE(A127830007R_Latest)</f>
        <v>1078.8109999999999</v>
      </c>
      <c r="AG91" s="52">
        <f>_xlfn.SINGLE(A127827037V_Latest)</f>
        <v>985.51800000000003</v>
      </c>
      <c r="AH91" s="52">
        <f>_xlfn.SINGLE(A127833097K_Latest)</f>
        <v>685.00199999999995</v>
      </c>
      <c r="AI91" s="52">
        <f>_xlfn.SINGLE(A127830127J_Latest)</f>
        <v>408.74099999999999</v>
      </c>
      <c r="AJ91" s="52">
        <f>_xlfn.SINGLE(A127827157L_Latest)</f>
        <v>276.26100000000002</v>
      </c>
    </row>
    <row r="92" spans="1:36" hidden="1">
      <c r="B92" s="54" t="s">
        <v>1769</v>
      </c>
      <c r="C92" s="60">
        <v>27</v>
      </c>
      <c r="D92" s="52">
        <f>_xlfn.SINGLE(A127833189V_Latest)</f>
        <v>9835.5570000000007</v>
      </c>
      <c r="E92" s="52">
        <f>_xlfn.SINGLE(A127830219T_Latest)</f>
        <v>5964.9620000000004</v>
      </c>
      <c r="F92" s="52">
        <f>_xlfn.SINGLE(A127827249W_Latest)</f>
        <v>3870.5949999999998</v>
      </c>
      <c r="G92" s="52">
        <f>_xlfn.SINGLE(A127832949F_Latest)</f>
        <v>9534.1730000000007</v>
      </c>
      <c r="H92" s="52">
        <f>_xlfn.SINGLE(A127829979K_Latest)</f>
        <v>5755.6120000000001</v>
      </c>
      <c r="I92" s="52">
        <f>_xlfn.SINGLE(A127827009K_Latest)</f>
        <v>3778.5610000000001</v>
      </c>
      <c r="J92" s="52">
        <f>_xlfn.SINGLE(A127833129T_Latest)</f>
        <v>994.35599999999999</v>
      </c>
      <c r="K92" s="52">
        <f>_xlfn.SINGLE(A127830159A_Latest)</f>
        <v>580.79600000000005</v>
      </c>
      <c r="L92" s="52">
        <f>_xlfn.SINGLE(A127827189F_Latest)</f>
        <v>413.56</v>
      </c>
      <c r="M92" s="52">
        <f>_xlfn.SINGLE(A127833069A_Latest)</f>
        <v>190.07599999999999</v>
      </c>
      <c r="N92" s="52">
        <f>_xlfn.SINGLE(A127830099K_Latest)</f>
        <v>123.208</v>
      </c>
      <c r="O92" s="52">
        <f>_xlfn.SINGLE(A127827129C_Latest)</f>
        <v>66.869</v>
      </c>
      <c r="P92" s="52">
        <f>_xlfn.SINGLE(A127833039L_Latest)</f>
        <v>804.28</v>
      </c>
      <c r="Q92" s="52">
        <f>_xlfn.SINGLE(A127830069W_Latest)</f>
        <v>457.589</v>
      </c>
      <c r="R92" s="52">
        <f>_xlfn.SINGLE(A127827099A_Latest)</f>
        <v>346.69099999999997</v>
      </c>
      <c r="S92" s="52">
        <f>_xlfn.SINGLE(A127833219W_Latest)</f>
        <v>2570.6379999999999</v>
      </c>
      <c r="T92" s="52">
        <f>_xlfn.SINGLE(A127830249F_Latest)</f>
        <v>1509.4929999999999</v>
      </c>
      <c r="U92" s="52">
        <f>_xlfn.SINGLE(A127827279K_Latest)</f>
        <v>1061.145</v>
      </c>
      <c r="V92" s="52">
        <f>_xlfn.SINGLE(A127833249K_Latest)</f>
        <v>2417.3139999999999</v>
      </c>
      <c r="W92" s="52">
        <f>_xlfn.SINGLE(A127830279V_Latest)</f>
        <v>1507.7180000000001</v>
      </c>
      <c r="X92" s="52">
        <f>_xlfn.SINGLE(A127827309L_Latest)</f>
        <v>909.596</v>
      </c>
      <c r="Y92" s="52">
        <f>_xlfn.SINGLE(A127833159F_Latest)</f>
        <v>2131.8409999999999</v>
      </c>
      <c r="Z92" s="52">
        <f>_xlfn.SINGLE(A127830189R_Latest)</f>
        <v>1265.837</v>
      </c>
      <c r="AA92" s="52">
        <f>_xlfn.SINGLE(A127827219J_Latest)</f>
        <v>866.00400000000002</v>
      </c>
      <c r="AB92" s="52">
        <f>_xlfn.SINGLE(A127833009X_Latest)</f>
        <v>1721.4079999999999</v>
      </c>
      <c r="AC92" s="52">
        <f>_xlfn.SINGLE(A127830039J_Latest)</f>
        <v>1101.1189999999999</v>
      </c>
      <c r="AD92" s="52">
        <f>_xlfn.SINGLE(A127827069L_Latest)</f>
        <v>620.28899999999999</v>
      </c>
      <c r="AE92" s="52">
        <f>_xlfn.SINGLE(A127832979V_Latest)</f>
        <v>1420.0239999999999</v>
      </c>
      <c r="AF92" s="52">
        <f>_xlfn.SINGLE(A127830009V_Latest)</f>
        <v>891.76800000000003</v>
      </c>
      <c r="AG92" s="52">
        <f>_xlfn.SINGLE(A127827039X_Latest)</f>
        <v>528.25599999999997</v>
      </c>
      <c r="AH92" s="52">
        <f>_xlfn.SINGLE(A127833099R_Latest)</f>
        <v>301.38400000000001</v>
      </c>
      <c r="AI92" s="52">
        <f>_xlfn.SINGLE(A127830129L_Latest)</f>
        <v>209.351</v>
      </c>
      <c r="AJ92" s="52">
        <f>_xlfn.SINGLE(A127827159T_Latest)</f>
        <v>92.034000000000006</v>
      </c>
    </row>
    <row r="93" spans="1:36" hidden="1">
      <c r="B93" s="54" t="s">
        <v>1770</v>
      </c>
      <c r="C93" s="60">
        <v>28</v>
      </c>
      <c r="D93" s="52">
        <f>_xlfn.SINGLE(A127833188T_Latest)</f>
        <v>4267.3310000000001</v>
      </c>
      <c r="E93" s="52">
        <f>_xlfn.SINGLE(A127830218R_Latest)</f>
        <v>1404.645</v>
      </c>
      <c r="F93" s="52">
        <f>_xlfn.SINGLE(A127827248V_Latest)</f>
        <v>2862.6860000000001</v>
      </c>
      <c r="G93" s="52">
        <f>_xlfn.SINGLE(A127832948C_Latest)</f>
        <v>3883.7139999999999</v>
      </c>
      <c r="H93" s="52">
        <f>_xlfn.SINGLE(A127829978J_Latest)</f>
        <v>1205.2550000000001</v>
      </c>
      <c r="I93" s="52">
        <f>_xlfn.SINGLE(A127827008J_Latest)</f>
        <v>2678.4589999999998</v>
      </c>
      <c r="J93" s="52">
        <f>_xlfn.SINGLE(A127833128R_Latest)</f>
        <v>1184.0139999999999</v>
      </c>
      <c r="K93" s="52">
        <f>_xlfn.SINGLE(A127830158X_Latest)</f>
        <v>525.053</v>
      </c>
      <c r="L93" s="52">
        <f>_xlfn.SINGLE(A127827188C_Latest)</f>
        <v>658.96</v>
      </c>
      <c r="M93" s="52">
        <f>_xlfn.SINGLE(A127833068X_Latest)</f>
        <v>638.13800000000003</v>
      </c>
      <c r="N93" s="52">
        <f>_xlfn.SINGLE(A127830098J_Latest)</f>
        <v>288.3</v>
      </c>
      <c r="O93" s="52">
        <f>_xlfn.SINGLE(A127827128A_Latest)</f>
        <v>349.83800000000002</v>
      </c>
      <c r="P93" s="52">
        <f>_xlfn.SINGLE(A127833038K_Latest)</f>
        <v>545.875</v>
      </c>
      <c r="Q93" s="52">
        <f>_xlfn.SINGLE(A127830068V_Latest)</f>
        <v>236.75299999999999</v>
      </c>
      <c r="R93" s="52">
        <f>_xlfn.SINGLE(A127827098X_Latest)</f>
        <v>309.12200000000001</v>
      </c>
      <c r="S93" s="52">
        <f>_xlfn.SINGLE(A127833218V_Latest)</f>
        <v>699.79600000000005</v>
      </c>
      <c r="T93" s="52">
        <f>_xlfn.SINGLE(A127830248C_Latest)</f>
        <v>207.298</v>
      </c>
      <c r="U93" s="52">
        <f>_xlfn.SINGLE(A127827278J_Latest)</f>
        <v>492.49799999999999</v>
      </c>
      <c r="V93" s="52">
        <f>_xlfn.SINGLE(A127833248J_Latest)</f>
        <v>742.80899999999997</v>
      </c>
      <c r="W93" s="52">
        <f>_xlfn.SINGLE(A127830278T_Latest)</f>
        <v>147.16200000000001</v>
      </c>
      <c r="X93" s="52">
        <f>_xlfn.SINGLE(A127827308K_Latest)</f>
        <v>595.64700000000005</v>
      </c>
      <c r="Y93" s="52">
        <f>_xlfn.SINGLE(A127833158C_Latest)</f>
        <v>612.79</v>
      </c>
      <c r="Z93" s="52">
        <f>_xlfn.SINGLE(A127830188L_Latest)</f>
        <v>138.69900000000001</v>
      </c>
      <c r="AA93" s="52">
        <f>_xlfn.SINGLE(A127827218F_Latest)</f>
        <v>474.09100000000001</v>
      </c>
      <c r="AB93" s="52">
        <f>_xlfn.SINGLE(A127833008W_Latest)</f>
        <v>1027.923</v>
      </c>
      <c r="AC93" s="52">
        <f>_xlfn.SINGLE(A127830038F_Latest)</f>
        <v>386.43299999999999</v>
      </c>
      <c r="AD93" s="52">
        <f>_xlfn.SINGLE(A127827068K_Latest)</f>
        <v>641.48900000000003</v>
      </c>
      <c r="AE93" s="52">
        <f>_xlfn.SINGLE(A127832978T_Latest)</f>
        <v>644.30499999999995</v>
      </c>
      <c r="AF93" s="52">
        <f>_xlfn.SINGLE(A127830008T_Latest)</f>
        <v>187.04300000000001</v>
      </c>
      <c r="AG93" s="52">
        <f>_xlfn.SINGLE(A127827038W_Latest)</f>
        <v>457.262</v>
      </c>
      <c r="AH93" s="52">
        <f>_xlfn.SINGLE(A127833098L_Latest)</f>
        <v>383.61700000000002</v>
      </c>
      <c r="AI93" s="52">
        <f>_xlfn.SINGLE(A127830128K_Latest)</f>
        <v>199.39</v>
      </c>
      <c r="AJ93" s="52">
        <f>_xlfn.SINGLE(A127827158R_Latest)</f>
        <v>184.227</v>
      </c>
    </row>
    <row r="94" spans="1:36" hidden="1">
      <c r="A94" s="67"/>
      <c r="B94" s="68"/>
      <c r="C94" s="68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</row>
    <row r="95" spans="1:36" hidden="1">
      <c r="A95" s="67"/>
      <c r="B95" s="68"/>
      <c r="C95" s="68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</row>
    <row r="96" spans="1:36" hidden="1">
      <c r="A96" s="59"/>
      <c r="B96" s="58"/>
      <c r="C96" s="58"/>
      <c r="D96" s="61">
        <v>1</v>
      </c>
      <c r="E96" s="61">
        <v>2</v>
      </c>
      <c r="F96" s="61">
        <v>3</v>
      </c>
      <c r="G96" s="61">
        <v>4</v>
      </c>
      <c r="H96" s="61">
        <v>5</v>
      </c>
      <c r="I96" s="61">
        <v>6</v>
      </c>
      <c r="J96" s="61">
        <v>7</v>
      </c>
      <c r="K96" s="61">
        <v>8</v>
      </c>
      <c r="L96" s="61">
        <v>9</v>
      </c>
      <c r="M96" s="61">
        <v>10</v>
      </c>
      <c r="N96" s="61">
        <v>11</v>
      </c>
      <c r="O96" s="61">
        <v>12</v>
      </c>
      <c r="P96" s="61">
        <v>13</v>
      </c>
      <c r="Q96" s="61">
        <v>14</v>
      </c>
      <c r="R96" s="61">
        <v>15</v>
      </c>
      <c r="S96" s="61">
        <v>16</v>
      </c>
      <c r="T96" s="61">
        <v>17</v>
      </c>
      <c r="U96" s="61">
        <v>18</v>
      </c>
      <c r="V96" s="61">
        <v>19</v>
      </c>
      <c r="W96" s="61">
        <v>20</v>
      </c>
      <c r="X96" s="61">
        <v>21</v>
      </c>
      <c r="Y96" s="61">
        <v>22</v>
      </c>
      <c r="Z96" s="61">
        <v>23</v>
      </c>
      <c r="AA96" s="61">
        <v>24</v>
      </c>
      <c r="AB96" s="61">
        <v>25</v>
      </c>
      <c r="AC96" s="61">
        <v>26</v>
      </c>
      <c r="AD96" s="61">
        <v>27</v>
      </c>
      <c r="AE96" s="61">
        <v>28</v>
      </c>
      <c r="AF96" s="61">
        <v>29</v>
      </c>
      <c r="AG96" s="61">
        <v>30</v>
      </c>
      <c r="AH96" s="61">
        <v>31</v>
      </c>
      <c r="AI96" s="61">
        <v>32</v>
      </c>
      <c r="AJ96" s="61">
        <v>33</v>
      </c>
    </row>
    <row r="97" spans="1:36" ht="15" hidden="1" customHeight="1">
      <c r="A97" s="43"/>
      <c r="B97" s="43"/>
      <c r="C97" s="43"/>
      <c r="D97" s="65" t="s">
        <v>1746</v>
      </c>
      <c r="E97" s="65"/>
      <c r="F97" s="65"/>
      <c r="G97" s="65" t="s">
        <v>1771</v>
      </c>
      <c r="H97" s="65"/>
      <c r="I97" s="65"/>
      <c r="J97" s="65" t="s">
        <v>1772</v>
      </c>
      <c r="K97" s="65"/>
      <c r="L97" s="65"/>
      <c r="M97" s="65" t="s">
        <v>1773</v>
      </c>
      <c r="N97" s="65"/>
      <c r="O97" s="65"/>
      <c r="P97" s="65" t="s">
        <v>1774</v>
      </c>
      <c r="Q97" s="65"/>
      <c r="R97" s="65"/>
      <c r="S97" s="65" t="s">
        <v>1775</v>
      </c>
      <c r="T97" s="65"/>
      <c r="U97" s="65"/>
      <c r="V97" s="65" t="s">
        <v>1776</v>
      </c>
      <c r="W97" s="65"/>
      <c r="X97" s="65"/>
      <c r="Y97" s="65" t="s">
        <v>1777</v>
      </c>
      <c r="Z97" s="65"/>
      <c r="AA97" s="65"/>
      <c r="AB97" s="65" t="s">
        <v>1778</v>
      </c>
      <c r="AC97" s="65"/>
      <c r="AD97" s="65"/>
      <c r="AE97" s="65" t="s">
        <v>1779</v>
      </c>
      <c r="AF97" s="65"/>
      <c r="AG97" s="65"/>
      <c r="AH97" s="65" t="s">
        <v>1780</v>
      </c>
      <c r="AI97" s="65"/>
      <c r="AJ97" s="65"/>
    </row>
    <row r="98" spans="1:36" hidden="1">
      <c r="A98" s="43"/>
      <c r="B98" s="43"/>
      <c r="C98" s="43"/>
      <c r="D98" s="44" t="s">
        <v>1748</v>
      </c>
      <c r="E98" s="44" t="s">
        <v>1749</v>
      </c>
      <c r="F98" s="44" t="s">
        <v>1750</v>
      </c>
      <c r="G98" s="44" t="s">
        <v>1748</v>
      </c>
      <c r="H98" s="44" t="s">
        <v>1749</v>
      </c>
      <c r="I98" s="44" t="s">
        <v>1750</v>
      </c>
      <c r="J98" s="44" t="s">
        <v>1748</v>
      </c>
      <c r="K98" s="44" t="s">
        <v>1749</v>
      </c>
      <c r="L98" s="44" t="s">
        <v>1750</v>
      </c>
      <c r="M98" s="44" t="s">
        <v>1748</v>
      </c>
      <c r="N98" s="44" t="s">
        <v>1749</v>
      </c>
      <c r="O98" s="44" t="s">
        <v>1750</v>
      </c>
      <c r="P98" s="44" t="s">
        <v>1748</v>
      </c>
      <c r="Q98" s="44" t="s">
        <v>1749</v>
      </c>
      <c r="R98" s="44" t="s">
        <v>1750</v>
      </c>
      <c r="S98" s="44" t="s">
        <v>1748</v>
      </c>
      <c r="T98" s="44" t="s">
        <v>1749</v>
      </c>
      <c r="U98" s="44" t="s">
        <v>1750</v>
      </c>
      <c r="V98" s="44" t="s">
        <v>1748</v>
      </c>
      <c r="W98" s="44" t="s">
        <v>1749</v>
      </c>
      <c r="X98" s="44" t="s">
        <v>1750</v>
      </c>
      <c r="Y98" s="44" t="s">
        <v>1748</v>
      </c>
      <c r="Z98" s="44" t="s">
        <v>1749</v>
      </c>
      <c r="AA98" s="44" t="s">
        <v>1750</v>
      </c>
      <c r="AB98" s="44" t="s">
        <v>1748</v>
      </c>
      <c r="AC98" s="44" t="s">
        <v>1749</v>
      </c>
      <c r="AD98" s="44" t="s">
        <v>1750</v>
      </c>
      <c r="AE98" s="44" t="s">
        <v>1748</v>
      </c>
      <c r="AF98" s="44" t="s">
        <v>1749</v>
      </c>
      <c r="AG98" s="44" t="s">
        <v>1750</v>
      </c>
      <c r="AH98" s="44" t="s">
        <v>1748</v>
      </c>
      <c r="AI98" s="44" t="s">
        <v>1749</v>
      </c>
      <c r="AJ98" s="44" t="s">
        <v>1750</v>
      </c>
    </row>
    <row r="99" spans="1:36" hidden="1">
      <c r="A99" s="43"/>
      <c r="B99" s="43"/>
      <c r="C99" s="43"/>
      <c r="D99" s="49" t="s">
        <v>1751</v>
      </c>
      <c r="E99" s="49" t="s">
        <v>1751</v>
      </c>
      <c r="F99" s="49" t="s">
        <v>1751</v>
      </c>
      <c r="G99" s="49" t="s">
        <v>1751</v>
      </c>
      <c r="H99" s="49" t="s">
        <v>1751</v>
      </c>
      <c r="I99" s="49" t="s">
        <v>1751</v>
      </c>
      <c r="J99" s="49" t="s">
        <v>1751</v>
      </c>
      <c r="K99" s="49" t="s">
        <v>1751</v>
      </c>
      <c r="L99" s="49" t="s">
        <v>1751</v>
      </c>
      <c r="M99" s="49" t="s">
        <v>1751</v>
      </c>
      <c r="N99" s="49" t="s">
        <v>1751</v>
      </c>
      <c r="O99" s="49" t="s">
        <v>1751</v>
      </c>
      <c r="P99" s="49" t="s">
        <v>1751</v>
      </c>
      <c r="Q99" s="49" t="s">
        <v>1751</v>
      </c>
      <c r="R99" s="49" t="s">
        <v>1751</v>
      </c>
      <c r="S99" s="49" t="s">
        <v>1751</v>
      </c>
      <c r="T99" s="49" t="s">
        <v>1751</v>
      </c>
      <c r="U99" s="49" t="s">
        <v>1751</v>
      </c>
      <c r="V99" s="49" t="s">
        <v>1751</v>
      </c>
      <c r="W99" s="49" t="s">
        <v>1751</v>
      </c>
      <c r="X99" s="49" t="s">
        <v>1751</v>
      </c>
      <c r="Y99" s="49" t="s">
        <v>1751</v>
      </c>
      <c r="Z99" s="49" t="s">
        <v>1751</v>
      </c>
      <c r="AA99" s="49" t="s">
        <v>1751</v>
      </c>
      <c r="AB99" s="49" t="s">
        <v>1751</v>
      </c>
      <c r="AC99" s="49" t="s">
        <v>1751</v>
      </c>
      <c r="AD99" s="49" t="s">
        <v>1751</v>
      </c>
      <c r="AE99" s="49" t="s">
        <v>1751</v>
      </c>
      <c r="AF99" s="49" t="s">
        <v>1751</v>
      </c>
      <c r="AG99" s="49" t="s">
        <v>1751</v>
      </c>
      <c r="AH99" s="49" t="s">
        <v>1751</v>
      </c>
      <c r="AI99" s="49" t="s">
        <v>1751</v>
      </c>
      <c r="AJ99" s="49" t="s">
        <v>1751</v>
      </c>
    </row>
    <row r="100" spans="1:36" hidden="1">
      <c r="A100" s="50" t="s">
        <v>1752</v>
      </c>
      <c r="C100" s="43"/>
      <c r="D100" s="49"/>
      <c r="E100" s="49"/>
      <c r="F100" s="49"/>
      <c r="G100" s="51"/>
      <c r="H100" s="66"/>
      <c r="I100" s="66"/>
    </row>
    <row r="101" spans="1:36" hidden="1">
      <c r="B101" s="11" t="s">
        <v>1753</v>
      </c>
      <c r="C101" s="60">
        <v>1</v>
      </c>
      <c r="D101" s="53" t="s">
        <v>272</v>
      </c>
      <c r="E101" s="53" t="s">
        <v>273</v>
      </c>
      <c r="F101" s="53" t="s">
        <v>274</v>
      </c>
      <c r="G101" s="53" t="s">
        <v>317</v>
      </c>
      <c r="H101" s="53" t="s">
        <v>318</v>
      </c>
      <c r="I101" s="53" t="s">
        <v>319</v>
      </c>
      <c r="J101" s="53" t="s">
        <v>362</v>
      </c>
      <c r="K101" s="53" t="s">
        <v>363</v>
      </c>
      <c r="L101" s="53" t="s">
        <v>364</v>
      </c>
      <c r="M101" s="53" t="s">
        <v>407</v>
      </c>
      <c r="N101" s="53" t="s">
        <v>408</v>
      </c>
      <c r="O101" s="53" t="s">
        <v>409</v>
      </c>
      <c r="P101" s="53" t="s">
        <v>452</v>
      </c>
      <c r="Q101" s="53" t="s">
        <v>453</v>
      </c>
      <c r="R101" s="53" t="s">
        <v>454</v>
      </c>
      <c r="S101" s="53" t="s">
        <v>497</v>
      </c>
      <c r="T101" s="53" t="s">
        <v>498</v>
      </c>
      <c r="U101" s="53" t="s">
        <v>499</v>
      </c>
      <c r="V101" s="53" t="s">
        <v>792</v>
      </c>
      <c r="W101" s="53" t="s">
        <v>793</v>
      </c>
      <c r="X101" s="53" t="s">
        <v>794</v>
      </c>
      <c r="Y101" s="53" t="s">
        <v>837</v>
      </c>
      <c r="Z101" s="53" t="s">
        <v>838</v>
      </c>
      <c r="AA101" s="53" t="s">
        <v>839</v>
      </c>
      <c r="AB101" s="53" t="s">
        <v>882</v>
      </c>
      <c r="AC101" s="53" t="s">
        <v>883</v>
      </c>
      <c r="AD101" s="53" t="s">
        <v>884</v>
      </c>
      <c r="AE101" s="53" t="s">
        <v>927</v>
      </c>
      <c r="AF101" s="53" t="s">
        <v>928</v>
      </c>
      <c r="AG101" s="53" t="s">
        <v>929</v>
      </c>
      <c r="AH101" s="53" t="s">
        <v>972</v>
      </c>
      <c r="AI101" s="53" t="s">
        <v>973</v>
      </c>
      <c r="AJ101" s="53" t="s">
        <v>974</v>
      </c>
    </row>
    <row r="102" spans="1:36" hidden="1">
      <c r="B102" s="54" t="s">
        <v>1754</v>
      </c>
      <c r="C102" s="60">
        <v>2</v>
      </c>
      <c r="D102" s="53" t="s">
        <v>275</v>
      </c>
      <c r="E102" s="53" t="s">
        <v>276</v>
      </c>
      <c r="F102" s="53" t="s">
        <v>277</v>
      </c>
      <c r="G102" s="53" t="s">
        <v>320</v>
      </c>
      <c r="H102" s="53" t="s">
        <v>321</v>
      </c>
      <c r="I102" s="53" t="s">
        <v>322</v>
      </c>
      <c r="J102" s="53" t="s">
        <v>365</v>
      </c>
      <c r="K102" s="53" t="s">
        <v>366</v>
      </c>
      <c r="L102" s="53" t="s">
        <v>367</v>
      </c>
      <c r="M102" s="53" t="s">
        <v>410</v>
      </c>
      <c r="N102" s="53" t="s">
        <v>411</v>
      </c>
      <c r="O102" s="53" t="s">
        <v>412</v>
      </c>
      <c r="P102" s="53" t="s">
        <v>455</v>
      </c>
      <c r="Q102" s="53" t="s">
        <v>456</v>
      </c>
      <c r="R102" s="53" t="s">
        <v>457</v>
      </c>
      <c r="S102" s="53" t="s">
        <v>500</v>
      </c>
      <c r="T102" s="53" t="s">
        <v>501</v>
      </c>
      <c r="U102" s="53" t="s">
        <v>502</v>
      </c>
      <c r="V102" s="53" t="s">
        <v>795</v>
      </c>
      <c r="W102" s="53" t="s">
        <v>796</v>
      </c>
      <c r="X102" s="53" t="s">
        <v>797</v>
      </c>
      <c r="Y102" s="53" t="s">
        <v>840</v>
      </c>
      <c r="Z102" s="53" t="s">
        <v>841</v>
      </c>
      <c r="AA102" s="53" t="s">
        <v>842</v>
      </c>
      <c r="AB102" s="53" t="s">
        <v>885</v>
      </c>
      <c r="AC102" s="53" t="s">
        <v>886</v>
      </c>
      <c r="AD102" s="53" t="s">
        <v>887</v>
      </c>
      <c r="AE102" s="53" t="s">
        <v>930</v>
      </c>
      <c r="AF102" s="53" t="s">
        <v>931</v>
      </c>
      <c r="AG102" s="53" t="s">
        <v>932</v>
      </c>
      <c r="AH102" s="53" t="s">
        <v>975</v>
      </c>
      <c r="AI102" s="53" t="s">
        <v>976</v>
      </c>
      <c r="AJ102" s="53" t="s">
        <v>977</v>
      </c>
    </row>
    <row r="103" spans="1:36" hidden="1">
      <c r="B103" s="55" t="s">
        <v>1755</v>
      </c>
      <c r="C103" s="60">
        <v>3</v>
      </c>
      <c r="D103" s="53" t="s">
        <v>278</v>
      </c>
      <c r="E103" s="53" t="s">
        <v>279</v>
      </c>
      <c r="F103" s="53" t="s">
        <v>280</v>
      </c>
      <c r="G103" s="53" t="s">
        <v>323</v>
      </c>
      <c r="H103" s="53" t="s">
        <v>324</v>
      </c>
      <c r="I103" s="53" t="s">
        <v>325</v>
      </c>
      <c r="J103" s="53" t="s">
        <v>368</v>
      </c>
      <c r="K103" s="53" t="s">
        <v>369</v>
      </c>
      <c r="L103" s="53" t="s">
        <v>370</v>
      </c>
      <c r="M103" s="53" t="s">
        <v>413</v>
      </c>
      <c r="N103" s="53" t="s">
        <v>414</v>
      </c>
      <c r="O103" s="53" t="s">
        <v>415</v>
      </c>
      <c r="P103" s="53" t="s">
        <v>458</v>
      </c>
      <c r="Q103" s="53" t="s">
        <v>459</v>
      </c>
      <c r="R103" s="53" t="s">
        <v>460</v>
      </c>
      <c r="S103" s="53" t="s">
        <v>503</v>
      </c>
      <c r="T103" s="53" t="s">
        <v>504</v>
      </c>
      <c r="U103" s="53" t="s">
        <v>505</v>
      </c>
      <c r="V103" s="53" t="s">
        <v>798</v>
      </c>
      <c r="W103" s="53" t="s">
        <v>799</v>
      </c>
      <c r="X103" s="53" t="s">
        <v>800</v>
      </c>
      <c r="Y103" s="53" t="s">
        <v>843</v>
      </c>
      <c r="Z103" s="53" t="s">
        <v>844</v>
      </c>
      <c r="AA103" s="53" t="s">
        <v>845</v>
      </c>
      <c r="AB103" s="53" t="s">
        <v>888</v>
      </c>
      <c r="AC103" s="53" t="s">
        <v>889</v>
      </c>
      <c r="AD103" s="53" t="s">
        <v>890</v>
      </c>
      <c r="AE103" s="53" t="s">
        <v>933</v>
      </c>
      <c r="AF103" s="53" t="s">
        <v>934</v>
      </c>
      <c r="AG103" s="53" t="s">
        <v>935</v>
      </c>
      <c r="AH103" s="53" t="s">
        <v>978</v>
      </c>
      <c r="AI103" s="53" t="s">
        <v>979</v>
      </c>
      <c r="AJ103" s="53" t="s">
        <v>980</v>
      </c>
    </row>
    <row r="104" spans="1:36" hidden="1">
      <c r="B104" s="56" t="s">
        <v>1756</v>
      </c>
      <c r="C104" s="60">
        <v>4</v>
      </c>
      <c r="D104" s="53" t="s">
        <v>281</v>
      </c>
      <c r="E104" s="53" t="s">
        <v>282</v>
      </c>
      <c r="F104" s="53" t="s">
        <v>283</v>
      </c>
      <c r="G104" s="53" t="s">
        <v>326</v>
      </c>
      <c r="H104" s="53" t="s">
        <v>327</v>
      </c>
      <c r="I104" s="53" t="s">
        <v>328</v>
      </c>
      <c r="J104" s="53" t="s">
        <v>371</v>
      </c>
      <c r="K104" s="53" t="s">
        <v>372</v>
      </c>
      <c r="L104" s="53" t="s">
        <v>373</v>
      </c>
      <c r="M104" s="53" t="s">
        <v>416</v>
      </c>
      <c r="N104" s="53" t="s">
        <v>417</v>
      </c>
      <c r="O104" s="53" t="s">
        <v>418</v>
      </c>
      <c r="P104" s="53" t="s">
        <v>461</v>
      </c>
      <c r="Q104" s="53" t="s">
        <v>462</v>
      </c>
      <c r="R104" s="53" t="s">
        <v>463</v>
      </c>
      <c r="S104" s="53" t="s">
        <v>506</v>
      </c>
      <c r="T104" s="53" t="s">
        <v>507</v>
      </c>
      <c r="U104" s="53" t="s">
        <v>508</v>
      </c>
      <c r="V104" s="53" t="s">
        <v>801</v>
      </c>
      <c r="W104" s="53" t="s">
        <v>802</v>
      </c>
      <c r="X104" s="53" t="s">
        <v>803</v>
      </c>
      <c r="Y104" s="53" t="s">
        <v>846</v>
      </c>
      <c r="Z104" s="53" t="s">
        <v>847</v>
      </c>
      <c r="AA104" s="53" t="s">
        <v>848</v>
      </c>
      <c r="AB104" s="53" t="s">
        <v>891</v>
      </c>
      <c r="AC104" s="53" t="s">
        <v>892</v>
      </c>
      <c r="AD104" s="53" t="s">
        <v>893</v>
      </c>
      <c r="AE104" s="53" t="s">
        <v>936</v>
      </c>
      <c r="AF104" s="53" t="s">
        <v>937</v>
      </c>
      <c r="AG104" s="53" t="s">
        <v>938</v>
      </c>
      <c r="AH104" s="53" t="s">
        <v>981</v>
      </c>
      <c r="AI104" s="53" t="s">
        <v>982</v>
      </c>
      <c r="AJ104" s="53" t="s">
        <v>983</v>
      </c>
    </row>
    <row r="105" spans="1:36" hidden="1">
      <c r="B105" s="56" t="s">
        <v>1757</v>
      </c>
      <c r="C105" s="60">
        <v>5</v>
      </c>
      <c r="D105" s="53" t="s">
        <v>284</v>
      </c>
      <c r="E105" s="53" t="s">
        <v>285</v>
      </c>
      <c r="F105" s="53" t="s">
        <v>286</v>
      </c>
      <c r="G105" s="53" t="s">
        <v>329</v>
      </c>
      <c r="H105" s="53" t="s">
        <v>330</v>
      </c>
      <c r="I105" s="53" t="s">
        <v>331</v>
      </c>
      <c r="J105" s="53" t="s">
        <v>374</v>
      </c>
      <c r="K105" s="53" t="s">
        <v>375</v>
      </c>
      <c r="L105" s="53" t="s">
        <v>376</v>
      </c>
      <c r="M105" s="53" t="s">
        <v>419</v>
      </c>
      <c r="N105" s="53" t="s">
        <v>420</v>
      </c>
      <c r="O105" s="53" t="s">
        <v>421</v>
      </c>
      <c r="P105" s="53" t="s">
        <v>464</v>
      </c>
      <c r="Q105" s="53" t="s">
        <v>465</v>
      </c>
      <c r="R105" s="53" t="s">
        <v>466</v>
      </c>
      <c r="S105" s="53" t="s">
        <v>509</v>
      </c>
      <c r="T105" s="53" t="s">
        <v>510</v>
      </c>
      <c r="U105" s="53" t="s">
        <v>511</v>
      </c>
      <c r="V105" s="53" t="s">
        <v>804</v>
      </c>
      <c r="W105" s="53" t="s">
        <v>805</v>
      </c>
      <c r="X105" s="53" t="s">
        <v>806</v>
      </c>
      <c r="Y105" s="53" t="s">
        <v>849</v>
      </c>
      <c r="Z105" s="53" t="s">
        <v>850</v>
      </c>
      <c r="AA105" s="53" t="s">
        <v>851</v>
      </c>
      <c r="AB105" s="53" t="s">
        <v>894</v>
      </c>
      <c r="AC105" s="53" t="s">
        <v>895</v>
      </c>
      <c r="AD105" s="53" t="s">
        <v>896</v>
      </c>
      <c r="AE105" s="53" t="s">
        <v>939</v>
      </c>
      <c r="AF105" s="53" t="s">
        <v>940</v>
      </c>
      <c r="AG105" s="53" t="s">
        <v>941</v>
      </c>
      <c r="AH105" s="53" t="s">
        <v>984</v>
      </c>
      <c r="AI105" s="53" t="s">
        <v>985</v>
      </c>
      <c r="AJ105" s="53" t="s">
        <v>986</v>
      </c>
    </row>
    <row r="106" spans="1:36" hidden="1">
      <c r="B106" s="55" t="s">
        <v>1758</v>
      </c>
      <c r="C106" s="60">
        <v>6</v>
      </c>
      <c r="D106" s="53" t="s">
        <v>287</v>
      </c>
      <c r="E106" s="53" t="s">
        <v>288</v>
      </c>
      <c r="F106" s="53" t="s">
        <v>289</v>
      </c>
      <c r="G106" s="53" t="s">
        <v>332</v>
      </c>
      <c r="H106" s="53" t="s">
        <v>333</v>
      </c>
      <c r="I106" s="53" t="s">
        <v>334</v>
      </c>
      <c r="J106" s="53" t="s">
        <v>377</v>
      </c>
      <c r="K106" s="53" t="s">
        <v>378</v>
      </c>
      <c r="L106" s="53" t="s">
        <v>379</v>
      </c>
      <c r="M106" s="53" t="s">
        <v>422</v>
      </c>
      <c r="N106" s="53" t="s">
        <v>423</v>
      </c>
      <c r="O106" s="53" t="s">
        <v>424</v>
      </c>
      <c r="P106" s="53" t="s">
        <v>467</v>
      </c>
      <c r="Q106" s="53" t="s">
        <v>468</v>
      </c>
      <c r="R106" s="53" t="s">
        <v>469</v>
      </c>
      <c r="S106" s="53" t="s">
        <v>512</v>
      </c>
      <c r="T106" s="53" t="s">
        <v>763</v>
      </c>
      <c r="U106" s="53" t="s">
        <v>764</v>
      </c>
      <c r="V106" s="53" t="s">
        <v>807</v>
      </c>
      <c r="W106" s="53" t="s">
        <v>808</v>
      </c>
      <c r="X106" s="53" t="s">
        <v>809</v>
      </c>
      <c r="Y106" s="53" t="s">
        <v>852</v>
      </c>
      <c r="Z106" s="53" t="s">
        <v>853</v>
      </c>
      <c r="AA106" s="53" t="s">
        <v>854</v>
      </c>
      <c r="AB106" s="53" t="s">
        <v>897</v>
      </c>
      <c r="AC106" s="53" t="s">
        <v>898</v>
      </c>
      <c r="AD106" s="53" t="s">
        <v>899</v>
      </c>
      <c r="AE106" s="53" t="s">
        <v>942</v>
      </c>
      <c r="AF106" s="53" t="s">
        <v>943</v>
      </c>
      <c r="AG106" s="53" t="s">
        <v>944</v>
      </c>
      <c r="AH106" s="53" t="s">
        <v>987</v>
      </c>
      <c r="AI106" s="53" t="s">
        <v>988</v>
      </c>
      <c r="AJ106" s="53" t="s">
        <v>989</v>
      </c>
    </row>
    <row r="107" spans="1:36" hidden="1">
      <c r="B107" s="54" t="s">
        <v>1759</v>
      </c>
      <c r="C107" s="60">
        <v>7</v>
      </c>
      <c r="D107" s="53" t="s">
        <v>290</v>
      </c>
      <c r="E107" s="53" t="s">
        <v>291</v>
      </c>
      <c r="F107" s="53" t="s">
        <v>292</v>
      </c>
      <c r="G107" s="53" t="s">
        <v>335</v>
      </c>
      <c r="H107" s="53" t="s">
        <v>336</v>
      </c>
      <c r="I107" s="53" t="s">
        <v>337</v>
      </c>
      <c r="J107" s="53" t="s">
        <v>380</v>
      </c>
      <c r="K107" s="53" t="s">
        <v>381</v>
      </c>
      <c r="L107" s="53" t="s">
        <v>382</v>
      </c>
      <c r="M107" s="53" t="s">
        <v>425</v>
      </c>
      <c r="N107" s="53" t="s">
        <v>426</v>
      </c>
      <c r="O107" s="53" t="s">
        <v>427</v>
      </c>
      <c r="P107" s="53" t="s">
        <v>470</v>
      </c>
      <c r="Q107" s="53" t="s">
        <v>471</v>
      </c>
      <c r="R107" s="53" t="s">
        <v>472</v>
      </c>
      <c r="S107" s="53" t="s">
        <v>765</v>
      </c>
      <c r="T107" s="53" t="s">
        <v>766</v>
      </c>
      <c r="U107" s="53" t="s">
        <v>767</v>
      </c>
      <c r="V107" s="53" t="s">
        <v>810</v>
      </c>
      <c r="W107" s="53" t="s">
        <v>811</v>
      </c>
      <c r="X107" s="53" t="s">
        <v>812</v>
      </c>
      <c r="Y107" s="53" t="s">
        <v>855</v>
      </c>
      <c r="Z107" s="53" t="s">
        <v>856</v>
      </c>
      <c r="AA107" s="53" t="s">
        <v>857</v>
      </c>
      <c r="AB107" s="53" t="s">
        <v>900</v>
      </c>
      <c r="AC107" s="53" t="s">
        <v>901</v>
      </c>
      <c r="AD107" s="53" t="s">
        <v>902</v>
      </c>
      <c r="AE107" s="53" t="s">
        <v>945</v>
      </c>
      <c r="AF107" s="53" t="s">
        <v>946</v>
      </c>
      <c r="AG107" s="53" t="s">
        <v>947</v>
      </c>
      <c r="AH107" s="53" t="s">
        <v>990</v>
      </c>
      <c r="AI107" s="53" t="s">
        <v>991</v>
      </c>
      <c r="AJ107" s="53" t="s">
        <v>992</v>
      </c>
    </row>
    <row r="108" spans="1:36" hidden="1">
      <c r="B108" s="55" t="s">
        <v>1760</v>
      </c>
      <c r="C108" s="60">
        <v>8</v>
      </c>
      <c r="D108" s="53" t="s">
        <v>293</v>
      </c>
      <c r="E108" s="53" t="s">
        <v>294</v>
      </c>
      <c r="F108" s="53" t="s">
        <v>295</v>
      </c>
      <c r="G108" s="53" t="s">
        <v>338</v>
      </c>
      <c r="H108" s="53" t="s">
        <v>339</v>
      </c>
      <c r="I108" s="53" t="s">
        <v>340</v>
      </c>
      <c r="J108" s="53" t="s">
        <v>383</v>
      </c>
      <c r="K108" s="53" t="s">
        <v>384</v>
      </c>
      <c r="L108" s="53" t="s">
        <v>385</v>
      </c>
      <c r="M108" s="53" t="s">
        <v>428</v>
      </c>
      <c r="N108" s="53" t="s">
        <v>429</v>
      </c>
      <c r="O108" s="53" t="s">
        <v>430</v>
      </c>
      <c r="P108" s="53" t="s">
        <v>473</v>
      </c>
      <c r="Q108" s="53" t="s">
        <v>474</v>
      </c>
      <c r="R108" s="53" t="s">
        <v>475</v>
      </c>
      <c r="S108" s="53" t="s">
        <v>768</v>
      </c>
      <c r="T108" s="53" t="s">
        <v>769</v>
      </c>
      <c r="U108" s="53" t="s">
        <v>770</v>
      </c>
      <c r="V108" s="53" t="s">
        <v>813</v>
      </c>
      <c r="W108" s="53" t="s">
        <v>814</v>
      </c>
      <c r="X108" s="53" t="s">
        <v>815</v>
      </c>
      <c r="Y108" s="53" t="s">
        <v>858</v>
      </c>
      <c r="Z108" s="53" t="s">
        <v>859</v>
      </c>
      <c r="AA108" s="53" t="s">
        <v>860</v>
      </c>
      <c r="AB108" s="53" t="s">
        <v>903</v>
      </c>
      <c r="AC108" s="53" t="s">
        <v>904</v>
      </c>
      <c r="AD108" s="53" t="s">
        <v>905</v>
      </c>
      <c r="AE108" s="53" t="s">
        <v>948</v>
      </c>
      <c r="AF108" s="53" t="s">
        <v>949</v>
      </c>
      <c r="AG108" s="53" t="s">
        <v>950</v>
      </c>
      <c r="AH108" s="53" t="s">
        <v>993</v>
      </c>
      <c r="AI108" s="53" t="s">
        <v>994</v>
      </c>
      <c r="AJ108" s="53" t="s">
        <v>995</v>
      </c>
    </row>
    <row r="109" spans="1:36" hidden="1">
      <c r="B109" s="55" t="s">
        <v>1761</v>
      </c>
      <c r="C109" s="60">
        <v>9</v>
      </c>
      <c r="D109" s="53" t="s">
        <v>296</v>
      </c>
      <c r="E109" s="53" t="s">
        <v>297</v>
      </c>
      <c r="F109" s="53" t="s">
        <v>298</v>
      </c>
      <c r="G109" s="53" t="s">
        <v>341</v>
      </c>
      <c r="H109" s="53" t="s">
        <v>342</v>
      </c>
      <c r="I109" s="53" t="s">
        <v>343</v>
      </c>
      <c r="J109" s="53" t="s">
        <v>386</v>
      </c>
      <c r="K109" s="53" t="s">
        <v>387</v>
      </c>
      <c r="L109" s="53" t="s">
        <v>388</v>
      </c>
      <c r="M109" s="53" t="s">
        <v>431</v>
      </c>
      <c r="N109" s="53" t="s">
        <v>432</v>
      </c>
      <c r="O109" s="53" t="s">
        <v>433</v>
      </c>
      <c r="P109" s="53" t="s">
        <v>476</v>
      </c>
      <c r="Q109" s="53" t="s">
        <v>477</v>
      </c>
      <c r="R109" s="53" t="s">
        <v>478</v>
      </c>
      <c r="S109" s="53" t="s">
        <v>771</v>
      </c>
      <c r="T109" s="53" t="s">
        <v>772</v>
      </c>
      <c r="U109" s="53" t="s">
        <v>773</v>
      </c>
      <c r="V109" s="53" t="s">
        <v>816</v>
      </c>
      <c r="W109" s="53" t="s">
        <v>817</v>
      </c>
      <c r="X109" s="53" t="s">
        <v>818</v>
      </c>
      <c r="Y109" s="53" t="s">
        <v>861</v>
      </c>
      <c r="Z109" s="53" t="s">
        <v>862</v>
      </c>
      <c r="AA109" s="53" t="s">
        <v>863</v>
      </c>
      <c r="AB109" s="53" t="s">
        <v>906</v>
      </c>
      <c r="AC109" s="53" t="s">
        <v>907</v>
      </c>
      <c r="AD109" s="53" t="s">
        <v>908</v>
      </c>
      <c r="AE109" s="53" t="s">
        <v>951</v>
      </c>
      <c r="AF109" s="53" t="s">
        <v>952</v>
      </c>
      <c r="AG109" s="53" t="s">
        <v>953</v>
      </c>
      <c r="AH109" s="53" t="s">
        <v>996</v>
      </c>
      <c r="AI109" s="53" t="s">
        <v>997</v>
      </c>
      <c r="AJ109" s="53" t="s">
        <v>998</v>
      </c>
    </row>
    <row r="110" spans="1:36" hidden="1">
      <c r="C110" s="60">
        <v>10</v>
      </c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</row>
    <row r="111" spans="1:36" hidden="1">
      <c r="A111" s="50" t="s">
        <v>1762</v>
      </c>
      <c r="C111" s="60">
        <v>11</v>
      </c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</row>
    <row r="112" spans="1:36" hidden="1">
      <c r="A112" s="50"/>
      <c r="B112" s="11" t="s">
        <v>1753</v>
      </c>
      <c r="C112" s="60">
        <v>12</v>
      </c>
      <c r="D112" s="53" t="s">
        <v>272</v>
      </c>
      <c r="E112" s="53" t="s">
        <v>273</v>
      </c>
      <c r="F112" s="53" t="s">
        <v>274</v>
      </c>
      <c r="G112" s="53" t="s">
        <v>317</v>
      </c>
      <c r="H112" s="53" t="s">
        <v>318</v>
      </c>
      <c r="I112" s="53" t="s">
        <v>319</v>
      </c>
      <c r="J112" s="53" t="s">
        <v>362</v>
      </c>
      <c r="K112" s="53" t="s">
        <v>363</v>
      </c>
      <c r="L112" s="53" t="s">
        <v>364</v>
      </c>
      <c r="M112" s="53" t="s">
        <v>407</v>
      </c>
      <c r="N112" s="53" t="s">
        <v>408</v>
      </c>
      <c r="O112" s="53" t="s">
        <v>409</v>
      </c>
      <c r="P112" s="53" t="s">
        <v>452</v>
      </c>
      <c r="Q112" s="53" t="s">
        <v>453</v>
      </c>
      <c r="R112" s="53" t="s">
        <v>454</v>
      </c>
      <c r="S112" s="53" t="s">
        <v>497</v>
      </c>
      <c r="T112" s="53" t="s">
        <v>498</v>
      </c>
      <c r="U112" s="53" t="s">
        <v>499</v>
      </c>
      <c r="V112" s="53" t="s">
        <v>792</v>
      </c>
      <c r="W112" s="53" t="s">
        <v>793</v>
      </c>
      <c r="X112" s="53" t="s">
        <v>794</v>
      </c>
      <c r="Y112" s="53" t="s">
        <v>837</v>
      </c>
      <c r="Z112" s="53" t="s">
        <v>838</v>
      </c>
      <c r="AA112" s="53" t="s">
        <v>839</v>
      </c>
      <c r="AB112" s="53" t="s">
        <v>882</v>
      </c>
      <c r="AC112" s="53" t="s">
        <v>883</v>
      </c>
      <c r="AD112" s="53" t="s">
        <v>884</v>
      </c>
      <c r="AE112" s="53" t="s">
        <v>927</v>
      </c>
      <c r="AF112" s="53" t="s">
        <v>928</v>
      </c>
      <c r="AG112" s="53" t="s">
        <v>929</v>
      </c>
      <c r="AH112" s="53" t="s">
        <v>972</v>
      </c>
      <c r="AI112" s="53" t="s">
        <v>973</v>
      </c>
      <c r="AJ112" s="53" t="s">
        <v>974</v>
      </c>
    </row>
    <row r="113" spans="1:36" hidden="1">
      <c r="B113" s="54" t="s">
        <v>1763</v>
      </c>
      <c r="C113" s="60">
        <v>13</v>
      </c>
      <c r="D113" s="53" t="s">
        <v>299</v>
      </c>
      <c r="E113" s="53" t="s">
        <v>300</v>
      </c>
      <c r="F113" s="53" t="s">
        <v>301</v>
      </c>
      <c r="G113" s="53" t="s">
        <v>344</v>
      </c>
      <c r="H113" s="53" t="s">
        <v>345</v>
      </c>
      <c r="I113" s="53" t="s">
        <v>346</v>
      </c>
      <c r="J113" s="53" t="s">
        <v>389</v>
      </c>
      <c r="K113" s="53" t="s">
        <v>390</v>
      </c>
      <c r="L113" s="53" t="s">
        <v>391</v>
      </c>
      <c r="M113" s="53" t="s">
        <v>434</v>
      </c>
      <c r="N113" s="53" t="s">
        <v>435</v>
      </c>
      <c r="O113" s="53" t="s">
        <v>436</v>
      </c>
      <c r="P113" s="53" t="s">
        <v>479</v>
      </c>
      <c r="Q113" s="53" t="s">
        <v>480</v>
      </c>
      <c r="R113" s="53" t="s">
        <v>481</v>
      </c>
      <c r="S113" s="53" t="s">
        <v>774</v>
      </c>
      <c r="T113" s="53" t="s">
        <v>775</v>
      </c>
      <c r="U113" s="53" t="s">
        <v>776</v>
      </c>
      <c r="V113" s="53" t="s">
        <v>819</v>
      </c>
      <c r="W113" s="53" t="s">
        <v>820</v>
      </c>
      <c r="X113" s="53" t="s">
        <v>821</v>
      </c>
      <c r="Y113" s="53" t="s">
        <v>864</v>
      </c>
      <c r="Z113" s="53" t="s">
        <v>865</v>
      </c>
      <c r="AA113" s="53" t="s">
        <v>866</v>
      </c>
      <c r="AB113" s="53" t="s">
        <v>909</v>
      </c>
      <c r="AC113" s="53" t="s">
        <v>910</v>
      </c>
      <c r="AD113" s="53" t="s">
        <v>911</v>
      </c>
      <c r="AE113" s="53" t="s">
        <v>954</v>
      </c>
      <c r="AF113" s="53" t="s">
        <v>955</v>
      </c>
      <c r="AG113" s="53" t="s">
        <v>956</v>
      </c>
      <c r="AH113" s="53" t="s">
        <v>999</v>
      </c>
      <c r="AI113" s="53" t="s">
        <v>1000</v>
      </c>
      <c r="AJ113" s="53" t="s">
        <v>1001</v>
      </c>
    </row>
    <row r="114" spans="1:36" hidden="1">
      <c r="B114" s="55" t="s">
        <v>1755</v>
      </c>
      <c r="C114" s="60">
        <v>14</v>
      </c>
      <c r="D114" s="53" t="s">
        <v>278</v>
      </c>
      <c r="E114" s="53" t="s">
        <v>279</v>
      </c>
      <c r="F114" s="53" t="s">
        <v>280</v>
      </c>
      <c r="G114" s="53" t="s">
        <v>323</v>
      </c>
      <c r="H114" s="53" t="s">
        <v>324</v>
      </c>
      <c r="I114" s="53" t="s">
        <v>325</v>
      </c>
      <c r="J114" s="53" t="s">
        <v>368</v>
      </c>
      <c r="K114" s="53" t="s">
        <v>369</v>
      </c>
      <c r="L114" s="53" t="s">
        <v>370</v>
      </c>
      <c r="M114" s="53" t="s">
        <v>413</v>
      </c>
      <c r="N114" s="53" t="s">
        <v>414</v>
      </c>
      <c r="O114" s="53" t="s">
        <v>415</v>
      </c>
      <c r="P114" s="53" t="s">
        <v>458</v>
      </c>
      <c r="Q114" s="53" t="s">
        <v>459</v>
      </c>
      <c r="R114" s="53" t="s">
        <v>460</v>
      </c>
      <c r="S114" s="53" t="s">
        <v>503</v>
      </c>
      <c r="T114" s="53" t="s">
        <v>504</v>
      </c>
      <c r="U114" s="53" t="s">
        <v>505</v>
      </c>
      <c r="V114" s="53" t="s">
        <v>798</v>
      </c>
      <c r="W114" s="53" t="s">
        <v>799</v>
      </c>
      <c r="X114" s="53" t="s">
        <v>800</v>
      </c>
      <c r="Y114" s="53" t="s">
        <v>843</v>
      </c>
      <c r="Z114" s="53" t="s">
        <v>844</v>
      </c>
      <c r="AA114" s="53" t="s">
        <v>845</v>
      </c>
      <c r="AB114" s="53" t="s">
        <v>888</v>
      </c>
      <c r="AC114" s="53" t="s">
        <v>889</v>
      </c>
      <c r="AD114" s="53" t="s">
        <v>890</v>
      </c>
      <c r="AE114" s="53" t="s">
        <v>933</v>
      </c>
      <c r="AF114" s="53" t="s">
        <v>934</v>
      </c>
      <c r="AG114" s="53" t="s">
        <v>935</v>
      </c>
      <c r="AH114" s="53" t="s">
        <v>978</v>
      </c>
      <c r="AI114" s="53" t="s">
        <v>979</v>
      </c>
      <c r="AJ114" s="53" t="s">
        <v>980</v>
      </c>
    </row>
    <row r="115" spans="1:36" hidden="1">
      <c r="B115" s="55" t="s">
        <v>1760</v>
      </c>
      <c r="C115" s="60">
        <v>15</v>
      </c>
      <c r="D115" s="53" t="s">
        <v>293</v>
      </c>
      <c r="E115" s="53" t="s">
        <v>294</v>
      </c>
      <c r="F115" s="53" t="s">
        <v>295</v>
      </c>
      <c r="G115" s="53" t="s">
        <v>338</v>
      </c>
      <c r="H115" s="53" t="s">
        <v>339</v>
      </c>
      <c r="I115" s="53" t="s">
        <v>340</v>
      </c>
      <c r="J115" s="53" t="s">
        <v>383</v>
      </c>
      <c r="K115" s="53" t="s">
        <v>384</v>
      </c>
      <c r="L115" s="53" t="s">
        <v>385</v>
      </c>
      <c r="M115" s="53" t="s">
        <v>428</v>
      </c>
      <c r="N115" s="53" t="s">
        <v>429</v>
      </c>
      <c r="O115" s="53" t="s">
        <v>430</v>
      </c>
      <c r="P115" s="53" t="s">
        <v>473</v>
      </c>
      <c r="Q115" s="53" t="s">
        <v>474</v>
      </c>
      <c r="R115" s="53" t="s">
        <v>475</v>
      </c>
      <c r="S115" s="53" t="s">
        <v>768</v>
      </c>
      <c r="T115" s="53" t="s">
        <v>769</v>
      </c>
      <c r="U115" s="53" t="s">
        <v>770</v>
      </c>
      <c r="V115" s="53" t="s">
        <v>813</v>
      </c>
      <c r="W115" s="53" t="s">
        <v>814</v>
      </c>
      <c r="X115" s="53" t="s">
        <v>815</v>
      </c>
      <c r="Y115" s="53" t="s">
        <v>858</v>
      </c>
      <c r="Z115" s="53" t="s">
        <v>859</v>
      </c>
      <c r="AA115" s="53" t="s">
        <v>860</v>
      </c>
      <c r="AB115" s="53" t="s">
        <v>903</v>
      </c>
      <c r="AC115" s="53" t="s">
        <v>904</v>
      </c>
      <c r="AD115" s="53" t="s">
        <v>905</v>
      </c>
      <c r="AE115" s="53" t="s">
        <v>948</v>
      </c>
      <c r="AF115" s="53" t="s">
        <v>949</v>
      </c>
      <c r="AG115" s="53" t="s">
        <v>950</v>
      </c>
      <c r="AH115" s="53" t="s">
        <v>993</v>
      </c>
      <c r="AI115" s="53" t="s">
        <v>994</v>
      </c>
      <c r="AJ115" s="53" t="s">
        <v>995</v>
      </c>
    </row>
    <row r="116" spans="1:36" hidden="1">
      <c r="B116" s="54" t="s">
        <v>1764</v>
      </c>
      <c r="C116" s="60">
        <v>16</v>
      </c>
      <c r="D116" s="53" t="s">
        <v>302</v>
      </c>
      <c r="E116" s="53" t="s">
        <v>303</v>
      </c>
      <c r="F116" s="53" t="s">
        <v>304</v>
      </c>
      <c r="G116" s="53" t="s">
        <v>347</v>
      </c>
      <c r="H116" s="53" t="s">
        <v>348</v>
      </c>
      <c r="I116" s="53" t="s">
        <v>349</v>
      </c>
      <c r="J116" s="53" t="s">
        <v>392</v>
      </c>
      <c r="K116" s="53" t="s">
        <v>393</v>
      </c>
      <c r="L116" s="53" t="s">
        <v>394</v>
      </c>
      <c r="M116" s="53" t="s">
        <v>437</v>
      </c>
      <c r="N116" s="53" t="s">
        <v>438</v>
      </c>
      <c r="O116" s="53" t="s">
        <v>439</v>
      </c>
      <c r="P116" s="53" t="s">
        <v>482</v>
      </c>
      <c r="Q116" s="53" t="s">
        <v>483</v>
      </c>
      <c r="R116" s="53" t="s">
        <v>484</v>
      </c>
      <c r="S116" s="53" t="s">
        <v>777</v>
      </c>
      <c r="T116" s="53" t="s">
        <v>778</v>
      </c>
      <c r="U116" s="53" t="s">
        <v>779</v>
      </c>
      <c r="V116" s="53" t="s">
        <v>822</v>
      </c>
      <c r="W116" s="53" t="s">
        <v>823</v>
      </c>
      <c r="X116" s="53" t="s">
        <v>824</v>
      </c>
      <c r="Y116" s="53" t="s">
        <v>867</v>
      </c>
      <c r="Z116" s="53" t="s">
        <v>868</v>
      </c>
      <c r="AA116" s="53" t="s">
        <v>869</v>
      </c>
      <c r="AB116" s="53" t="s">
        <v>912</v>
      </c>
      <c r="AC116" s="53" t="s">
        <v>913</v>
      </c>
      <c r="AD116" s="53" t="s">
        <v>914</v>
      </c>
      <c r="AE116" s="53" t="s">
        <v>957</v>
      </c>
      <c r="AF116" s="53" t="s">
        <v>958</v>
      </c>
      <c r="AG116" s="53" t="s">
        <v>959</v>
      </c>
      <c r="AH116" s="53" t="s">
        <v>1002</v>
      </c>
      <c r="AI116" s="53" t="s">
        <v>1003</v>
      </c>
      <c r="AJ116" s="53" t="s">
        <v>1004</v>
      </c>
    </row>
    <row r="117" spans="1:36" hidden="1">
      <c r="B117" s="55" t="s">
        <v>1758</v>
      </c>
      <c r="C117" s="60">
        <v>17</v>
      </c>
      <c r="D117" s="53" t="s">
        <v>287</v>
      </c>
      <c r="E117" s="53" t="s">
        <v>288</v>
      </c>
      <c r="F117" s="53" t="s">
        <v>289</v>
      </c>
      <c r="G117" s="53" t="s">
        <v>332</v>
      </c>
      <c r="H117" s="53" t="s">
        <v>333</v>
      </c>
      <c r="I117" s="53" t="s">
        <v>334</v>
      </c>
      <c r="J117" s="53" t="s">
        <v>377</v>
      </c>
      <c r="K117" s="53" t="s">
        <v>378</v>
      </c>
      <c r="L117" s="53" t="s">
        <v>379</v>
      </c>
      <c r="M117" s="53" t="s">
        <v>422</v>
      </c>
      <c r="N117" s="53" t="s">
        <v>423</v>
      </c>
      <c r="O117" s="53" t="s">
        <v>424</v>
      </c>
      <c r="P117" s="53" t="s">
        <v>467</v>
      </c>
      <c r="Q117" s="53" t="s">
        <v>468</v>
      </c>
      <c r="R117" s="53" t="s">
        <v>469</v>
      </c>
      <c r="S117" s="53" t="s">
        <v>512</v>
      </c>
      <c r="T117" s="53" t="s">
        <v>763</v>
      </c>
      <c r="U117" s="53" t="s">
        <v>764</v>
      </c>
      <c r="V117" s="53" t="s">
        <v>807</v>
      </c>
      <c r="W117" s="53" t="s">
        <v>808</v>
      </c>
      <c r="X117" s="53" t="s">
        <v>809</v>
      </c>
      <c r="Y117" s="53" t="s">
        <v>852</v>
      </c>
      <c r="Z117" s="53" t="s">
        <v>853</v>
      </c>
      <c r="AA117" s="53" t="s">
        <v>854</v>
      </c>
      <c r="AB117" s="53" t="s">
        <v>897</v>
      </c>
      <c r="AC117" s="53" t="s">
        <v>898</v>
      </c>
      <c r="AD117" s="53" t="s">
        <v>899</v>
      </c>
      <c r="AE117" s="53" t="s">
        <v>942</v>
      </c>
      <c r="AF117" s="53" t="s">
        <v>943</v>
      </c>
      <c r="AG117" s="53" t="s">
        <v>944</v>
      </c>
      <c r="AH117" s="53" t="s">
        <v>987</v>
      </c>
      <c r="AI117" s="53" t="s">
        <v>988</v>
      </c>
      <c r="AJ117" s="53" t="s">
        <v>989</v>
      </c>
    </row>
    <row r="118" spans="1:36" hidden="1">
      <c r="B118" s="55" t="s">
        <v>1761</v>
      </c>
      <c r="C118" s="60">
        <v>18</v>
      </c>
      <c r="D118" s="53" t="s">
        <v>296</v>
      </c>
      <c r="E118" s="53" t="s">
        <v>297</v>
      </c>
      <c r="F118" s="53" t="s">
        <v>298</v>
      </c>
      <c r="G118" s="53" t="s">
        <v>341</v>
      </c>
      <c r="H118" s="53" t="s">
        <v>342</v>
      </c>
      <c r="I118" s="53" t="s">
        <v>343</v>
      </c>
      <c r="J118" s="53" t="s">
        <v>386</v>
      </c>
      <c r="K118" s="53" t="s">
        <v>387</v>
      </c>
      <c r="L118" s="53" t="s">
        <v>388</v>
      </c>
      <c r="M118" s="53" t="s">
        <v>431</v>
      </c>
      <c r="N118" s="53" t="s">
        <v>432</v>
      </c>
      <c r="O118" s="53" t="s">
        <v>433</v>
      </c>
      <c r="P118" s="53" t="s">
        <v>476</v>
      </c>
      <c r="Q118" s="53" t="s">
        <v>477</v>
      </c>
      <c r="R118" s="53" t="s">
        <v>478</v>
      </c>
      <c r="S118" s="53" t="s">
        <v>771</v>
      </c>
      <c r="T118" s="53" t="s">
        <v>772</v>
      </c>
      <c r="U118" s="53" t="s">
        <v>773</v>
      </c>
      <c r="V118" s="53" t="s">
        <v>816</v>
      </c>
      <c r="W118" s="53" t="s">
        <v>817</v>
      </c>
      <c r="X118" s="53" t="s">
        <v>818</v>
      </c>
      <c r="Y118" s="53" t="s">
        <v>861</v>
      </c>
      <c r="Z118" s="53" t="s">
        <v>862</v>
      </c>
      <c r="AA118" s="53" t="s">
        <v>863</v>
      </c>
      <c r="AB118" s="53" t="s">
        <v>906</v>
      </c>
      <c r="AC118" s="53" t="s">
        <v>907</v>
      </c>
      <c r="AD118" s="53" t="s">
        <v>908</v>
      </c>
      <c r="AE118" s="53" t="s">
        <v>951</v>
      </c>
      <c r="AF118" s="53" t="s">
        <v>952</v>
      </c>
      <c r="AG118" s="53" t="s">
        <v>953</v>
      </c>
      <c r="AH118" s="53" t="s">
        <v>996</v>
      </c>
      <c r="AI118" s="53" t="s">
        <v>997</v>
      </c>
      <c r="AJ118" s="53" t="s">
        <v>998</v>
      </c>
    </row>
    <row r="119" spans="1:36" hidden="1">
      <c r="B119" s="11"/>
      <c r="C119" s="60">
        <v>19</v>
      </c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</row>
    <row r="120" spans="1:36" hidden="1">
      <c r="A120" s="50" t="s">
        <v>1765</v>
      </c>
      <c r="C120" s="60">
        <v>20</v>
      </c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</row>
    <row r="121" spans="1:36" hidden="1">
      <c r="A121" s="50"/>
      <c r="B121" s="11" t="s">
        <v>1765</v>
      </c>
      <c r="C121" s="60">
        <v>21</v>
      </c>
      <c r="D121" s="53" t="s">
        <v>305</v>
      </c>
      <c r="E121" s="53" t="s">
        <v>306</v>
      </c>
      <c r="F121" s="53" t="s">
        <v>307</v>
      </c>
      <c r="G121" s="53" t="s">
        <v>350</v>
      </c>
      <c r="H121" s="53" t="s">
        <v>351</v>
      </c>
      <c r="I121" s="53" t="s">
        <v>352</v>
      </c>
      <c r="J121" s="53" t="s">
        <v>395</v>
      </c>
      <c r="K121" s="53" t="s">
        <v>396</v>
      </c>
      <c r="L121" s="53" t="s">
        <v>397</v>
      </c>
      <c r="M121" s="53" t="s">
        <v>440</v>
      </c>
      <c r="N121" s="53" t="s">
        <v>441</v>
      </c>
      <c r="O121" s="53" t="s">
        <v>442</v>
      </c>
      <c r="P121" s="53" t="s">
        <v>485</v>
      </c>
      <c r="Q121" s="53" t="s">
        <v>486</v>
      </c>
      <c r="R121" s="53" t="s">
        <v>487</v>
      </c>
      <c r="S121" s="53" t="s">
        <v>780</v>
      </c>
      <c r="T121" s="53" t="s">
        <v>781</v>
      </c>
      <c r="U121" s="53" t="s">
        <v>782</v>
      </c>
      <c r="V121" s="53" t="s">
        <v>825</v>
      </c>
      <c r="W121" s="53" t="s">
        <v>826</v>
      </c>
      <c r="X121" s="53" t="s">
        <v>827</v>
      </c>
      <c r="Y121" s="53" t="s">
        <v>870</v>
      </c>
      <c r="Z121" s="53" t="s">
        <v>871</v>
      </c>
      <c r="AA121" s="53" t="s">
        <v>872</v>
      </c>
      <c r="AB121" s="53" t="s">
        <v>915</v>
      </c>
      <c r="AC121" s="53" t="s">
        <v>916</v>
      </c>
      <c r="AD121" s="53" t="s">
        <v>917</v>
      </c>
      <c r="AE121" s="53" t="s">
        <v>960</v>
      </c>
      <c r="AF121" s="53" t="s">
        <v>961</v>
      </c>
      <c r="AG121" s="53" t="s">
        <v>962</v>
      </c>
      <c r="AH121" s="53" t="s">
        <v>1005</v>
      </c>
      <c r="AI121" s="53" t="s">
        <v>1006</v>
      </c>
      <c r="AJ121" s="53" t="s">
        <v>1007</v>
      </c>
    </row>
    <row r="122" spans="1:36" hidden="1">
      <c r="B122" s="54" t="s">
        <v>1766</v>
      </c>
      <c r="C122" s="60">
        <v>22</v>
      </c>
      <c r="D122" s="53" t="s">
        <v>281</v>
      </c>
      <c r="E122" s="53" t="s">
        <v>282</v>
      </c>
      <c r="F122" s="53" t="s">
        <v>283</v>
      </c>
      <c r="G122" s="53" t="s">
        <v>326</v>
      </c>
      <c r="H122" s="53" t="s">
        <v>327</v>
      </c>
      <c r="I122" s="53" t="s">
        <v>328</v>
      </c>
      <c r="J122" s="53" t="s">
        <v>371</v>
      </c>
      <c r="K122" s="53" t="s">
        <v>372</v>
      </c>
      <c r="L122" s="53" t="s">
        <v>373</v>
      </c>
      <c r="M122" s="53" t="s">
        <v>416</v>
      </c>
      <c r="N122" s="53" t="s">
        <v>417</v>
      </c>
      <c r="O122" s="53" t="s">
        <v>418</v>
      </c>
      <c r="P122" s="53" t="s">
        <v>461</v>
      </c>
      <c r="Q122" s="53" t="s">
        <v>462</v>
      </c>
      <c r="R122" s="53" t="s">
        <v>463</v>
      </c>
      <c r="S122" s="53" t="s">
        <v>506</v>
      </c>
      <c r="T122" s="53" t="s">
        <v>507</v>
      </c>
      <c r="U122" s="53" t="s">
        <v>508</v>
      </c>
      <c r="V122" s="53" t="s">
        <v>801</v>
      </c>
      <c r="W122" s="53" t="s">
        <v>802</v>
      </c>
      <c r="X122" s="53" t="s">
        <v>803</v>
      </c>
      <c r="Y122" s="53" t="s">
        <v>846</v>
      </c>
      <c r="Z122" s="53" t="s">
        <v>847</v>
      </c>
      <c r="AA122" s="53" t="s">
        <v>848</v>
      </c>
      <c r="AB122" s="53" t="s">
        <v>891</v>
      </c>
      <c r="AC122" s="53" t="s">
        <v>892</v>
      </c>
      <c r="AD122" s="53" t="s">
        <v>893</v>
      </c>
      <c r="AE122" s="53" t="s">
        <v>936</v>
      </c>
      <c r="AF122" s="53" t="s">
        <v>937</v>
      </c>
      <c r="AG122" s="53" t="s">
        <v>938</v>
      </c>
      <c r="AH122" s="53" t="s">
        <v>981</v>
      </c>
      <c r="AI122" s="53" t="s">
        <v>982</v>
      </c>
      <c r="AJ122" s="53" t="s">
        <v>983</v>
      </c>
    </row>
    <row r="123" spans="1:36" hidden="1">
      <c r="B123" s="54" t="s">
        <v>1761</v>
      </c>
      <c r="C123" s="60">
        <v>23</v>
      </c>
      <c r="D123" s="53" t="s">
        <v>296</v>
      </c>
      <c r="E123" s="53" t="s">
        <v>297</v>
      </c>
      <c r="F123" s="53" t="s">
        <v>298</v>
      </c>
      <c r="G123" s="53" t="s">
        <v>341</v>
      </c>
      <c r="H123" s="53" t="s">
        <v>342</v>
      </c>
      <c r="I123" s="53" t="s">
        <v>343</v>
      </c>
      <c r="J123" s="53" t="s">
        <v>386</v>
      </c>
      <c r="K123" s="53" t="s">
        <v>387</v>
      </c>
      <c r="L123" s="53" t="s">
        <v>388</v>
      </c>
      <c r="M123" s="53" t="s">
        <v>431</v>
      </c>
      <c r="N123" s="53" t="s">
        <v>432</v>
      </c>
      <c r="O123" s="53" t="s">
        <v>433</v>
      </c>
      <c r="P123" s="53" t="s">
        <v>476</v>
      </c>
      <c r="Q123" s="53" t="s">
        <v>477</v>
      </c>
      <c r="R123" s="53" t="s">
        <v>478</v>
      </c>
      <c r="S123" s="53" t="s">
        <v>771</v>
      </c>
      <c r="T123" s="53" t="s">
        <v>772</v>
      </c>
      <c r="U123" s="53" t="s">
        <v>773</v>
      </c>
      <c r="V123" s="53" t="s">
        <v>816</v>
      </c>
      <c r="W123" s="53" t="s">
        <v>817</v>
      </c>
      <c r="X123" s="53" t="s">
        <v>818</v>
      </c>
      <c r="Y123" s="53" t="s">
        <v>861</v>
      </c>
      <c r="Z123" s="53" t="s">
        <v>862</v>
      </c>
      <c r="AA123" s="53" t="s">
        <v>863</v>
      </c>
      <c r="AB123" s="53" t="s">
        <v>906</v>
      </c>
      <c r="AC123" s="53" t="s">
        <v>907</v>
      </c>
      <c r="AD123" s="53" t="s">
        <v>908</v>
      </c>
      <c r="AE123" s="53" t="s">
        <v>951</v>
      </c>
      <c r="AF123" s="53" t="s">
        <v>952</v>
      </c>
      <c r="AG123" s="53" t="s">
        <v>953</v>
      </c>
      <c r="AH123" s="53" t="s">
        <v>996</v>
      </c>
      <c r="AI123" s="53" t="s">
        <v>997</v>
      </c>
      <c r="AJ123" s="53" t="s">
        <v>998</v>
      </c>
    </row>
    <row r="124" spans="1:36" hidden="1">
      <c r="B124" s="11"/>
      <c r="C124" s="60">
        <v>24</v>
      </c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</row>
    <row r="125" spans="1:36" hidden="1">
      <c r="A125" s="50" t="s">
        <v>1767</v>
      </c>
      <c r="C125" s="60">
        <v>25</v>
      </c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</row>
    <row r="126" spans="1:36" hidden="1">
      <c r="B126" s="11" t="s">
        <v>1768</v>
      </c>
      <c r="C126" s="60">
        <v>26</v>
      </c>
      <c r="D126" s="53" t="s">
        <v>263</v>
      </c>
      <c r="E126" s="53" t="s">
        <v>264</v>
      </c>
      <c r="F126" s="53" t="s">
        <v>265</v>
      </c>
      <c r="G126" s="53" t="s">
        <v>308</v>
      </c>
      <c r="H126" s="53" t="s">
        <v>309</v>
      </c>
      <c r="I126" s="53" t="s">
        <v>310</v>
      </c>
      <c r="J126" s="53" t="s">
        <v>353</v>
      </c>
      <c r="K126" s="53" t="s">
        <v>354</v>
      </c>
      <c r="L126" s="53" t="s">
        <v>355</v>
      </c>
      <c r="M126" s="53" t="s">
        <v>398</v>
      </c>
      <c r="N126" s="53" t="s">
        <v>399</v>
      </c>
      <c r="O126" s="53" t="s">
        <v>400</v>
      </c>
      <c r="P126" s="53" t="s">
        <v>443</v>
      </c>
      <c r="Q126" s="53" t="s">
        <v>444</v>
      </c>
      <c r="R126" s="53" t="s">
        <v>445</v>
      </c>
      <c r="S126" s="53" t="s">
        <v>488</v>
      </c>
      <c r="T126" s="53" t="s">
        <v>489</v>
      </c>
      <c r="U126" s="53" t="s">
        <v>490</v>
      </c>
      <c r="V126" s="53" t="s">
        <v>783</v>
      </c>
      <c r="W126" s="53" t="s">
        <v>784</v>
      </c>
      <c r="X126" s="53" t="s">
        <v>785</v>
      </c>
      <c r="Y126" s="53" t="s">
        <v>828</v>
      </c>
      <c r="Z126" s="53" t="s">
        <v>829</v>
      </c>
      <c r="AA126" s="53" t="s">
        <v>830</v>
      </c>
      <c r="AB126" s="53" t="s">
        <v>873</v>
      </c>
      <c r="AC126" s="53" t="s">
        <v>874</v>
      </c>
      <c r="AD126" s="53" t="s">
        <v>875</v>
      </c>
      <c r="AE126" s="53" t="s">
        <v>918</v>
      </c>
      <c r="AF126" s="53" t="s">
        <v>919</v>
      </c>
      <c r="AG126" s="53" t="s">
        <v>920</v>
      </c>
      <c r="AH126" s="53" t="s">
        <v>963</v>
      </c>
      <c r="AI126" s="53" t="s">
        <v>964</v>
      </c>
      <c r="AJ126" s="53" t="s">
        <v>965</v>
      </c>
    </row>
    <row r="127" spans="1:36" hidden="1">
      <c r="B127" s="54" t="s">
        <v>1769</v>
      </c>
      <c r="C127" s="60">
        <v>27</v>
      </c>
      <c r="D127" s="53" t="s">
        <v>266</v>
      </c>
      <c r="E127" s="53" t="s">
        <v>267</v>
      </c>
      <c r="F127" s="53" t="s">
        <v>268</v>
      </c>
      <c r="G127" s="53" t="s">
        <v>311</v>
      </c>
      <c r="H127" s="53" t="s">
        <v>312</v>
      </c>
      <c r="I127" s="53" t="s">
        <v>313</v>
      </c>
      <c r="J127" s="53" t="s">
        <v>356</v>
      </c>
      <c r="K127" s="53" t="s">
        <v>357</v>
      </c>
      <c r="L127" s="53" t="s">
        <v>358</v>
      </c>
      <c r="M127" s="53" t="s">
        <v>401</v>
      </c>
      <c r="N127" s="53" t="s">
        <v>402</v>
      </c>
      <c r="O127" s="53" t="s">
        <v>403</v>
      </c>
      <c r="P127" s="53" t="s">
        <v>446</v>
      </c>
      <c r="Q127" s="53" t="s">
        <v>447</v>
      </c>
      <c r="R127" s="53" t="s">
        <v>448</v>
      </c>
      <c r="S127" s="53" t="s">
        <v>491</v>
      </c>
      <c r="T127" s="53" t="s">
        <v>492</v>
      </c>
      <c r="U127" s="53" t="s">
        <v>493</v>
      </c>
      <c r="V127" s="53" t="s">
        <v>786</v>
      </c>
      <c r="W127" s="53" t="s">
        <v>787</v>
      </c>
      <c r="X127" s="53" t="s">
        <v>788</v>
      </c>
      <c r="Y127" s="53" t="s">
        <v>831</v>
      </c>
      <c r="Z127" s="53" t="s">
        <v>832</v>
      </c>
      <c r="AA127" s="53" t="s">
        <v>833</v>
      </c>
      <c r="AB127" s="53" t="s">
        <v>876</v>
      </c>
      <c r="AC127" s="53" t="s">
        <v>877</v>
      </c>
      <c r="AD127" s="53" t="s">
        <v>878</v>
      </c>
      <c r="AE127" s="53" t="s">
        <v>921</v>
      </c>
      <c r="AF127" s="53" t="s">
        <v>922</v>
      </c>
      <c r="AG127" s="53" t="s">
        <v>923</v>
      </c>
      <c r="AH127" s="53" t="s">
        <v>966</v>
      </c>
      <c r="AI127" s="53" t="s">
        <v>967</v>
      </c>
      <c r="AJ127" s="53" t="s">
        <v>968</v>
      </c>
    </row>
    <row r="128" spans="1:36" hidden="1">
      <c r="B128" s="54" t="s">
        <v>1770</v>
      </c>
      <c r="C128" s="60">
        <v>28</v>
      </c>
      <c r="D128" s="53" t="s">
        <v>269</v>
      </c>
      <c r="E128" s="53" t="s">
        <v>270</v>
      </c>
      <c r="F128" s="53" t="s">
        <v>271</v>
      </c>
      <c r="G128" s="53" t="s">
        <v>314</v>
      </c>
      <c r="H128" s="53" t="s">
        <v>315</v>
      </c>
      <c r="I128" s="53" t="s">
        <v>316</v>
      </c>
      <c r="J128" s="53" t="s">
        <v>359</v>
      </c>
      <c r="K128" s="53" t="s">
        <v>360</v>
      </c>
      <c r="L128" s="53" t="s">
        <v>361</v>
      </c>
      <c r="M128" s="53" t="s">
        <v>404</v>
      </c>
      <c r="N128" s="53" t="s">
        <v>405</v>
      </c>
      <c r="O128" s="53" t="s">
        <v>406</v>
      </c>
      <c r="P128" s="53" t="s">
        <v>449</v>
      </c>
      <c r="Q128" s="53" t="s">
        <v>450</v>
      </c>
      <c r="R128" s="53" t="s">
        <v>451</v>
      </c>
      <c r="S128" s="53" t="s">
        <v>494</v>
      </c>
      <c r="T128" s="53" t="s">
        <v>495</v>
      </c>
      <c r="U128" s="53" t="s">
        <v>496</v>
      </c>
      <c r="V128" s="53" t="s">
        <v>789</v>
      </c>
      <c r="W128" s="53" t="s">
        <v>790</v>
      </c>
      <c r="X128" s="53" t="s">
        <v>791</v>
      </c>
      <c r="Y128" s="53" t="s">
        <v>834</v>
      </c>
      <c r="Z128" s="53" t="s">
        <v>835</v>
      </c>
      <c r="AA128" s="53" t="s">
        <v>836</v>
      </c>
      <c r="AB128" s="53" t="s">
        <v>879</v>
      </c>
      <c r="AC128" s="53" t="s">
        <v>880</v>
      </c>
      <c r="AD128" s="53" t="s">
        <v>881</v>
      </c>
      <c r="AE128" s="53" t="s">
        <v>924</v>
      </c>
      <c r="AF128" s="53" t="s">
        <v>925</v>
      </c>
      <c r="AG128" s="53" t="s">
        <v>926</v>
      </c>
      <c r="AH128" s="53" t="s">
        <v>969</v>
      </c>
      <c r="AI128" s="53" t="s">
        <v>970</v>
      </c>
      <c r="AJ128" s="53" t="s">
        <v>971</v>
      </c>
    </row>
    <row r="129" spans="4:36" ht="15" hidden="1" customHeight="1"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</row>
    <row r="130" spans="4:36" ht="15" hidden="1" customHeight="1"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</row>
    <row r="131" spans="4:36" ht="15" customHeight="1"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</row>
    <row r="132" spans="4:36" ht="15" customHeight="1"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</row>
    <row r="133" spans="4:36" ht="15" customHeight="1"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</row>
    <row r="134" spans="4:36" ht="15" customHeight="1"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</row>
    <row r="135" spans="4:36" ht="15" customHeight="1"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</row>
    <row r="136" spans="4:36" ht="15" customHeight="1"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</row>
    <row r="137" spans="4:36" ht="15" customHeight="1"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</row>
    <row r="138" spans="4:36" ht="15" customHeight="1"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</row>
    <row r="139" spans="4:36" ht="15" customHeight="1"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</row>
    <row r="140" spans="4:36" ht="15" customHeight="1"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</row>
    <row r="141" spans="4:36" ht="15" customHeight="1"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</row>
    <row r="142" spans="4:36" ht="15" customHeight="1"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</row>
    <row r="143" spans="4:36" ht="15" customHeight="1"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</row>
    <row r="144" spans="4:36" ht="15" customHeight="1"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</row>
    <row r="145" spans="4:21" ht="15" customHeight="1"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</row>
    <row r="146" spans="4:21" ht="15" customHeight="1"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</row>
    <row r="147" spans="4:21" ht="15" customHeight="1"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</row>
  </sheetData>
  <mergeCells count="28">
    <mergeCell ref="S97:U97"/>
    <mergeCell ref="V97:X97"/>
    <mergeCell ref="Y97:AA97"/>
    <mergeCell ref="AB97:AD97"/>
    <mergeCell ref="AE97:AG97"/>
    <mergeCell ref="AH97:AJ97"/>
    <mergeCell ref="V62:X62"/>
    <mergeCell ref="Y62:AA62"/>
    <mergeCell ref="AB62:AD62"/>
    <mergeCell ref="AE62:AG62"/>
    <mergeCell ref="AH62:AJ62"/>
    <mergeCell ref="D97:F97"/>
    <mergeCell ref="G97:I97"/>
    <mergeCell ref="J97:L97"/>
    <mergeCell ref="M97:O97"/>
    <mergeCell ref="P97:R97"/>
    <mergeCell ref="D62:F62"/>
    <mergeCell ref="G62:I62"/>
    <mergeCell ref="J62:L62"/>
    <mergeCell ref="M62:O62"/>
    <mergeCell ref="P62:R62"/>
    <mergeCell ref="S62:U62"/>
    <mergeCell ref="B6:K6"/>
    <mergeCell ref="L6:T6"/>
    <mergeCell ref="A8:H8"/>
    <mergeCell ref="L8:R8"/>
    <mergeCell ref="C10:E10"/>
    <mergeCell ref="G10:I10"/>
  </mergeCells>
  <dataValidations count="1">
    <dataValidation type="list" allowBlank="1" showInputMessage="1" showErrorMessage="1" sqref="C10:E10" xr:uid="{740CD9D6-E2F7-4EC5-BFA9-3B5DB4CFB8C4}">
      <formula1>$B$46:$B$56</formula1>
    </dataValidation>
  </dataValidations>
  <hyperlinks>
    <hyperlink ref="A44" r:id="rId1" display="http://www.abs.gov.au/websitedbs/d3310114.nsf/Home/©+Copyright?OpenDocument" xr:uid="{96617F67-A909-4B57-8987-E66AF32E73A5}"/>
    <hyperlink ref="D126" location="A127833187R" display="A127833187R" xr:uid="{1734ECC6-AE90-4F9D-8F60-3FA27D0FA8AC}"/>
    <hyperlink ref="E126" location="A127830217L" display="A127830217L" xr:uid="{0C5F8550-29A2-462F-88DA-D69C82136557}"/>
    <hyperlink ref="F126" location="A127827247T" display="A127827247T" xr:uid="{3626A023-547E-43A0-B6D4-AF48FE5246C4}"/>
    <hyperlink ref="D127" location="A127833189V" display="A127833189V" xr:uid="{A40AD341-0E0A-4112-A9FE-5E9D49E9003E}"/>
    <hyperlink ref="E127" location="A127830219T" display="A127830219T" xr:uid="{59D96D0F-BF43-42D4-84BE-CEDD0BA1C492}"/>
    <hyperlink ref="F127" location="A127827249W" display="A127827249W" xr:uid="{B18B1308-ECA4-4937-9EFB-92EE169FF81F}"/>
    <hyperlink ref="D128" location="A127833188T" display="A127833188T" xr:uid="{B4FE58E3-DC97-493F-A2E8-C411E6F1BF24}"/>
    <hyperlink ref="E128" location="A127830218R" display="A127830218R" xr:uid="{DEABF7A0-91C7-4695-B75E-060B04B25243}"/>
    <hyperlink ref="F128" location="A127827248V" display="A127827248V" xr:uid="{5E9434E5-DEB0-4B8B-9D97-0076D4404FC2}"/>
    <hyperlink ref="D101" location="A127833182C" display="A127833182C" xr:uid="{FA51778B-C105-4117-BBAF-BBA0982E4A84}"/>
    <hyperlink ref="E101" location="A127830212A" display="A127830212A" xr:uid="{9F8CA194-B66C-4C86-808D-5FF026B8A17E}"/>
    <hyperlink ref="F101" location="A127827242F" display="A127827242F" xr:uid="{CD0F843B-1B6C-4F1C-8F75-149B041BB8B0}"/>
    <hyperlink ref="D102" location="A127833186L" display="A127833186L" xr:uid="{A2845523-7151-403C-8972-394E5604A10E}"/>
    <hyperlink ref="E102" location="A127830216K" display="A127830216K" xr:uid="{9B16342E-67EE-42A4-A51B-199F180667E0}"/>
    <hyperlink ref="F102" location="A127827246R" display="A127827246R" xr:uid="{0DAB066F-B44B-4F8E-AEC3-3E2C998DB17F}"/>
    <hyperlink ref="D103" location="A127833181A" display="A127833181A" xr:uid="{D737054A-B702-4B96-B850-594730A778A7}"/>
    <hyperlink ref="E103" location="A127830211X" display="A127830211X" xr:uid="{20475472-DBA2-4097-9307-4E66E1BEC2A8}"/>
    <hyperlink ref="F103" location="A127827241C" display="A127827241C" xr:uid="{99E09FA4-82E3-40FB-AFA8-7C517FF54BD3}"/>
    <hyperlink ref="D104" location="A127833179R" display="A127833179R" xr:uid="{ECA100C4-B450-4D9A-8D76-B68E0749CA6E}"/>
    <hyperlink ref="E104" location="A127830209L" display="A127830209L" xr:uid="{081CAA7C-47BA-40D4-B37A-F63A36C30E11}"/>
    <hyperlink ref="F104" location="A127827239T" display="A127827239T" xr:uid="{76E6DA06-5FC5-4BDA-B3F9-31019F32E938}"/>
    <hyperlink ref="D105" location="A127833190C" display="A127833190C" xr:uid="{1A15F452-DD3D-45CF-AC2A-1DE64F0EE629}"/>
    <hyperlink ref="E105" location="A127830220A" display="A127830220A" xr:uid="{B2AB39BF-4937-4A02-AF7D-BA0B0564BAC7}"/>
    <hyperlink ref="F105" location="A127827250F" display="A127827250F" xr:uid="{521C9E51-8469-472A-AF03-2BC1EB769258}"/>
    <hyperlink ref="D106" location="A127833178L" display="A127833178L" xr:uid="{5A36684C-30CD-4C06-B8A5-96D834B30DE2}"/>
    <hyperlink ref="E106" location="A127830208K" display="A127830208K" xr:uid="{402ED01B-DD27-42DE-9192-3A971E5CAF71}"/>
    <hyperlink ref="F106" location="A127827238R" display="A127827238R" xr:uid="{783E88A5-A1C6-44AC-8C47-8336B7D80650}"/>
    <hyperlink ref="D107" location="A127833185K" display="A127833185K" xr:uid="{BC078C1C-1A6F-491E-B9C3-0BB283F2B374}"/>
    <hyperlink ref="E107" location="A127830215J" display="A127830215J" xr:uid="{7E371247-C32B-4C24-9DF2-2858A1D689FE}"/>
    <hyperlink ref="F107" location="A127827245L" display="A127827245L" xr:uid="{C9BB613A-4CEF-49F3-9FFC-75BC61D2CF9E}"/>
    <hyperlink ref="D108" location="A127833180X" display="A127833180X" xr:uid="{A4E96482-0910-4DE3-8135-CB3FEBCFCE33}"/>
    <hyperlink ref="E108" location="A127830210W" display="A127830210W" xr:uid="{D2AD8899-A582-429D-8B65-7E7CF36F1250}"/>
    <hyperlink ref="F108" location="A127827240A" display="A127827240A" xr:uid="{2C0177E1-3FF3-4151-8FA8-699AAEC20DDF}"/>
    <hyperlink ref="D109" location="A127833177K" display="A127833177K" xr:uid="{6E3C2ED5-EE3B-4523-BEB3-F2C8B76F24FE}"/>
    <hyperlink ref="E109" location="A127830207J" display="A127830207J" xr:uid="{80BD5E24-0FB1-4F5C-AC1B-F812ADD2DE6D}"/>
    <hyperlink ref="F109" location="A127827237L" display="A127827237L" xr:uid="{96DA9ABF-FC82-40B2-828F-117B11024DCC}"/>
    <hyperlink ref="D113" location="A127833184J" display="A127833184J" xr:uid="{2E8EF76B-CF30-4FAC-B299-718F60D08177}"/>
    <hyperlink ref="E113" location="A127830214F" display="A127830214F" xr:uid="{1E3F6F64-7BE0-43DC-8716-3555C6427E6E}"/>
    <hyperlink ref="F113" location="A127827244K" display="A127827244K" xr:uid="{24D707F2-ABA9-402E-8950-027E14FA2241}"/>
    <hyperlink ref="D116" location="A127833183F" display="A127833183F" xr:uid="{25BF3654-D770-426C-BE79-C2627F521F67}"/>
    <hyperlink ref="E116" location="A127830213C" display="A127830213C" xr:uid="{5BFD9117-408C-44E9-B019-58916CFC716F}"/>
    <hyperlink ref="F116" location="A127827243J" display="A127827243J" xr:uid="{CD743442-D7F6-42BD-AF06-169A2E0986B7}"/>
    <hyperlink ref="D121" location="A127833191F" display="A127833191F" xr:uid="{96BC3F3D-B993-4DF4-A8AE-F0707AA16DC4}"/>
    <hyperlink ref="E121" location="A127830221C" display="A127830221C" xr:uid="{10C0304A-6D66-40A0-87F5-3DE581FCD54E}"/>
    <hyperlink ref="F121" location="A127827251J" display="A127827251J" xr:uid="{CB18DE95-812F-411E-B17D-FA415CC93F6C}"/>
    <hyperlink ref="G126" location="A127832947A" display="A127832947A" xr:uid="{176F3C5B-65ED-4368-8407-50E598541A94}"/>
    <hyperlink ref="H126" location="A127829977F" display="A127829977F" xr:uid="{D317419B-9439-4103-A0FA-88D2F6F84A91}"/>
    <hyperlink ref="I126" location="A127827007F" display="A127827007F" xr:uid="{7D16963A-8541-4ACE-AA70-97A76C28E62F}"/>
    <hyperlink ref="G127" location="A127832949F" display="A127832949F" xr:uid="{61A56467-6430-4048-A976-0872B4F8FFA3}"/>
    <hyperlink ref="H127" location="A127829979K" display="A127829979K" xr:uid="{A5AD199B-94A1-47D9-982D-A93B11CB5A0A}"/>
    <hyperlink ref="I127" location="A127827009K" display="A127827009K" xr:uid="{9D1AADA3-E782-4A97-9D7A-FDF058ADBCAB}"/>
    <hyperlink ref="G128" location="A127832948C" display="A127832948C" xr:uid="{F2B64B39-FA83-4A7C-84FF-476370C3CC46}"/>
    <hyperlink ref="H128" location="A127829978J" display="A127829978J" xr:uid="{63CE04F4-E202-4CD5-B7D6-7CEFB4734B97}"/>
    <hyperlink ref="I128" location="A127827008J" display="A127827008J" xr:uid="{335265E0-E242-44EC-ADF4-5B6BE110CC76}"/>
    <hyperlink ref="G101" location="A127832942R" display="A127832942R" xr:uid="{696E2F92-3590-4227-9501-82AF7F20EDD8}"/>
    <hyperlink ref="H101" location="A127829972V" display="A127829972V" xr:uid="{2E01A586-22DB-4598-8B3B-166FB01C4F96}"/>
    <hyperlink ref="I101" location="A127827002V" display="A127827002V" xr:uid="{C32C140D-9C4E-4505-8D93-744E349FF004}"/>
    <hyperlink ref="G102" location="A127832946X" display="A127832946X" xr:uid="{6C5B30D3-9CC3-4414-A159-C5B83D7FA70F}"/>
    <hyperlink ref="H102" location="A127829976C" display="A127829976C" xr:uid="{65854DC8-3E3B-4BD9-8181-23C7A29AB8C8}"/>
    <hyperlink ref="I102" location="A127827006C" display="A127827006C" xr:uid="{5A177511-BE40-4B5F-B2ED-CB314F336594}"/>
    <hyperlink ref="G103" location="A127832941L" display="A127832941L" xr:uid="{42C65C24-E9FF-4BA3-BFED-865A7EA1EA12}"/>
    <hyperlink ref="H103" location="A127829971T" display="A127829971T" xr:uid="{003E21CC-BCBB-43F9-89ED-F954900BAADE}"/>
    <hyperlink ref="I103" location="A127827001T" display="A127827001T" xr:uid="{DF1E29A7-B72D-4789-B24A-F0BDA27D56E1}"/>
    <hyperlink ref="G104" location="A127832939A" display="A127832939A" xr:uid="{0F01B97F-D887-4CE7-8AAE-C057AAD80914}"/>
    <hyperlink ref="H104" location="A127829969F" display="A127829969F" xr:uid="{361B74AF-7EAE-442C-889B-13AF41BBCAF0}"/>
    <hyperlink ref="I104" location="A127826999R" display="A127826999R" xr:uid="{DFB9CCB6-58BB-4A72-9C21-844832E998BD}"/>
    <hyperlink ref="G105" location="A127832950R" display="A127832950R" xr:uid="{91792219-B110-4B51-A3BF-B3EBAF6A8A73}"/>
    <hyperlink ref="H105" location="A127829980V" display="A127829980V" xr:uid="{81DB58AC-DB7C-46A0-A7C1-905370AFC20C}"/>
    <hyperlink ref="I105" location="A127827010V" display="A127827010V" xr:uid="{1ACCD05C-A403-48BF-A841-4553534F8474}"/>
    <hyperlink ref="G106" location="A127832938X" display="A127832938X" xr:uid="{794E043F-6B7A-417C-8E33-628B9FAB145F}"/>
    <hyperlink ref="H106" location="A127829968C" display="A127829968C" xr:uid="{2A53C63B-2490-460B-8371-9D4092DF18D8}"/>
    <hyperlink ref="I106" location="A127826998L" display="A127826998L" xr:uid="{F1EED8FD-26EF-4CA9-B8DC-36AFF60E7672}"/>
    <hyperlink ref="G107" location="A127832945W" display="A127832945W" xr:uid="{98A70A34-7C0C-4B8F-BB4B-C8AE2403DAAD}"/>
    <hyperlink ref="H107" location="A127829975A" display="A127829975A" xr:uid="{B51785BC-9170-4975-A2B0-C8BD6636DE84}"/>
    <hyperlink ref="I107" location="A127827005A" display="A127827005A" xr:uid="{BB8C7A59-A0C9-47E2-853F-A460B3CA52DE}"/>
    <hyperlink ref="G108" location="A127832940K" display="A127832940K" xr:uid="{0E3AB6C8-BD4D-472E-B461-26CA321F7A8C}"/>
    <hyperlink ref="H108" location="A127829970R" display="A127829970R" xr:uid="{23449D6B-EFA4-4BE4-A9EE-80C291FD5C21}"/>
    <hyperlink ref="I108" location="A127827000R" display="A127827000R" xr:uid="{83D1F019-33BD-4508-BF5E-DB5FEFC7CD17}"/>
    <hyperlink ref="G109" location="A127832937W" display="A127832937W" xr:uid="{593B99C7-EFF6-4584-B34F-26A561AF9657}"/>
    <hyperlink ref="H109" location="A127829967A" display="A127829967A" xr:uid="{2B687CCB-DF5C-4B59-9F1E-86E743E8197E}"/>
    <hyperlink ref="I109" location="A127826997K" display="A127826997K" xr:uid="{590A8AF3-C24E-4D7F-B549-643AC30CF41B}"/>
    <hyperlink ref="G113" location="A127832944V" display="A127832944V" xr:uid="{69762946-062E-46FB-AD8F-7AB133EF23A7}"/>
    <hyperlink ref="H113" location="A127829974X" display="A127829974X" xr:uid="{E51E33F4-0AFC-4E84-BB5E-2338ED1BACE8}"/>
    <hyperlink ref="I113" location="A127827004X" display="A127827004X" xr:uid="{228BCBA8-86C6-42CD-8F86-7B8E126B3639}"/>
    <hyperlink ref="G116" location="A127832943T" display="A127832943T" xr:uid="{D2DB0371-C1AA-4563-BEAA-CEA3992921D1}"/>
    <hyperlink ref="H116" location="A127829973W" display="A127829973W" xr:uid="{048EF63A-068B-4B2C-9314-BDB905A7B127}"/>
    <hyperlink ref="I116" location="A127827003W" display="A127827003W" xr:uid="{0B2494EC-A141-4AB5-A37F-8DF8943C7C58}"/>
    <hyperlink ref="G121" location="A127832951T" display="A127832951T" xr:uid="{453EA770-807E-402B-BF22-7B6600B82216}"/>
    <hyperlink ref="H121" location="A127829981W" display="A127829981W" xr:uid="{DC16E063-67EC-4E57-B1E9-CEDD23DD4EB9}"/>
    <hyperlink ref="I121" location="A127827011W" display="A127827011W" xr:uid="{99655AF2-DFFC-4D20-81AA-FF602C8C9FF7}"/>
    <hyperlink ref="J126" location="A127833127L" display="A127833127L" xr:uid="{2B93A8D3-7D33-41A3-9E4A-8300BDB99F5A}"/>
    <hyperlink ref="K126" location="A127830157W" display="A127830157W" xr:uid="{A60AC6CA-7670-496B-B39D-3A600959C8B3}"/>
    <hyperlink ref="L126" location="A127827187A" display="A127827187A" xr:uid="{C272F870-016B-409B-AC44-F5B6687A829C}"/>
    <hyperlink ref="J127" location="A127833129T" display="A127833129T" xr:uid="{4B25310F-2D1F-4549-90A3-9D8E9EF3DF9C}"/>
    <hyperlink ref="K127" location="A127830159A" display="A127830159A" xr:uid="{FD5199B4-DADA-4D45-B32D-5735A3BA898C}"/>
    <hyperlink ref="L127" location="A127827189F" display="A127827189F" xr:uid="{A5E71391-1AB4-4D75-9C12-E1A73528E5FD}"/>
    <hyperlink ref="J128" location="A127833128R" display="A127833128R" xr:uid="{3316372C-E85D-4595-B824-23EEC53C93B6}"/>
    <hyperlink ref="K128" location="A127830158X" display="A127830158X" xr:uid="{A7E02678-9BE3-4998-950D-9B867D9F1605}"/>
    <hyperlink ref="L128" location="A127827188C" display="A127827188C" xr:uid="{16C135FB-280E-4A1C-A914-CE73FFC1BDF3}"/>
    <hyperlink ref="J101" location="A127833122A" display="A127833122A" xr:uid="{DA9C87A2-2F62-408D-B0DD-E9EBD8397325}"/>
    <hyperlink ref="K101" location="A127830152K" display="A127830152K" xr:uid="{B60B5810-DA17-4DC2-9870-F6A0FAAF4A68}"/>
    <hyperlink ref="L101" location="A127827182R" display="A127827182R" xr:uid="{F0148C8B-4D43-4DD9-86F3-840901ABB4D3}"/>
    <hyperlink ref="J102" location="A127833126K" display="A127833126K" xr:uid="{1DE61629-3AB4-4D3F-B073-C5EC5D53414E}"/>
    <hyperlink ref="K102" location="A127830156V" display="A127830156V" xr:uid="{78AB7DB3-60FF-4F3D-8861-2F5D14AB0D32}"/>
    <hyperlink ref="L102" location="A127827186X" display="A127827186X" xr:uid="{51110F53-981A-48F9-A570-4084BB3A762A}"/>
    <hyperlink ref="J103" location="A127833121X" display="A127833121X" xr:uid="{9AF1DE2F-7C75-4C2D-9844-FA6915C98FA6}"/>
    <hyperlink ref="K103" location="A127830151J" display="A127830151J" xr:uid="{DDC3FBFF-D48A-447B-B1C0-662F2CD86C67}"/>
    <hyperlink ref="L103" location="A127827181L" display="A127827181L" xr:uid="{C4D1A485-8EA1-4A32-BAFA-5BD10DD5691F}"/>
    <hyperlink ref="J104" location="A127833119L" display="A127833119L" xr:uid="{8A9F1988-6011-4650-82A4-14FDCFFCEC08}"/>
    <hyperlink ref="K104" location="A127830149W" display="A127830149W" xr:uid="{13220A05-825D-4167-BB18-37056487B56A}"/>
    <hyperlink ref="L104" location="A127827179A" display="A127827179A" xr:uid="{42954671-1F7D-4A90-8DE9-85EAF9498165}"/>
    <hyperlink ref="J105" location="A127833130A" display="A127833130A" xr:uid="{E7B0A846-B4B2-4B2A-97AF-F1FBD4C5602C}"/>
    <hyperlink ref="K105" location="A127830160K" display="A127830160K" xr:uid="{CA15E204-E654-400B-B1B7-AF6888EF2A3D}"/>
    <hyperlink ref="L105" location="A127827190R" display="A127827190R" xr:uid="{03328FAC-84B9-47F1-94C1-7D2F35BD27B7}"/>
    <hyperlink ref="J106" location="A127833118K" display="A127833118K" xr:uid="{8A12167E-F5A0-4655-B74F-5BD50FC1E3F7}"/>
    <hyperlink ref="K106" location="A127830148V" display="A127830148V" xr:uid="{79022D40-BB7A-42B9-BDCB-500FAECBE630}"/>
    <hyperlink ref="L106" location="A127827178X" display="A127827178X" xr:uid="{9F5A5A0C-8968-4882-844A-CF684A5C756D}"/>
    <hyperlink ref="J107" location="A127833125J" display="A127833125J" xr:uid="{FB48966B-E3E3-4E58-ADB6-E01E211C9E22}"/>
    <hyperlink ref="K107" location="A127830155T" display="A127830155T" xr:uid="{A1F8C71E-218E-4BCC-B15C-887F3BBA4DF7}"/>
    <hyperlink ref="L107" location="A127827185W" display="A127827185W" xr:uid="{99D3991C-7AF1-4221-A38A-065BB6D9BCD7}"/>
    <hyperlink ref="J108" location="A127833120W" display="A127833120W" xr:uid="{8F9BA68D-C103-443E-BBD5-4493E645DCF3}"/>
    <hyperlink ref="K108" location="A127830150F" display="A127830150F" xr:uid="{C2D3B350-03AC-496A-959A-BCC967157F00}"/>
    <hyperlink ref="L108" location="A127827180K" display="A127827180K" xr:uid="{45EEDA6A-A942-428C-848A-59D52F64A8A9}"/>
    <hyperlink ref="J109" location="A127833117J" display="A127833117J" xr:uid="{06880443-9909-4EB3-836E-6061C0775863}"/>
    <hyperlink ref="K109" location="A127830147T" display="A127830147T" xr:uid="{D6085D3F-040B-42EE-8610-53425D0B8B7A}"/>
    <hyperlink ref="L109" location="A127827177W" display="A127827177W" xr:uid="{3116B5D9-CC16-4799-921F-C35252607848}"/>
    <hyperlink ref="J113" location="A127833124F" display="A127833124F" xr:uid="{4F5F6094-BE72-48CF-B3B6-7F04CEC4F966}"/>
    <hyperlink ref="K113" location="A127830154R" display="A127830154R" xr:uid="{F01C03DD-B85B-4ABF-A966-EDFECF8D483E}"/>
    <hyperlink ref="L113" location="A127827184V" display="A127827184V" xr:uid="{6C5CFD90-47B2-4DD2-ADEB-1ABDA2305990}"/>
    <hyperlink ref="J116" location="A127833123C" display="A127833123C" xr:uid="{9260DD58-1559-469D-BBE1-4E7E9F239886}"/>
    <hyperlink ref="K116" location="A127830153L" display="A127830153L" xr:uid="{60BF67C3-563D-4072-AD15-D40509EB45FA}"/>
    <hyperlink ref="L116" location="A127827183T" display="A127827183T" xr:uid="{DF811176-A690-403E-9645-088369143027}"/>
    <hyperlink ref="J121" location="A127833131C" display="A127833131C" xr:uid="{38FF3A10-7EE7-4082-8EB0-1D8A1D1815B9}"/>
    <hyperlink ref="K121" location="A127830161L" display="A127830161L" xr:uid="{E78F3A83-B6B2-4391-B53F-B987F922D6B8}"/>
    <hyperlink ref="L121" location="A127827191T" display="A127827191T" xr:uid="{F0C03DF8-6366-4535-875D-0982388C8490}"/>
    <hyperlink ref="M126" location="A127833067W" display="A127833067W" xr:uid="{F8E0CAAA-EC88-4C97-8E2D-B97C29DEF602}"/>
    <hyperlink ref="N126" location="A127830097F" display="A127830097F" xr:uid="{E9A7E60C-9550-476C-AA7C-149D1C3AB890}"/>
    <hyperlink ref="O126" location="A127827127X" display="A127827127X" xr:uid="{BF755438-69BA-4F08-A6C0-FC0BA7CB5650}"/>
    <hyperlink ref="M127" location="A127833069A" display="A127833069A" xr:uid="{3A0557F0-13B5-467B-9E50-90B8A099A11D}"/>
    <hyperlink ref="N127" location="A127830099K" display="A127830099K" xr:uid="{A40C34DB-C04C-4BA2-9002-272B49E8E4B4}"/>
    <hyperlink ref="O127" location="A127827129C" display="A127827129C" xr:uid="{5A712A86-24EE-4888-B68D-C70F4ACC60D9}"/>
    <hyperlink ref="M128" location="A127833068X" display="A127833068X" xr:uid="{A3C1FEC9-F485-48E9-BF63-3C6ADB72432D}"/>
    <hyperlink ref="N128" location="A127830098J" display="A127830098J" xr:uid="{30E92CFF-FEFF-41C1-967C-238042B837B5}"/>
    <hyperlink ref="O128" location="A127827128A" display="A127827128A" xr:uid="{32E94E84-1CD8-4C84-A4F2-CCBFB12037FD}"/>
    <hyperlink ref="M101" location="A127833062K" display="A127833062K" xr:uid="{7BA48427-8593-4D49-A8A4-757F0FB55DAC}"/>
    <hyperlink ref="N101" location="A127830092V" display="A127830092V" xr:uid="{DDFC2EC9-2BA9-48B5-9EE3-0B007D445E1D}"/>
    <hyperlink ref="O101" location="A127827122L" display="A127827122L" xr:uid="{5FD0F16C-F22B-4765-A731-A0F7396AD4AC}"/>
    <hyperlink ref="M102" location="A127833066V" display="A127833066V" xr:uid="{1A156210-DC70-401D-A9CD-8E26030FB53B}"/>
    <hyperlink ref="N102" location="A127830096C" display="A127830096C" xr:uid="{7D246B9A-DCEA-4F75-A8DF-C05E2686360A}"/>
    <hyperlink ref="O102" location="A127827126W" display="A127827126W" xr:uid="{22FAF61D-4635-4C3F-998F-51CC460CF564}"/>
    <hyperlink ref="M103" location="A127833061J" display="A127833061J" xr:uid="{FE84D2E8-BA42-4CC0-8C24-B9324E8AE345}"/>
    <hyperlink ref="N103" location="A127830091T" display="A127830091T" xr:uid="{29268710-0E84-4C1E-BEBF-712BD141065F}"/>
    <hyperlink ref="O103" location="A127827121K" display="A127827121K" xr:uid="{18F4AB0F-137F-4B6D-84B5-6CA6837E7CFA}"/>
    <hyperlink ref="M104" location="A127833059W" display="A127833059W" xr:uid="{81512420-5AF7-4666-B5BC-453C896A668B}"/>
    <hyperlink ref="N104" location="A127830089F" display="A127830089F" xr:uid="{AE9A3E38-BF5F-44C0-BC7E-E437D0CD31EB}"/>
    <hyperlink ref="O104" location="A127827119X" display="A127827119X" xr:uid="{022F55E1-60C9-4D29-BD30-8C4B46A189D5}"/>
    <hyperlink ref="M105" location="A127833070K" display="A127833070K" xr:uid="{691BFCDC-B9D9-42A6-B327-C53088E84B51}"/>
    <hyperlink ref="N105" location="A127830100J" display="A127830100J" xr:uid="{8064679A-8157-4CBD-9C5A-9F5B5C12A699}"/>
    <hyperlink ref="O105" location="A127827130L" display="A127827130L" xr:uid="{BA4A53E8-F065-4818-9700-436685567DEF}"/>
    <hyperlink ref="M106" location="A127833058V" display="A127833058V" xr:uid="{31ED1DFF-0108-4F4C-AAA6-8CFE680F5ADB}"/>
    <hyperlink ref="N106" location="A127830088C" display="A127830088C" xr:uid="{5C5DF080-4230-4E78-B61C-AAACE39A24F0}"/>
    <hyperlink ref="O106" location="A127827118W" display="A127827118W" xr:uid="{655BB20E-AFCB-4FC6-82C7-771F4F6937E0}"/>
    <hyperlink ref="M107" location="A127833065T" display="A127833065T" xr:uid="{F1364726-2C90-4838-8B93-C5AC3ED1AC22}"/>
    <hyperlink ref="N107" location="A127830095A" display="A127830095A" xr:uid="{CFF93A30-837B-4A3F-B20C-C7F92C959209}"/>
    <hyperlink ref="O107" location="A127827125V" display="A127827125V" xr:uid="{F130DC6B-5ABA-4CCA-8C2C-9D2D604C7E0B}"/>
    <hyperlink ref="M108" location="A127833060F" display="A127833060F" xr:uid="{87DFCA80-0320-4AB6-951C-1BACA643D572}"/>
    <hyperlink ref="N108" location="A127830090R" display="A127830090R" xr:uid="{8AF84D05-16B6-4FEE-A76C-4E961841AE31}"/>
    <hyperlink ref="O108" location="A127827120J" display="A127827120J" xr:uid="{B631B676-96D5-4AB3-BD97-50AAB6FCE818}"/>
    <hyperlink ref="M109" location="A127833057T" display="A127833057T" xr:uid="{040686C3-EAB1-491E-96A1-DD2718255442}"/>
    <hyperlink ref="N109" location="A127830087A" display="A127830087A" xr:uid="{4F4A3307-D041-4F0B-BB6D-989536353A98}"/>
    <hyperlink ref="O109" location="A127827117V" display="A127827117V" xr:uid="{63D84104-7F42-4CF5-BAB9-5D7EF2412A51}"/>
    <hyperlink ref="M113" location="A127833064R" display="A127833064R" xr:uid="{E6AA26E3-5EC3-4C97-94E4-6F34C6D42BF3}"/>
    <hyperlink ref="N113" location="A127830094X" display="A127830094X" xr:uid="{D5CBCBCA-C85B-4082-9A17-8CD0339AC897}"/>
    <hyperlink ref="O113" location="A127827124T" display="A127827124T" xr:uid="{20F4EB14-24BF-4EBE-AD77-4DC39370BCB4}"/>
    <hyperlink ref="M116" location="A127833063L" display="A127833063L" xr:uid="{E593E135-0D60-4E86-A26C-3AD6EA495B73}"/>
    <hyperlink ref="N116" location="A127830093W" display="A127830093W" xr:uid="{819F0586-5BC9-4F0E-A1DB-E65B802A524A}"/>
    <hyperlink ref="O116" location="A127827123R" display="A127827123R" xr:uid="{648CF492-ECD6-46DA-9F2E-3F3C415A7FCE}"/>
    <hyperlink ref="M121" location="A127833071L" display="A127833071L" xr:uid="{755DDD47-1BA9-4F45-99BB-1C5AAADEBAFC}"/>
    <hyperlink ref="N121" location="A127830101K" display="A127830101K" xr:uid="{EE05FCF2-2BD3-4C78-9C3B-6059E58A2DE8}"/>
    <hyperlink ref="O121" location="A127827131R" display="A127827131R" xr:uid="{0395CA56-7464-45DE-A535-9B58BC7B96D7}"/>
    <hyperlink ref="P126" location="A127833037J" display="A127833037J" xr:uid="{A96CABC9-F4C6-4BC7-80A1-26E42909C14B}"/>
    <hyperlink ref="Q126" location="A127830067T" display="A127830067T" xr:uid="{A8FF535B-81AB-42C1-A497-1D559BD1C271}"/>
    <hyperlink ref="R126" location="A127827097W" display="A127827097W" xr:uid="{ED7AC513-79B2-4301-AE3F-16F850979DEA}"/>
    <hyperlink ref="P127" location="A127833039L" display="A127833039L" xr:uid="{28C5A720-D54A-4874-BA82-2F3A4D640D20}"/>
    <hyperlink ref="Q127" location="A127830069W" display="A127830069W" xr:uid="{2D84A413-A17C-41FC-8F78-994597C7391A}"/>
    <hyperlink ref="R127" location="A127827099A" display="A127827099A" xr:uid="{4D99AC6E-46E8-4B2E-B1EC-213E6DF93C3B}"/>
    <hyperlink ref="P128" location="A127833038K" display="A127833038K" xr:uid="{5FF0016B-5A1E-4A3A-913D-674D95808EE4}"/>
    <hyperlink ref="Q128" location="A127830068V" display="A127830068V" xr:uid="{07C83D34-1A6C-483F-90EB-6C2C7B07C212}"/>
    <hyperlink ref="R128" location="A127827098X" display="A127827098X" xr:uid="{BDF78956-E20D-4E5F-860D-747AADFA0FEE}"/>
    <hyperlink ref="P101" location="A127833032W" display="A127833032W" xr:uid="{5ACBA23D-8A48-43D8-B79C-EDEA379EB3AD}"/>
    <hyperlink ref="Q101" location="A127830062F" display="A127830062F" xr:uid="{03F2166F-0269-4711-8010-592C552AA6FD}"/>
    <hyperlink ref="R101" location="A127827092K" display="A127827092K" xr:uid="{DFBF94D9-B6E4-4743-855C-2641565DF75A}"/>
    <hyperlink ref="P102" location="A127833036F" display="A127833036F" xr:uid="{9EBDFB9D-A2B0-4483-9013-3E50FFB9F14E}"/>
    <hyperlink ref="Q102" location="A127830066R" display="A127830066R" xr:uid="{AB7FBA4C-6B84-431A-8E56-1CA6BAFAC161}"/>
    <hyperlink ref="R102" location="A127827096V" display="A127827096V" xr:uid="{D3BCC001-7FF3-4094-9F31-AF782A8E8258}"/>
    <hyperlink ref="P103" location="A127833031V" display="A127833031V" xr:uid="{5BCAC167-418F-4A88-8D49-242D8173AB54}"/>
    <hyperlink ref="Q103" location="A127830061C" display="A127830061C" xr:uid="{9842E498-DB99-4511-B307-59228FA4A911}"/>
    <hyperlink ref="R103" location="A127827091J" display="A127827091J" xr:uid="{C3B3FF9B-EA5D-4385-A4A4-B9D46FD2C888}"/>
    <hyperlink ref="P104" location="A127833029J" display="A127833029J" xr:uid="{3671109C-3758-479C-A814-38AEE56F9987}"/>
    <hyperlink ref="Q104" location="A127830059T" display="A127830059T" xr:uid="{E391FB85-4376-4FDC-8C60-3EA10794739B}"/>
    <hyperlink ref="R104" location="A127827089W" display="A127827089W" xr:uid="{518D7B87-9E15-46C7-A2FF-F03BF3D903F1}"/>
    <hyperlink ref="P105" location="A127833040W" display="A127833040W" xr:uid="{F7DF7545-4602-4A95-8D90-80698EAF0841}"/>
    <hyperlink ref="Q105" location="A127830070F" display="A127830070F" xr:uid="{8135087B-1978-4F49-A330-6DAEE69EC396}"/>
    <hyperlink ref="R105" location="A127827100X" display="A127827100X" xr:uid="{D6C9F8DB-701F-42F7-935A-8287713F5B01}"/>
    <hyperlink ref="P106" location="A127833028F" display="A127833028F" xr:uid="{33AE8CE5-668C-46BB-A70A-59778CBA9676}"/>
    <hyperlink ref="Q106" location="A127830058R" display="A127830058R" xr:uid="{96342F7C-EBD8-4524-891C-791361BE18FD}"/>
    <hyperlink ref="R106" location="A127827088V" display="A127827088V" xr:uid="{CEDC69DA-3D79-40C0-ABDA-8F5FAFEFBE46}"/>
    <hyperlink ref="P107" location="A127833035C" display="A127833035C" xr:uid="{60ED4012-93BA-4D61-A8AE-6AEE77322DC2}"/>
    <hyperlink ref="Q107" location="A127830065L" display="A127830065L" xr:uid="{E109E700-D359-4F68-A0AA-FDB7A5AC3793}"/>
    <hyperlink ref="R107" location="A127827095T" display="A127827095T" xr:uid="{1286430E-2504-44A9-9420-835D53935F24}"/>
    <hyperlink ref="P108" location="A127833030T" display="A127833030T" xr:uid="{D0C8A2C5-3CE6-455C-B1AF-BDBD2B63A1E3}"/>
    <hyperlink ref="Q108" location="A127830060A" display="A127830060A" xr:uid="{8A633898-71B0-43B0-802F-C97BAB3B11B9}"/>
    <hyperlink ref="R108" location="A127827090F" display="A127827090F" xr:uid="{3B15A362-FDD1-4425-9A08-923EF4872CDA}"/>
    <hyperlink ref="P109" location="A127833027C" display="A127833027C" xr:uid="{03C1475A-BF88-4743-9DB0-28B0F1A333A0}"/>
    <hyperlink ref="Q109" location="A127830057L" display="A127830057L" xr:uid="{6C36536B-C47B-4D5A-AA7E-204E36791C9B}"/>
    <hyperlink ref="R109" location="A127827087T" display="A127827087T" xr:uid="{A08BBF95-7E89-4A62-869A-5F7233C2B8A7}"/>
    <hyperlink ref="P113" location="A127833034A" display="A127833034A" xr:uid="{31B37E27-F30F-4743-9A24-21AC370A4397}"/>
    <hyperlink ref="Q113" location="A127830064K" display="A127830064K" xr:uid="{FD3B7EF2-ABEC-4EE0-8643-D7A23A034929}"/>
    <hyperlink ref="R113" location="A127827094R" display="A127827094R" xr:uid="{629248CC-96DC-4A66-9535-C675E785B82F}"/>
    <hyperlink ref="P116" location="A127833033X" display="A127833033X" xr:uid="{7E82CFFA-9CBF-4033-8559-840C45C4AA96}"/>
    <hyperlink ref="Q116" location="A127830063J" display="A127830063J" xr:uid="{9495BB7A-4811-45D4-82B6-D779832AD480}"/>
    <hyperlink ref="R116" location="A127827093L" display="A127827093L" xr:uid="{A31326BC-E9E8-49A3-9C6B-59C13EB584A0}"/>
    <hyperlink ref="P121" location="A127833041X" display="A127833041X" xr:uid="{8C432803-14B8-4881-B220-1D616E478B00}"/>
    <hyperlink ref="Q121" location="A127830071J" display="A127830071J" xr:uid="{8AF2F04A-4223-49FE-ABFF-ACC680B5A346}"/>
    <hyperlink ref="R121" location="A127827101A" display="A127827101A" xr:uid="{76528308-BF67-4F8E-B987-BAD1D6B4A7B1}"/>
    <hyperlink ref="S126" location="A127833217T" display="A127833217T" xr:uid="{76FB12C3-09E2-4278-9B23-726BE218DDB3}"/>
    <hyperlink ref="T126" location="A127830247A" display="A127830247A" xr:uid="{1F791D3D-BE11-4BAB-AAAE-78A6E4D374D0}"/>
    <hyperlink ref="U126" location="A127827277F" display="A127827277F" xr:uid="{AAE2566C-8402-403E-9C8A-B95BA5D97872}"/>
    <hyperlink ref="S127" location="A127833219W" display="A127833219W" xr:uid="{696351C2-189A-4CD3-809C-41D537BD6DB1}"/>
    <hyperlink ref="T127" location="A127830249F" display="A127830249F" xr:uid="{3D7DEFE6-9259-4796-9F43-EEDFFEAD9748}"/>
    <hyperlink ref="U127" location="A127827279K" display="A127827279K" xr:uid="{98496C86-63C3-4944-B5A5-35264017151E}"/>
    <hyperlink ref="S128" location="A127833218V" display="A127833218V" xr:uid="{CD841ACC-877D-4C1B-B073-0310AC6C6213}"/>
    <hyperlink ref="T128" location="A127830248C" display="A127830248C" xr:uid="{97C1D6BF-39F9-4F3E-AD7D-BB39F56D9C83}"/>
    <hyperlink ref="U128" location="A127827278J" display="A127827278J" xr:uid="{182E5113-8DF7-446E-A296-99D815CB7E26}"/>
    <hyperlink ref="S101" location="A127833212F" display="A127833212F" xr:uid="{703EA3D8-0E83-4969-89BB-05831B11FB6D}"/>
    <hyperlink ref="T101" location="A127830242R" display="A127830242R" xr:uid="{21FD1E94-819D-43F6-A6A0-20B1A432F2F6}"/>
    <hyperlink ref="U101" location="A127827272V" display="A127827272V" xr:uid="{3AAFA17F-841F-405C-BB0C-34389AA0B84E}"/>
    <hyperlink ref="S102" location="A127833216R" display="A127833216R" xr:uid="{0D37F3B0-20B4-4505-927C-F5BD987BFB2F}"/>
    <hyperlink ref="T102" location="A127830246X" display="A127830246X" xr:uid="{86410BE4-7105-43D4-B16E-A31A3B4B9FEF}"/>
    <hyperlink ref="U102" location="A127827276C" display="A127827276C" xr:uid="{598E0C13-CA17-4EA2-8507-4B0731AF4FCB}"/>
    <hyperlink ref="S103" location="A127833211C" display="A127833211C" xr:uid="{545B93A8-538E-4D39-9BA2-637262F75A13}"/>
    <hyperlink ref="T103" location="A127830241L" display="A127830241L" xr:uid="{21F0C8E2-5F16-4FCA-B24E-D2D3E31D83BC}"/>
    <hyperlink ref="U103" location="A127827271T" display="A127827271T" xr:uid="{68CC9995-9DAE-4307-AB03-72F37C41C8D5}"/>
    <hyperlink ref="S104" location="A127833209T" display="A127833209T" xr:uid="{9A565380-CCE7-42D6-BFCC-57C42A8AC07C}"/>
    <hyperlink ref="T104" location="A127830239A" display="A127830239A" xr:uid="{DE00D1D8-44A1-4162-8CB1-4EEC19019F80}"/>
    <hyperlink ref="U104" location="A127827269F" display="A127827269F" xr:uid="{1338A70E-25B1-4F48-B0D2-CF9D2E542229}"/>
    <hyperlink ref="S105" location="A127833220F" display="A127833220F" xr:uid="{62CB37A1-BF94-4217-AE20-82EDD4A2C0E7}"/>
    <hyperlink ref="T105" location="A127830250R" display="A127830250R" xr:uid="{D001C9D2-AF67-4D5F-8B99-77A1EC7885EE}"/>
    <hyperlink ref="U105" location="A127827280V" display="A127827280V" xr:uid="{303C2CDF-E311-435A-860C-362C0C006FCA}"/>
    <hyperlink ref="S106" location="A127833208R" display="A127833208R" xr:uid="{C01D9A07-C34E-4602-9300-5BEF263D9B38}"/>
    <hyperlink ref="T106" location="A127830238X" display="A127830238X" xr:uid="{AE7025B2-3BE3-4022-B0EF-3B7649E3C56D}"/>
    <hyperlink ref="U106" location="A127827268C" display="A127827268C" xr:uid="{1869A856-3420-4139-B25D-FF6AC68B6679}"/>
    <hyperlink ref="S107" location="A127833215L" display="A127833215L" xr:uid="{06ECB632-F3F2-4F29-9A10-5FEA06DFA2CA}"/>
    <hyperlink ref="T107" location="A127830245W" display="A127830245W" xr:uid="{2CBDA1D3-B6BE-463A-A0A1-848017F8C213}"/>
    <hyperlink ref="U107" location="A127827275A" display="A127827275A" xr:uid="{27CF7C0A-3D49-4565-B30B-BDAD5A511F05}"/>
    <hyperlink ref="S108" location="A127833210A" display="A127833210A" xr:uid="{1D783EF2-BB66-4094-BD7F-F22384CCBF2F}"/>
    <hyperlink ref="T108" location="A127830240K" display="A127830240K" xr:uid="{559BCCC5-2DCA-4712-A963-3FF861D3FF7E}"/>
    <hyperlink ref="U108" location="A127827270R" display="A127827270R" xr:uid="{63AF1764-0AE3-4C80-942E-6F67417765B0}"/>
    <hyperlink ref="S109" location="A127833207L" display="A127833207L" xr:uid="{A4D3BE1B-4F81-41C6-8C1E-5C256C2EB202}"/>
    <hyperlink ref="T109" location="A127830237W" display="A127830237W" xr:uid="{84788374-3CB0-4CFC-A89F-209A84B0947A}"/>
    <hyperlink ref="U109" location="A127827267A" display="A127827267A" xr:uid="{BE135AE2-EB38-4A24-9EF8-2DF80D289290}"/>
    <hyperlink ref="S113" location="A127833214K" display="A127833214K" xr:uid="{E5D26846-6268-42CC-94E6-36BAC7FE8742}"/>
    <hyperlink ref="T113" location="A127830244V" display="A127830244V" xr:uid="{BE090EBF-DA56-4E7F-BFBF-4512B0620E8A}"/>
    <hyperlink ref="U113" location="A127827274X" display="A127827274X" xr:uid="{75454E23-DE92-4763-8716-620C51F89371}"/>
    <hyperlink ref="S116" location="A127833213J" display="A127833213J" xr:uid="{264DD4A1-AF97-45AC-971F-19D7CF1956F2}"/>
    <hyperlink ref="T116" location="A127830243T" display="A127830243T" xr:uid="{CBBB4A3E-398A-46CB-9270-0327C9297C37}"/>
    <hyperlink ref="U116" location="A127827273W" display="A127827273W" xr:uid="{A7E563D7-87A2-4081-81B1-A3A85404276A}"/>
    <hyperlink ref="S121" location="A127833221J" display="A127833221J" xr:uid="{ECB152B3-6A5F-4E58-BFA8-04AED599C61B}"/>
    <hyperlink ref="T121" location="A127830251T" display="A127830251T" xr:uid="{2A1CD69A-6036-4D50-B786-50C5960E9839}"/>
    <hyperlink ref="U121" location="A127827281W" display="A127827281W" xr:uid="{5061E1C4-DE03-4D5E-BB2A-3775BBB1CDA8}"/>
    <hyperlink ref="V126" location="A127833247F" display="A127833247F" xr:uid="{22F33D77-1DB6-42CC-AF11-AE5CE7A739D4}"/>
    <hyperlink ref="W126" location="A127830277R" display="A127830277R" xr:uid="{C38CD72F-D4B0-4A61-9501-C768897619C2}"/>
    <hyperlink ref="X126" location="A127827307J" display="A127827307J" xr:uid="{F11C50D2-66C4-4D8F-B751-0F0244388215}"/>
    <hyperlink ref="V127" location="A127833249K" display="A127833249K" xr:uid="{2F633993-005E-4E2B-8D4B-7A232EB02031}"/>
    <hyperlink ref="W127" location="A127830279V" display="A127830279V" xr:uid="{83B86C7A-1ED1-4259-9FBC-A6C94B6D311A}"/>
    <hyperlink ref="X127" location="A127827309L" display="A127827309L" xr:uid="{6CEE9718-2B8C-4C20-BA90-8FBABCCF81D5}"/>
    <hyperlink ref="V128" location="A127833248J" display="A127833248J" xr:uid="{DCD78FFE-8C78-459A-ABCA-ED64E2871135}"/>
    <hyperlink ref="W128" location="A127830278T" display="A127830278T" xr:uid="{BC7363D9-9C74-4E96-83FC-48DB8E018AC9}"/>
    <hyperlink ref="X128" location="A127827308K" display="A127827308K" xr:uid="{66BFE65C-E279-485B-B298-2AE6022A2C7D}"/>
    <hyperlink ref="V101" location="A127833242V" display="A127833242V" xr:uid="{5AB33AF8-B4E3-4F12-A802-EC9DB8DA5C22}"/>
    <hyperlink ref="W101" location="A127830272C" display="A127830272C" xr:uid="{B34326FA-2BDE-43E2-AE56-3C50845233F5}"/>
    <hyperlink ref="X101" location="A127827302W" display="A127827302W" xr:uid="{075A0266-8E67-4599-8C22-6C389641EFD4}"/>
    <hyperlink ref="V102" location="A127833246C" display="A127833246C" xr:uid="{82228269-1090-4E15-9287-C8B591E797E4}"/>
    <hyperlink ref="W102" location="A127830276L" display="A127830276L" xr:uid="{15167463-2ABE-4B27-B67D-0C942A1ECFCE}"/>
    <hyperlink ref="X102" location="A127827306F" display="A127827306F" xr:uid="{7B3F9ED3-0AF1-485C-823A-1C85E8AD6752}"/>
    <hyperlink ref="V103" location="A127833241T" display="A127833241T" xr:uid="{FE1D76C2-8757-4288-B6A9-934C3CBAA390}"/>
    <hyperlink ref="W103" location="A127830271A" display="A127830271A" xr:uid="{240266DC-E517-4841-A500-CA0ED71B25A9}"/>
    <hyperlink ref="X103" location="A127827301V" display="A127827301V" xr:uid="{005C00D5-7951-4204-995E-3BBADE7C4AF2}"/>
    <hyperlink ref="V104" location="A127833239F" display="A127833239F" xr:uid="{9194A279-F500-45E1-8382-ED0D255FC130}"/>
    <hyperlink ref="W104" location="A127830269R" display="A127830269R" xr:uid="{2653340F-B494-4292-BEB3-40B0FEE43A3F}"/>
    <hyperlink ref="X104" location="A127827299V" display="A127827299V" xr:uid="{D12536B7-3A04-4CB4-9DC6-511AB438E17F}"/>
    <hyperlink ref="V105" location="A127833250V" display="A127833250V" xr:uid="{C6D385C4-6399-41C9-A372-A170E41E5F79}"/>
    <hyperlink ref="W105" location="A127830280C" display="A127830280C" xr:uid="{6779A274-F053-4DA1-9BBD-752D8C068A45}"/>
    <hyperlink ref="X105" location="A127827310W" display="A127827310W" xr:uid="{1DDE06F5-7223-46DD-BA9A-DE32E805928A}"/>
    <hyperlink ref="V106" location="A127833238C" display="A127833238C" xr:uid="{21123282-A889-4252-90A5-ECB3A7BCF880}"/>
    <hyperlink ref="W106" location="A127830268L" display="A127830268L" xr:uid="{9D755B4E-F522-49D9-BC0A-F60D84B22736}"/>
    <hyperlink ref="X106" location="A127827298T" display="A127827298T" xr:uid="{2882C0C3-84F0-4BC0-873D-1DCBBF08D5E6}"/>
    <hyperlink ref="V107" location="A127833245A" display="A127833245A" xr:uid="{466767B9-4C3C-458E-B903-62E48471108B}"/>
    <hyperlink ref="W107" location="A127830275K" display="A127830275K" xr:uid="{CBEA935B-32F2-44CC-A401-32A340CB72C9}"/>
    <hyperlink ref="X107" location="A127827305C" display="A127827305C" xr:uid="{05557685-E992-4F3C-91F5-9E4E5B227A63}"/>
    <hyperlink ref="V108" location="A127833240R" display="A127833240R" xr:uid="{CA1FCE99-FE3C-4E4B-84C0-7ACCD2F13CE0}"/>
    <hyperlink ref="W108" location="A127830270X" display="A127830270X" xr:uid="{AA387260-C732-4FDF-8805-32FDC69F9FAE}"/>
    <hyperlink ref="X108" location="A127827300T" display="A127827300T" xr:uid="{65375B1F-8B3A-4D26-9A32-2E1DAFE47854}"/>
    <hyperlink ref="V109" location="A127833237A" display="A127833237A" xr:uid="{D277E603-D9D9-4CC7-A194-005E5BFCD507}"/>
    <hyperlink ref="W109" location="A127830267K" display="A127830267K" xr:uid="{82B34031-4F7F-4EAB-956D-676ED8448CC5}"/>
    <hyperlink ref="X109" location="A127827297R" display="A127827297R" xr:uid="{B9EF786B-EBFE-4FA9-9214-208E8AEF74BB}"/>
    <hyperlink ref="V113" location="A127833244X" display="A127833244X" xr:uid="{11ECC6ED-BD02-4CB3-B03D-DD79AFFD71F4}"/>
    <hyperlink ref="W113" location="A127830274J" display="A127830274J" xr:uid="{E00783D0-92F9-4286-9691-21052BFB6F90}"/>
    <hyperlink ref="X113" location="A127827304A" display="A127827304A" xr:uid="{C419C047-6D5C-4C2A-B5D7-5616C317209B}"/>
    <hyperlink ref="V116" location="A127833243W" display="A127833243W" xr:uid="{533FE8B8-5B33-4EC8-8AD7-D2578E946725}"/>
    <hyperlink ref="W116" location="A127830273F" display="A127830273F" xr:uid="{82050434-44FA-4161-B098-B9D338095021}"/>
    <hyperlink ref="X116" location="A127827303X" display="A127827303X" xr:uid="{7E511A01-A67F-42CE-A99D-3B262784C601}"/>
    <hyperlink ref="V121" location="A127833251W" display="A127833251W" xr:uid="{09F74481-3D62-4F2D-8A12-38BC3D78ECC1}"/>
    <hyperlink ref="W121" location="A127830281F" display="A127830281F" xr:uid="{06BE8CF4-9488-479F-8CD9-5DDE79C6D62D}"/>
    <hyperlink ref="X121" location="A127827311X" display="A127827311X" xr:uid="{E4D39FD7-3BCF-4732-8798-FBBCE5FCE088}"/>
    <hyperlink ref="Y126" location="A127833157A" display="A127833157A" xr:uid="{2BA66334-8BE0-4126-8D18-25B54FDB1F3C}"/>
    <hyperlink ref="Z126" location="A127830187K" display="A127830187K" xr:uid="{029A6882-5DBF-48E9-8D53-2729AA84FD95}"/>
    <hyperlink ref="AA126" location="A127827217C" display="A127827217C" xr:uid="{E9288D74-F0BF-4F30-8715-C5470DD8224A}"/>
    <hyperlink ref="Y127" location="A127833159F" display="A127833159F" xr:uid="{700F2A75-8605-493B-848A-CE72481BAB57}"/>
    <hyperlink ref="Z127" location="A127830189R" display="A127830189R" xr:uid="{62E061A4-BC5A-40EB-97A0-BD1D8DD1F41C}"/>
    <hyperlink ref="AA127" location="A127827219J" display="A127827219J" xr:uid="{94C03F9C-DC70-49E9-B0BE-0AE61ED04D87}"/>
    <hyperlink ref="Y128" location="A127833158C" display="A127833158C" xr:uid="{0D455725-6DB2-469C-B16D-8C4AD9EA0CAD}"/>
    <hyperlink ref="Z128" location="A127830188L" display="A127830188L" xr:uid="{7AB65FEB-70B2-4AB2-83B3-8BE5ECCA3671}"/>
    <hyperlink ref="AA128" location="A127827218F" display="A127827218F" xr:uid="{7902842D-010B-4116-8DC0-30B344E0819B}"/>
    <hyperlink ref="Y101" location="A127833152R" display="A127833152R" xr:uid="{D217610E-9860-498D-9B60-B9817F05A4A2}"/>
    <hyperlink ref="Z101" location="A127830182X" display="A127830182X" xr:uid="{DE9D73A4-87B5-4C0C-BD48-6C1E4245E002}"/>
    <hyperlink ref="AA101" location="A127827212T" display="A127827212T" xr:uid="{935007E9-53B4-4E38-BCBF-126D10A929BE}"/>
    <hyperlink ref="Y102" location="A127833156X" display="A127833156X" xr:uid="{E7FE85A8-3E18-494C-9431-08FDB69EC635}"/>
    <hyperlink ref="Z102" location="A127830186J" display="A127830186J" xr:uid="{27A2DCB5-C90C-43FB-A95F-6EA82BA27BBA}"/>
    <hyperlink ref="AA102" location="A127827216A" display="A127827216A" xr:uid="{6547E462-DE64-4CF4-ABF3-B557D9D44959}"/>
    <hyperlink ref="Y103" location="A127833151L" display="A127833151L" xr:uid="{02EAB559-4886-4C8E-8FC5-5E23D3189BBE}"/>
    <hyperlink ref="Z103" location="A127830181W" display="A127830181W" xr:uid="{02AC8EE5-AC8D-45B0-87C9-310497C7CCF7}"/>
    <hyperlink ref="AA103" location="A127827211R" display="A127827211R" xr:uid="{EDC430B6-2906-4C69-A597-DC35FD827C76}"/>
    <hyperlink ref="Y104" location="A127833149A" display="A127833149A" xr:uid="{42F0283D-C222-4CC5-A040-7FB7A368FC3F}"/>
    <hyperlink ref="Z104" location="A127830179K" display="A127830179K" xr:uid="{5E9FD3D9-A6FD-4224-9152-554ECA441BC3}"/>
    <hyperlink ref="AA104" location="A127827209C" display="A127827209C" xr:uid="{EE108378-9B93-4917-BE6F-E72BA890F955}"/>
    <hyperlink ref="Y105" location="A127833160R" display="A127833160R" xr:uid="{FBE368AF-1BAB-4439-81D3-BF9592E37584}"/>
    <hyperlink ref="Z105" location="A127830190X" display="A127830190X" xr:uid="{D46D02D4-9F2C-4A79-9A5E-981A9012BF7B}"/>
    <hyperlink ref="AA105" location="A127827220T" display="A127827220T" xr:uid="{707ECA19-04F9-4F0C-8133-D893E93BBD44}"/>
    <hyperlink ref="Y106" location="A127833148X" display="A127833148X" xr:uid="{7016787C-2A67-419B-9240-19F667A39536}"/>
    <hyperlink ref="Z106" location="A127830178J" display="A127830178J" xr:uid="{381590BA-D6DE-4744-9A8E-9359D286782B}"/>
    <hyperlink ref="AA106" location="A127827208A" display="A127827208A" xr:uid="{2A348FB9-4998-40A8-96A3-F96E9072250B}"/>
    <hyperlink ref="Y107" location="A127833155W" display="A127833155W" xr:uid="{4EB0F4A4-7A3B-4620-B7D2-4BB30F7D3576}"/>
    <hyperlink ref="Z107" location="A127830185F" display="A127830185F" xr:uid="{66594793-9228-44C6-900C-D1DFF41AEEF9}"/>
    <hyperlink ref="AA107" location="A127827215X" display="A127827215X" xr:uid="{5048E17D-BF06-4EBE-B595-5726DD2E0C7D}"/>
    <hyperlink ref="Y108" location="A127833150K" display="A127833150K" xr:uid="{703870FD-5E3C-424C-A29C-28F2C9C9FB23}"/>
    <hyperlink ref="Z108" location="A127830180V" display="A127830180V" xr:uid="{B0C9651C-89D3-415E-8016-C74676ABB7F4}"/>
    <hyperlink ref="AA108" location="A127827210L" display="A127827210L" xr:uid="{A1DD40D2-1DBF-4496-842B-89CDF0E09CAE}"/>
    <hyperlink ref="Y109" location="A127833147W" display="A127833147W" xr:uid="{464ABD25-665B-494F-9F54-D92BADBAC003}"/>
    <hyperlink ref="Z109" location="A127830177F" display="A127830177F" xr:uid="{4AE22EF6-431D-485C-9B01-831D22E75329}"/>
    <hyperlink ref="AA109" location="A127827207X" display="A127827207X" xr:uid="{1686192B-B66A-4285-A390-992087317C83}"/>
    <hyperlink ref="Y113" location="A127833154V" display="A127833154V" xr:uid="{8B7F7435-8634-44B0-A1AE-59B987B324E7}"/>
    <hyperlink ref="Z113" location="A127830184C" display="A127830184C" xr:uid="{386210C4-9811-4DDD-BA1C-87B6359B0C1C}"/>
    <hyperlink ref="AA113" location="A127827214W" display="A127827214W" xr:uid="{E60CCA8A-8D36-4333-941C-08452A1FDFCA}"/>
    <hyperlink ref="Y116" location="A127833153T" display="A127833153T" xr:uid="{E5E7BB0A-991D-4792-B6F0-5704D1E0C36E}"/>
    <hyperlink ref="Z116" location="A127830183A" display="A127830183A" xr:uid="{A29F3743-27A9-4A56-BEE5-6389C10AE237}"/>
    <hyperlink ref="AA116" location="A127827213V" display="A127827213V" xr:uid="{4021A896-9B6F-4A90-8E6B-CCA01C4DDCEC}"/>
    <hyperlink ref="Y121" location="A127833161T" display="A127833161T" xr:uid="{179A4716-E906-4248-8ED1-A4A341387DBD}"/>
    <hyperlink ref="Z121" location="A127830191A" display="A127830191A" xr:uid="{F9E7FA1D-1598-4286-B09F-D1A564C75082}"/>
    <hyperlink ref="AA121" location="A127827221V" display="A127827221V" xr:uid="{C7B60D98-596E-49FD-BF76-FFF4D8DB4FE6}"/>
    <hyperlink ref="AB126" location="A127833007V" display="A127833007V" xr:uid="{7D9355BA-4691-4311-BDF1-616A4D88B2C3}"/>
    <hyperlink ref="AC126" location="A127830037C" display="A127830037C" xr:uid="{FB11D913-32D2-41F8-B0FD-614F47B069CB}"/>
    <hyperlink ref="AD126" location="A127827067J" display="A127827067J" xr:uid="{F8EC3023-ED25-4E72-ABF4-E0D1758F12B2}"/>
    <hyperlink ref="AB127" location="A127833009X" display="A127833009X" xr:uid="{7849C0C2-B153-48F3-84C5-C17F2F2EB167}"/>
    <hyperlink ref="AC127" location="A127830039J" display="A127830039J" xr:uid="{244A7B3D-0DA5-46B9-92C1-F49E5369DEE4}"/>
    <hyperlink ref="AD127" location="A127827069L" display="A127827069L" xr:uid="{EE8D8106-2FBB-41EC-A96B-2ABDB0D9084C}"/>
    <hyperlink ref="AB128" location="A127833008W" display="A127833008W" xr:uid="{4908253B-86CB-458C-80B6-2BAC31ABCA16}"/>
    <hyperlink ref="AC128" location="A127830038F" display="A127830038F" xr:uid="{D54D3D5F-E379-47BA-8E4A-D1341AFF1714}"/>
    <hyperlink ref="AD128" location="A127827068K" display="A127827068K" xr:uid="{E5C51441-4067-4186-82ED-5F80E71CB689}"/>
    <hyperlink ref="AB101" location="A127833002J" display="A127833002J" xr:uid="{7BEC4F65-D214-44E7-8454-83510A2CB4E5}"/>
    <hyperlink ref="AC101" location="A127830032T" display="A127830032T" xr:uid="{3A3C26C8-5E67-415D-88CD-0961B61853FA}"/>
    <hyperlink ref="AD101" location="A127827062W" display="A127827062W" xr:uid="{30B08947-5A0F-43CD-A4FB-ECC14ABDAEE1}"/>
    <hyperlink ref="AB102" location="A127833006T" display="A127833006T" xr:uid="{324FFDB2-C394-4610-A935-42304466EFAB}"/>
    <hyperlink ref="AC102" location="A127830036A" display="A127830036A" xr:uid="{111C9DF1-1884-4869-94FB-DE9E5CEA73FC}"/>
    <hyperlink ref="AD102" location="A127827066F" display="A127827066F" xr:uid="{0AAC24B5-02FC-4EA2-99F3-4CF570319E66}"/>
    <hyperlink ref="AB103" location="A127833001F" display="A127833001F" xr:uid="{1EC82E3C-73E9-4E7C-A75D-E4ADF0C5D46B}"/>
    <hyperlink ref="AC103" location="A127830031R" display="A127830031R" xr:uid="{A5DA85E3-DA67-40E3-819A-8A6CCE35C7E5}"/>
    <hyperlink ref="AD103" location="A127827061V" display="A127827061V" xr:uid="{F2BA891D-1D5C-41C0-A472-59B672E78803}"/>
    <hyperlink ref="AB104" location="A127832999C" display="A127832999C" xr:uid="{69AA8E8C-1B02-496E-8E27-1556BCB9B028}"/>
    <hyperlink ref="AC104" location="A127830029C" display="A127830029C" xr:uid="{C459223E-2E06-48CA-A85B-D1D00F6E12A4}"/>
    <hyperlink ref="AD104" location="A127827059J" display="A127827059J" xr:uid="{25DA929A-20DA-4B53-B85C-071B8B9285E1}"/>
    <hyperlink ref="AB105" location="A127833010J" display="A127833010J" xr:uid="{0B12D025-67F8-413E-A81B-10705B3585BC}"/>
    <hyperlink ref="AC105" location="A127830040T" display="A127830040T" xr:uid="{032F9192-83A8-40B0-88B5-512DF0A641CD}"/>
    <hyperlink ref="AD105" location="A127827070W" display="A127827070W" xr:uid="{231BAB7B-8D12-4164-AC56-BEF4FC203ACB}"/>
    <hyperlink ref="AB106" location="A127832998A" display="A127832998A" xr:uid="{7AE45805-402B-4636-9B2C-74858BF22773}"/>
    <hyperlink ref="AC106" location="A127830028A" display="A127830028A" xr:uid="{A0148478-1E7D-45EE-AD27-F43ED5C776AC}"/>
    <hyperlink ref="AD106" location="A127827058F" display="A127827058F" xr:uid="{048B7998-A247-4E9C-B796-A57DF3D10321}"/>
    <hyperlink ref="AB107" location="A127833005R" display="A127833005R" xr:uid="{9B77A2B0-5165-4AD0-AB3E-F97F16C7EBB4}"/>
    <hyperlink ref="AC107" location="A127830035X" display="A127830035X" xr:uid="{C959F1BF-F26D-4A6C-AD12-CC3DDF9238E2}"/>
    <hyperlink ref="AD107" location="A127827065C" display="A127827065C" xr:uid="{3C09BB81-0510-478E-81F3-FEB2AA06AC75}"/>
    <hyperlink ref="AB108" location="A127833000C" display="A127833000C" xr:uid="{66DA3A7C-C12E-4979-9C9C-FEB043D55AEB}"/>
    <hyperlink ref="AC108" location="A127830030L" display="A127830030L" xr:uid="{E884DCBC-6B30-4879-8819-C73E73FD9AE9}"/>
    <hyperlink ref="AD108" location="A127827060T" display="A127827060T" xr:uid="{BEF5B577-8B19-4AE9-B55B-EABA8F917EFB}"/>
    <hyperlink ref="AB109" location="A127832997X" display="A127832997X" xr:uid="{05F79857-D9C4-4DCE-8B60-4650CBAB1B9D}"/>
    <hyperlink ref="AC109" location="A127830027X" display="A127830027X" xr:uid="{8D4B7001-5D58-40B9-BE0A-807A87B5EB54}"/>
    <hyperlink ref="AD109" location="A127827057C" display="A127827057C" xr:uid="{81EC522F-BBF2-4A38-8D5A-EBDBD4E2DA05}"/>
    <hyperlink ref="AB113" location="A127833004L" display="A127833004L" xr:uid="{678E34C9-8C75-4501-9914-29054AE3D16C}"/>
    <hyperlink ref="AC113" location="A127830034W" display="A127830034W" xr:uid="{21D1BB7B-4436-4204-A78C-2E291ACE724A}"/>
    <hyperlink ref="AD113" location="A127827064A" display="A127827064A" xr:uid="{87521899-D5AA-4F30-9D7E-0B114CA568E4}"/>
    <hyperlink ref="AB116" location="A127833003K" display="A127833003K" xr:uid="{342D393F-1D5C-4500-A61B-6E9E81BCE1A0}"/>
    <hyperlink ref="AC116" location="A127830033V" display="A127830033V" xr:uid="{D69B3ADB-896C-4D09-9676-A0B9C461C67F}"/>
    <hyperlink ref="AD116" location="A127827063X" display="A127827063X" xr:uid="{F993CEDC-B62F-4AD3-8B0E-A6F01D20A100}"/>
    <hyperlink ref="AB121" location="A127833011K" display="A127833011K" xr:uid="{774B33AE-C3EE-438E-BD2B-B01306648DD2}"/>
    <hyperlink ref="AC121" location="A127830041V" display="A127830041V" xr:uid="{522C2696-8CDA-4B43-833B-74AC2482A747}"/>
    <hyperlink ref="AD121" location="A127827071X" display="A127827071X" xr:uid="{38B45D4B-19BE-4985-833C-43D7B92D3FC3}"/>
    <hyperlink ref="AE126" location="A127832977R" display="A127832977R" xr:uid="{093BC40C-9852-49DA-A2F2-D5F48EDA688E}"/>
    <hyperlink ref="AF126" location="A127830007R" display="A127830007R" xr:uid="{81CF63B5-9749-4296-AF15-8BCF608CC20B}"/>
    <hyperlink ref="AG126" location="A127827037V" display="A127827037V" xr:uid="{E25502BB-B914-4168-B711-0D9A9022FC43}"/>
    <hyperlink ref="AE127" location="A127832979V" display="A127832979V" xr:uid="{7943BF49-7F9F-44AD-BE18-6BFBF30E69E4}"/>
    <hyperlink ref="AF127" location="A127830009V" display="A127830009V" xr:uid="{7AA7B32A-6F12-491A-8F41-7C5A6A8EC261}"/>
    <hyperlink ref="AG127" location="A127827039X" display="A127827039X" xr:uid="{91CB8FD5-717D-41B9-9589-4E8B33FA6C07}"/>
    <hyperlink ref="AE128" location="A127832978T" display="A127832978T" xr:uid="{26CDE397-460C-4BB8-9E73-0B4CACA14DD1}"/>
    <hyperlink ref="AF128" location="A127830008T" display="A127830008T" xr:uid="{07FB4B02-3897-4A92-8524-ADE009004417}"/>
    <hyperlink ref="AG128" location="A127827038W" display="A127827038W" xr:uid="{E8E7D17F-6834-4DC0-9CC1-EFEBF98B3B82}"/>
    <hyperlink ref="AE101" location="A127832972C" display="A127832972C" xr:uid="{4C206A32-126B-4D58-9506-AD55BCBC7D21}"/>
    <hyperlink ref="AF101" location="A127830002C" display="A127830002C" xr:uid="{FDF819D0-CA87-4D4D-ABAD-322D0CD5FA57}"/>
    <hyperlink ref="AG101" location="A127827032J" display="A127827032J" xr:uid="{510C31B4-ED98-4C80-B71E-BED84BD32F97}"/>
    <hyperlink ref="AE102" location="A127832976L" display="A127832976L" xr:uid="{D02FC3F0-9EBB-4269-8438-144BE045CC75}"/>
    <hyperlink ref="AF102" location="A127830006L" display="A127830006L" xr:uid="{19971B22-ED80-4DDF-AF8C-87964FA2D9AF}"/>
    <hyperlink ref="AG102" location="A127827036T" display="A127827036T" xr:uid="{D8B6EB6B-F10C-4DB7-825A-EC81A58C1E92}"/>
    <hyperlink ref="AE103" location="A127832971A" display="A127832971A" xr:uid="{535F31F6-64CB-44C2-BA75-2859FC7A2E3F}"/>
    <hyperlink ref="AF103" location="A127830001A" display="A127830001A" xr:uid="{14149C02-BDAF-47FE-844A-191E57236B7F}"/>
    <hyperlink ref="AG103" location="A127827031F" display="A127827031F" xr:uid="{95CF756F-679D-4667-A31B-D82F4889716D}"/>
    <hyperlink ref="AE104" location="A127832969R" display="A127832969R" xr:uid="{1BD98E4C-3BF3-4976-8450-681ABCA0FCD0}"/>
    <hyperlink ref="AF104" location="A127829999V" display="A127829999V" xr:uid="{840082B0-137D-4FE6-9C16-CC1D64549039}"/>
    <hyperlink ref="AG104" location="A127827029V" display="A127827029V" xr:uid="{CB1EAD43-2CDC-4043-8A06-7442B1355089}"/>
    <hyperlink ref="AE105" location="A127832980C" display="A127832980C" xr:uid="{3292B11C-7E8E-41A0-A51C-2B48640A2642}"/>
    <hyperlink ref="AF105" location="A127830010C" display="A127830010C" xr:uid="{02520E84-48F5-4819-B503-9B66F4FABAEC}"/>
    <hyperlink ref="AG105" location="A127827040J" display="A127827040J" xr:uid="{A0AF3512-6F5A-4C34-AC6C-F89C137EA33B}"/>
    <hyperlink ref="AE106" location="A127832968L" display="A127832968L" xr:uid="{A7234A1D-D266-42C2-8F09-3542E2263258}"/>
    <hyperlink ref="AF106" location="A127829998T" display="A127829998T" xr:uid="{756FC3A5-4DC4-4046-805D-A2C3A4DAE47A}"/>
    <hyperlink ref="AG106" location="A127827028T" display="A127827028T" xr:uid="{228B63BA-805E-4D19-A4BC-03FAAE2FE39E}"/>
    <hyperlink ref="AE107" location="A127832975K" display="A127832975K" xr:uid="{8A97BF8C-3BC1-425A-B5CC-A915B2596CB1}"/>
    <hyperlink ref="AF107" location="A127830005K" display="A127830005K" xr:uid="{B9564A2F-E0BE-4858-8E3B-C437BB6CE88C}"/>
    <hyperlink ref="AG107" location="A127827035R" display="A127827035R" xr:uid="{269455DE-77DC-4DB0-AC41-1996639F8C32}"/>
    <hyperlink ref="AE108" location="A127832970X" display="A127832970X" xr:uid="{ACF4E01B-173D-48FB-BAE3-84D906DA38DD}"/>
    <hyperlink ref="AF108" location="A127830000X" display="A127830000X" xr:uid="{46BEA21B-5FC1-4099-BC23-79153D0AB834}"/>
    <hyperlink ref="AG108" location="A127827030C" display="A127827030C" xr:uid="{7C861930-E47B-48A5-AE60-2BEC49BA27DB}"/>
    <hyperlink ref="AE109" location="A127832967K" display="A127832967K" xr:uid="{2BDA9C2A-261E-4347-B72E-259E2580A7FD}"/>
    <hyperlink ref="AF109" location="A127829997R" display="A127829997R" xr:uid="{4F7770C8-A58D-450A-8F71-D70AA636E27E}"/>
    <hyperlink ref="AG109" location="A127827027R" display="A127827027R" xr:uid="{76087C60-059F-4FC8-AF78-3F1781B51D98}"/>
    <hyperlink ref="AE113" location="A127832974J" display="A127832974J" xr:uid="{5102A37A-158C-4EFC-9000-D01FDD470A69}"/>
    <hyperlink ref="AF113" location="A127830004J" display="A127830004J" xr:uid="{46B9E874-46B8-4ED6-A3C3-DCFA1F32004A}"/>
    <hyperlink ref="AG113" location="A127827034L" display="A127827034L" xr:uid="{0D23D36A-2CC9-4A2F-8469-6B1A664B2B8C}"/>
    <hyperlink ref="AE116" location="A127832973F" display="A127832973F" xr:uid="{F2808829-EAD6-4269-8D2B-FF719C34F06B}"/>
    <hyperlink ref="AF116" location="A127830003F" display="A127830003F" xr:uid="{54FCE2BD-847A-48D3-8C97-A77E11792D57}"/>
    <hyperlink ref="AG116" location="A127827033K" display="A127827033K" xr:uid="{A3E50A23-C63B-4A9B-B281-5A93B0E9F8DD}"/>
    <hyperlink ref="AE121" location="A127832981F" display="A127832981F" xr:uid="{34CAD608-E646-4828-A515-F02E7F788007}"/>
    <hyperlink ref="AF121" location="A127830011F" display="A127830011F" xr:uid="{A41B1B47-73B1-4284-B511-B699D6D0F9F7}"/>
    <hyperlink ref="AG121" location="A127827041K" display="A127827041K" xr:uid="{15940E16-99C4-4C1B-B134-93304EFBB1DF}"/>
    <hyperlink ref="AH126" location="A127833097K" display="A127833097K" xr:uid="{EBC903CC-6874-4B96-B6EB-826D2F1A81F9}"/>
    <hyperlink ref="AI126" location="A127830127J" display="A127830127J" xr:uid="{24A76757-38AA-47DD-8144-E7ED4C144905}"/>
    <hyperlink ref="AJ126" location="A127827157L" display="A127827157L" xr:uid="{B550EB8D-1608-4635-8E93-4CB51E680308}"/>
    <hyperlink ref="AH127" location="A127833099R" display="A127833099R" xr:uid="{3E3AFA7B-CD04-4BAC-8D8F-E9B2A91A732A}"/>
    <hyperlink ref="AI127" location="A127830129L" display="A127830129L" xr:uid="{0CE13D9D-A6A1-499A-A4D4-5A053A341FE0}"/>
    <hyperlink ref="AJ127" location="A127827159T" display="A127827159T" xr:uid="{830F76D2-9009-44D2-98BF-40F19B7AA1EF}"/>
    <hyperlink ref="AH128" location="A127833098L" display="A127833098L" xr:uid="{7CF02A93-BAD2-42A5-8DAE-744D8A4A4D25}"/>
    <hyperlink ref="AI128" location="A127830128K" display="A127830128K" xr:uid="{3D9BB786-75E0-47F1-962E-A8241926AE43}"/>
    <hyperlink ref="AJ128" location="A127827158R" display="A127827158R" xr:uid="{3A8508F3-4EE5-497A-8E35-85B58452318E}"/>
    <hyperlink ref="AH101" location="A127833092X" display="A127833092X" xr:uid="{999423DD-7301-4A17-9A44-5F63A5E1CBA2}"/>
    <hyperlink ref="AI101" location="A127830122W" display="A127830122W" xr:uid="{C8C8A2A9-A17C-49A3-857A-9F433A40DED2}"/>
    <hyperlink ref="AJ101" location="A127827152A" display="A127827152A" xr:uid="{025244E2-F833-40F6-9824-2BAE9CF24A96}"/>
    <hyperlink ref="AH102" location="A127833096J" display="A127833096J" xr:uid="{6C0087AA-058C-4E89-8827-101484D5D26A}"/>
    <hyperlink ref="AI102" location="A127830126F" display="A127830126F" xr:uid="{5FCF6CE7-A7E2-4048-A8CE-FADEF6061819}"/>
    <hyperlink ref="AJ102" location="A127827156K" display="A127827156K" xr:uid="{3B04E5EC-67B7-4A9A-ACC7-2B0B41886495}"/>
    <hyperlink ref="AH103" location="A127833091W" display="A127833091W" xr:uid="{755A5407-6510-4533-AA5B-8A230FF3F362}"/>
    <hyperlink ref="AI103" location="A127830121V" display="A127830121V" xr:uid="{04B0943C-2B7D-49D3-80B8-FF2751EE1E7B}"/>
    <hyperlink ref="AJ103" location="A127827151X" display="A127827151X" xr:uid="{B4FE3CBB-8854-4689-AADF-25A7F9F3F93C}"/>
    <hyperlink ref="AH104" location="A127833089K" display="A127833089K" xr:uid="{A52772ED-CC69-4178-979C-19AB0504C694}"/>
    <hyperlink ref="AI104" location="A127830119J" display="A127830119J" xr:uid="{53CF892C-DF19-4717-BB89-A4A0B2789D17}"/>
    <hyperlink ref="AJ104" location="A127827149L" display="A127827149L" xr:uid="{4DCA2EE7-4946-4E35-8776-48E2376F427A}"/>
    <hyperlink ref="AH105" location="A127833100L" display="A127833100L" xr:uid="{5207AF9F-52BC-4F01-9588-08E01CDB82D5}"/>
    <hyperlink ref="AI105" location="A127830130W" display="A127830130W" xr:uid="{04E65DB7-ABF0-40E4-8870-D16D503588EC}"/>
    <hyperlink ref="AJ105" location="A127827160A" display="A127827160A" xr:uid="{0E6283C5-EE19-47F3-9ACB-05B0A613C629}"/>
    <hyperlink ref="AH106" location="A127833088J" display="A127833088J" xr:uid="{B36552F4-9D45-4247-BCFD-063FADACD821}"/>
    <hyperlink ref="AI106" location="A127830118F" display="A127830118F" xr:uid="{DD5CD8C1-E8D8-419A-87DF-65AA0EF072CD}"/>
    <hyperlink ref="AJ106" location="A127827148K" display="A127827148K" xr:uid="{9B89D6A8-5191-45FF-872B-3A591F66BD6E}"/>
    <hyperlink ref="AH107" location="A127833095F" display="A127833095F" xr:uid="{9AF7DBC3-F9AC-4017-BFE0-1BB87D5BEC48}"/>
    <hyperlink ref="AI107" location="A127830125C" display="A127830125C" xr:uid="{87B0C2F3-A9EC-497E-9501-46664B3F98A4}"/>
    <hyperlink ref="AJ107" location="A127827155J" display="A127827155J" xr:uid="{A16B41B9-6933-4D89-A747-8183B9AF8C3F}"/>
    <hyperlink ref="AH108" location="A127833090V" display="A127833090V" xr:uid="{1865F23E-AB3F-4B28-A2B3-CAD4EAE6B55C}"/>
    <hyperlink ref="AI108" location="A127830120T" display="A127830120T" xr:uid="{4841F6F4-E4ED-4A1E-8738-D7B37D28EF82}"/>
    <hyperlink ref="AJ108" location="A127827150W" display="A127827150W" xr:uid="{E0492504-33D7-4A92-8966-37E7EC3173F7}"/>
    <hyperlink ref="AH109" location="A127833087F" display="A127833087F" xr:uid="{8D340875-C118-4489-B44E-1C14A06C4215}"/>
    <hyperlink ref="AI109" location="A127830117C" display="A127830117C" xr:uid="{CF3C1682-3340-4816-89D4-ACE35CA0D14A}"/>
    <hyperlink ref="AJ109" location="A127827147J" display="A127827147J" xr:uid="{1CDF4DEC-379A-451F-BBC5-CCF5C4CCD30F}"/>
    <hyperlink ref="AH113" location="A127833094C" display="A127833094C" xr:uid="{8A81DD0A-4201-404C-9287-4CFE69691C08}"/>
    <hyperlink ref="AI113" location="A127830124A" display="A127830124A" xr:uid="{CADD5BC1-3FE0-4E69-912B-4507FD3DFA64}"/>
    <hyperlink ref="AJ113" location="A127827154F" display="A127827154F" xr:uid="{F12E0D9D-FBA6-487D-A27D-C5FEBFCC6D76}"/>
    <hyperlink ref="AH116" location="A127833093A" display="A127833093A" xr:uid="{11556A9F-B4E1-436C-B7CB-2A22F4832289}"/>
    <hyperlink ref="AI116" location="A127830123X" display="A127830123X" xr:uid="{D01B72C6-6800-4101-BE3D-16BA5F2DAE27}"/>
    <hyperlink ref="AJ116" location="A127827153C" display="A127827153C" xr:uid="{F1ADF49B-25A5-486B-AD81-2AC892CB1677}"/>
    <hyperlink ref="AH121" location="A127833101R" display="A127833101R" xr:uid="{E8BFDC86-D723-49DD-88C2-77FBC338211D}"/>
    <hyperlink ref="AI121" location="A127830131X" display="A127830131X" xr:uid="{963F8FF9-B676-4680-8DD4-01414AE2C872}"/>
    <hyperlink ref="AJ121" location="A127827161C" display="A127827161C" xr:uid="{7C7AA64F-E1A1-4991-A056-55AA634DC85F}"/>
    <hyperlink ref="D112" location="A127833182C" display="A127833182C" xr:uid="{7AB547E5-2589-4750-A663-76773919F314}"/>
    <hyperlink ref="E112" location="A127830212A" display="A127830212A" xr:uid="{D339BF2D-C798-4CC8-94D8-6BC707F8EBB6}"/>
    <hyperlink ref="F112" location="A127827242F" display="A127827242F" xr:uid="{A5F97E8B-AFE5-4280-8507-E0DD1296190C}"/>
    <hyperlink ref="G112" location="A127832942R" display="A127832942R" xr:uid="{7FD088DA-34DF-49DB-BBF0-C23B4144FC9C}"/>
    <hyperlink ref="H112" location="A127829972V" display="A127829972V" xr:uid="{4590683F-AF87-49C1-AF0F-97F30D4E410B}"/>
    <hyperlink ref="I112" location="A127827002V" display="A127827002V" xr:uid="{7D7433B2-A487-4A87-A748-0BDCB3294E24}"/>
    <hyperlink ref="J112" location="A127833122A" display="A127833122A" xr:uid="{DF744D7D-C20E-4B98-87B6-5C6735628BEB}"/>
    <hyperlink ref="K112" location="A127830152K" display="A127830152K" xr:uid="{07B2183A-2A00-4CE1-9223-6BA6D211839E}"/>
    <hyperlink ref="L112" location="A127827182R" display="A127827182R" xr:uid="{5162DAF5-EBD4-4006-A3F2-735CE2B133BC}"/>
    <hyperlink ref="M112" location="A127833062K" display="A127833062K" xr:uid="{204E15D8-E6D5-41F3-9B60-64A2EE56AFFA}"/>
    <hyperlink ref="N112" location="A127830092V" display="A127830092V" xr:uid="{B6813F10-5C2E-4FF7-B0EA-BE90A5C0DF94}"/>
    <hyperlink ref="O112" location="A127827122L" display="A127827122L" xr:uid="{76E41AF2-BCC6-4E92-BA85-AC23BF7461DA}"/>
    <hyperlink ref="P112" location="A127833032W" display="A127833032W" xr:uid="{55A000CC-D83C-4EAF-A7AC-EE90C1DB495F}"/>
    <hyperlink ref="Q112" location="A127830062F" display="A127830062F" xr:uid="{874B848F-D06B-4669-8FB9-91E02136FE78}"/>
    <hyperlink ref="R112" location="A127827092K" display="A127827092K" xr:uid="{A240F1E2-CFF6-4BE7-9AFE-189F677FA08A}"/>
    <hyperlink ref="S112" location="A127833212F" display="A127833212F" xr:uid="{BFBDEC15-CA56-4F8F-BB70-C0981D381E1E}"/>
    <hyperlink ref="T112" location="A127830242R" display="A127830242R" xr:uid="{8D2C50A1-2A65-43C5-B66A-815303C07812}"/>
    <hyperlink ref="U112" location="A127827272V" display="A127827272V" xr:uid="{02C8049A-E9F5-47B6-BC1C-5004C6E09DBD}"/>
    <hyperlink ref="V112" location="A127833242V" display="A127833242V" xr:uid="{D09DF0AF-3FBF-47CC-B98C-FB709EA40A82}"/>
    <hyperlink ref="W112" location="A127830272C" display="A127830272C" xr:uid="{2B029AAE-D8DF-4B42-9DBB-521EF74A22D8}"/>
    <hyperlink ref="X112" location="A127827302W" display="A127827302W" xr:uid="{4FA4310A-46EB-4100-8927-496535E76270}"/>
    <hyperlink ref="Y112" location="A127833152R" display="A127833152R" xr:uid="{043DA8C6-B17E-43D0-9848-0CA5B11DE520}"/>
    <hyperlink ref="Z112" location="A127830182X" display="A127830182X" xr:uid="{3A61ECDF-1A9E-4561-9D11-8D74B5A692E4}"/>
    <hyperlink ref="AA112" location="A127827212T" display="A127827212T" xr:uid="{40EA63D7-A184-4F02-ADF8-8D7F2D2B4D39}"/>
    <hyperlink ref="AB112" location="A127833002J" display="A127833002J" xr:uid="{174EADD1-A352-45CC-B439-4DA3E6A2EA2C}"/>
    <hyperlink ref="AC112" location="A127830032T" display="A127830032T" xr:uid="{AED763BA-AFBB-4743-A995-73C7AB69B97C}"/>
    <hyperlink ref="AD112" location="A127827062W" display="A127827062W" xr:uid="{BE053D5C-D3FB-4533-8010-4FCDD791E79E}"/>
    <hyperlink ref="AE112" location="A127832972C" display="A127832972C" xr:uid="{D628347C-4B76-4045-80F8-B5F43A4DBCF6}"/>
    <hyperlink ref="AF112" location="A127830002C" display="A127830002C" xr:uid="{CECCBA47-AE31-4600-B8E1-FCF116815713}"/>
    <hyperlink ref="AG112" location="A127827032J" display="A127827032J" xr:uid="{0B5D236E-D240-4E27-BB27-E20172BB78A3}"/>
    <hyperlink ref="AH112" location="A127833092X" display="A127833092X" xr:uid="{51563F69-C57C-4F07-B882-11932C23ACDD}"/>
    <hyperlink ref="AI112" location="A127830122W" display="A127830122W" xr:uid="{BCAEEB8C-306F-40FA-81BA-5F9F49F02241}"/>
    <hyperlink ref="AJ112" location="A127827152A" display="A127827152A" xr:uid="{453114AF-C0A1-4FBC-B700-0D2C961D44FB}"/>
    <hyperlink ref="D114" location="A127833181A" display="A127833181A" xr:uid="{75EB98FE-C283-4B9B-A4C6-8E764082A091}"/>
    <hyperlink ref="E114" location="A127830211X" display="A127830211X" xr:uid="{D27930CC-E2BD-4439-A409-AC80D8D7DB12}"/>
    <hyperlink ref="F114" location="A127827241C" display="A127827241C" xr:uid="{E6AFC368-65F9-4F28-8647-E3BE6DA012D5}"/>
    <hyperlink ref="G114" location="A127832941L" display="A127832941L" xr:uid="{DAA2B3AD-CE44-4D96-8B8A-4C7B26ADCDF3}"/>
    <hyperlink ref="H114" location="A127829971T" display="A127829971T" xr:uid="{AA178BA8-B8DF-4375-8006-298069A91164}"/>
    <hyperlink ref="I114" location="A127827001T" display="A127827001T" xr:uid="{976740CD-39BA-4B41-87CE-77EE3CB71F60}"/>
    <hyperlink ref="J114" location="A127833121X" display="A127833121X" xr:uid="{2714031C-E1F2-4047-8B76-D1C273317BF4}"/>
    <hyperlink ref="K114" location="A127830151J" display="A127830151J" xr:uid="{C5712C90-1C9F-4D64-892B-B078985E12E2}"/>
    <hyperlink ref="L114" location="A127827181L" display="A127827181L" xr:uid="{AC139529-E5AC-4931-AE82-E195152D9EF2}"/>
    <hyperlink ref="M114" location="A127833061J" display="A127833061J" xr:uid="{19CA4D00-6A42-4A52-8769-1864B214DF5A}"/>
    <hyperlink ref="N114" location="A127830091T" display="A127830091T" xr:uid="{EDC32AF7-6068-43AE-8369-83FA92543E57}"/>
    <hyperlink ref="O114" location="A127827121K" display="A127827121K" xr:uid="{1EA17C4C-09A8-433A-98FA-59EF268F22D7}"/>
    <hyperlink ref="P114" location="A127833031V" display="A127833031V" xr:uid="{9EA41C52-D287-474B-8DE3-E0CF0CA02A4B}"/>
    <hyperlink ref="Q114" location="A127830061C" display="A127830061C" xr:uid="{95BDA0C0-3D75-4E84-837D-70C36CF14272}"/>
    <hyperlink ref="R114" location="A127827091J" display="A127827091J" xr:uid="{3AD5C785-2D70-424D-8D3F-90588BAD52A4}"/>
    <hyperlink ref="S114" location="A127833211C" display="A127833211C" xr:uid="{17FDF405-D52B-4E53-BCB3-7EA194D5C4A4}"/>
    <hyperlink ref="T114" location="A127830241L" display="A127830241L" xr:uid="{06B0DDD5-A50D-4DE6-AF3E-B6C5DB2AC5E4}"/>
    <hyperlink ref="U114" location="A127827271T" display="A127827271T" xr:uid="{A7706D83-EAD3-4EC0-9351-D7015FDC9A24}"/>
    <hyperlink ref="V114" location="A127833241T" display="A127833241T" xr:uid="{DEC84943-A13B-40A6-9473-FCAB56D67418}"/>
    <hyperlink ref="W114" location="A127830271A" display="A127830271A" xr:uid="{E64A7E5A-C607-4653-99D9-3F32C95E352D}"/>
    <hyperlink ref="X114" location="A127827301V" display="A127827301V" xr:uid="{D5A17737-EF61-4A9F-988C-3857CDA85F38}"/>
    <hyperlink ref="Y114" location="A127833151L" display="A127833151L" xr:uid="{52AF149C-E33D-4D85-B4EE-5C737CBEF2E8}"/>
    <hyperlink ref="Z114" location="A127830181W" display="A127830181W" xr:uid="{070FA8D5-3059-4124-9496-A944F40A2F86}"/>
    <hyperlink ref="AA114" location="A127827211R" display="A127827211R" xr:uid="{9FC65EDF-C17E-4164-9C2C-F28959047DF0}"/>
    <hyperlink ref="AB114" location="A127833001F" display="A127833001F" xr:uid="{FE30F3B8-C203-442A-BCAA-A1994E0811FE}"/>
    <hyperlink ref="AC114" location="A127830031R" display="A127830031R" xr:uid="{46F19B13-19EE-45BC-AA21-CC4B38FAA1B2}"/>
    <hyperlink ref="AD114" location="A127827061V" display="A127827061V" xr:uid="{0EBBFB24-646F-41DF-A816-A1F9975E5560}"/>
    <hyperlink ref="AE114" location="A127832971A" display="A127832971A" xr:uid="{686190C4-892A-4099-B0EF-C4C6AB09630E}"/>
    <hyperlink ref="AF114" location="A127830001A" display="A127830001A" xr:uid="{BEED0152-0482-4A0B-9768-F3F38C976B43}"/>
    <hyperlink ref="AG114" location="A127827031F" display="A127827031F" xr:uid="{F038EADC-14A8-4E9E-BE2A-1DE5BB97C6FF}"/>
    <hyperlink ref="AH114" location="A127833091W" display="A127833091W" xr:uid="{770AED5B-864E-41C8-879E-38222CB921D7}"/>
    <hyperlink ref="AI114" location="A127830121V" display="A127830121V" xr:uid="{3CBB0A1C-402E-4E18-8887-2711BAB3112A}"/>
    <hyperlink ref="AJ114" location="A127827151X" display="A127827151X" xr:uid="{F3089D8C-F5F8-40EB-B063-BA98CB280B84}"/>
    <hyperlink ref="D115" location="A127833180X" display="A127833180X" xr:uid="{F71D9128-1007-4D7E-8CE6-B473EEDAE0FA}"/>
    <hyperlink ref="E115" location="A127830210W" display="A127830210W" xr:uid="{5110276D-ED82-4055-92BA-BE2FD68FED18}"/>
    <hyperlink ref="F115" location="A127827240A" display="A127827240A" xr:uid="{D2AAB0A8-A496-461E-BD89-204B5CA51669}"/>
    <hyperlink ref="G115" location="A127832940K" display="A127832940K" xr:uid="{F8FF3742-16C7-4AF0-B90A-2B3D6169C289}"/>
    <hyperlink ref="H115" location="A127829970R" display="A127829970R" xr:uid="{AF2B6D9A-0D84-4145-9D2B-50D0CE43D232}"/>
    <hyperlink ref="I115" location="A127827000R" display="A127827000R" xr:uid="{F665B5F7-AF35-4F9A-B19D-3281B055FE70}"/>
    <hyperlink ref="J115" location="A127833120W" display="A127833120W" xr:uid="{8424C04E-0E1E-4666-BB92-370A813AFACE}"/>
    <hyperlink ref="K115" location="A127830150F" display="A127830150F" xr:uid="{A08A9FB4-4597-48C5-8497-675B49EE36A7}"/>
    <hyperlink ref="L115" location="A127827180K" display="A127827180K" xr:uid="{016493B7-59CB-4321-AD89-3452826A019C}"/>
    <hyperlink ref="M115" location="A127833060F" display="A127833060F" xr:uid="{8D8D7195-B061-482C-9AA0-A429779EA0DA}"/>
    <hyperlink ref="N115" location="A127830090R" display="A127830090R" xr:uid="{97940967-DE3E-4C11-A248-4CC99529A11E}"/>
    <hyperlink ref="O115" location="A127827120J" display="A127827120J" xr:uid="{F5A157A0-F73C-499C-8973-248D004C1841}"/>
    <hyperlink ref="P115" location="A127833030T" display="A127833030T" xr:uid="{FA6606FD-293F-411D-975F-82B5DBA5D451}"/>
    <hyperlink ref="Q115" location="A127830060A" display="A127830060A" xr:uid="{0D9F4BAF-86C0-4842-9E8C-949403FB7D3F}"/>
    <hyperlink ref="R115" location="A127827090F" display="A127827090F" xr:uid="{418D02FC-79D9-49F9-B4A8-2D381C73EDB8}"/>
    <hyperlink ref="S115" location="A127833210A" display="A127833210A" xr:uid="{1922EFE8-57F1-4513-AA9E-9BBF28745F51}"/>
    <hyperlink ref="T115" location="A127830240K" display="A127830240K" xr:uid="{CA9E96C7-EF5B-4A13-B80A-C13F7B0E4023}"/>
    <hyperlink ref="U115" location="A127827270R" display="A127827270R" xr:uid="{6A7982F7-2085-4D00-8703-F3B6A3253E5D}"/>
    <hyperlink ref="V115" location="A127833240R" display="A127833240R" xr:uid="{1133B146-5A53-4023-8582-F878BE90EF2F}"/>
    <hyperlink ref="W115" location="A127830270X" display="A127830270X" xr:uid="{86615835-71AE-464E-9B2B-073F5D5B956A}"/>
    <hyperlink ref="X115" location="A127827300T" display="A127827300T" xr:uid="{619C6E0A-063E-45A3-BF3B-D1CB01C02A26}"/>
    <hyperlink ref="Y115" location="A127833150K" display="A127833150K" xr:uid="{FDC395DB-8AAD-4728-8BEB-E573F5E76E02}"/>
    <hyperlink ref="Z115" location="A127830180V" display="A127830180V" xr:uid="{CFC783EF-CE27-445F-AF68-548BA0C4404F}"/>
    <hyperlink ref="AA115" location="A127827210L" display="A127827210L" xr:uid="{C0ADDF06-D8CB-48D1-A317-A123F4AF45EA}"/>
    <hyperlink ref="AB115" location="A127833000C" display="A127833000C" xr:uid="{A3863DFA-BDC0-43C5-83CC-3E4C8A892FB5}"/>
    <hyperlink ref="AC115" location="A127830030L" display="A127830030L" xr:uid="{5DCF0D58-8D3F-47D6-9986-0A6E824C2748}"/>
    <hyperlink ref="AD115" location="A127827060T" display="A127827060T" xr:uid="{D8B97E40-780E-4B4A-96D3-FF948BE8FEF6}"/>
    <hyperlink ref="AE115" location="A127832970X" display="A127832970X" xr:uid="{8006F57D-C00A-44D2-B4B3-D18CC198CFE3}"/>
    <hyperlink ref="AF115" location="A127830000X" display="A127830000X" xr:uid="{DC5204FC-100E-4F37-B291-AF65892103C7}"/>
    <hyperlink ref="AG115" location="A127827030C" display="A127827030C" xr:uid="{EB4E9E71-0E18-41E8-A34A-730E47AA036D}"/>
    <hyperlink ref="AH115" location="A127833090V" display="A127833090V" xr:uid="{12160C2A-F329-491B-8E21-D918439E8962}"/>
    <hyperlink ref="AI115" location="A127830120T" display="A127830120T" xr:uid="{3A8C52F8-9A81-409C-A93A-C5E4FCE68F5E}"/>
    <hyperlink ref="AJ115" location="A127827150W" display="A127827150W" xr:uid="{9DBA43F2-E078-4F23-832A-A3C0A01C2291}"/>
    <hyperlink ref="D117" location="A127833178L" display="A127833178L" xr:uid="{F048CFF3-B85E-41EB-A7D0-53B41338B19D}"/>
    <hyperlink ref="E117" location="A127830208K" display="A127830208K" xr:uid="{D13916AC-1169-44FF-A993-919C9AD36D74}"/>
    <hyperlink ref="F117" location="A127827238R" display="A127827238R" xr:uid="{601E7CEF-F692-423F-AA9D-5687DD8F22F5}"/>
    <hyperlink ref="G117" location="A127832938X" display="A127832938X" xr:uid="{034E6AFF-6116-445B-93E5-0DD9097475A5}"/>
    <hyperlink ref="H117" location="A127829968C" display="A127829968C" xr:uid="{3222AEC9-8CA6-4CF1-A019-DDAD8B193ACE}"/>
    <hyperlink ref="I117" location="A127826998L" display="A127826998L" xr:uid="{C1ACB9D4-3DC7-4CD2-A4F6-9B4D71CC7CC4}"/>
    <hyperlink ref="J117" location="A127833118K" display="A127833118K" xr:uid="{3FF15C95-BAA4-41F1-B9E3-D9A28F21DDE0}"/>
    <hyperlink ref="K117" location="A127830148V" display="A127830148V" xr:uid="{144CCDCF-23A2-4995-BD81-12FEACADFA1D}"/>
    <hyperlink ref="L117" location="A127827178X" display="A127827178X" xr:uid="{CD5C0B47-D9EF-41BE-9CDC-7E3F3AD70551}"/>
    <hyperlink ref="M117" location="A127833058V" display="A127833058V" xr:uid="{8B10729E-D5B6-43B5-892F-4EC198826C48}"/>
    <hyperlink ref="N117" location="A127830088C" display="A127830088C" xr:uid="{56C04334-D77A-4253-9CF5-75C511D8CE8F}"/>
    <hyperlink ref="O117" location="A127827118W" display="A127827118W" xr:uid="{1600524C-1696-4CA3-B7E2-B54D1F3B14DE}"/>
    <hyperlink ref="P117" location="A127833028F" display="A127833028F" xr:uid="{C2BCFF5D-8500-4ADF-9BB5-5D4F381BA222}"/>
    <hyperlink ref="Q117" location="A127830058R" display="A127830058R" xr:uid="{E4DFC24C-C4D4-42FF-8F9F-7A16407767C8}"/>
    <hyperlink ref="R117" location="A127827088V" display="A127827088V" xr:uid="{A4A03807-F7A4-47A1-8BFE-4C3A5799C013}"/>
    <hyperlink ref="S117" location="A127833208R" display="A127833208R" xr:uid="{447120DF-CDB0-464F-AD48-F04EE0098218}"/>
    <hyperlink ref="T117" location="A127830238X" display="A127830238X" xr:uid="{1AF263D2-F31F-4493-ABF3-D76F34C11354}"/>
    <hyperlink ref="U117" location="A127827268C" display="A127827268C" xr:uid="{D82BA176-FFA6-4C95-934B-CC283F2D7578}"/>
    <hyperlink ref="V117" location="A127833238C" display="A127833238C" xr:uid="{32E7ACCB-8164-4961-BB0E-88233DA94D8D}"/>
    <hyperlink ref="W117" location="A127830268L" display="A127830268L" xr:uid="{EFDF185B-2C3C-4A19-9DA3-3E1E78FC4C76}"/>
    <hyperlink ref="X117" location="A127827298T" display="A127827298T" xr:uid="{DE9EEF30-3DCA-41DF-B4ED-B61EB9788D50}"/>
    <hyperlink ref="Y117" location="A127833148X" display="A127833148X" xr:uid="{E8D5F193-75F4-4B1E-BD0A-0890369C9295}"/>
    <hyperlink ref="Z117" location="A127830178J" display="A127830178J" xr:uid="{864B034B-A14C-46CE-9601-A3334A56AEDF}"/>
    <hyperlink ref="AA117" location="A127827208A" display="A127827208A" xr:uid="{D7838882-DB54-4DEA-A5B8-099688D3BD03}"/>
    <hyperlink ref="AB117" location="A127832998A" display="A127832998A" xr:uid="{788AB020-FF55-48A1-9E33-3F4C8794C00E}"/>
    <hyperlink ref="AC117" location="A127830028A" display="A127830028A" xr:uid="{4D1A62D1-B03D-456F-96F3-C97A18E37E67}"/>
    <hyperlink ref="AD117" location="A127827058F" display="A127827058F" xr:uid="{3717DA18-4CB9-4B73-B305-9D032306AA53}"/>
    <hyperlink ref="AE117" location="A127832968L" display="A127832968L" xr:uid="{2E33AC33-5BA9-4CF3-95E8-960A941F42C9}"/>
    <hyperlink ref="AF117" location="A127829998T" display="A127829998T" xr:uid="{27B66413-6485-45F7-A5DA-CE3417D40AA8}"/>
    <hyperlink ref="AG117" location="A127827028T" display="A127827028T" xr:uid="{E6D391EF-0FCB-4CB7-A009-CAE93DEC79AD}"/>
    <hyperlink ref="AH117" location="A127833088J" display="A127833088J" xr:uid="{1B061128-12CD-4C43-99B8-8C649EC8E6F8}"/>
    <hyperlink ref="AI117" location="A127830118F" display="A127830118F" xr:uid="{F9A5A3F0-A8B5-47EA-A001-11B8F00FF5B9}"/>
    <hyperlink ref="AJ117" location="A127827148K" display="A127827148K" xr:uid="{8EDF2966-EB4A-4954-A706-89142F955F5B}"/>
    <hyperlink ref="D118" location="A127833177K" display="A127833177K" xr:uid="{4A43AAF2-C103-44B5-9F60-3CB6FB69268F}"/>
    <hyperlink ref="E118" location="A127830207J" display="A127830207J" xr:uid="{A1567A15-B784-4871-84AF-FCCC204EC257}"/>
    <hyperlink ref="F118" location="A127827237L" display="A127827237L" xr:uid="{DFBEFB77-B01A-4A97-A6AB-996CE3F3AB9D}"/>
    <hyperlink ref="G118" location="A127832937W" display="A127832937W" xr:uid="{1B27C1E8-A856-4678-80FC-2D8AAD60E462}"/>
    <hyperlink ref="H118" location="A127829967A" display="A127829967A" xr:uid="{BC37968B-A032-4D0D-B8F4-75CDE1B1EFC7}"/>
    <hyperlink ref="I118" location="A127826997K" display="A127826997K" xr:uid="{F6402D5B-4F0C-4853-B6E6-326121184B4B}"/>
    <hyperlink ref="J118" location="A127833117J" display="A127833117J" xr:uid="{4C686E0E-5E73-4AA5-A739-68CEDD548CFD}"/>
    <hyperlink ref="K118" location="A127830147T" display="A127830147T" xr:uid="{005E96F6-A3B1-47BD-B28B-1AAA1054D361}"/>
    <hyperlink ref="L118" location="A127827177W" display="A127827177W" xr:uid="{0DCC9CFA-DB04-4D65-9C28-73C91CCA2FF2}"/>
    <hyperlink ref="M118" location="A127833057T" display="A127833057T" xr:uid="{CA0DBE79-E95C-48D0-AE18-9A9936ABEBBD}"/>
    <hyperlink ref="N118" location="A127830087A" display="A127830087A" xr:uid="{A9B17C3A-0CA6-4DB0-9180-7EAA8F6577FF}"/>
    <hyperlink ref="O118" location="A127827117V" display="A127827117V" xr:uid="{3006EBC4-1288-4016-B052-A1DB4FBB620C}"/>
    <hyperlink ref="P118" location="A127833027C" display="A127833027C" xr:uid="{D78AD9ED-4AFE-46DC-937E-80591F753F1E}"/>
    <hyperlink ref="Q118" location="A127830057L" display="A127830057L" xr:uid="{E8C8F22B-313A-42D7-9FCA-E36ADBAC52F9}"/>
    <hyperlink ref="R118" location="A127827087T" display="A127827087T" xr:uid="{CD89176D-2760-485D-A6E3-0991DC49575D}"/>
    <hyperlink ref="S118" location="A127833207L" display="A127833207L" xr:uid="{9ECA9966-A86B-4B3C-AA01-3508D7DA5048}"/>
    <hyperlink ref="T118" location="A127830237W" display="A127830237W" xr:uid="{46A28707-935C-43E0-8653-621BF961705B}"/>
    <hyperlink ref="U118" location="A127827267A" display="A127827267A" xr:uid="{B6DDA774-9F48-4E81-913B-9D799CB2CF68}"/>
    <hyperlink ref="V118" location="A127833237A" display="A127833237A" xr:uid="{394DBF55-8172-4C95-8AB1-8DEC0F075640}"/>
    <hyperlink ref="W118" location="A127830267K" display="A127830267K" xr:uid="{0F4169F8-A272-4E82-B435-B8B30DB5CC36}"/>
    <hyperlink ref="X118" location="A127827297R" display="A127827297R" xr:uid="{6A99E266-A54C-4A63-A5C4-53CB467FCF35}"/>
    <hyperlink ref="Y118" location="A127833147W" display="A127833147W" xr:uid="{357AF434-59D5-4E5A-B421-D0D2905CAF10}"/>
    <hyperlink ref="Z118" location="A127830177F" display="A127830177F" xr:uid="{619685FF-D0E5-4F78-89E8-F9CA0F67DE6A}"/>
    <hyperlink ref="AA118" location="A127827207X" display="A127827207X" xr:uid="{B4A6F091-CCF9-4F74-8060-BCA2BD878E44}"/>
    <hyperlink ref="AB118" location="A127832997X" display="A127832997X" xr:uid="{4F63797F-F955-4D4F-BB8A-221037454274}"/>
    <hyperlink ref="AC118" location="A127830027X" display="A127830027X" xr:uid="{E10F8EBE-8082-4630-B52D-8C95CF21F279}"/>
    <hyperlink ref="AD118" location="A127827057C" display="A127827057C" xr:uid="{2D0D9E5F-5A0D-426A-9606-BF84944976E0}"/>
    <hyperlink ref="AE118" location="A127832967K" display="A127832967K" xr:uid="{54758CF0-9791-4BFD-96DA-6AFFBCECD76F}"/>
    <hyperlink ref="AF118" location="A127829997R" display="A127829997R" xr:uid="{2FFF30FB-EF43-4A85-89F4-8F5C699D254B}"/>
    <hyperlink ref="AG118" location="A127827027R" display="A127827027R" xr:uid="{B5694FC7-F9BA-45DC-8146-B2D24431ECA8}"/>
    <hyperlink ref="AH118" location="A127833087F" display="A127833087F" xr:uid="{B6C57C71-52E8-4808-BA83-47602F7D2E37}"/>
    <hyperlink ref="AI118" location="A127830117C" display="A127830117C" xr:uid="{6E28CC26-91AF-42C3-929C-EB236C142FB7}"/>
    <hyperlink ref="AJ118" location="A127827147J" display="A127827147J" xr:uid="{44BE98B3-9073-4A3D-BC16-069A0FDA81CA}"/>
    <hyperlink ref="D122" location="A127833179R" display="A127833179R" xr:uid="{54CD2FE4-A0E6-474F-A3BB-3571F6E8D761}"/>
    <hyperlink ref="E122" location="A127830209L" display="A127830209L" xr:uid="{AE83F6AB-A70F-4043-9EF9-79E5C86D4BA0}"/>
    <hyperlink ref="F122" location="A127827239T" display="A127827239T" xr:uid="{53134DFF-53E4-46CD-9780-7426A222B2AB}"/>
    <hyperlink ref="G122" location="A127832939A" display="A127832939A" xr:uid="{7B7F5D88-9F0F-440D-88D1-5F028976CEC9}"/>
    <hyperlink ref="H122" location="A127829969F" display="A127829969F" xr:uid="{F495EF6E-7154-403B-B4ED-7EB9E3DEABFA}"/>
    <hyperlink ref="I122" location="A127826999R" display="A127826999R" xr:uid="{1B4419BD-BA0B-4934-82CD-23AF6894D30F}"/>
    <hyperlink ref="J122" location="A127833119L" display="A127833119L" xr:uid="{EAD86086-4834-4B7C-99D3-89B54CD6E0B2}"/>
    <hyperlink ref="K122" location="A127830149W" display="A127830149W" xr:uid="{B4B98D84-A8A3-4ACB-9A7B-0578786D4EBC}"/>
    <hyperlink ref="L122" location="A127827179A" display="A127827179A" xr:uid="{7F0B0D96-B76A-4B2A-815C-FF9FE393FAAA}"/>
    <hyperlink ref="M122" location="A127833059W" display="A127833059W" xr:uid="{944120CD-C31F-45E0-A62E-9D6CB0C8979F}"/>
    <hyperlink ref="N122" location="A127830089F" display="A127830089F" xr:uid="{3DD5010E-3AC7-4C34-82F4-CA15BA8D5A14}"/>
    <hyperlink ref="O122" location="A127827119X" display="A127827119X" xr:uid="{081EF5E2-1C0E-4048-AAF7-76FC2011BC2D}"/>
    <hyperlink ref="P122" location="A127833029J" display="A127833029J" xr:uid="{E32608FC-AF6E-44A9-8B9A-A57D26D95B3E}"/>
    <hyperlink ref="Q122" location="A127830059T" display="A127830059T" xr:uid="{B073E6DA-CFFA-4FDA-8DA6-7873570841E3}"/>
    <hyperlink ref="R122" location="A127827089W" display="A127827089W" xr:uid="{192CEE04-FB27-46DA-8A31-9C976549CE99}"/>
    <hyperlink ref="S122" location="A127833209T" display="A127833209T" xr:uid="{BDEFA732-C807-4F34-8E15-86984E20A183}"/>
    <hyperlink ref="T122" location="A127830239A" display="A127830239A" xr:uid="{DE813637-C953-44D9-BCED-55E437A55FCC}"/>
    <hyperlink ref="U122" location="A127827269F" display="A127827269F" xr:uid="{938F9D41-314D-46BA-AA31-AB0543969FB5}"/>
    <hyperlink ref="V122" location="A127833239F" display="A127833239F" xr:uid="{D8726CE9-D823-4912-9F11-C1C68A5D7EF1}"/>
    <hyperlink ref="W122" location="A127830269R" display="A127830269R" xr:uid="{1F279B45-EDC5-4781-B8A1-62D03BEE08A6}"/>
    <hyperlink ref="X122" location="A127827299V" display="A127827299V" xr:uid="{DBCF6070-E183-4A63-BED4-E50AF8C65913}"/>
    <hyperlink ref="Y122" location="A127833149A" display="A127833149A" xr:uid="{EE5418CD-6ED4-4B86-B8C6-1885187F50A6}"/>
    <hyperlink ref="Z122" location="A127830179K" display="A127830179K" xr:uid="{C06EB02F-02EC-49C9-B84C-F755F733A855}"/>
    <hyperlink ref="AA122" location="A127827209C" display="A127827209C" xr:uid="{1A8822A6-A049-4F40-B00A-9BB06C18E51B}"/>
    <hyperlink ref="AB122" location="A127832999C" display="A127832999C" xr:uid="{C2678598-7A09-40EF-AB38-D6E6C566168F}"/>
    <hyperlink ref="AC122" location="A127830029C" display="A127830029C" xr:uid="{9A3BC4FB-49A9-4FB3-9B13-DC2452B170D8}"/>
    <hyperlink ref="AD122" location="A127827059J" display="A127827059J" xr:uid="{3ED8E356-7E41-402E-A3D3-192316483C99}"/>
    <hyperlink ref="AE122" location="A127832969R" display="A127832969R" xr:uid="{E8AE0B26-1933-4004-A2CA-678BE0A811AE}"/>
    <hyperlink ref="AF122" location="A127829999V" display="A127829999V" xr:uid="{A54957CF-2BBC-4569-AA79-F1BC43F60644}"/>
    <hyperlink ref="AG122" location="A127827029V" display="A127827029V" xr:uid="{27D26465-74B8-459C-9F36-D68D43B50509}"/>
    <hyperlink ref="AH122" location="A127833089K" display="A127833089K" xr:uid="{F1FF070C-3568-4087-B19F-C523E96EC905}"/>
    <hyperlink ref="AI122" location="A127830119J" display="A127830119J" xr:uid="{3184C9FD-127A-48DB-BFBC-8227B1D1C5AB}"/>
    <hyperlink ref="AJ122" location="A127827149L" display="A127827149L" xr:uid="{C22DEB70-F2CE-4F73-8649-D3B08E1F708B}"/>
    <hyperlink ref="D123" location="A127833177K" display="A127833177K" xr:uid="{A0437DC0-D65B-41A0-8635-D381FF65416D}"/>
    <hyperlink ref="E123" location="A127830207J" display="A127830207J" xr:uid="{EE42CF55-5AC1-4C28-89C1-80E83E2A8EC1}"/>
    <hyperlink ref="F123" location="A127827237L" display="A127827237L" xr:uid="{30234C4E-6430-41B4-B1BD-258C3D1F1945}"/>
    <hyperlink ref="G123" location="A127832937W" display="A127832937W" xr:uid="{A7B72CA8-0CE2-4A3B-9FA3-0E2D4F12DA49}"/>
    <hyperlink ref="H123" location="A127829967A" display="A127829967A" xr:uid="{8F319BA7-4F32-480F-8CDB-AAED28FAB9D3}"/>
    <hyperlink ref="I123" location="A127826997K" display="A127826997K" xr:uid="{A92FF8F0-F042-4E3B-A85D-F43225DB4EF0}"/>
    <hyperlink ref="J123" location="A127833117J" display="A127833117J" xr:uid="{907123EA-45F9-433D-B519-53A25DE7A907}"/>
    <hyperlink ref="K123" location="A127830147T" display="A127830147T" xr:uid="{B2956EBF-F482-492E-8F3F-25015947AC62}"/>
    <hyperlink ref="L123" location="A127827177W" display="A127827177W" xr:uid="{E20C6FEA-EF3E-49CF-9E23-15F2AB22C36D}"/>
    <hyperlink ref="M123" location="A127833057T" display="A127833057T" xr:uid="{805666CC-B2B9-4ACD-86DE-11BB2A1105C6}"/>
    <hyperlink ref="N123" location="A127830087A" display="A127830087A" xr:uid="{3692E47C-AA78-4BBF-8162-F1C3284191DE}"/>
    <hyperlink ref="O123" location="A127827117V" display="A127827117V" xr:uid="{9C482D67-DBD2-4BFE-B023-C0A44241DB67}"/>
    <hyperlink ref="P123" location="A127833027C" display="A127833027C" xr:uid="{D76E3B48-12A5-413F-9B64-FCCF9B4434F0}"/>
    <hyperlink ref="Q123" location="A127830057L" display="A127830057L" xr:uid="{66643018-1E5E-45C0-8396-1D237939827F}"/>
    <hyperlink ref="R123" location="A127827087T" display="A127827087T" xr:uid="{311D1651-6D6E-49EC-A768-C0AFC63AE536}"/>
    <hyperlink ref="S123" location="A127833207L" display="A127833207L" xr:uid="{6305C4F0-8F6C-4B53-908C-B11F9CAE232B}"/>
    <hyperlink ref="T123" location="A127830237W" display="A127830237W" xr:uid="{C0947E1A-4C6C-4774-A953-F77B1AFC4382}"/>
    <hyperlink ref="U123" location="A127827267A" display="A127827267A" xr:uid="{EF23B38B-0BE2-4238-80A8-E4F6D4F23F12}"/>
    <hyperlink ref="V123" location="A127833237A" display="A127833237A" xr:uid="{BFA524FA-22EB-463F-A85E-8381BEE88D71}"/>
    <hyperlink ref="W123" location="A127830267K" display="A127830267K" xr:uid="{972622E5-8D15-4CDB-AD71-7813AE570791}"/>
    <hyperlink ref="X123" location="A127827297R" display="A127827297R" xr:uid="{FE77B87A-479D-4429-9C4D-12D63FDF5339}"/>
    <hyperlink ref="Y123" location="A127833147W" display="A127833147W" xr:uid="{3EFE8C0E-E97F-440C-91D4-7ECF2B2E6ACD}"/>
    <hyperlink ref="Z123" location="A127830177F" display="A127830177F" xr:uid="{51E041B2-5A87-45D7-AB4F-6D3E157F941D}"/>
    <hyperlink ref="AA123" location="A127827207X" display="A127827207X" xr:uid="{67C6B9D8-5991-4BB0-ACAD-6F72D50453D0}"/>
    <hyperlink ref="AB123" location="A127832997X" display="A127832997X" xr:uid="{2CA600F5-E3DA-4B38-93DA-2924D96662AB}"/>
    <hyperlink ref="AC123" location="A127830027X" display="A127830027X" xr:uid="{C45A913A-064D-4687-B225-DBE12040C86F}"/>
    <hyperlink ref="AD123" location="A127827057C" display="A127827057C" xr:uid="{EA03AA06-C290-4A29-BA5A-2FE8031ABAB4}"/>
    <hyperlink ref="AE123" location="A127832967K" display="A127832967K" xr:uid="{B032E670-40E5-44D8-B956-5D84575F95A6}"/>
    <hyperlink ref="AF123" location="A127829997R" display="A127829997R" xr:uid="{0678E112-D0B9-4CF0-8204-F664D31AEB67}"/>
    <hyperlink ref="AG123" location="A127827027R" display="A127827027R" xr:uid="{1412EBA8-481F-46BC-8D30-80AB110A9FE4}"/>
    <hyperlink ref="AH123" location="A127833087F" display="A127833087F" xr:uid="{7144ED23-E3CF-45E6-B545-47A795EFB472}"/>
    <hyperlink ref="AI123" location="A127830117C" display="A127830117C" xr:uid="{D122D998-CB56-487F-8B75-4F9601F61388}"/>
    <hyperlink ref="AJ123" location="A127827147J" display="A127827147J" xr:uid="{6CB8B8A2-4C6C-4F6E-B968-5DAB892ACE5B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C9D45-6586-4D06-B27A-771BB6D59F9D}">
  <sheetPr>
    <pageSetUpPr fitToPage="1"/>
  </sheetPr>
  <dimension ref="A1:AD149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20" ht="15.95" customHeight="1">
      <c r="A2" s="11"/>
      <c r="B2" s="36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36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5"/>
      <c r="B5" s="37" t="str">
        <f>Contents!B5</f>
        <v>6229.0 Underemployed workers</v>
      </c>
      <c r="C5" s="35"/>
      <c r="D5" s="35"/>
      <c r="E5" s="35"/>
      <c r="F5" s="35"/>
      <c r="G5" s="35"/>
      <c r="H5" s="35"/>
      <c r="I5" s="35"/>
      <c r="J5" s="35"/>
      <c r="K5" s="35"/>
      <c r="L5" s="37"/>
      <c r="M5" s="35"/>
      <c r="N5" s="35"/>
      <c r="O5" s="35"/>
      <c r="P5" s="35"/>
      <c r="Q5" s="35"/>
      <c r="R5" s="35"/>
      <c r="S5" s="35"/>
      <c r="T5" s="35"/>
    </row>
    <row r="6" spans="1:20" ht="15.95" customHeight="1">
      <c r="A6" s="35"/>
      <c r="B6" s="38" t="str">
        <f>Contents!B6</f>
        <v>Table 1. Cyclical and structural underemployment of full-time and part-time workers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</row>
    <row r="7" spans="1:20" ht="15.95" customHeight="1">
      <c r="A7" s="35"/>
      <c r="B7" s="39" t="str">
        <f>Contents!B7</f>
        <v>Released at 11:30 am (Canberra time) Fri 30 June 2023</v>
      </c>
      <c r="C7" s="35"/>
      <c r="D7" s="35"/>
      <c r="E7" s="35"/>
      <c r="F7" s="35"/>
      <c r="G7" s="35"/>
      <c r="H7" s="35"/>
      <c r="I7" s="35"/>
      <c r="J7" s="35"/>
      <c r="K7" s="35"/>
      <c r="L7" s="39"/>
      <c r="M7" s="35"/>
      <c r="N7" s="35"/>
      <c r="O7" s="35"/>
      <c r="P7" s="35"/>
      <c r="Q7" s="35"/>
      <c r="R7" s="35"/>
      <c r="S7" s="35"/>
      <c r="T7" s="35"/>
    </row>
    <row r="8" spans="1:20" ht="15.75" customHeight="1">
      <c r="A8" s="40" t="str">
        <f>Contents!C12</f>
        <v>Table 1.2 - Cyclical and structural underemployment of full-time and part-time workers by state and territory, May 2023</v>
      </c>
      <c r="B8" s="40"/>
      <c r="C8" s="40"/>
      <c r="D8" s="40"/>
      <c r="E8" s="40"/>
      <c r="F8" s="40"/>
      <c r="G8" s="40"/>
      <c r="H8" s="40"/>
      <c r="I8" s="41"/>
      <c r="J8" s="42"/>
      <c r="K8" s="42"/>
      <c r="L8" s="40"/>
      <c r="M8" s="40"/>
      <c r="N8" s="40"/>
      <c r="O8" s="40"/>
      <c r="P8" s="40"/>
      <c r="Q8" s="40"/>
      <c r="R8" s="40"/>
      <c r="S8" s="41"/>
      <c r="T8" s="42"/>
    </row>
    <row r="9" spans="1:20" ht="15.75" customHeight="1">
      <c r="A9" s="43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ht="15" customHeight="1">
      <c r="A10" s="43"/>
      <c r="B10" s="45" t="s">
        <v>1781</v>
      </c>
      <c r="C10" s="46" t="s">
        <v>1782</v>
      </c>
      <c r="D10" s="46"/>
      <c r="E10" s="46"/>
      <c r="F10" s="47"/>
      <c r="G10" s="48" t="s">
        <v>1747</v>
      </c>
      <c r="H10" s="48"/>
      <c r="I10" s="48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</row>
    <row r="11" spans="1:20">
      <c r="A11" s="43"/>
      <c r="B11" s="43"/>
      <c r="C11" s="44" t="s">
        <v>1748</v>
      </c>
      <c r="D11" s="44" t="s">
        <v>1749</v>
      </c>
      <c r="E11" s="44" t="s">
        <v>1750</v>
      </c>
      <c r="F11" s="44"/>
      <c r="G11" s="44" t="s">
        <v>1748</v>
      </c>
      <c r="H11" s="44" t="s">
        <v>1749</v>
      </c>
      <c r="I11" s="44" t="s">
        <v>1750</v>
      </c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>
      <c r="A12" s="43"/>
      <c r="B12" s="43"/>
      <c r="C12" s="49" t="s">
        <v>1751</v>
      </c>
      <c r="D12" s="49" t="s">
        <v>1751</v>
      </c>
      <c r="E12" s="49" t="s">
        <v>1751</v>
      </c>
      <c r="F12" s="49"/>
      <c r="G12" s="49" t="s">
        <v>1751</v>
      </c>
      <c r="H12" s="49" t="s">
        <v>1751</v>
      </c>
      <c r="I12" s="49" t="s">
        <v>1751</v>
      </c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</row>
    <row r="13" spans="1:20">
      <c r="A13" s="50" t="s">
        <v>1752</v>
      </c>
      <c r="C13" s="49"/>
      <c r="D13" s="49"/>
      <c r="E13" s="49"/>
      <c r="F13" s="51"/>
      <c r="G13" s="49"/>
      <c r="H13" s="49"/>
      <c r="I13" s="49"/>
    </row>
    <row r="14" spans="1:20">
      <c r="B14" s="11" t="s">
        <v>1753</v>
      </c>
      <c r="C14" s="52" cm="1">
        <f t="array" ref="C14">INDEX($D$64:$AD$91,$C64,C$56)</f>
        <v>1594.3510000000001</v>
      </c>
      <c r="D14" s="52" cm="1">
        <f t="array" ref="D14">INDEX($D$64:$AD$91,$C64,D$56)</f>
        <v>859.25699999999995</v>
      </c>
      <c r="E14" s="52" cm="1">
        <f t="array" ref="E14">INDEX($D$64:$AD$91,$C64,E$56)</f>
        <v>735.09400000000005</v>
      </c>
      <c r="F14" s="52"/>
      <c r="G14" s="53" t="str" cm="1">
        <f t="array" ref="G14">HYPERLINK(TEXT("#"&amp;INDEX($D$99:$AD$126,$C99,C$56),),INDEX($D$99:$AD$126,$C99,C$56))</f>
        <v>A127833182C</v>
      </c>
      <c r="H14" s="53" t="str" cm="1">
        <f t="array" ref="H14">HYPERLINK(TEXT("#"&amp;INDEX($D$99:$AD$126,$C99,D$56),),INDEX($D$99:$AD$126,$C99,D$56))</f>
        <v>A127830212A</v>
      </c>
      <c r="I14" s="53" t="str" cm="1">
        <f t="array" ref="I14">HYPERLINK(TEXT("#"&amp;INDEX($D$99:$AD$126,$C99,E$56),),INDEX($D$99:$AD$126,$C99,E$56))</f>
        <v>A127827242F</v>
      </c>
    </row>
    <row r="15" spans="1:20">
      <c r="B15" s="54" t="s">
        <v>1754</v>
      </c>
      <c r="C15" s="52" cm="1">
        <f t="array" ref="C15">INDEX($D$64:$AD$91,$C65,C$56)</f>
        <v>296.91199999999998</v>
      </c>
      <c r="D15" s="52" cm="1">
        <f t="array" ref="D15">INDEX($D$64:$AD$91,$C65,D$56)</f>
        <v>167.16200000000001</v>
      </c>
      <c r="E15" s="52" cm="1">
        <f t="array" ref="E15">INDEX($D$64:$AD$91,$C65,E$56)</f>
        <v>129.75</v>
      </c>
      <c r="F15" s="52"/>
      <c r="G15" s="53" t="str" cm="1">
        <f t="array" ref="G15">HYPERLINK(TEXT("#"&amp;INDEX($D$99:$AD$126,$C100,C$56),),INDEX($D$99:$AD$126,$C100,C$56))</f>
        <v>A127833186L</v>
      </c>
      <c r="H15" s="53" t="str" cm="1">
        <f t="array" ref="H15">HYPERLINK(TEXT("#"&amp;INDEX($D$99:$AD$126,$C100,D$56),),INDEX($D$99:$AD$126,$C100,D$56))</f>
        <v>A127830216K</v>
      </c>
      <c r="I15" s="53" t="str" cm="1">
        <f t="array" ref="I15">HYPERLINK(TEXT("#"&amp;INDEX($D$99:$AD$126,$C100,E$56),),INDEX($D$99:$AD$126,$C100,E$56))</f>
        <v>A127827246R</v>
      </c>
    </row>
    <row r="16" spans="1:20">
      <c r="B16" s="55" t="s">
        <v>1755</v>
      </c>
      <c r="C16" s="52" cm="1">
        <f t="array" ref="C16">INDEX($D$64:$AD$91,$C66,C$56)</f>
        <v>116.151</v>
      </c>
      <c r="D16" s="52" cm="1">
        <f t="array" ref="D16">INDEX($D$64:$AD$91,$C66,D$56)</f>
        <v>88.83</v>
      </c>
      <c r="E16" s="52" cm="1">
        <f t="array" ref="E16">INDEX($D$64:$AD$91,$C66,E$56)</f>
        <v>27.321000000000002</v>
      </c>
      <c r="F16" s="52"/>
      <c r="G16" s="53" t="str" cm="1">
        <f t="array" ref="G16">HYPERLINK(TEXT("#"&amp;INDEX($D$99:$AD$126,$C101,C$56),),INDEX($D$99:$AD$126,$C101,C$56))</f>
        <v>A127833181A</v>
      </c>
      <c r="H16" s="53" t="str" cm="1">
        <f t="array" ref="H16">HYPERLINK(TEXT("#"&amp;INDEX($D$99:$AD$126,$C101,D$56),),INDEX($D$99:$AD$126,$C101,D$56))</f>
        <v>A127830211X</v>
      </c>
      <c r="I16" s="53" t="str" cm="1">
        <f t="array" ref="I16">HYPERLINK(TEXT("#"&amp;INDEX($D$99:$AD$126,$C101,E$56),),INDEX($D$99:$AD$126,$C101,E$56))</f>
        <v>A127827241C</v>
      </c>
    </row>
    <row r="17" spans="1:9">
      <c r="B17" s="56" t="s">
        <v>1756</v>
      </c>
      <c r="C17" s="52" cm="1">
        <f t="array" ref="C17">INDEX($D$64:$AD$91,$C67,C$56)</f>
        <v>61.847000000000001</v>
      </c>
      <c r="D17" s="52" cm="1">
        <f t="array" ref="D17">INDEX($D$64:$AD$91,$C67,D$56)</f>
        <v>43.261000000000003</v>
      </c>
      <c r="E17" s="52" cm="1">
        <f t="array" ref="E17">INDEX($D$64:$AD$91,$C67,E$56)</f>
        <v>18.585999999999999</v>
      </c>
      <c r="F17" s="52"/>
      <c r="G17" s="53" t="str" cm="1">
        <f t="array" ref="G17">HYPERLINK(TEXT("#"&amp;INDEX($D$99:$AD$126,$C102,C$56),),INDEX($D$99:$AD$126,$C102,C$56))</f>
        <v>A127833179R</v>
      </c>
      <c r="H17" s="53" t="str" cm="1">
        <f t="array" ref="H17">HYPERLINK(TEXT("#"&amp;INDEX($D$99:$AD$126,$C102,D$56),),INDEX($D$99:$AD$126,$C102,D$56))</f>
        <v>A127830209L</v>
      </c>
      <c r="I17" s="53" t="str" cm="1">
        <f t="array" ref="I17">HYPERLINK(TEXT("#"&amp;INDEX($D$99:$AD$126,$C102,E$56),),INDEX($D$99:$AD$126,$C102,E$56))</f>
        <v>A127827239T</v>
      </c>
    </row>
    <row r="18" spans="1:9">
      <c r="B18" s="56" t="s">
        <v>1757</v>
      </c>
      <c r="C18" s="52" cm="1">
        <f t="array" ref="C18">INDEX($D$64:$AD$91,$C68,C$56)</f>
        <v>54.304000000000002</v>
      </c>
      <c r="D18" s="52" cm="1">
        <f t="array" ref="D18">INDEX($D$64:$AD$91,$C68,D$56)</f>
        <v>45.569000000000003</v>
      </c>
      <c r="E18" s="52" cm="1">
        <f t="array" ref="E18">INDEX($D$64:$AD$91,$C68,E$56)</f>
        <v>8.7349999999999994</v>
      </c>
      <c r="F18" s="52"/>
      <c r="G18" s="53" t="str" cm="1">
        <f t="array" ref="G18">HYPERLINK(TEXT("#"&amp;INDEX($D$99:$AD$126,$C103,C$56),),INDEX($D$99:$AD$126,$C103,C$56))</f>
        <v>A127833190C</v>
      </c>
      <c r="H18" s="53" t="str" cm="1">
        <f t="array" ref="H18">HYPERLINK(TEXT("#"&amp;INDEX($D$99:$AD$126,$C103,D$56),),INDEX($D$99:$AD$126,$C103,D$56))</f>
        <v>A127830220A</v>
      </c>
      <c r="I18" s="53" t="str" cm="1">
        <f t="array" ref="I18">HYPERLINK(TEXT("#"&amp;INDEX($D$99:$AD$126,$C103,E$56),),INDEX($D$99:$AD$126,$C103,E$56))</f>
        <v>A127827250F</v>
      </c>
    </row>
    <row r="19" spans="1:9">
      <c r="B19" s="55" t="s">
        <v>1758</v>
      </c>
      <c r="C19" s="52" cm="1">
        <f t="array" ref="C19">INDEX($D$64:$AD$91,$C69,C$56)</f>
        <v>180.761</v>
      </c>
      <c r="D19" s="52" cm="1">
        <f t="array" ref="D19">INDEX($D$64:$AD$91,$C69,D$56)</f>
        <v>78.331999999999994</v>
      </c>
      <c r="E19" s="52" cm="1">
        <f t="array" ref="E19">INDEX($D$64:$AD$91,$C69,E$56)</f>
        <v>102.429</v>
      </c>
      <c r="F19" s="52"/>
      <c r="G19" s="53" t="str" cm="1">
        <f t="array" ref="G19">HYPERLINK(TEXT("#"&amp;INDEX($D$99:$AD$126,$C104,C$56),),INDEX($D$99:$AD$126,$C104,C$56))</f>
        <v>A127833178L</v>
      </c>
      <c r="H19" s="53" t="str" cm="1">
        <f t="array" ref="H19">HYPERLINK(TEXT("#"&amp;INDEX($D$99:$AD$126,$C104,D$56),),INDEX($D$99:$AD$126,$C104,D$56))</f>
        <v>A127830208K</v>
      </c>
      <c r="I19" s="53" t="str" cm="1">
        <f t="array" ref="I19">HYPERLINK(TEXT("#"&amp;INDEX($D$99:$AD$126,$C104,E$56),),INDEX($D$99:$AD$126,$C104,E$56))</f>
        <v>A127827238R</v>
      </c>
    </row>
    <row r="20" spans="1:9">
      <c r="B20" s="54" t="s">
        <v>1759</v>
      </c>
      <c r="C20" s="52" cm="1">
        <f t="array" ref="C20">INDEX($D$64:$AD$91,$C70,C$56)</f>
        <v>1424.817</v>
      </c>
      <c r="D20" s="52" cm="1">
        <f t="array" ref="D20">INDEX($D$64:$AD$91,$C70,D$56)</f>
        <v>759.43100000000004</v>
      </c>
      <c r="E20" s="52" cm="1">
        <f t="array" ref="E20">INDEX($D$64:$AD$91,$C70,E$56)</f>
        <v>665.38599999999997</v>
      </c>
      <c r="F20" s="52"/>
      <c r="G20" s="53" t="str" cm="1">
        <f t="array" ref="G20">HYPERLINK(TEXT("#"&amp;INDEX($D$99:$AD$126,$C105,C$56),),INDEX($D$99:$AD$126,$C105,C$56))</f>
        <v>A127833185K</v>
      </c>
      <c r="H20" s="53" t="str" cm="1">
        <f t="array" ref="H20">HYPERLINK(TEXT("#"&amp;INDEX($D$99:$AD$126,$C105,D$56),),INDEX($D$99:$AD$126,$C105,D$56))</f>
        <v>A127830215J</v>
      </c>
      <c r="I20" s="53" t="str" cm="1">
        <f t="array" ref="I20">HYPERLINK(TEXT("#"&amp;INDEX($D$99:$AD$126,$C105,E$56),),INDEX($D$99:$AD$126,$C105,E$56))</f>
        <v>A127827245L</v>
      </c>
    </row>
    <row r="21" spans="1:9">
      <c r="B21" s="55" t="s">
        <v>1760</v>
      </c>
      <c r="C21" s="52" cm="1">
        <f t="array" ref="C21">INDEX($D$64:$AD$91,$C71,C$56)</f>
        <v>585.17399999999998</v>
      </c>
      <c r="D21" s="52" cm="1">
        <f t="array" ref="D21">INDEX($D$64:$AD$91,$C71,D$56)</f>
        <v>415.72800000000001</v>
      </c>
      <c r="E21" s="52" cm="1">
        <f t="array" ref="E21">INDEX($D$64:$AD$91,$C71,E$56)</f>
        <v>169.447</v>
      </c>
      <c r="F21" s="52"/>
      <c r="G21" s="53" t="str" cm="1">
        <f t="array" ref="G21">HYPERLINK(TEXT("#"&amp;INDEX($D$99:$AD$126,$C106,C$56),),INDEX($D$99:$AD$126,$C106,C$56))</f>
        <v>A127833180X</v>
      </c>
      <c r="H21" s="53" t="str" cm="1">
        <f t="array" ref="H21">HYPERLINK(TEXT("#"&amp;INDEX($D$99:$AD$126,$C106,D$56),),INDEX($D$99:$AD$126,$C106,D$56))</f>
        <v>A127830210W</v>
      </c>
      <c r="I21" s="53" t="str" cm="1">
        <f t="array" ref="I21">HYPERLINK(TEXT("#"&amp;INDEX($D$99:$AD$126,$C106,E$56),),INDEX($D$99:$AD$126,$C106,E$56))</f>
        <v>A127827240A</v>
      </c>
    </row>
    <row r="22" spans="1:9">
      <c r="B22" s="55" t="s">
        <v>1761</v>
      </c>
      <c r="C22" s="52" cm="1">
        <f t="array" ref="C22">INDEX($D$64:$AD$91,$C72,C$56)</f>
        <v>839.64300000000003</v>
      </c>
      <c r="D22" s="52" cm="1">
        <f t="array" ref="D22">INDEX($D$64:$AD$91,$C72,D$56)</f>
        <v>343.70299999999997</v>
      </c>
      <c r="E22" s="52" cm="1">
        <f t="array" ref="E22">INDEX($D$64:$AD$91,$C72,E$56)</f>
        <v>495.93900000000002</v>
      </c>
      <c r="F22" s="52"/>
      <c r="G22" s="53" t="str" cm="1">
        <f t="array" ref="G22">HYPERLINK(TEXT("#"&amp;INDEX($D$99:$AD$126,$C107,C$56),),INDEX($D$99:$AD$126,$C107,C$56))</f>
        <v>A127833177K</v>
      </c>
      <c r="H22" s="53" t="str" cm="1">
        <f t="array" ref="H22">HYPERLINK(TEXT("#"&amp;INDEX($D$99:$AD$126,$C107,D$56),),INDEX($D$99:$AD$126,$C107,D$56))</f>
        <v>A127830207J</v>
      </c>
      <c r="I22" s="53" t="str" cm="1">
        <f t="array" ref="I22">HYPERLINK(TEXT("#"&amp;INDEX($D$99:$AD$126,$C107,E$56),),INDEX($D$99:$AD$126,$C107,E$56))</f>
        <v>A127827237L</v>
      </c>
    </row>
    <row r="23" spans="1:9">
      <c r="C23" s="52"/>
      <c r="D23" s="52"/>
      <c r="E23" s="52"/>
      <c r="F23" s="52"/>
      <c r="G23" s="53"/>
      <c r="H23" s="53"/>
      <c r="I23" s="53"/>
    </row>
    <row r="24" spans="1:9">
      <c r="A24" s="50" t="s">
        <v>1762</v>
      </c>
      <c r="C24" s="52"/>
      <c r="D24" s="52"/>
      <c r="E24" s="52"/>
      <c r="F24" s="52"/>
      <c r="G24" s="53"/>
      <c r="H24" s="53"/>
      <c r="I24" s="53"/>
    </row>
    <row r="25" spans="1:9">
      <c r="A25" s="50"/>
      <c r="B25" s="11" t="s">
        <v>1753</v>
      </c>
      <c r="C25" s="52" cm="1">
        <f t="array" ref="C25">INDEX($D$64:$AD$91,$C75,C$56)</f>
        <v>1594.3510000000001</v>
      </c>
      <c r="D25" s="52" cm="1">
        <f t="array" ref="D25">INDEX($D$64:$AD$91,$C75,D$56)</f>
        <v>859.25699999999995</v>
      </c>
      <c r="E25" s="52" cm="1">
        <f t="array" ref="E25">INDEX($D$64:$AD$91,$C75,E$56)</f>
        <v>735.09400000000005</v>
      </c>
      <c r="F25" s="52"/>
      <c r="G25" s="53" t="str" cm="1">
        <f t="array" ref="G25">HYPERLINK(TEXT("#"&amp;INDEX($D$99:$AD$126,$C110,C$56),),INDEX($D$99:$AD$126,$C110,C$56))</f>
        <v>A127833182C</v>
      </c>
      <c r="H25" s="53" t="str" cm="1">
        <f t="array" ref="H25">HYPERLINK(TEXT("#"&amp;INDEX($D$99:$AD$126,$C110,D$56),),INDEX($D$99:$AD$126,$C110,D$56))</f>
        <v>A127830212A</v>
      </c>
      <c r="I25" s="53" t="str" cm="1">
        <f t="array" ref="I25">HYPERLINK(TEXT("#"&amp;INDEX($D$99:$AD$126,$C110,E$56),),INDEX($D$99:$AD$126,$C110,E$56))</f>
        <v>A127827242F</v>
      </c>
    </row>
    <row r="26" spans="1:9">
      <c r="B26" s="54" t="s">
        <v>1763</v>
      </c>
      <c r="C26" s="52" cm="1">
        <f t="array" ref="C26">INDEX($D$64:$AD$91,$C76,C$56)</f>
        <v>670.29399999999998</v>
      </c>
      <c r="D26" s="52" cm="1">
        <f t="array" ref="D26">INDEX($D$64:$AD$91,$C76,D$56)</f>
        <v>482.98899999999998</v>
      </c>
      <c r="E26" s="52" cm="1">
        <f t="array" ref="E26">INDEX($D$64:$AD$91,$C76,E$56)</f>
        <v>187.30500000000001</v>
      </c>
      <c r="F26" s="52"/>
      <c r="G26" s="53" t="str" cm="1">
        <f t="array" ref="G26">HYPERLINK(TEXT("#"&amp;INDEX($D$99:$AD$126,$C111,C$56),),INDEX($D$99:$AD$126,$C111,C$56))</f>
        <v>A127833184J</v>
      </c>
      <c r="H26" s="53" t="str" cm="1">
        <f t="array" ref="H26">HYPERLINK(TEXT("#"&amp;INDEX($D$99:$AD$126,$C111,D$56),),INDEX($D$99:$AD$126,$C111,D$56))</f>
        <v>A127830214F</v>
      </c>
      <c r="I26" s="53" t="str" cm="1">
        <f t="array" ref="I26">HYPERLINK(TEXT("#"&amp;INDEX($D$99:$AD$126,$C111,E$56),),INDEX($D$99:$AD$126,$C111,E$56))</f>
        <v>A127827244K</v>
      </c>
    </row>
    <row r="27" spans="1:9">
      <c r="B27" s="55" t="s">
        <v>1755</v>
      </c>
      <c r="C27" s="52" cm="1">
        <f t="array" ref="C27">INDEX($D$64:$AD$91,$C77,C$56)</f>
        <v>116.151</v>
      </c>
      <c r="D27" s="52" cm="1">
        <f t="array" ref="D27">INDEX($D$64:$AD$91,$C77,D$56)</f>
        <v>88.83</v>
      </c>
      <c r="E27" s="52" cm="1">
        <f t="array" ref="E27">INDEX($D$64:$AD$91,$C77,E$56)</f>
        <v>27.321000000000002</v>
      </c>
      <c r="F27" s="52"/>
      <c r="G27" s="53" t="str" cm="1">
        <f t="array" ref="G27">HYPERLINK(TEXT("#"&amp;INDEX($D$99:$AD$126,$C112,C$56),),INDEX($D$99:$AD$126,$C112,C$56))</f>
        <v>A127833181A</v>
      </c>
      <c r="H27" s="53" t="str" cm="1">
        <f t="array" ref="H27">HYPERLINK(TEXT("#"&amp;INDEX($D$99:$AD$126,$C112,D$56),),INDEX($D$99:$AD$126,$C112,D$56))</f>
        <v>A127830211X</v>
      </c>
      <c r="I27" s="53" t="str" cm="1">
        <f t="array" ref="I27">HYPERLINK(TEXT("#"&amp;INDEX($D$99:$AD$126,$C112,E$56),),INDEX($D$99:$AD$126,$C112,E$56))</f>
        <v>A127827241C</v>
      </c>
    </row>
    <row r="28" spans="1:9">
      <c r="B28" s="55" t="s">
        <v>1760</v>
      </c>
      <c r="C28" s="52" cm="1">
        <f t="array" ref="C28">INDEX($D$64:$AD$91,$C78,C$56)</f>
        <v>585.17399999999998</v>
      </c>
      <c r="D28" s="52" cm="1">
        <f t="array" ref="D28">INDEX($D$64:$AD$91,$C78,D$56)</f>
        <v>415.72800000000001</v>
      </c>
      <c r="E28" s="52" cm="1">
        <f t="array" ref="E28">INDEX($D$64:$AD$91,$C78,E$56)</f>
        <v>169.447</v>
      </c>
      <c r="F28" s="52"/>
      <c r="G28" s="53" t="str" cm="1">
        <f t="array" ref="G28">HYPERLINK(TEXT("#"&amp;INDEX($D$99:$AD$126,$C113,C$56),),INDEX($D$99:$AD$126,$C113,C$56))</f>
        <v>A127833180X</v>
      </c>
      <c r="H28" s="53" t="str" cm="1">
        <f t="array" ref="H28">HYPERLINK(TEXT("#"&amp;INDEX($D$99:$AD$126,$C113,D$56),),INDEX($D$99:$AD$126,$C113,D$56))</f>
        <v>A127830210W</v>
      </c>
      <c r="I28" s="53" t="str" cm="1">
        <f t="array" ref="I28">HYPERLINK(TEXT("#"&amp;INDEX($D$99:$AD$126,$C113,E$56),),INDEX($D$99:$AD$126,$C113,E$56))</f>
        <v>A127827240A</v>
      </c>
    </row>
    <row r="29" spans="1:9">
      <c r="B29" s="54" t="s">
        <v>1764</v>
      </c>
      <c r="C29" s="52" cm="1">
        <f t="array" ref="C29">INDEX($D$64:$AD$91,$C79,C$56)</f>
        <v>924.05700000000002</v>
      </c>
      <c r="D29" s="52" cm="1">
        <f t="array" ref="D29">INDEX($D$64:$AD$91,$C79,D$56)</f>
        <v>376.26799999999997</v>
      </c>
      <c r="E29" s="52" cm="1">
        <f t="array" ref="E29">INDEX($D$64:$AD$91,$C79,E$56)</f>
        <v>547.78899999999999</v>
      </c>
      <c r="F29" s="52"/>
      <c r="G29" s="53" t="str" cm="1">
        <f t="array" ref="G29">HYPERLINK(TEXT("#"&amp;INDEX($D$99:$AD$126,$C114,C$56),),INDEX($D$99:$AD$126,$C114,C$56))</f>
        <v>A127833183F</v>
      </c>
      <c r="H29" s="53" t="str" cm="1">
        <f t="array" ref="H29">HYPERLINK(TEXT("#"&amp;INDEX($D$99:$AD$126,$C114,D$56),),INDEX($D$99:$AD$126,$C114,D$56))</f>
        <v>A127830213C</v>
      </c>
      <c r="I29" s="53" t="str" cm="1">
        <f t="array" ref="I29">HYPERLINK(TEXT("#"&amp;INDEX($D$99:$AD$126,$C114,E$56),),INDEX($D$99:$AD$126,$C114,E$56))</f>
        <v>A127827243J</v>
      </c>
    </row>
    <row r="30" spans="1:9">
      <c r="B30" s="55" t="s">
        <v>1758</v>
      </c>
      <c r="C30" s="52" cm="1">
        <f t="array" ref="C30">INDEX($D$64:$AD$91,$C80,C$56)</f>
        <v>180.761</v>
      </c>
      <c r="D30" s="52" cm="1">
        <f t="array" ref="D30">INDEX($D$64:$AD$91,$C80,D$56)</f>
        <v>78.331999999999994</v>
      </c>
      <c r="E30" s="52" cm="1">
        <f t="array" ref="E30">INDEX($D$64:$AD$91,$C80,E$56)</f>
        <v>102.429</v>
      </c>
      <c r="F30" s="52"/>
      <c r="G30" s="53" t="str" cm="1">
        <f t="array" ref="G30">HYPERLINK(TEXT("#"&amp;INDEX($D$99:$AD$126,$C115,C$56),),INDEX($D$99:$AD$126,$C115,C$56))</f>
        <v>A127833178L</v>
      </c>
      <c r="H30" s="53" t="str" cm="1">
        <f t="array" ref="H30">HYPERLINK(TEXT("#"&amp;INDEX($D$99:$AD$126,$C115,D$56),),INDEX($D$99:$AD$126,$C115,D$56))</f>
        <v>A127830208K</v>
      </c>
      <c r="I30" s="53" t="str" cm="1">
        <f t="array" ref="I30">HYPERLINK(TEXT("#"&amp;INDEX($D$99:$AD$126,$C115,E$56),),INDEX($D$99:$AD$126,$C115,E$56))</f>
        <v>A127827238R</v>
      </c>
    </row>
    <row r="31" spans="1:9">
      <c r="B31" s="55" t="s">
        <v>1761</v>
      </c>
      <c r="C31" s="52" cm="1">
        <f t="array" ref="C31">INDEX($D$64:$AD$91,$C81,C$56)</f>
        <v>839.64300000000003</v>
      </c>
      <c r="D31" s="52" cm="1">
        <f t="array" ref="D31">INDEX($D$64:$AD$91,$C81,D$56)</f>
        <v>343.70299999999997</v>
      </c>
      <c r="E31" s="52" cm="1">
        <f t="array" ref="E31">INDEX($D$64:$AD$91,$C81,E$56)</f>
        <v>495.93900000000002</v>
      </c>
      <c r="F31" s="52"/>
      <c r="G31" s="53" t="str" cm="1">
        <f t="array" ref="G31">HYPERLINK(TEXT("#"&amp;INDEX($D$99:$AD$126,$C116,C$56),),INDEX($D$99:$AD$126,$C116,C$56))</f>
        <v>A127833177K</v>
      </c>
      <c r="H31" s="53" t="str" cm="1">
        <f t="array" ref="H31">HYPERLINK(TEXT("#"&amp;INDEX($D$99:$AD$126,$C116,D$56),),INDEX($D$99:$AD$126,$C116,D$56))</f>
        <v>A127830207J</v>
      </c>
      <c r="I31" s="53" t="str" cm="1">
        <f t="array" ref="I31">HYPERLINK(TEXT("#"&amp;INDEX($D$99:$AD$126,$C116,E$56),),INDEX($D$99:$AD$126,$C116,E$56))</f>
        <v>A127827237L</v>
      </c>
    </row>
    <row r="32" spans="1:9">
      <c r="B32" s="11"/>
      <c r="C32" s="52"/>
      <c r="D32" s="52"/>
      <c r="E32" s="52"/>
      <c r="F32" s="52"/>
      <c r="G32" s="53"/>
      <c r="H32" s="53"/>
      <c r="I32" s="53"/>
    </row>
    <row r="33" spans="1:20">
      <c r="A33" s="50" t="s">
        <v>1765</v>
      </c>
      <c r="C33" s="52"/>
      <c r="D33" s="52"/>
      <c r="E33" s="52"/>
      <c r="F33" s="52"/>
      <c r="G33" s="53"/>
      <c r="H33" s="53"/>
      <c r="I33" s="53"/>
    </row>
    <row r="34" spans="1:20">
      <c r="A34" s="50"/>
      <c r="B34" s="11" t="s">
        <v>1765</v>
      </c>
      <c r="C34" s="52" cm="1">
        <f t="array" ref="C34">INDEX($D$64:$AD$91,$C84,C$56)</f>
        <v>901.49</v>
      </c>
      <c r="D34" s="52" cm="1">
        <f t="array" ref="D34">INDEX($D$64:$AD$91,$C84,D$56)</f>
        <v>386.964</v>
      </c>
      <c r="E34" s="52" cm="1">
        <f t="array" ref="E34">INDEX($D$64:$AD$91,$C84,E$56)</f>
        <v>514.52599999999995</v>
      </c>
      <c r="F34" s="52"/>
      <c r="G34" s="53" t="str" cm="1">
        <f t="array" ref="G34">HYPERLINK(TEXT("#"&amp;INDEX($D$99:$AD$126,$C119,C$56),),INDEX($D$99:$AD$126,$C119,C$56))</f>
        <v>A127833191F</v>
      </c>
      <c r="H34" s="53" t="str" cm="1">
        <f t="array" ref="H34">HYPERLINK(TEXT("#"&amp;INDEX($D$99:$AD$126,$C119,D$56),),INDEX($D$99:$AD$126,$C119,D$56))</f>
        <v>A127830221C</v>
      </c>
      <c r="I34" s="53" t="str" cm="1">
        <f t="array" ref="I34">HYPERLINK(TEXT("#"&amp;INDEX($D$99:$AD$126,$C119,E$56),),INDEX($D$99:$AD$126,$C119,E$56))</f>
        <v>A127827251J</v>
      </c>
    </row>
    <row r="35" spans="1:20">
      <c r="B35" s="54" t="s">
        <v>1766</v>
      </c>
      <c r="C35" s="52" cm="1">
        <f t="array" ref="C35">INDEX($D$64:$AD$91,$C85,C$56)</f>
        <v>61.847000000000001</v>
      </c>
      <c r="D35" s="52" cm="1">
        <f t="array" ref="D35">INDEX($D$64:$AD$91,$C85,D$56)</f>
        <v>43.261000000000003</v>
      </c>
      <c r="E35" s="52" cm="1">
        <f t="array" ref="E35">INDEX($D$64:$AD$91,$C85,E$56)</f>
        <v>18.585999999999999</v>
      </c>
      <c r="F35" s="52"/>
      <c r="G35" s="53" t="str" cm="1">
        <f t="array" ref="G35">HYPERLINK(TEXT("#"&amp;INDEX($D$99:$AD$126,$C120,C$56),),INDEX($D$99:$AD$126,$C120,C$56))</f>
        <v>A127833179R</v>
      </c>
      <c r="H35" s="53" t="str" cm="1">
        <f t="array" ref="H35">HYPERLINK(TEXT("#"&amp;INDEX($D$99:$AD$126,$C120,D$56),),INDEX($D$99:$AD$126,$C120,D$56))</f>
        <v>A127830209L</v>
      </c>
      <c r="I35" s="53" t="str" cm="1">
        <f t="array" ref="I35">HYPERLINK(TEXT("#"&amp;INDEX($D$99:$AD$126,$C120,E$56),),INDEX($D$99:$AD$126,$C120,E$56))</f>
        <v>A127827239T</v>
      </c>
    </row>
    <row r="36" spans="1:20">
      <c r="B36" s="54" t="s">
        <v>1761</v>
      </c>
      <c r="C36" s="52" cm="1">
        <f t="array" ref="C36">INDEX($D$64:$AD$91,$C86,C$56)</f>
        <v>839.64300000000003</v>
      </c>
      <c r="D36" s="52" cm="1">
        <f t="array" ref="D36">INDEX($D$64:$AD$91,$C86,D$56)</f>
        <v>343.70299999999997</v>
      </c>
      <c r="E36" s="52" cm="1">
        <f t="array" ref="E36">INDEX($D$64:$AD$91,$C86,E$56)</f>
        <v>495.93900000000002</v>
      </c>
      <c r="F36" s="52"/>
      <c r="G36" s="53" t="str" cm="1">
        <f t="array" ref="G36">HYPERLINK(TEXT("#"&amp;INDEX($D$99:$AD$126,$C121,C$56),),INDEX($D$99:$AD$126,$C121,C$56))</f>
        <v>A127833177K</v>
      </c>
      <c r="H36" s="53" t="str" cm="1">
        <f t="array" ref="H36">HYPERLINK(TEXT("#"&amp;INDEX($D$99:$AD$126,$C121,D$56),),INDEX($D$99:$AD$126,$C121,D$56))</f>
        <v>A127830207J</v>
      </c>
      <c r="I36" s="53" t="str" cm="1">
        <f t="array" ref="I36">HYPERLINK(TEXT("#"&amp;INDEX($D$99:$AD$126,$C121,E$56),),INDEX($D$99:$AD$126,$C121,E$56))</f>
        <v>A127827237L</v>
      </c>
    </row>
    <row r="37" spans="1:20">
      <c r="B37" s="11"/>
      <c r="C37" s="52"/>
      <c r="D37" s="52"/>
      <c r="E37" s="52"/>
      <c r="F37" s="52"/>
      <c r="G37" s="53"/>
      <c r="H37" s="53"/>
      <c r="I37" s="53"/>
    </row>
    <row r="38" spans="1:20">
      <c r="A38" s="50" t="s">
        <v>1767</v>
      </c>
      <c r="C38" s="52"/>
      <c r="D38" s="52"/>
      <c r="E38" s="52"/>
      <c r="F38" s="52"/>
      <c r="G38" s="53"/>
      <c r="H38" s="53"/>
      <c r="I38" s="53"/>
    </row>
    <row r="39" spans="1:20">
      <c r="B39" s="11" t="s">
        <v>1768</v>
      </c>
      <c r="C39" s="52" cm="1">
        <f t="array" ref="C39">INDEX($D$64:$AD$91,$C89,C$56)</f>
        <v>14102.888000000001</v>
      </c>
      <c r="D39" s="52" cm="1">
        <f t="array" ref="D39">INDEX($D$64:$AD$91,$C89,D$56)</f>
        <v>7369.6080000000002</v>
      </c>
      <c r="E39" s="52" cm="1">
        <f t="array" ref="E39">INDEX($D$64:$AD$91,$C89,E$56)</f>
        <v>6733.28</v>
      </c>
      <c r="F39" s="52"/>
      <c r="G39" s="53" t="str" cm="1">
        <f t="array" ref="G39">HYPERLINK(TEXT("#"&amp;INDEX($D$99:$AD$126,$C124,C$56),),INDEX($D$99:$AD$126,$C124,C$56))</f>
        <v>A127833187R</v>
      </c>
      <c r="H39" s="53" t="str" cm="1">
        <f t="array" ref="H39">HYPERLINK(TEXT("#"&amp;INDEX($D$99:$AD$126,$C124,D$56),),INDEX($D$99:$AD$126,$C124,D$56))</f>
        <v>A127830217L</v>
      </c>
      <c r="I39" s="53" t="str" cm="1">
        <f t="array" ref="I39">HYPERLINK(TEXT("#"&amp;INDEX($D$99:$AD$126,$C124,E$56),),INDEX($D$99:$AD$126,$C124,E$56))</f>
        <v>A127827247T</v>
      </c>
    </row>
    <row r="40" spans="1:20">
      <c r="B40" s="54" t="s">
        <v>1769</v>
      </c>
      <c r="C40" s="52" cm="1">
        <f t="array" ref="C40">INDEX($D$64:$AD$91,$C90,C$56)</f>
        <v>9835.5570000000007</v>
      </c>
      <c r="D40" s="52" cm="1">
        <f t="array" ref="D40">INDEX($D$64:$AD$91,$C90,D$56)</f>
        <v>5964.9620000000004</v>
      </c>
      <c r="E40" s="52" cm="1">
        <f t="array" ref="E40">INDEX($D$64:$AD$91,$C90,E$56)</f>
        <v>3870.5949999999998</v>
      </c>
      <c r="F40" s="52"/>
      <c r="G40" s="53" t="str" cm="1">
        <f t="array" ref="G40">HYPERLINK(TEXT("#"&amp;INDEX($D$99:$AD$126,$C125,C$56),),INDEX($D$99:$AD$126,$C125,C$56))</f>
        <v>A127833189V</v>
      </c>
      <c r="H40" s="53" t="str" cm="1">
        <f t="array" ref="H40">HYPERLINK(TEXT("#"&amp;INDEX($D$99:$AD$126,$C125,D$56),),INDEX($D$99:$AD$126,$C125,D$56))</f>
        <v>A127830219T</v>
      </c>
      <c r="I40" s="53" t="str" cm="1">
        <f t="array" ref="I40">HYPERLINK(TEXT("#"&amp;INDEX($D$99:$AD$126,$C125,E$56),),INDEX($D$99:$AD$126,$C125,E$56))</f>
        <v>A127827249W</v>
      </c>
    </row>
    <row r="41" spans="1:20">
      <c r="B41" s="54" t="s">
        <v>1770</v>
      </c>
      <c r="C41" s="52" cm="1">
        <f t="array" ref="C41">INDEX($D$64:$AD$91,$C91,C$56)</f>
        <v>4267.3310000000001</v>
      </c>
      <c r="D41" s="52" cm="1">
        <f t="array" ref="D41">INDEX($D$64:$AD$91,$C91,D$56)</f>
        <v>1404.645</v>
      </c>
      <c r="E41" s="52" cm="1">
        <f t="array" ref="E41">INDEX($D$64:$AD$91,$C91,E$56)</f>
        <v>2862.6860000000001</v>
      </c>
      <c r="F41" s="52"/>
      <c r="G41" s="53" t="str" cm="1">
        <f t="array" ref="G41">HYPERLINK(TEXT("#"&amp;INDEX($D$99:$AD$126,$C126,C$56),),INDEX($D$99:$AD$126,$C126,C$56))</f>
        <v>A127833188T</v>
      </c>
      <c r="H41" s="53" t="str" cm="1">
        <f t="array" ref="H41">HYPERLINK(TEXT("#"&amp;INDEX($D$99:$AD$126,$C126,D$56),),INDEX($D$99:$AD$126,$C126,D$56))</f>
        <v>A127830218R</v>
      </c>
      <c r="I41" s="53" t="str" cm="1">
        <f t="array" ref="I41">HYPERLINK(TEXT("#"&amp;INDEX($D$99:$AD$126,$C126,E$56),),INDEX($D$99:$AD$126,$C126,E$56))</f>
        <v>A127827248V</v>
      </c>
    </row>
    <row r="42" spans="1:20">
      <c r="B42" s="11"/>
      <c r="C42" s="52"/>
      <c r="D42" s="52"/>
      <c r="E42" s="52"/>
      <c r="F42" s="52"/>
      <c r="G42" s="53"/>
      <c r="H42" s="53"/>
      <c r="I42" s="53"/>
    </row>
    <row r="43" spans="1:20">
      <c r="B43" s="11"/>
      <c r="C43" s="52"/>
      <c r="D43" s="52"/>
      <c r="E43" s="52"/>
      <c r="F43" s="52"/>
      <c r="G43" s="53"/>
      <c r="H43" s="53"/>
      <c r="I43" s="53"/>
    </row>
    <row r="44" spans="1:20">
      <c r="A44" s="57" t="str">
        <f ca="1">Contents!B27</f>
        <v>© Commonwealth of Australia 2023</v>
      </c>
      <c r="B44" s="58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</row>
    <row r="45" spans="1:20">
      <c r="A45" s="57"/>
      <c r="B45" s="58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</row>
    <row r="46" spans="1:20" hidden="1">
      <c r="A46" s="59"/>
      <c r="B46" s="60" t="s">
        <v>1782</v>
      </c>
      <c r="C46" s="61">
        <v>1</v>
      </c>
      <c r="D46" s="62"/>
      <c r="E46" s="6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idden="1">
      <c r="A47" s="59"/>
      <c r="B47" s="60" t="s">
        <v>1783</v>
      </c>
      <c r="C47" s="61">
        <f>C46+3</f>
        <v>4</v>
      </c>
      <c r="D47" s="62"/>
      <c r="E47" s="6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idden="1">
      <c r="A48" s="59"/>
      <c r="B48" s="60" t="s">
        <v>1784</v>
      </c>
      <c r="C48" s="61">
        <f t="shared" ref="C48:C54" si="0">C47+3</f>
        <v>7</v>
      </c>
      <c r="D48" s="62"/>
      <c r="E48" s="6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30" hidden="1">
      <c r="A49" s="59"/>
      <c r="B49" s="60" t="s">
        <v>1785</v>
      </c>
      <c r="C49" s="61">
        <f t="shared" si="0"/>
        <v>10</v>
      </c>
      <c r="D49" s="62"/>
      <c r="E49" s="6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30" hidden="1">
      <c r="A50" s="59"/>
      <c r="B50" s="60" t="s">
        <v>1786</v>
      </c>
      <c r="C50" s="61">
        <f t="shared" si="0"/>
        <v>13</v>
      </c>
      <c r="D50" s="62"/>
      <c r="E50" s="6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30" hidden="1">
      <c r="A51" s="59"/>
      <c r="B51" s="60" t="s">
        <v>1787</v>
      </c>
      <c r="C51" s="61">
        <f t="shared" si="0"/>
        <v>16</v>
      </c>
      <c r="D51" s="62"/>
      <c r="E51" s="6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</row>
    <row r="52" spans="1:30" hidden="1">
      <c r="A52" s="59"/>
      <c r="B52" s="60" t="s">
        <v>1788</v>
      </c>
      <c r="C52" s="61">
        <f t="shared" si="0"/>
        <v>19</v>
      </c>
      <c r="D52" s="62"/>
      <c r="E52" s="6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</row>
    <row r="53" spans="1:30" hidden="1">
      <c r="A53" s="59"/>
      <c r="B53" s="60" t="s">
        <v>1789</v>
      </c>
      <c r="C53" s="61">
        <f t="shared" si="0"/>
        <v>22</v>
      </c>
      <c r="D53" s="62"/>
      <c r="E53" s="6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</row>
    <row r="54" spans="1:30" hidden="1">
      <c r="A54" s="59"/>
      <c r="B54" s="60" t="s">
        <v>1790</v>
      </c>
      <c r="C54" s="61">
        <f t="shared" si="0"/>
        <v>25</v>
      </c>
      <c r="D54" s="62"/>
      <c r="E54" s="6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</row>
    <row r="55" spans="1:30" hidden="1">
      <c r="A55" s="59"/>
      <c r="B55" s="63"/>
      <c r="C55" s="62"/>
      <c r="D55" s="62"/>
      <c r="E55" s="6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</row>
    <row r="56" spans="1:30" hidden="1">
      <c r="A56" s="59"/>
      <c r="B56" s="64"/>
      <c r="C56" s="61">
        <f>VLOOKUP(C10,B46:C54,2,FALSE)</f>
        <v>1</v>
      </c>
      <c r="D56" s="61">
        <f>C56+1</f>
        <v>2</v>
      </c>
      <c r="E56" s="61">
        <f>D56+1</f>
        <v>3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</row>
    <row r="57" spans="1:30" hidden="1">
      <c r="A57" s="59"/>
      <c r="B57" s="58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</row>
    <row r="58" spans="1:30" hidden="1">
      <c r="A58" s="59"/>
      <c r="B58" s="58"/>
      <c r="C58" s="58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</row>
    <row r="59" spans="1:30" hidden="1">
      <c r="A59" s="59"/>
      <c r="B59" s="58"/>
      <c r="C59" s="58"/>
      <c r="D59" s="61">
        <v>1</v>
      </c>
      <c r="E59" s="61">
        <v>2</v>
      </c>
      <c r="F59" s="61">
        <v>3</v>
      </c>
      <c r="G59" s="61">
        <v>4</v>
      </c>
      <c r="H59" s="61">
        <v>5</v>
      </c>
      <c r="I59" s="61">
        <v>6</v>
      </c>
      <c r="J59" s="61">
        <v>7</v>
      </c>
      <c r="K59" s="61">
        <v>8</v>
      </c>
      <c r="L59" s="61">
        <v>9</v>
      </c>
      <c r="M59" s="61">
        <v>10</v>
      </c>
      <c r="N59" s="61">
        <v>11</v>
      </c>
      <c r="O59" s="61">
        <v>12</v>
      </c>
      <c r="P59" s="61">
        <v>13</v>
      </c>
      <c r="Q59" s="61">
        <v>14</v>
      </c>
      <c r="R59" s="61">
        <v>15</v>
      </c>
      <c r="S59" s="61">
        <v>16</v>
      </c>
      <c r="T59" s="61">
        <v>17</v>
      </c>
      <c r="U59" s="61">
        <v>18</v>
      </c>
      <c r="V59" s="61">
        <v>19</v>
      </c>
      <c r="W59" s="61">
        <v>20</v>
      </c>
      <c r="X59" s="61">
        <v>21</v>
      </c>
      <c r="Y59" s="61">
        <v>22</v>
      </c>
      <c r="Z59" s="61">
        <v>23</v>
      </c>
      <c r="AA59" s="61">
        <v>24</v>
      </c>
      <c r="AB59" s="61">
        <v>25</v>
      </c>
      <c r="AC59" s="61">
        <v>26</v>
      </c>
      <c r="AD59" s="61">
        <v>27</v>
      </c>
    </row>
    <row r="60" spans="1:30" ht="15" hidden="1" customHeight="1">
      <c r="A60" s="43"/>
      <c r="B60" s="43"/>
      <c r="C60" s="43"/>
      <c r="D60" s="65" t="s">
        <v>1791</v>
      </c>
      <c r="E60" s="65"/>
      <c r="F60" s="65"/>
      <c r="G60" s="65" t="s">
        <v>1792</v>
      </c>
      <c r="H60" s="65"/>
      <c r="I60" s="65"/>
      <c r="J60" s="65" t="s">
        <v>1793</v>
      </c>
      <c r="K60" s="65"/>
      <c r="L60" s="65"/>
      <c r="M60" s="65" t="s">
        <v>1794</v>
      </c>
      <c r="N60" s="65"/>
      <c r="O60" s="65"/>
      <c r="P60" s="65" t="s">
        <v>1795</v>
      </c>
      <c r="Q60" s="65"/>
      <c r="R60" s="65"/>
      <c r="S60" s="65" t="s">
        <v>1796</v>
      </c>
      <c r="T60" s="65"/>
      <c r="U60" s="65"/>
      <c r="V60" s="65" t="s">
        <v>1797</v>
      </c>
      <c r="W60" s="65"/>
      <c r="X60" s="65"/>
      <c r="Y60" s="65" t="s">
        <v>1798</v>
      </c>
      <c r="Z60" s="65"/>
      <c r="AA60" s="65"/>
      <c r="AB60" s="65" t="s">
        <v>1799</v>
      </c>
      <c r="AC60" s="65"/>
      <c r="AD60" s="65"/>
    </row>
    <row r="61" spans="1:30" hidden="1">
      <c r="A61" s="43"/>
      <c r="B61" s="43"/>
      <c r="C61" s="43"/>
      <c r="D61" s="44" t="s">
        <v>1748</v>
      </c>
      <c r="E61" s="44" t="s">
        <v>1749</v>
      </c>
      <c r="F61" s="44" t="s">
        <v>1750</v>
      </c>
      <c r="G61" s="44" t="s">
        <v>1748</v>
      </c>
      <c r="H61" s="44" t="s">
        <v>1749</v>
      </c>
      <c r="I61" s="44" t="s">
        <v>1750</v>
      </c>
      <c r="J61" s="44" t="s">
        <v>1748</v>
      </c>
      <c r="K61" s="44" t="s">
        <v>1749</v>
      </c>
      <c r="L61" s="44" t="s">
        <v>1750</v>
      </c>
      <c r="M61" s="44" t="s">
        <v>1748</v>
      </c>
      <c r="N61" s="44" t="s">
        <v>1749</v>
      </c>
      <c r="O61" s="44" t="s">
        <v>1750</v>
      </c>
      <c r="P61" s="44" t="s">
        <v>1748</v>
      </c>
      <c r="Q61" s="44" t="s">
        <v>1749</v>
      </c>
      <c r="R61" s="44" t="s">
        <v>1750</v>
      </c>
      <c r="S61" s="44" t="s">
        <v>1748</v>
      </c>
      <c r="T61" s="44" t="s">
        <v>1749</v>
      </c>
      <c r="U61" s="44" t="s">
        <v>1750</v>
      </c>
      <c r="V61" s="44" t="s">
        <v>1748</v>
      </c>
      <c r="W61" s="44" t="s">
        <v>1749</v>
      </c>
      <c r="X61" s="44" t="s">
        <v>1750</v>
      </c>
      <c r="Y61" s="44" t="s">
        <v>1748</v>
      </c>
      <c r="Z61" s="44" t="s">
        <v>1749</v>
      </c>
      <c r="AA61" s="44" t="s">
        <v>1750</v>
      </c>
      <c r="AB61" s="44" t="s">
        <v>1748</v>
      </c>
      <c r="AC61" s="44" t="s">
        <v>1749</v>
      </c>
      <c r="AD61" s="44" t="s">
        <v>1750</v>
      </c>
    </row>
    <row r="62" spans="1:30" hidden="1">
      <c r="A62" s="43"/>
      <c r="B62" s="43"/>
      <c r="C62" s="43"/>
      <c r="D62" s="49" t="s">
        <v>1751</v>
      </c>
      <c r="E62" s="49" t="s">
        <v>1751</v>
      </c>
      <c r="F62" s="49" t="s">
        <v>1751</v>
      </c>
      <c r="G62" s="49" t="s">
        <v>1751</v>
      </c>
      <c r="H62" s="49" t="s">
        <v>1751</v>
      </c>
      <c r="I62" s="49" t="s">
        <v>1751</v>
      </c>
      <c r="J62" s="49" t="s">
        <v>1751</v>
      </c>
      <c r="K62" s="49" t="s">
        <v>1751</v>
      </c>
      <c r="L62" s="49" t="s">
        <v>1751</v>
      </c>
      <c r="M62" s="49" t="s">
        <v>1751</v>
      </c>
      <c r="N62" s="49" t="s">
        <v>1751</v>
      </c>
      <c r="O62" s="49" t="s">
        <v>1751</v>
      </c>
      <c r="P62" s="49" t="s">
        <v>1751</v>
      </c>
      <c r="Q62" s="49" t="s">
        <v>1751</v>
      </c>
      <c r="R62" s="49" t="s">
        <v>1751</v>
      </c>
      <c r="S62" s="49" t="s">
        <v>1751</v>
      </c>
      <c r="T62" s="49" t="s">
        <v>1751</v>
      </c>
      <c r="U62" s="49" t="s">
        <v>1751</v>
      </c>
      <c r="V62" s="49" t="s">
        <v>1751</v>
      </c>
      <c r="W62" s="49" t="s">
        <v>1751</v>
      </c>
      <c r="X62" s="49" t="s">
        <v>1751</v>
      </c>
      <c r="Y62" s="49" t="s">
        <v>1751</v>
      </c>
      <c r="Z62" s="49" t="s">
        <v>1751</v>
      </c>
      <c r="AA62" s="49" t="s">
        <v>1751</v>
      </c>
      <c r="AB62" s="49" t="s">
        <v>1751</v>
      </c>
      <c r="AC62" s="49" t="s">
        <v>1751</v>
      </c>
      <c r="AD62" s="49" t="s">
        <v>1751</v>
      </c>
    </row>
    <row r="63" spans="1:30" hidden="1">
      <c r="A63" s="50" t="s">
        <v>1752</v>
      </c>
      <c r="C63" s="43"/>
      <c r="D63" s="49"/>
      <c r="E63" s="49"/>
      <c r="F63" s="49"/>
      <c r="G63" s="51"/>
      <c r="H63" s="66"/>
      <c r="I63" s="66"/>
    </row>
    <row r="64" spans="1:30" hidden="1">
      <c r="B64" s="11" t="s">
        <v>1753</v>
      </c>
      <c r="C64" s="60">
        <v>1</v>
      </c>
      <c r="D64" s="52">
        <f>_xlfn.SINGLE(A127833182C_Latest)</f>
        <v>1594.3510000000001</v>
      </c>
      <c r="E64" s="52">
        <f>_xlfn.SINGLE(A127830212A_Latest)</f>
        <v>859.25699999999995</v>
      </c>
      <c r="F64" s="52">
        <f>_xlfn.SINGLE(A127827242F_Latest)</f>
        <v>735.09400000000005</v>
      </c>
      <c r="G64" s="52">
        <f>_xlfn.SINGLE(A127834832L_Latest)</f>
        <v>491.68099999999998</v>
      </c>
      <c r="H64" s="52">
        <f>_xlfn.SINGLE(A127831862W_Latest)</f>
        <v>270.41699999999997</v>
      </c>
      <c r="I64" s="52">
        <f>_xlfn.SINGLE(A127828892A_Latest)</f>
        <v>221.26499999999999</v>
      </c>
      <c r="J64" s="52">
        <f>_xlfn.SINGLE(A127833512J_Latest)</f>
        <v>401.50200000000001</v>
      </c>
      <c r="K64" s="52">
        <f>_xlfn.SINGLE(A127830542T_Latest)</f>
        <v>233.63399999999999</v>
      </c>
      <c r="L64" s="52">
        <f>_xlfn.SINGLE(A127827572W_Latest)</f>
        <v>167.86699999999999</v>
      </c>
      <c r="M64" s="52">
        <f>_xlfn.SINGLE(A127835162F_Latest)</f>
        <v>336.51600000000002</v>
      </c>
      <c r="N64" s="52">
        <f>_xlfn.SINGLE(A127832192R_Latest)</f>
        <v>171.554</v>
      </c>
      <c r="O64" s="52">
        <f>_xlfn.SINGLE(A127829222J_Latest)</f>
        <v>164.96199999999999</v>
      </c>
      <c r="P64" s="52">
        <f>_xlfn.SINGLE(A127835492W_Latest)</f>
        <v>116.075</v>
      </c>
      <c r="Q64" s="52">
        <f>_xlfn.SINGLE(A127832522V_Latest)</f>
        <v>59.237000000000002</v>
      </c>
      <c r="R64" s="52">
        <f>_xlfn.SINGLE(A127829552X_Latest)</f>
        <v>56.838000000000001</v>
      </c>
      <c r="S64" s="52">
        <f>_xlfn.SINGLE(A127833842X_Latest)</f>
        <v>169.75200000000001</v>
      </c>
      <c r="T64" s="52">
        <f>_xlfn.SINGLE(A127830872J_Latest)</f>
        <v>79.521000000000001</v>
      </c>
      <c r="U64" s="52">
        <f>_xlfn.SINGLE(A127827902A_Latest)</f>
        <v>90.230999999999995</v>
      </c>
      <c r="V64" s="52">
        <f>_xlfn.SINGLE(A127834172T_Latest)</f>
        <v>37.258000000000003</v>
      </c>
      <c r="W64" s="52">
        <f>_xlfn.SINGLE(A127831202R_Latest)</f>
        <v>19.783000000000001</v>
      </c>
      <c r="X64" s="52">
        <f>_xlfn.SINGLE(A127828232V_Latest)</f>
        <v>17.475999999999999</v>
      </c>
      <c r="Y64" s="52">
        <f>_xlfn.SINGLE(A127834502W_Latest)</f>
        <v>15.82</v>
      </c>
      <c r="Z64" s="52">
        <f>_xlfn.SINGLE(A127831532F_Latest)</f>
        <v>8.7889999999999997</v>
      </c>
      <c r="AA64" s="52">
        <f>_xlfn.SINGLE(A127828562K_Latest)</f>
        <v>7.0309999999999997</v>
      </c>
      <c r="AB64" s="52">
        <f>_xlfn.SINGLE(A127832852K_Latest)</f>
        <v>25.745999999999999</v>
      </c>
      <c r="AC64" s="52">
        <f>_xlfn.SINGLE(A127829882R_Latest)</f>
        <v>16.321000000000002</v>
      </c>
      <c r="AD64" s="52">
        <f>_xlfn.SINGLE(A127826912L_Latest)</f>
        <v>9.4250000000000007</v>
      </c>
    </row>
    <row r="65" spans="1:30" hidden="1">
      <c r="B65" s="54" t="s">
        <v>1754</v>
      </c>
      <c r="C65" s="60">
        <v>2</v>
      </c>
      <c r="D65" s="52">
        <f>_xlfn.SINGLE(A127833186L_Latest)</f>
        <v>296.91199999999998</v>
      </c>
      <c r="E65" s="52">
        <f>_xlfn.SINGLE(A127830216K_Latest)</f>
        <v>167.16200000000001</v>
      </c>
      <c r="F65" s="52">
        <f>_xlfn.SINGLE(A127827246R_Latest)</f>
        <v>129.75</v>
      </c>
      <c r="G65" s="52">
        <f>_xlfn.SINGLE(A127834836W_Latest)</f>
        <v>92.301000000000002</v>
      </c>
      <c r="H65" s="52">
        <f>_xlfn.SINGLE(A127831866F_Latest)</f>
        <v>52.959000000000003</v>
      </c>
      <c r="I65" s="52">
        <f>_xlfn.SINGLE(A127828896K_Latest)</f>
        <v>39.341999999999999</v>
      </c>
      <c r="J65" s="52">
        <f>_xlfn.SINGLE(A127833516T_Latest)</f>
        <v>86.028999999999996</v>
      </c>
      <c r="K65" s="52">
        <f>_xlfn.SINGLE(A127830546A_Latest)</f>
        <v>51.607999999999997</v>
      </c>
      <c r="L65" s="52">
        <f>_xlfn.SINGLE(A127827576F_Latest)</f>
        <v>34.42</v>
      </c>
      <c r="M65" s="52">
        <f>_xlfn.SINGLE(A127835166R_Latest)</f>
        <v>51.274999999999999</v>
      </c>
      <c r="N65" s="52">
        <f>_xlfn.SINGLE(A127832196X_Latest)</f>
        <v>27.646999999999998</v>
      </c>
      <c r="O65" s="52">
        <f>_xlfn.SINGLE(A127829226T_Latest)</f>
        <v>23.628</v>
      </c>
      <c r="P65" s="52">
        <f>_xlfn.SINGLE(A127835496F_Latest)</f>
        <v>23.126999999999999</v>
      </c>
      <c r="Q65" s="52">
        <f>_xlfn.SINGLE(A127832526C_Latest)</f>
        <v>13.541</v>
      </c>
      <c r="R65" s="52">
        <f>_xlfn.SINGLE(A127829556J_Latest)</f>
        <v>9.5850000000000009</v>
      </c>
      <c r="S65" s="52">
        <f>_xlfn.SINGLE(A127833846J_Latest)</f>
        <v>30.890999999999998</v>
      </c>
      <c r="T65" s="52">
        <f>_xlfn.SINGLE(A127830876T_Latest)</f>
        <v>13.72</v>
      </c>
      <c r="U65" s="52">
        <f>_xlfn.SINGLE(A127827906K_Latest)</f>
        <v>17.172000000000001</v>
      </c>
      <c r="V65" s="52">
        <f>_xlfn.SINGLE(A127834176A_Latest)</f>
        <v>6.7329999999999997</v>
      </c>
      <c r="W65" s="52">
        <f>_xlfn.SINGLE(A127831206X_Latest)</f>
        <v>3.339</v>
      </c>
      <c r="X65" s="52">
        <f>_xlfn.SINGLE(A127828236C_Latest)</f>
        <v>3.3940000000000001</v>
      </c>
      <c r="Y65" s="52">
        <f>_xlfn.SINGLE(A127834506F_Latest)</f>
        <v>2.1720000000000002</v>
      </c>
      <c r="Z65" s="52">
        <f>_xlfn.SINGLE(A127831536R_Latest)</f>
        <v>1.1839999999999999</v>
      </c>
      <c r="AA65" s="52">
        <f>_xlfn.SINGLE(A127828566V_Latest)</f>
        <v>0.98799999999999999</v>
      </c>
      <c r="AB65" s="52">
        <f>_xlfn.SINGLE(A127832856V_Latest)</f>
        <v>4.3840000000000003</v>
      </c>
      <c r="AC65" s="52">
        <f>_xlfn.SINGLE(A127829886X_Latest)</f>
        <v>3.1629999999999998</v>
      </c>
      <c r="AD65" s="52">
        <f>_xlfn.SINGLE(A127826916W_Latest)</f>
        <v>1.222</v>
      </c>
    </row>
    <row r="66" spans="1:30" hidden="1">
      <c r="B66" s="55" t="s">
        <v>1755</v>
      </c>
      <c r="C66" s="60">
        <v>3</v>
      </c>
      <c r="D66" s="52">
        <f>_xlfn.SINGLE(A127833181A_Latest)</f>
        <v>116.151</v>
      </c>
      <c r="E66" s="52">
        <f>_xlfn.SINGLE(A127830211X_Latest)</f>
        <v>88.83</v>
      </c>
      <c r="F66" s="52">
        <f>_xlfn.SINGLE(A127827241C_Latest)</f>
        <v>27.321000000000002</v>
      </c>
      <c r="G66" s="52">
        <f>_xlfn.SINGLE(A127834831K_Latest)</f>
        <v>31.251999999999999</v>
      </c>
      <c r="H66" s="52">
        <f>_xlfn.SINGLE(A127831861V_Latest)</f>
        <v>24.713000000000001</v>
      </c>
      <c r="I66" s="52">
        <f>_xlfn.SINGLE(A127828891X_Latest)</f>
        <v>6.5389999999999997</v>
      </c>
      <c r="J66" s="52">
        <f>_xlfn.SINGLE(A127833511F_Latest)</f>
        <v>40.127000000000002</v>
      </c>
      <c r="K66" s="52">
        <f>_xlfn.SINGLE(A127830541R_Latest)</f>
        <v>32.688000000000002</v>
      </c>
      <c r="L66" s="52">
        <f>_xlfn.SINGLE(A127827571V_Latest)</f>
        <v>7.4390000000000001</v>
      </c>
      <c r="M66" s="52">
        <f>_xlfn.SINGLE(A127835161C_Latest)</f>
        <v>18.401</v>
      </c>
      <c r="N66" s="52">
        <f>_xlfn.SINGLE(A127832191L_Latest)</f>
        <v>12.875999999999999</v>
      </c>
      <c r="O66" s="52">
        <f>_xlfn.SINGLE(A127829221F_Latest)</f>
        <v>5.5250000000000004</v>
      </c>
      <c r="P66" s="52">
        <f>_xlfn.SINGLE(A127835491V_Latest)</f>
        <v>8.952</v>
      </c>
      <c r="Q66" s="52">
        <f>_xlfn.SINGLE(A127832521T_Latest)</f>
        <v>6.8250000000000002</v>
      </c>
      <c r="R66" s="52">
        <f>_xlfn.SINGLE(A127829551W_Latest)</f>
        <v>2.1269999999999998</v>
      </c>
      <c r="S66" s="52">
        <f>_xlfn.SINGLE(A127833841W_Latest)</f>
        <v>13.59</v>
      </c>
      <c r="T66" s="52">
        <f>_xlfn.SINGLE(A127830871F_Latest)</f>
        <v>9.0619999999999994</v>
      </c>
      <c r="U66" s="52">
        <f>_xlfn.SINGLE(A127827901X_Latest)</f>
        <v>4.5279999999999996</v>
      </c>
      <c r="V66" s="52">
        <f>_xlfn.SINGLE(A127834171R_Latest)</f>
        <v>1.389</v>
      </c>
      <c r="W66" s="52">
        <f>_xlfn.SINGLE(A127831201L_Latest)</f>
        <v>0.91200000000000003</v>
      </c>
      <c r="X66" s="52">
        <f>_xlfn.SINGLE(A127828231T_Latest)</f>
        <v>0.47699999999999998</v>
      </c>
      <c r="Y66" s="52">
        <f>_xlfn.SINGLE(A127834501V_Latest)</f>
        <v>0.91200000000000003</v>
      </c>
      <c r="Z66" s="52">
        <f>_xlfn.SINGLE(A127831531C_Latest)</f>
        <v>0.48899999999999999</v>
      </c>
      <c r="AA66" s="52">
        <f>_xlfn.SINGLE(A127828561J_Latest)</f>
        <v>0.42299999999999999</v>
      </c>
      <c r="AB66" s="52">
        <f>_xlfn.SINGLE(A127832851J_Latest)</f>
        <v>1.528</v>
      </c>
      <c r="AC66" s="52">
        <f>_xlfn.SINGLE(A127829881L_Latest)</f>
        <v>1.264</v>
      </c>
      <c r="AD66" s="52">
        <f>_xlfn.SINGLE(A127826911K_Latest)</f>
        <v>0.26400000000000001</v>
      </c>
    </row>
    <row r="67" spans="1:30" hidden="1">
      <c r="B67" s="56" t="s">
        <v>1756</v>
      </c>
      <c r="C67" s="60">
        <v>4</v>
      </c>
      <c r="D67" s="52">
        <f>_xlfn.SINGLE(A127833179R_Latest)</f>
        <v>61.847000000000001</v>
      </c>
      <c r="E67" s="52">
        <f>_xlfn.SINGLE(A127830209L_Latest)</f>
        <v>43.261000000000003</v>
      </c>
      <c r="F67" s="52">
        <f>_xlfn.SINGLE(A127827239T_Latest)</f>
        <v>18.585999999999999</v>
      </c>
      <c r="G67" s="52">
        <f>_xlfn.SINGLE(A127834829X_Latest)</f>
        <v>18.093</v>
      </c>
      <c r="H67" s="52">
        <f>_xlfn.SINGLE(A127831859J_Latest)</f>
        <v>14.404999999999999</v>
      </c>
      <c r="I67" s="52">
        <f>_xlfn.SINGLE(A127828889L_Latest)</f>
        <v>3.6880000000000002</v>
      </c>
      <c r="J67" s="52">
        <f>_xlfn.SINGLE(A127833509V_Latest)</f>
        <v>18.882000000000001</v>
      </c>
      <c r="K67" s="52">
        <f>_xlfn.SINGLE(A127830539C_Latest)</f>
        <v>13.817</v>
      </c>
      <c r="L67" s="52">
        <f>_xlfn.SINGLE(A127827569J_Latest)</f>
        <v>5.0650000000000004</v>
      </c>
      <c r="M67" s="52">
        <f>_xlfn.SINGLE(A127835159T_Latest)</f>
        <v>12.157</v>
      </c>
      <c r="N67" s="52">
        <f>_xlfn.SINGLE(A127832189A_Latest)</f>
        <v>7.2320000000000002</v>
      </c>
      <c r="O67" s="52">
        <f>_xlfn.SINGLE(A127829219V_Latest)</f>
        <v>4.9249999999999998</v>
      </c>
      <c r="P67" s="52">
        <f>_xlfn.SINGLE(A127835489J_Latest)</f>
        <v>4.2089999999999996</v>
      </c>
      <c r="Q67" s="52">
        <f>_xlfn.SINGLE(A127832519F_Latest)</f>
        <v>2.605</v>
      </c>
      <c r="R67" s="52">
        <f>_xlfn.SINGLE(A127829549K_Latest)</f>
        <v>1.6040000000000001</v>
      </c>
      <c r="S67" s="52">
        <f>_xlfn.SINGLE(A127833839K_Latest)</f>
        <v>6.5579999999999998</v>
      </c>
      <c r="T67" s="52">
        <f>_xlfn.SINGLE(A127830869V_Latest)</f>
        <v>3.9279999999999999</v>
      </c>
      <c r="U67" s="52">
        <f>_xlfn.SINGLE(A127827899X_Latest)</f>
        <v>2.629</v>
      </c>
      <c r="V67" s="52">
        <f>_xlfn.SINGLE(A127834169C_Latest)</f>
        <v>0.63600000000000001</v>
      </c>
      <c r="W67" s="52">
        <f>_xlfn.SINGLE(A127831199L_Latest)</f>
        <v>0.52300000000000002</v>
      </c>
      <c r="X67" s="52">
        <f>_xlfn.SINGLE(A127828229F_Latest)</f>
        <v>0.114</v>
      </c>
      <c r="Y67" s="52">
        <f>_xlfn.SINGLE(A127834499V_Latest)</f>
        <v>0.39700000000000002</v>
      </c>
      <c r="Z67" s="52">
        <f>_xlfn.SINGLE(A127831529T_Latest)</f>
        <v>0.1</v>
      </c>
      <c r="AA67" s="52">
        <f>_xlfn.SINGLE(A127828559W_Latest)</f>
        <v>0.29799999999999999</v>
      </c>
      <c r="AB67" s="52">
        <f>_xlfn.SINGLE(A127832849W_Latest)</f>
        <v>0.91400000000000003</v>
      </c>
      <c r="AC67" s="52">
        <f>_xlfn.SINGLE(A127829879A_Latest)</f>
        <v>0.65100000000000002</v>
      </c>
      <c r="AD67" s="52">
        <f>_xlfn.SINGLE(A127826909X_Latest)</f>
        <v>0.26400000000000001</v>
      </c>
    </row>
    <row r="68" spans="1:30" hidden="1">
      <c r="B68" s="56" t="s">
        <v>1757</v>
      </c>
      <c r="C68" s="60">
        <v>5</v>
      </c>
      <c r="D68" s="52">
        <f>_xlfn.SINGLE(A127833190C_Latest)</f>
        <v>54.304000000000002</v>
      </c>
      <c r="E68" s="52">
        <f>_xlfn.SINGLE(A127830220A_Latest)</f>
        <v>45.569000000000003</v>
      </c>
      <c r="F68" s="52">
        <f>_xlfn.SINGLE(A127827250F_Latest)</f>
        <v>8.7349999999999994</v>
      </c>
      <c r="G68" s="52">
        <f>_xlfn.SINGLE(A127834840L_Latest)</f>
        <v>13.159000000000001</v>
      </c>
      <c r="H68" s="52">
        <f>_xlfn.SINGLE(A127831870W_Latest)</f>
        <v>10.308</v>
      </c>
      <c r="I68" s="52">
        <f>_xlfn.SINGLE(A127828900R_Latest)</f>
        <v>2.851</v>
      </c>
      <c r="J68" s="52">
        <f>_xlfn.SINGLE(A127833520J_Latest)</f>
        <v>21.245000000000001</v>
      </c>
      <c r="K68" s="52">
        <f>_xlfn.SINGLE(A127830550T_Latest)</f>
        <v>18.870999999999999</v>
      </c>
      <c r="L68" s="52">
        <f>_xlfn.SINGLE(A127827580W_Latest)</f>
        <v>2.3740000000000001</v>
      </c>
      <c r="M68" s="52">
        <f>_xlfn.SINGLE(A127835170F_Latest)</f>
        <v>6.2439999999999998</v>
      </c>
      <c r="N68" s="52">
        <f>_xlfn.SINGLE(A127832200C_Latest)</f>
        <v>5.6429999999999998</v>
      </c>
      <c r="O68" s="52">
        <f>_xlfn.SINGLE(A127829230J_Latest)</f>
        <v>0.6</v>
      </c>
      <c r="P68" s="52">
        <f>_xlfn.SINGLE(A127835500K_Latest)</f>
        <v>4.742</v>
      </c>
      <c r="Q68" s="52">
        <f>_xlfn.SINGLE(A127832530V_Latest)</f>
        <v>4.22</v>
      </c>
      <c r="R68" s="52">
        <f>_xlfn.SINGLE(A127829560X_Latest)</f>
        <v>0.52200000000000002</v>
      </c>
      <c r="S68" s="52">
        <f>_xlfn.SINGLE(A127833850X_Latest)</f>
        <v>7.0330000000000004</v>
      </c>
      <c r="T68" s="52">
        <f>_xlfn.SINGLE(A127830880J_Latest)</f>
        <v>5.1340000000000003</v>
      </c>
      <c r="U68" s="52">
        <f>_xlfn.SINGLE(A127827910A_Latest)</f>
        <v>1.899</v>
      </c>
      <c r="V68" s="52">
        <f>_xlfn.SINGLE(A127834180T_Latest)</f>
        <v>0.753</v>
      </c>
      <c r="W68" s="52">
        <f>_xlfn.SINGLE(A127831210R_Latest)</f>
        <v>0.39</v>
      </c>
      <c r="X68" s="52">
        <f>_xlfn.SINGLE(A127828240V_Latest)</f>
        <v>0.36299999999999999</v>
      </c>
      <c r="Y68" s="52">
        <f>_xlfn.SINGLE(A127834510W_Latest)</f>
        <v>0.51500000000000001</v>
      </c>
      <c r="Z68" s="52">
        <f>_xlfn.SINGLE(A127831540F_Latest)</f>
        <v>0.38900000000000001</v>
      </c>
      <c r="AA68" s="52">
        <f>_xlfn.SINGLE(A127828570K_Latest)</f>
        <v>0.126</v>
      </c>
      <c r="AB68" s="52">
        <f>_xlfn.SINGLE(A127832860K_Latest)</f>
        <v>0.61399999999999999</v>
      </c>
      <c r="AC68" s="52">
        <f>_xlfn.SINGLE(A127829890R_Latest)</f>
        <v>0.61399999999999999</v>
      </c>
      <c r="AD68" s="52">
        <f>_xlfn.SINGLE(A127826920L_Latest)</f>
        <v>0</v>
      </c>
    </row>
    <row r="69" spans="1:30" hidden="1">
      <c r="B69" s="55" t="s">
        <v>1758</v>
      </c>
      <c r="C69" s="60">
        <v>6</v>
      </c>
      <c r="D69" s="52">
        <f>_xlfn.SINGLE(A127833178L_Latest)</f>
        <v>180.761</v>
      </c>
      <c r="E69" s="52">
        <f>_xlfn.SINGLE(A127830208K_Latest)</f>
        <v>78.331999999999994</v>
      </c>
      <c r="F69" s="52">
        <f>_xlfn.SINGLE(A127827238R_Latest)</f>
        <v>102.429</v>
      </c>
      <c r="G69" s="52">
        <f>_xlfn.SINGLE(A127834828W_Latest)</f>
        <v>61.048999999999999</v>
      </c>
      <c r="H69" s="52">
        <f>_xlfn.SINGLE(A127831858F_Latest)</f>
        <v>28.245999999999999</v>
      </c>
      <c r="I69" s="52">
        <f>_xlfn.SINGLE(A127828888K_Latest)</f>
        <v>32.802999999999997</v>
      </c>
      <c r="J69" s="52">
        <f>_xlfn.SINGLE(A127833508T_Latest)</f>
        <v>45.902000000000001</v>
      </c>
      <c r="K69" s="52">
        <f>_xlfn.SINGLE(A127830538A_Latest)</f>
        <v>18.920000000000002</v>
      </c>
      <c r="L69" s="52">
        <f>_xlfn.SINGLE(A127827568F_Latest)</f>
        <v>26.981999999999999</v>
      </c>
      <c r="M69" s="52">
        <f>_xlfn.SINGLE(A127835158R_Latest)</f>
        <v>32.874000000000002</v>
      </c>
      <c r="N69" s="52">
        <f>_xlfn.SINGLE(A127832188X_Latest)</f>
        <v>14.772</v>
      </c>
      <c r="O69" s="52">
        <f>_xlfn.SINGLE(A127829218T_Latest)</f>
        <v>18.103000000000002</v>
      </c>
      <c r="P69" s="52">
        <f>_xlfn.SINGLE(A127835488F_Latest)</f>
        <v>14.175000000000001</v>
      </c>
      <c r="Q69" s="52">
        <f>_xlfn.SINGLE(A127832518C_Latest)</f>
        <v>6.7160000000000002</v>
      </c>
      <c r="R69" s="52">
        <f>_xlfn.SINGLE(A127829548J_Latest)</f>
        <v>7.4589999999999996</v>
      </c>
      <c r="S69" s="52">
        <f>_xlfn.SINGLE(A127833838J_Latest)</f>
        <v>17.300999999999998</v>
      </c>
      <c r="T69" s="52">
        <f>_xlfn.SINGLE(A127830868T_Latest)</f>
        <v>4.657</v>
      </c>
      <c r="U69" s="52">
        <f>_xlfn.SINGLE(A127827898W_Latest)</f>
        <v>12.644</v>
      </c>
      <c r="V69" s="52">
        <f>_xlfn.SINGLE(A127834168A_Latest)</f>
        <v>5.3440000000000003</v>
      </c>
      <c r="W69" s="52">
        <f>_xlfn.SINGLE(A127831198K_Latest)</f>
        <v>2.427</v>
      </c>
      <c r="X69" s="52">
        <f>_xlfn.SINGLE(A127828228C_Latest)</f>
        <v>2.9169999999999998</v>
      </c>
      <c r="Y69" s="52">
        <f>_xlfn.SINGLE(A127834498T_Latest)</f>
        <v>1.26</v>
      </c>
      <c r="Z69" s="52">
        <f>_xlfn.SINGLE(A127831528R_Latest)</f>
        <v>0.69599999999999995</v>
      </c>
      <c r="AA69" s="52">
        <f>_xlfn.SINGLE(A127828558V_Latest)</f>
        <v>0.56499999999999995</v>
      </c>
      <c r="AB69" s="52">
        <f>_xlfn.SINGLE(A127832848V_Latest)</f>
        <v>2.8559999999999999</v>
      </c>
      <c r="AC69" s="52">
        <f>_xlfn.SINGLE(A127829878X_Latest)</f>
        <v>1.8979999999999999</v>
      </c>
      <c r="AD69" s="52">
        <f>_xlfn.SINGLE(A127826908W_Latest)</f>
        <v>0.95799999999999996</v>
      </c>
    </row>
    <row r="70" spans="1:30" hidden="1">
      <c r="B70" s="54" t="s">
        <v>1759</v>
      </c>
      <c r="C70" s="60">
        <v>7</v>
      </c>
      <c r="D70" s="52">
        <f>_xlfn.SINGLE(A127833185K_Latest)</f>
        <v>1424.817</v>
      </c>
      <c r="E70" s="52">
        <f>_xlfn.SINGLE(A127830215J_Latest)</f>
        <v>759.43100000000004</v>
      </c>
      <c r="F70" s="52">
        <f>_xlfn.SINGLE(A127827245L_Latest)</f>
        <v>665.38599999999997</v>
      </c>
      <c r="G70" s="52">
        <f>_xlfn.SINGLE(A127834835V_Latest)</f>
        <v>437.601</v>
      </c>
      <c r="H70" s="52">
        <f>_xlfn.SINGLE(A127831865C_Latest)</f>
        <v>239.63499999999999</v>
      </c>
      <c r="I70" s="52">
        <f>_xlfn.SINGLE(A127828895J_Latest)</f>
        <v>197.96600000000001</v>
      </c>
      <c r="J70" s="52">
        <f>_xlfn.SINGLE(A127833515R_Latest)</f>
        <v>351.57900000000001</v>
      </c>
      <c r="K70" s="52">
        <f>_xlfn.SINGLE(A127830545X_Latest)</f>
        <v>201.024</v>
      </c>
      <c r="L70" s="52">
        <f>_xlfn.SINGLE(A127827575C_Latest)</f>
        <v>150.55500000000001</v>
      </c>
      <c r="M70" s="52">
        <f>_xlfn.SINGLE(A127835165L_Latest)</f>
        <v>308.33600000000001</v>
      </c>
      <c r="N70" s="52">
        <f>_xlfn.SINGLE(A127832195W_Latest)</f>
        <v>154.959</v>
      </c>
      <c r="O70" s="52">
        <f>_xlfn.SINGLE(A127829225R_Latest)</f>
        <v>153.37700000000001</v>
      </c>
      <c r="P70" s="52">
        <f>_xlfn.SINGLE(A127835495C_Latest)</f>
        <v>102.797</v>
      </c>
      <c r="Q70" s="52">
        <f>_xlfn.SINGLE(A127832525A_Latest)</f>
        <v>51.084000000000003</v>
      </c>
      <c r="R70" s="52">
        <f>_xlfn.SINGLE(A127829555F_Latest)</f>
        <v>51.713000000000001</v>
      </c>
      <c r="S70" s="52">
        <f>_xlfn.SINGLE(A127833845F_Latest)</f>
        <v>152.453</v>
      </c>
      <c r="T70" s="52">
        <f>_xlfn.SINGLE(A127830875R_Latest)</f>
        <v>72.114000000000004</v>
      </c>
      <c r="U70" s="52">
        <f>_xlfn.SINGLE(A127827905J_Latest)</f>
        <v>80.338999999999999</v>
      </c>
      <c r="V70" s="52">
        <f>_xlfn.SINGLE(A127834175X_Latest)</f>
        <v>33.610999999999997</v>
      </c>
      <c r="W70" s="52">
        <f>_xlfn.SINGLE(A127831205W_Latest)</f>
        <v>17.724</v>
      </c>
      <c r="X70" s="52">
        <f>_xlfn.SINGLE(A127828235A_Latest)</f>
        <v>15.887</v>
      </c>
      <c r="Y70" s="52">
        <f>_xlfn.SINGLE(A127834505C_Latest)</f>
        <v>14.632</v>
      </c>
      <c r="Z70" s="52">
        <f>_xlfn.SINGLE(A127831535L_Latest)</f>
        <v>7.9880000000000004</v>
      </c>
      <c r="AA70" s="52">
        <f>_xlfn.SINGLE(A127828565T_Latest)</f>
        <v>6.6440000000000001</v>
      </c>
      <c r="AB70" s="52">
        <f>_xlfn.SINGLE(A127832855T_Latest)</f>
        <v>23.808</v>
      </c>
      <c r="AC70" s="52">
        <f>_xlfn.SINGLE(A127829885W_Latest)</f>
        <v>14.903</v>
      </c>
      <c r="AD70" s="52">
        <f>_xlfn.SINGLE(A127826915V_Latest)</f>
        <v>8.9049999999999994</v>
      </c>
    </row>
    <row r="71" spans="1:30" hidden="1">
      <c r="B71" s="55" t="s">
        <v>1760</v>
      </c>
      <c r="C71" s="60">
        <v>8</v>
      </c>
      <c r="D71" s="52">
        <f>_xlfn.SINGLE(A127833180X_Latest)</f>
        <v>585.17399999999998</v>
      </c>
      <c r="E71" s="52">
        <f>_xlfn.SINGLE(A127830210W_Latest)</f>
        <v>415.72800000000001</v>
      </c>
      <c r="F71" s="52">
        <f>_xlfn.SINGLE(A127827240A_Latest)</f>
        <v>169.447</v>
      </c>
      <c r="G71" s="52">
        <f>_xlfn.SINGLE(A127834830J_Latest)</f>
        <v>175.80699999999999</v>
      </c>
      <c r="H71" s="52">
        <f>_xlfn.SINGLE(A127831860T_Latest)</f>
        <v>129.08199999999999</v>
      </c>
      <c r="I71" s="52">
        <f>_xlfn.SINGLE(A127828890W_Latest)</f>
        <v>46.725000000000001</v>
      </c>
      <c r="J71" s="52">
        <f>_xlfn.SINGLE(A127833510C_Latest)</f>
        <v>161.23400000000001</v>
      </c>
      <c r="K71" s="52">
        <f>_xlfn.SINGLE(A127830540L_Latest)</f>
        <v>118.67400000000001</v>
      </c>
      <c r="L71" s="52">
        <f>_xlfn.SINGLE(A127827570T_Latest)</f>
        <v>42.558999999999997</v>
      </c>
      <c r="M71" s="52">
        <f>_xlfn.SINGLE(A127835160A_Latest)</f>
        <v>119.861</v>
      </c>
      <c r="N71" s="52">
        <f>_xlfn.SINGLE(A127832190K_Latest)</f>
        <v>79.125</v>
      </c>
      <c r="O71" s="52">
        <f>_xlfn.SINGLE(A127829220C_Latest)</f>
        <v>40.737000000000002</v>
      </c>
      <c r="P71" s="52">
        <f>_xlfn.SINGLE(A127835490T_Latest)</f>
        <v>36.238</v>
      </c>
      <c r="Q71" s="52">
        <f>_xlfn.SINGLE(A127832520R_Latest)</f>
        <v>25.082000000000001</v>
      </c>
      <c r="R71" s="52">
        <f>_xlfn.SINGLE(A127829550V_Latest)</f>
        <v>11.157</v>
      </c>
      <c r="S71" s="52">
        <f>_xlfn.SINGLE(A127833840V_Latest)</f>
        <v>58.658000000000001</v>
      </c>
      <c r="T71" s="52">
        <f>_xlfn.SINGLE(A127830870C_Latest)</f>
        <v>40.798999999999999</v>
      </c>
      <c r="U71" s="52">
        <f>_xlfn.SINGLE(A127827900W_Latest)</f>
        <v>17.859000000000002</v>
      </c>
      <c r="V71" s="52">
        <f>_xlfn.SINGLE(A127834170L_Latest)</f>
        <v>13.545999999999999</v>
      </c>
      <c r="W71" s="52">
        <f>_xlfn.SINGLE(A127831200K_Latest)</f>
        <v>10.224</v>
      </c>
      <c r="X71" s="52">
        <f>_xlfn.SINGLE(A127828230R_Latest)</f>
        <v>3.323</v>
      </c>
      <c r="Y71" s="52">
        <f>_xlfn.SINGLE(A127834500T_Latest)</f>
        <v>8.4629999999999992</v>
      </c>
      <c r="Z71" s="52">
        <f>_xlfn.SINGLE(A127831530A_Latest)</f>
        <v>4.827</v>
      </c>
      <c r="AA71" s="52">
        <f>_xlfn.SINGLE(A127828560F_Latest)</f>
        <v>3.6360000000000001</v>
      </c>
      <c r="AB71" s="52">
        <f>_xlfn.SINGLE(A127832850F_Latest)</f>
        <v>11.367000000000001</v>
      </c>
      <c r="AC71" s="52">
        <f>_xlfn.SINGLE(A127829880K_Latest)</f>
        <v>7.915</v>
      </c>
      <c r="AD71" s="52">
        <f>_xlfn.SINGLE(A127826910J_Latest)</f>
        <v>3.452</v>
      </c>
    </row>
    <row r="72" spans="1:30" hidden="1">
      <c r="B72" s="55" t="s">
        <v>1761</v>
      </c>
      <c r="C72" s="60">
        <v>9</v>
      </c>
      <c r="D72" s="52">
        <f>_xlfn.SINGLE(A127833177K_Latest)</f>
        <v>839.64300000000003</v>
      </c>
      <c r="E72" s="52">
        <f>_xlfn.SINGLE(A127830207J_Latest)</f>
        <v>343.70299999999997</v>
      </c>
      <c r="F72" s="52">
        <f>_xlfn.SINGLE(A127827237L_Latest)</f>
        <v>495.93900000000002</v>
      </c>
      <c r="G72" s="52">
        <f>_xlfn.SINGLE(A127834827V_Latest)</f>
        <v>261.79399999999998</v>
      </c>
      <c r="H72" s="52">
        <f>_xlfn.SINGLE(A127831857C_Latest)</f>
        <v>110.553</v>
      </c>
      <c r="I72" s="52">
        <f>_xlfn.SINGLE(A127828887J_Latest)</f>
        <v>151.24100000000001</v>
      </c>
      <c r="J72" s="52">
        <f>_xlfn.SINGLE(A127833507R_Latest)</f>
        <v>190.345</v>
      </c>
      <c r="K72" s="52">
        <f>_xlfn.SINGLE(A127830537X_Latest)</f>
        <v>82.35</v>
      </c>
      <c r="L72" s="52">
        <f>_xlfn.SINGLE(A127827567C_Latest)</f>
        <v>107.996</v>
      </c>
      <c r="M72" s="52">
        <f>_xlfn.SINGLE(A127835157L_Latest)</f>
        <v>188.47399999999999</v>
      </c>
      <c r="N72" s="52">
        <f>_xlfn.SINGLE(A127832187W_Latest)</f>
        <v>75.834000000000003</v>
      </c>
      <c r="O72" s="52">
        <f>_xlfn.SINGLE(A127829217R_Latest)</f>
        <v>112.64100000000001</v>
      </c>
      <c r="P72" s="52">
        <f>_xlfn.SINGLE(A127835487C_Latest)</f>
        <v>66.558999999999997</v>
      </c>
      <c r="Q72" s="52">
        <f>_xlfn.SINGLE(A127832517A_Latest)</f>
        <v>26.001999999999999</v>
      </c>
      <c r="R72" s="52">
        <f>_xlfn.SINGLE(A127829547F_Latest)</f>
        <v>40.557000000000002</v>
      </c>
      <c r="S72" s="52">
        <f>_xlfn.SINGLE(A127833837F_Latest)</f>
        <v>93.795000000000002</v>
      </c>
      <c r="T72" s="52">
        <f>_xlfn.SINGLE(A127830867R_Latest)</f>
        <v>31.315000000000001</v>
      </c>
      <c r="U72" s="52">
        <f>_xlfn.SINGLE(A127827897V_Latest)</f>
        <v>62.48</v>
      </c>
      <c r="V72" s="52">
        <f>_xlfn.SINGLE(A127834167X_Latest)</f>
        <v>20.065000000000001</v>
      </c>
      <c r="W72" s="52">
        <f>_xlfn.SINGLE(A127831197J_Latest)</f>
        <v>7.5</v>
      </c>
      <c r="X72" s="52">
        <f>_xlfn.SINGLE(A127828227A_Latest)</f>
        <v>12.565</v>
      </c>
      <c r="Y72" s="52">
        <f>_xlfn.SINGLE(A127834497R_Latest)</f>
        <v>6.1680000000000001</v>
      </c>
      <c r="Z72" s="52">
        <f>_xlfn.SINGLE(A127831527L_Latest)</f>
        <v>3.161</v>
      </c>
      <c r="AA72" s="52">
        <f>_xlfn.SINGLE(A127828557T_Latest)</f>
        <v>3.008</v>
      </c>
      <c r="AB72" s="52">
        <f>_xlfn.SINGLE(A127832847T_Latest)</f>
        <v>12.442</v>
      </c>
      <c r="AC72" s="52">
        <f>_xlfn.SINGLE(A127829877W_Latest)</f>
        <v>6.9880000000000004</v>
      </c>
      <c r="AD72" s="52">
        <f>_xlfn.SINGLE(A127826907V_Latest)</f>
        <v>5.4539999999999997</v>
      </c>
    </row>
    <row r="73" spans="1:30" hidden="1">
      <c r="C73" s="60">
        <v>10</v>
      </c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</row>
    <row r="74" spans="1:30" hidden="1">
      <c r="A74" s="50" t="s">
        <v>1762</v>
      </c>
      <c r="C74" s="60">
        <v>11</v>
      </c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</row>
    <row r="75" spans="1:30" hidden="1">
      <c r="A75" s="50"/>
      <c r="B75" s="11" t="s">
        <v>1753</v>
      </c>
      <c r="C75" s="60">
        <v>12</v>
      </c>
      <c r="D75" s="52">
        <f>_xlfn.SINGLE(A127833182C_Latest)</f>
        <v>1594.3510000000001</v>
      </c>
      <c r="E75" s="52">
        <f>_xlfn.SINGLE(A127830212A_Latest)</f>
        <v>859.25699999999995</v>
      </c>
      <c r="F75" s="52">
        <f>_xlfn.SINGLE(A127827242F_Latest)</f>
        <v>735.09400000000005</v>
      </c>
      <c r="G75" s="52">
        <f>_xlfn.SINGLE(A127834832L_Latest)</f>
        <v>491.68099999999998</v>
      </c>
      <c r="H75" s="52">
        <f>_xlfn.SINGLE(A127831862W_Latest)</f>
        <v>270.41699999999997</v>
      </c>
      <c r="I75" s="52">
        <f>_xlfn.SINGLE(A127828892A_Latest)</f>
        <v>221.26499999999999</v>
      </c>
      <c r="J75" s="52">
        <f>_xlfn.SINGLE(A127833512J_Latest)</f>
        <v>401.50200000000001</v>
      </c>
      <c r="K75" s="52">
        <f>_xlfn.SINGLE(A127830542T_Latest)</f>
        <v>233.63399999999999</v>
      </c>
      <c r="L75" s="52">
        <f>_xlfn.SINGLE(A127827572W_Latest)</f>
        <v>167.86699999999999</v>
      </c>
      <c r="M75" s="52">
        <f>_xlfn.SINGLE(A127835162F_Latest)</f>
        <v>336.51600000000002</v>
      </c>
      <c r="N75" s="52">
        <f>_xlfn.SINGLE(A127832192R_Latest)</f>
        <v>171.554</v>
      </c>
      <c r="O75" s="52">
        <f>_xlfn.SINGLE(A127829222J_Latest)</f>
        <v>164.96199999999999</v>
      </c>
      <c r="P75" s="52">
        <f>_xlfn.SINGLE(A127835492W_Latest)</f>
        <v>116.075</v>
      </c>
      <c r="Q75" s="52">
        <f>_xlfn.SINGLE(A127832522V_Latest)</f>
        <v>59.237000000000002</v>
      </c>
      <c r="R75" s="52">
        <f>_xlfn.SINGLE(A127829552X_Latest)</f>
        <v>56.838000000000001</v>
      </c>
      <c r="S75" s="52">
        <f>_xlfn.SINGLE(A127833842X_Latest)</f>
        <v>169.75200000000001</v>
      </c>
      <c r="T75" s="52">
        <f>_xlfn.SINGLE(A127830872J_Latest)</f>
        <v>79.521000000000001</v>
      </c>
      <c r="U75" s="52">
        <f>_xlfn.SINGLE(A127827902A_Latest)</f>
        <v>90.230999999999995</v>
      </c>
      <c r="V75" s="52">
        <f>_xlfn.SINGLE(A127834172T_Latest)</f>
        <v>37.258000000000003</v>
      </c>
      <c r="W75" s="52">
        <f>_xlfn.SINGLE(A127831202R_Latest)</f>
        <v>19.783000000000001</v>
      </c>
      <c r="X75" s="52">
        <f>_xlfn.SINGLE(A127828232V_Latest)</f>
        <v>17.475999999999999</v>
      </c>
      <c r="Y75" s="52">
        <f>_xlfn.SINGLE(A127834502W_Latest)</f>
        <v>15.82</v>
      </c>
      <c r="Z75" s="52">
        <f>_xlfn.SINGLE(A127831532F_Latest)</f>
        <v>8.7889999999999997</v>
      </c>
      <c r="AA75" s="52">
        <f>_xlfn.SINGLE(A127828562K_Latest)</f>
        <v>7.0309999999999997</v>
      </c>
      <c r="AB75" s="52">
        <f>_xlfn.SINGLE(A127832852K_Latest)</f>
        <v>25.745999999999999</v>
      </c>
      <c r="AC75" s="52">
        <f>_xlfn.SINGLE(A127829882R_Latest)</f>
        <v>16.321000000000002</v>
      </c>
      <c r="AD75" s="52">
        <f>_xlfn.SINGLE(A127826912L_Latest)</f>
        <v>9.4250000000000007</v>
      </c>
    </row>
    <row r="76" spans="1:30" ht="15.75" hidden="1" customHeight="1">
      <c r="B76" s="54" t="s">
        <v>1763</v>
      </c>
      <c r="C76" s="60">
        <v>13</v>
      </c>
      <c r="D76" s="52">
        <f>_xlfn.SINGLE(A127833184J_Latest)</f>
        <v>670.29399999999998</v>
      </c>
      <c r="E76" s="52">
        <f>_xlfn.SINGLE(A127830214F_Latest)</f>
        <v>482.98899999999998</v>
      </c>
      <c r="F76" s="52">
        <f>_xlfn.SINGLE(A127827244K_Latest)</f>
        <v>187.30500000000001</v>
      </c>
      <c r="G76" s="52">
        <f>_xlfn.SINGLE(A127834834T_Latest)</f>
        <v>197.761</v>
      </c>
      <c r="H76" s="52">
        <f>_xlfn.SINGLE(A127831864A_Latest)</f>
        <v>146.708</v>
      </c>
      <c r="I76" s="52">
        <f>_xlfn.SINGLE(A127828894F_Latest)</f>
        <v>51.052999999999997</v>
      </c>
      <c r="J76" s="52">
        <f>_xlfn.SINGLE(A127833514L_Latest)</f>
        <v>191.29300000000001</v>
      </c>
      <c r="K76" s="52">
        <f>_xlfn.SINGLE(A127830544W_Latest)</f>
        <v>144.215</v>
      </c>
      <c r="L76" s="52">
        <f>_xlfn.SINGLE(A127827574A_Latest)</f>
        <v>47.076999999999998</v>
      </c>
      <c r="M76" s="52">
        <f>_xlfn.SINGLE(A127835164K_Latest)</f>
        <v>134.245</v>
      </c>
      <c r="N76" s="52">
        <f>_xlfn.SINGLE(A127832194V_Latest)</f>
        <v>90.144000000000005</v>
      </c>
      <c r="O76" s="52">
        <f>_xlfn.SINGLE(A127829224L_Latest)</f>
        <v>44.100999999999999</v>
      </c>
      <c r="P76" s="52">
        <f>_xlfn.SINGLE(A127835494A_Latest)</f>
        <v>42.798000000000002</v>
      </c>
      <c r="Q76" s="52">
        <f>_xlfn.SINGLE(A127832524X_Latest)</f>
        <v>30.016999999999999</v>
      </c>
      <c r="R76" s="52">
        <f>_xlfn.SINGLE(A127829554C_Latest)</f>
        <v>12.781000000000001</v>
      </c>
      <c r="S76" s="52">
        <f>_xlfn.SINGLE(A127833844C_Latest)</f>
        <v>67.606999999999999</v>
      </c>
      <c r="T76" s="52">
        <f>_xlfn.SINGLE(A127830874L_Latest)</f>
        <v>46.703000000000003</v>
      </c>
      <c r="U76" s="52">
        <f>_xlfn.SINGLE(A127827904F_Latest)</f>
        <v>20.904</v>
      </c>
      <c r="V76" s="52">
        <f>_xlfn.SINGLE(A127834174W_Latest)</f>
        <v>14.935</v>
      </c>
      <c r="W76" s="52">
        <f>_xlfn.SINGLE(A127831204V_Latest)</f>
        <v>11.135999999999999</v>
      </c>
      <c r="X76" s="52">
        <f>_xlfn.SINGLE(A127828234X_Latest)</f>
        <v>3.7989999999999999</v>
      </c>
      <c r="Y76" s="52">
        <f>_xlfn.SINGLE(A127834504A_Latest)</f>
        <v>9.19</v>
      </c>
      <c r="Z76" s="52">
        <f>_xlfn.SINGLE(A127831534K_Latest)</f>
        <v>5.3159999999999998</v>
      </c>
      <c r="AA76" s="52">
        <f>_xlfn.SINGLE(A127828564R_Latest)</f>
        <v>3.8740000000000001</v>
      </c>
      <c r="AB76" s="52">
        <f>_xlfn.SINGLE(A127832854R_Latest)</f>
        <v>12.465999999999999</v>
      </c>
      <c r="AC76" s="52">
        <f>_xlfn.SINGLE(A127829884V_Latest)</f>
        <v>8.75</v>
      </c>
      <c r="AD76" s="52">
        <f>_xlfn.SINGLE(A127826914T_Latest)</f>
        <v>3.7160000000000002</v>
      </c>
    </row>
    <row r="77" spans="1:30" ht="15.75" hidden="1" customHeight="1">
      <c r="B77" s="55" t="s">
        <v>1755</v>
      </c>
      <c r="C77" s="60">
        <v>14</v>
      </c>
      <c r="D77" s="52">
        <f>_xlfn.SINGLE(A127833181A_Latest)</f>
        <v>116.151</v>
      </c>
      <c r="E77" s="52">
        <f>_xlfn.SINGLE(A127830211X_Latest)</f>
        <v>88.83</v>
      </c>
      <c r="F77" s="52">
        <f>_xlfn.SINGLE(A127827241C_Latest)</f>
        <v>27.321000000000002</v>
      </c>
      <c r="G77" s="52">
        <f>_xlfn.SINGLE(A127834831K_Latest)</f>
        <v>31.251999999999999</v>
      </c>
      <c r="H77" s="52">
        <f>_xlfn.SINGLE(A127831861V_Latest)</f>
        <v>24.713000000000001</v>
      </c>
      <c r="I77" s="52">
        <f>_xlfn.SINGLE(A127828891X_Latest)</f>
        <v>6.5389999999999997</v>
      </c>
      <c r="J77" s="52">
        <f>_xlfn.SINGLE(A127833511F_Latest)</f>
        <v>40.127000000000002</v>
      </c>
      <c r="K77" s="52">
        <f>_xlfn.SINGLE(A127830541R_Latest)</f>
        <v>32.688000000000002</v>
      </c>
      <c r="L77" s="52">
        <f>_xlfn.SINGLE(A127827571V_Latest)</f>
        <v>7.4390000000000001</v>
      </c>
      <c r="M77" s="52">
        <f>_xlfn.SINGLE(A127835161C_Latest)</f>
        <v>18.401</v>
      </c>
      <c r="N77" s="52">
        <f>_xlfn.SINGLE(A127832191L_Latest)</f>
        <v>12.875999999999999</v>
      </c>
      <c r="O77" s="52">
        <f>_xlfn.SINGLE(A127829221F_Latest)</f>
        <v>5.5250000000000004</v>
      </c>
      <c r="P77" s="52">
        <f>_xlfn.SINGLE(A127835491V_Latest)</f>
        <v>8.952</v>
      </c>
      <c r="Q77" s="52">
        <f>_xlfn.SINGLE(A127832521T_Latest)</f>
        <v>6.8250000000000002</v>
      </c>
      <c r="R77" s="52">
        <f>_xlfn.SINGLE(A127829551W_Latest)</f>
        <v>2.1269999999999998</v>
      </c>
      <c r="S77" s="52">
        <f>_xlfn.SINGLE(A127833841W_Latest)</f>
        <v>13.59</v>
      </c>
      <c r="T77" s="52">
        <f>_xlfn.SINGLE(A127830871F_Latest)</f>
        <v>9.0619999999999994</v>
      </c>
      <c r="U77" s="52">
        <f>_xlfn.SINGLE(A127827901X_Latest)</f>
        <v>4.5279999999999996</v>
      </c>
      <c r="V77" s="52">
        <f>_xlfn.SINGLE(A127834171R_Latest)</f>
        <v>1.389</v>
      </c>
      <c r="W77" s="52">
        <f>_xlfn.SINGLE(A127831201L_Latest)</f>
        <v>0.91200000000000003</v>
      </c>
      <c r="X77" s="52">
        <f>_xlfn.SINGLE(A127828231T_Latest)</f>
        <v>0.47699999999999998</v>
      </c>
      <c r="Y77" s="52">
        <f>_xlfn.SINGLE(A127834501V_Latest)</f>
        <v>0.91200000000000003</v>
      </c>
      <c r="Z77" s="52">
        <f>_xlfn.SINGLE(A127831531C_Latest)</f>
        <v>0.48899999999999999</v>
      </c>
      <c r="AA77" s="52">
        <f>_xlfn.SINGLE(A127828561J_Latest)</f>
        <v>0.42299999999999999</v>
      </c>
      <c r="AB77" s="52">
        <f>_xlfn.SINGLE(A127832851J_Latest)</f>
        <v>1.528</v>
      </c>
      <c r="AC77" s="52">
        <f>_xlfn.SINGLE(A127829881L_Latest)</f>
        <v>1.264</v>
      </c>
      <c r="AD77" s="52">
        <f>_xlfn.SINGLE(A127826911K_Latest)</f>
        <v>0.26400000000000001</v>
      </c>
    </row>
    <row r="78" spans="1:30" ht="15.75" hidden="1" customHeight="1">
      <c r="B78" s="55" t="s">
        <v>1760</v>
      </c>
      <c r="C78" s="60">
        <v>15</v>
      </c>
      <c r="D78" s="52">
        <f>_xlfn.SINGLE(A127833180X_Latest)</f>
        <v>585.17399999999998</v>
      </c>
      <c r="E78" s="52">
        <f>_xlfn.SINGLE(A127830210W_Latest)</f>
        <v>415.72800000000001</v>
      </c>
      <c r="F78" s="52">
        <f>_xlfn.SINGLE(A127827240A_Latest)</f>
        <v>169.447</v>
      </c>
      <c r="G78" s="52">
        <f>_xlfn.SINGLE(A127834830J_Latest)</f>
        <v>175.80699999999999</v>
      </c>
      <c r="H78" s="52">
        <f>_xlfn.SINGLE(A127831860T_Latest)</f>
        <v>129.08199999999999</v>
      </c>
      <c r="I78" s="52">
        <f>_xlfn.SINGLE(A127828890W_Latest)</f>
        <v>46.725000000000001</v>
      </c>
      <c r="J78" s="52">
        <f>_xlfn.SINGLE(A127833510C_Latest)</f>
        <v>161.23400000000001</v>
      </c>
      <c r="K78" s="52">
        <f>_xlfn.SINGLE(A127830540L_Latest)</f>
        <v>118.67400000000001</v>
      </c>
      <c r="L78" s="52">
        <f>_xlfn.SINGLE(A127827570T_Latest)</f>
        <v>42.558999999999997</v>
      </c>
      <c r="M78" s="52">
        <f>_xlfn.SINGLE(A127835160A_Latest)</f>
        <v>119.861</v>
      </c>
      <c r="N78" s="52">
        <f>_xlfn.SINGLE(A127832190K_Latest)</f>
        <v>79.125</v>
      </c>
      <c r="O78" s="52">
        <f>_xlfn.SINGLE(A127829220C_Latest)</f>
        <v>40.737000000000002</v>
      </c>
      <c r="P78" s="52">
        <f>_xlfn.SINGLE(A127835490T_Latest)</f>
        <v>36.238</v>
      </c>
      <c r="Q78" s="52">
        <f>_xlfn.SINGLE(A127832520R_Latest)</f>
        <v>25.082000000000001</v>
      </c>
      <c r="R78" s="52">
        <f>_xlfn.SINGLE(A127829550V_Latest)</f>
        <v>11.157</v>
      </c>
      <c r="S78" s="52">
        <f>_xlfn.SINGLE(A127833840V_Latest)</f>
        <v>58.658000000000001</v>
      </c>
      <c r="T78" s="52">
        <f>_xlfn.SINGLE(A127830870C_Latest)</f>
        <v>40.798999999999999</v>
      </c>
      <c r="U78" s="52">
        <f>_xlfn.SINGLE(A127827900W_Latest)</f>
        <v>17.859000000000002</v>
      </c>
      <c r="V78" s="52">
        <f>_xlfn.SINGLE(A127834170L_Latest)</f>
        <v>13.545999999999999</v>
      </c>
      <c r="W78" s="52">
        <f>_xlfn.SINGLE(A127831200K_Latest)</f>
        <v>10.224</v>
      </c>
      <c r="X78" s="52">
        <f>_xlfn.SINGLE(A127828230R_Latest)</f>
        <v>3.323</v>
      </c>
      <c r="Y78" s="52">
        <f>_xlfn.SINGLE(A127834500T_Latest)</f>
        <v>8.4629999999999992</v>
      </c>
      <c r="Z78" s="52">
        <f>_xlfn.SINGLE(A127831530A_Latest)</f>
        <v>4.827</v>
      </c>
      <c r="AA78" s="52">
        <f>_xlfn.SINGLE(A127828560F_Latest)</f>
        <v>3.6360000000000001</v>
      </c>
      <c r="AB78" s="52">
        <f>_xlfn.SINGLE(A127832850F_Latest)</f>
        <v>11.367000000000001</v>
      </c>
      <c r="AC78" s="52">
        <f>_xlfn.SINGLE(A127829880K_Latest)</f>
        <v>7.915</v>
      </c>
      <c r="AD78" s="52">
        <f>_xlfn.SINGLE(A127826910J_Latest)</f>
        <v>3.452</v>
      </c>
    </row>
    <row r="79" spans="1:30" hidden="1">
      <c r="B79" s="54" t="s">
        <v>1764</v>
      </c>
      <c r="C79" s="60">
        <v>16</v>
      </c>
      <c r="D79" s="52">
        <f>_xlfn.SINGLE(A127833183F_Latest)</f>
        <v>924.05700000000002</v>
      </c>
      <c r="E79" s="52">
        <f>_xlfn.SINGLE(A127830213C_Latest)</f>
        <v>376.26799999999997</v>
      </c>
      <c r="F79" s="52">
        <f>_xlfn.SINGLE(A127827243J_Latest)</f>
        <v>547.78899999999999</v>
      </c>
      <c r="G79" s="52">
        <f>_xlfn.SINGLE(A127834833R_Latest)</f>
        <v>293.92</v>
      </c>
      <c r="H79" s="52">
        <f>_xlfn.SINGLE(A127831863X_Latest)</f>
        <v>123.708</v>
      </c>
      <c r="I79" s="52">
        <f>_xlfn.SINGLE(A127828893C_Latest)</f>
        <v>170.21199999999999</v>
      </c>
      <c r="J79" s="52">
        <f>_xlfn.SINGLE(A127833513K_Latest)</f>
        <v>210.209</v>
      </c>
      <c r="K79" s="52">
        <f>_xlfn.SINGLE(A127830543V_Latest)</f>
        <v>89.418999999999997</v>
      </c>
      <c r="L79" s="52">
        <f>_xlfn.SINGLE(A127827573X_Latest)</f>
        <v>120.79</v>
      </c>
      <c r="M79" s="52">
        <f>_xlfn.SINGLE(A127835163J_Latest)</f>
        <v>202.27099999999999</v>
      </c>
      <c r="N79" s="52">
        <f>_xlfn.SINGLE(A127832193T_Latest)</f>
        <v>81.411000000000001</v>
      </c>
      <c r="O79" s="52">
        <f>_xlfn.SINGLE(A127829223K_Latest)</f>
        <v>120.86</v>
      </c>
      <c r="P79" s="52">
        <f>_xlfn.SINGLE(A127835493X_Latest)</f>
        <v>73.277000000000001</v>
      </c>
      <c r="Q79" s="52">
        <f>_xlfn.SINGLE(A127832523W_Latest)</f>
        <v>29.22</v>
      </c>
      <c r="R79" s="52">
        <f>_xlfn.SINGLE(A127829553A_Latest)</f>
        <v>44.057000000000002</v>
      </c>
      <c r="S79" s="52">
        <f>_xlfn.SINGLE(A127833843A_Latest)</f>
        <v>102.145</v>
      </c>
      <c r="T79" s="52">
        <f>_xlfn.SINGLE(A127830873K_Latest)</f>
        <v>32.819000000000003</v>
      </c>
      <c r="U79" s="52">
        <f>_xlfn.SINGLE(A127827903C_Latest)</f>
        <v>69.326999999999998</v>
      </c>
      <c r="V79" s="52">
        <f>_xlfn.SINGLE(A127834173V_Latest)</f>
        <v>22.323</v>
      </c>
      <c r="W79" s="52">
        <f>_xlfn.SINGLE(A127831203T_Latest)</f>
        <v>8.6470000000000002</v>
      </c>
      <c r="X79" s="52">
        <f>_xlfn.SINGLE(A127828233W_Latest)</f>
        <v>13.676</v>
      </c>
      <c r="Y79" s="52">
        <f>_xlfn.SINGLE(A127834503X_Latest)</f>
        <v>6.6310000000000002</v>
      </c>
      <c r="Z79" s="52">
        <f>_xlfn.SINGLE(A127831533J_Latest)</f>
        <v>3.4729999999999999</v>
      </c>
      <c r="AA79" s="52">
        <f>_xlfn.SINGLE(A127828563L_Latest)</f>
        <v>3.157</v>
      </c>
      <c r="AB79" s="52">
        <f>_xlfn.SINGLE(A127832853L_Latest)</f>
        <v>13.28</v>
      </c>
      <c r="AC79" s="52">
        <f>_xlfn.SINGLE(A127829883T_Latest)</f>
        <v>7.5709999999999997</v>
      </c>
      <c r="AD79" s="52">
        <f>_xlfn.SINGLE(A127826913R_Latest)</f>
        <v>5.7089999999999996</v>
      </c>
    </row>
    <row r="80" spans="1:30" hidden="1">
      <c r="B80" s="55" t="s">
        <v>1758</v>
      </c>
      <c r="C80" s="60">
        <v>17</v>
      </c>
      <c r="D80" s="52">
        <f>_xlfn.SINGLE(A127833178L_Latest)</f>
        <v>180.761</v>
      </c>
      <c r="E80" s="52">
        <f>_xlfn.SINGLE(A127830208K_Latest)</f>
        <v>78.331999999999994</v>
      </c>
      <c r="F80" s="52">
        <f>_xlfn.SINGLE(A127827238R_Latest)</f>
        <v>102.429</v>
      </c>
      <c r="G80" s="52">
        <f>_xlfn.SINGLE(A127834828W_Latest)</f>
        <v>61.048999999999999</v>
      </c>
      <c r="H80" s="52">
        <f>_xlfn.SINGLE(A127831858F_Latest)</f>
        <v>28.245999999999999</v>
      </c>
      <c r="I80" s="52">
        <f>_xlfn.SINGLE(A127828888K_Latest)</f>
        <v>32.802999999999997</v>
      </c>
      <c r="J80" s="52">
        <f>_xlfn.SINGLE(A127833508T_Latest)</f>
        <v>45.902000000000001</v>
      </c>
      <c r="K80" s="52">
        <f>_xlfn.SINGLE(A127830538A_Latest)</f>
        <v>18.920000000000002</v>
      </c>
      <c r="L80" s="52">
        <f>_xlfn.SINGLE(A127827568F_Latest)</f>
        <v>26.981999999999999</v>
      </c>
      <c r="M80" s="52">
        <f>_xlfn.SINGLE(A127835158R_Latest)</f>
        <v>32.874000000000002</v>
      </c>
      <c r="N80" s="52">
        <f>_xlfn.SINGLE(A127832188X_Latest)</f>
        <v>14.772</v>
      </c>
      <c r="O80" s="52">
        <f>_xlfn.SINGLE(A127829218T_Latest)</f>
        <v>18.103000000000002</v>
      </c>
      <c r="P80" s="52">
        <f>_xlfn.SINGLE(A127835488F_Latest)</f>
        <v>14.175000000000001</v>
      </c>
      <c r="Q80" s="52">
        <f>_xlfn.SINGLE(A127832518C_Latest)</f>
        <v>6.7160000000000002</v>
      </c>
      <c r="R80" s="52">
        <f>_xlfn.SINGLE(A127829548J_Latest)</f>
        <v>7.4589999999999996</v>
      </c>
      <c r="S80" s="52">
        <f>_xlfn.SINGLE(A127833838J_Latest)</f>
        <v>17.300999999999998</v>
      </c>
      <c r="T80" s="52">
        <f>_xlfn.SINGLE(A127830868T_Latest)</f>
        <v>4.657</v>
      </c>
      <c r="U80" s="52">
        <f>_xlfn.SINGLE(A127827898W_Latest)</f>
        <v>12.644</v>
      </c>
      <c r="V80" s="52">
        <f>_xlfn.SINGLE(A127834168A_Latest)</f>
        <v>5.3440000000000003</v>
      </c>
      <c r="W80" s="52">
        <f>_xlfn.SINGLE(A127831198K_Latest)</f>
        <v>2.427</v>
      </c>
      <c r="X80" s="52">
        <f>_xlfn.SINGLE(A127828228C_Latest)</f>
        <v>2.9169999999999998</v>
      </c>
      <c r="Y80" s="52">
        <f>_xlfn.SINGLE(A127834498T_Latest)</f>
        <v>1.26</v>
      </c>
      <c r="Z80" s="52">
        <f>_xlfn.SINGLE(A127831528R_Latest)</f>
        <v>0.69599999999999995</v>
      </c>
      <c r="AA80" s="52">
        <f>_xlfn.SINGLE(A127828558V_Latest)</f>
        <v>0.56499999999999995</v>
      </c>
      <c r="AB80" s="52">
        <f>_xlfn.SINGLE(A127832848V_Latest)</f>
        <v>2.8559999999999999</v>
      </c>
      <c r="AC80" s="52">
        <f>_xlfn.SINGLE(A127829878X_Latest)</f>
        <v>1.8979999999999999</v>
      </c>
      <c r="AD80" s="52">
        <f>_xlfn.SINGLE(A127826908W_Latest)</f>
        <v>0.95799999999999996</v>
      </c>
    </row>
    <row r="81" spans="1:30" hidden="1">
      <c r="B81" s="55" t="s">
        <v>1761</v>
      </c>
      <c r="C81" s="60">
        <v>18</v>
      </c>
      <c r="D81" s="52">
        <f>_xlfn.SINGLE(A127833177K_Latest)</f>
        <v>839.64300000000003</v>
      </c>
      <c r="E81" s="52">
        <f>_xlfn.SINGLE(A127830207J_Latest)</f>
        <v>343.70299999999997</v>
      </c>
      <c r="F81" s="52">
        <f>_xlfn.SINGLE(A127827237L_Latest)</f>
        <v>495.93900000000002</v>
      </c>
      <c r="G81" s="52">
        <f>_xlfn.SINGLE(A127834827V_Latest)</f>
        <v>261.79399999999998</v>
      </c>
      <c r="H81" s="52">
        <f>_xlfn.SINGLE(A127831857C_Latest)</f>
        <v>110.553</v>
      </c>
      <c r="I81" s="52">
        <f>_xlfn.SINGLE(A127828887J_Latest)</f>
        <v>151.24100000000001</v>
      </c>
      <c r="J81" s="52">
        <f>_xlfn.SINGLE(A127833507R_Latest)</f>
        <v>190.345</v>
      </c>
      <c r="K81" s="52">
        <f>_xlfn.SINGLE(A127830537X_Latest)</f>
        <v>82.35</v>
      </c>
      <c r="L81" s="52">
        <f>_xlfn.SINGLE(A127827567C_Latest)</f>
        <v>107.996</v>
      </c>
      <c r="M81" s="52">
        <f>_xlfn.SINGLE(A127835157L_Latest)</f>
        <v>188.47399999999999</v>
      </c>
      <c r="N81" s="52">
        <f>_xlfn.SINGLE(A127832187W_Latest)</f>
        <v>75.834000000000003</v>
      </c>
      <c r="O81" s="52">
        <f>_xlfn.SINGLE(A127829217R_Latest)</f>
        <v>112.64100000000001</v>
      </c>
      <c r="P81" s="52">
        <f>_xlfn.SINGLE(A127835487C_Latest)</f>
        <v>66.558999999999997</v>
      </c>
      <c r="Q81" s="52">
        <f>_xlfn.SINGLE(A127832517A_Latest)</f>
        <v>26.001999999999999</v>
      </c>
      <c r="R81" s="52">
        <f>_xlfn.SINGLE(A127829547F_Latest)</f>
        <v>40.557000000000002</v>
      </c>
      <c r="S81" s="52">
        <f>_xlfn.SINGLE(A127833837F_Latest)</f>
        <v>93.795000000000002</v>
      </c>
      <c r="T81" s="52">
        <f>_xlfn.SINGLE(A127830867R_Latest)</f>
        <v>31.315000000000001</v>
      </c>
      <c r="U81" s="52">
        <f>_xlfn.SINGLE(A127827897V_Latest)</f>
        <v>62.48</v>
      </c>
      <c r="V81" s="52">
        <f>_xlfn.SINGLE(A127834167X_Latest)</f>
        <v>20.065000000000001</v>
      </c>
      <c r="W81" s="52">
        <f>_xlfn.SINGLE(A127831197J_Latest)</f>
        <v>7.5</v>
      </c>
      <c r="X81" s="52">
        <f>_xlfn.SINGLE(A127828227A_Latest)</f>
        <v>12.565</v>
      </c>
      <c r="Y81" s="52">
        <f>_xlfn.SINGLE(A127834497R_Latest)</f>
        <v>6.1680000000000001</v>
      </c>
      <c r="Z81" s="52">
        <f>_xlfn.SINGLE(A127831527L_Latest)</f>
        <v>3.161</v>
      </c>
      <c r="AA81" s="52">
        <f>_xlfn.SINGLE(A127828557T_Latest)</f>
        <v>3.008</v>
      </c>
      <c r="AB81" s="52">
        <f>_xlfn.SINGLE(A127832847T_Latest)</f>
        <v>12.442</v>
      </c>
      <c r="AC81" s="52">
        <f>_xlfn.SINGLE(A127829877W_Latest)</f>
        <v>6.9880000000000004</v>
      </c>
      <c r="AD81" s="52">
        <f>_xlfn.SINGLE(A127826907V_Latest)</f>
        <v>5.4539999999999997</v>
      </c>
    </row>
    <row r="82" spans="1:30" hidden="1">
      <c r="B82" s="11"/>
      <c r="C82" s="60">
        <v>19</v>
      </c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</row>
    <row r="83" spans="1:30" hidden="1">
      <c r="A83" s="50" t="s">
        <v>1765</v>
      </c>
      <c r="C83" s="60">
        <v>20</v>
      </c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</row>
    <row r="84" spans="1:30" hidden="1">
      <c r="A84" s="50"/>
      <c r="B84" s="11" t="s">
        <v>1765</v>
      </c>
      <c r="C84" s="60">
        <v>21</v>
      </c>
      <c r="D84" s="52">
        <f>_xlfn.SINGLE(A127833191F_Latest)</f>
        <v>901.49</v>
      </c>
      <c r="E84" s="52">
        <f>_xlfn.SINGLE(A127830221C_Latest)</f>
        <v>386.964</v>
      </c>
      <c r="F84" s="52">
        <f>_xlfn.SINGLE(A127827251J_Latest)</f>
        <v>514.52599999999995</v>
      </c>
      <c r="G84" s="52">
        <f>_xlfn.SINGLE(A127834841R_Latest)</f>
        <v>279.887</v>
      </c>
      <c r="H84" s="52">
        <f>_xlfn.SINGLE(A127831871X_Latest)</f>
        <v>124.959</v>
      </c>
      <c r="I84" s="52">
        <f>_xlfn.SINGLE(A127828901T_Latest)</f>
        <v>154.928</v>
      </c>
      <c r="J84" s="52">
        <f>_xlfn.SINGLE(A127833521K_Latest)</f>
        <v>209.22800000000001</v>
      </c>
      <c r="K84" s="52">
        <f>_xlfn.SINGLE(A127830551V_Latest)</f>
        <v>96.167000000000002</v>
      </c>
      <c r="L84" s="52">
        <f>_xlfn.SINGLE(A127827581X_Latest)</f>
        <v>113.06100000000001</v>
      </c>
      <c r="M84" s="52">
        <f>_xlfn.SINGLE(A127835171J_Latest)</f>
        <v>200.63200000000001</v>
      </c>
      <c r="N84" s="52">
        <f>_xlfn.SINGLE(A127832201F_Latest)</f>
        <v>83.066000000000003</v>
      </c>
      <c r="O84" s="52">
        <f>_xlfn.SINGLE(A127829231K_Latest)</f>
        <v>117.565</v>
      </c>
      <c r="P84" s="52">
        <f>_xlfn.SINGLE(A127835501L_Latest)</f>
        <v>70.768000000000001</v>
      </c>
      <c r="Q84" s="52">
        <f>_xlfn.SINGLE(A127832531W_Latest)</f>
        <v>28.606999999999999</v>
      </c>
      <c r="R84" s="52">
        <f>_xlfn.SINGLE(A127829561A_Latest)</f>
        <v>42.161000000000001</v>
      </c>
      <c r="S84" s="52">
        <f>_xlfn.SINGLE(A127833851A_Latest)</f>
        <v>100.352</v>
      </c>
      <c r="T84" s="52">
        <f>_xlfn.SINGLE(A127830881K_Latest)</f>
        <v>35.243000000000002</v>
      </c>
      <c r="U84" s="52">
        <f>_xlfn.SINGLE(A127827911C_Latest)</f>
        <v>65.108999999999995</v>
      </c>
      <c r="V84" s="52">
        <f>_xlfn.SINGLE(A127834181V_Latest)</f>
        <v>20.701000000000001</v>
      </c>
      <c r="W84" s="52">
        <f>_xlfn.SINGLE(A127831211T_Latest)</f>
        <v>8.0229999999999997</v>
      </c>
      <c r="X84" s="52">
        <f>_xlfn.SINGLE(A127828241W_Latest)</f>
        <v>12.678000000000001</v>
      </c>
      <c r="Y84" s="52">
        <f>_xlfn.SINGLE(A127834511X_Latest)</f>
        <v>6.5659999999999998</v>
      </c>
      <c r="Z84" s="52">
        <f>_xlfn.SINGLE(A127831541J_Latest)</f>
        <v>3.26</v>
      </c>
      <c r="AA84" s="52">
        <f>_xlfn.SINGLE(A127828571L_Latest)</f>
        <v>3.3050000000000002</v>
      </c>
      <c r="AB84" s="52">
        <f>_xlfn.SINGLE(A127832861L_Latest)</f>
        <v>13.356</v>
      </c>
      <c r="AC84" s="52">
        <f>_xlfn.SINGLE(A127829891T_Latest)</f>
        <v>7.6390000000000002</v>
      </c>
      <c r="AD84" s="52">
        <f>_xlfn.SINGLE(A127826921R_Latest)</f>
        <v>5.718</v>
      </c>
    </row>
    <row r="85" spans="1:30" hidden="1">
      <c r="B85" s="54" t="s">
        <v>1766</v>
      </c>
      <c r="C85" s="60">
        <v>22</v>
      </c>
      <c r="D85" s="52">
        <f>_xlfn.SINGLE(A127833179R_Latest)</f>
        <v>61.847000000000001</v>
      </c>
      <c r="E85" s="52">
        <f>_xlfn.SINGLE(A127830209L_Latest)</f>
        <v>43.261000000000003</v>
      </c>
      <c r="F85" s="52">
        <f>_xlfn.SINGLE(A127827239T_Latest)</f>
        <v>18.585999999999999</v>
      </c>
      <c r="G85" s="52">
        <f>_xlfn.SINGLE(A127834829X_Latest)</f>
        <v>18.093</v>
      </c>
      <c r="H85" s="52">
        <f>_xlfn.SINGLE(A127831859J_Latest)</f>
        <v>14.404999999999999</v>
      </c>
      <c r="I85" s="52">
        <f>_xlfn.SINGLE(A127828889L_Latest)</f>
        <v>3.6880000000000002</v>
      </c>
      <c r="J85" s="52">
        <f>_xlfn.SINGLE(A127833509V_Latest)</f>
        <v>18.882000000000001</v>
      </c>
      <c r="K85" s="52">
        <f>_xlfn.SINGLE(A127830539C_Latest)</f>
        <v>13.817</v>
      </c>
      <c r="L85" s="52">
        <f>_xlfn.SINGLE(A127827569J_Latest)</f>
        <v>5.0650000000000004</v>
      </c>
      <c r="M85" s="52">
        <f>_xlfn.SINGLE(A127835159T_Latest)</f>
        <v>12.157</v>
      </c>
      <c r="N85" s="52">
        <f>_xlfn.SINGLE(A127832189A_Latest)</f>
        <v>7.2320000000000002</v>
      </c>
      <c r="O85" s="52">
        <f>_xlfn.SINGLE(A127829219V_Latest)</f>
        <v>4.9249999999999998</v>
      </c>
      <c r="P85" s="52">
        <f>_xlfn.SINGLE(A127835489J_Latest)</f>
        <v>4.2089999999999996</v>
      </c>
      <c r="Q85" s="52">
        <f>_xlfn.SINGLE(A127832519F_Latest)</f>
        <v>2.605</v>
      </c>
      <c r="R85" s="52">
        <f>_xlfn.SINGLE(A127829549K_Latest)</f>
        <v>1.6040000000000001</v>
      </c>
      <c r="S85" s="52">
        <f>_xlfn.SINGLE(A127833839K_Latest)</f>
        <v>6.5579999999999998</v>
      </c>
      <c r="T85" s="52">
        <f>_xlfn.SINGLE(A127830869V_Latest)</f>
        <v>3.9279999999999999</v>
      </c>
      <c r="U85" s="52">
        <f>_xlfn.SINGLE(A127827899X_Latest)</f>
        <v>2.629</v>
      </c>
      <c r="V85" s="52">
        <f>_xlfn.SINGLE(A127834169C_Latest)</f>
        <v>0.63600000000000001</v>
      </c>
      <c r="W85" s="52">
        <f>_xlfn.SINGLE(A127831199L_Latest)</f>
        <v>0.52300000000000002</v>
      </c>
      <c r="X85" s="52">
        <f>_xlfn.SINGLE(A127828229F_Latest)</f>
        <v>0.114</v>
      </c>
      <c r="Y85" s="52">
        <f>_xlfn.SINGLE(A127834499V_Latest)</f>
        <v>0.39700000000000002</v>
      </c>
      <c r="Z85" s="52">
        <f>_xlfn.SINGLE(A127831529T_Latest)</f>
        <v>0.1</v>
      </c>
      <c r="AA85" s="52">
        <f>_xlfn.SINGLE(A127828559W_Latest)</f>
        <v>0.29799999999999999</v>
      </c>
      <c r="AB85" s="52">
        <f>_xlfn.SINGLE(A127832849W_Latest)</f>
        <v>0.91400000000000003</v>
      </c>
      <c r="AC85" s="52">
        <f>_xlfn.SINGLE(A127829879A_Latest)</f>
        <v>0.65100000000000002</v>
      </c>
      <c r="AD85" s="52">
        <f>_xlfn.SINGLE(A127826909X_Latest)</f>
        <v>0.26400000000000001</v>
      </c>
    </row>
    <row r="86" spans="1:30" hidden="1">
      <c r="B86" s="54" t="s">
        <v>1761</v>
      </c>
      <c r="C86" s="60">
        <v>23</v>
      </c>
      <c r="D86" s="52">
        <f>_xlfn.SINGLE(A127833177K_Latest)</f>
        <v>839.64300000000003</v>
      </c>
      <c r="E86" s="52">
        <f>_xlfn.SINGLE(A127830207J_Latest)</f>
        <v>343.70299999999997</v>
      </c>
      <c r="F86" s="52">
        <f>_xlfn.SINGLE(A127827237L_Latest)</f>
        <v>495.93900000000002</v>
      </c>
      <c r="G86" s="52">
        <f>_xlfn.SINGLE(A127834827V_Latest)</f>
        <v>261.79399999999998</v>
      </c>
      <c r="H86" s="52">
        <f>_xlfn.SINGLE(A127831857C_Latest)</f>
        <v>110.553</v>
      </c>
      <c r="I86" s="52">
        <f>_xlfn.SINGLE(A127828887J_Latest)</f>
        <v>151.24100000000001</v>
      </c>
      <c r="J86" s="52">
        <f>_xlfn.SINGLE(A127833507R_Latest)</f>
        <v>190.345</v>
      </c>
      <c r="K86" s="52">
        <f>_xlfn.SINGLE(A127830537X_Latest)</f>
        <v>82.35</v>
      </c>
      <c r="L86" s="52">
        <f>_xlfn.SINGLE(A127827567C_Latest)</f>
        <v>107.996</v>
      </c>
      <c r="M86" s="52">
        <f>_xlfn.SINGLE(A127835157L_Latest)</f>
        <v>188.47399999999999</v>
      </c>
      <c r="N86" s="52">
        <f>_xlfn.SINGLE(A127832187W_Latest)</f>
        <v>75.834000000000003</v>
      </c>
      <c r="O86" s="52">
        <f>_xlfn.SINGLE(A127829217R_Latest)</f>
        <v>112.64100000000001</v>
      </c>
      <c r="P86" s="52">
        <f>_xlfn.SINGLE(A127835487C_Latest)</f>
        <v>66.558999999999997</v>
      </c>
      <c r="Q86" s="52">
        <f>_xlfn.SINGLE(A127832517A_Latest)</f>
        <v>26.001999999999999</v>
      </c>
      <c r="R86" s="52">
        <f>_xlfn.SINGLE(A127829547F_Latest)</f>
        <v>40.557000000000002</v>
      </c>
      <c r="S86" s="52">
        <f>_xlfn.SINGLE(A127833837F_Latest)</f>
        <v>93.795000000000002</v>
      </c>
      <c r="T86" s="52">
        <f>_xlfn.SINGLE(A127830867R_Latest)</f>
        <v>31.315000000000001</v>
      </c>
      <c r="U86" s="52">
        <f>_xlfn.SINGLE(A127827897V_Latest)</f>
        <v>62.48</v>
      </c>
      <c r="V86" s="52">
        <f>_xlfn.SINGLE(A127834167X_Latest)</f>
        <v>20.065000000000001</v>
      </c>
      <c r="W86" s="52">
        <f>_xlfn.SINGLE(A127831197J_Latest)</f>
        <v>7.5</v>
      </c>
      <c r="X86" s="52">
        <f>_xlfn.SINGLE(A127828227A_Latest)</f>
        <v>12.565</v>
      </c>
      <c r="Y86" s="52">
        <f>_xlfn.SINGLE(A127834497R_Latest)</f>
        <v>6.1680000000000001</v>
      </c>
      <c r="Z86" s="52">
        <f>_xlfn.SINGLE(A127831527L_Latest)</f>
        <v>3.161</v>
      </c>
      <c r="AA86" s="52">
        <f>_xlfn.SINGLE(A127828557T_Latest)</f>
        <v>3.008</v>
      </c>
      <c r="AB86" s="52">
        <f>_xlfn.SINGLE(A127832847T_Latest)</f>
        <v>12.442</v>
      </c>
      <c r="AC86" s="52">
        <f>_xlfn.SINGLE(A127829877W_Latest)</f>
        <v>6.9880000000000004</v>
      </c>
      <c r="AD86" s="52">
        <f>_xlfn.SINGLE(A127826907V_Latest)</f>
        <v>5.4539999999999997</v>
      </c>
    </row>
    <row r="87" spans="1:30" hidden="1">
      <c r="B87" s="11"/>
      <c r="C87" s="60">
        <v>24</v>
      </c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</row>
    <row r="88" spans="1:30" hidden="1">
      <c r="A88" s="50" t="s">
        <v>1767</v>
      </c>
      <c r="C88" s="60">
        <v>25</v>
      </c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</row>
    <row r="89" spans="1:30" hidden="1">
      <c r="B89" s="11" t="s">
        <v>1768</v>
      </c>
      <c r="C89" s="60">
        <v>26</v>
      </c>
      <c r="D89" s="52">
        <f>_xlfn.SINGLE(A127833187R_Latest)</f>
        <v>14102.888000000001</v>
      </c>
      <c r="E89" s="52">
        <f>_xlfn.SINGLE(A127830217L_Latest)</f>
        <v>7369.6080000000002</v>
      </c>
      <c r="F89" s="52">
        <f>_xlfn.SINGLE(A127827247T_Latest)</f>
        <v>6733.28</v>
      </c>
      <c r="G89" s="52">
        <f>_xlfn.SINGLE(A127834837X_Latest)</f>
        <v>4378.1620000000003</v>
      </c>
      <c r="H89" s="52">
        <f>_xlfn.SINGLE(A127831867J_Latest)</f>
        <v>2298.797</v>
      </c>
      <c r="I89" s="52">
        <f>_xlfn.SINGLE(A127828897L_Latest)</f>
        <v>2079.3649999999998</v>
      </c>
      <c r="J89" s="52">
        <f>_xlfn.SINGLE(A127833517V_Latest)</f>
        <v>3652.12</v>
      </c>
      <c r="K89" s="52">
        <f>_xlfn.SINGLE(A127830547C_Latest)</f>
        <v>1916.105</v>
      </c>
      <c r="L89" s="52">
        <f>_xlfn.SINGLE(A127827577J_Latest)</f>
        <v>1736.0150000000001</v>
      </c>
      <c r="M89" s="52">
        <f>_xlfn.SINGLE(A127835167T_Latest)</f>
        <v>2863.4110000000001</v>
      </c>
      <c r="N89" s="52">
        <f>_xlfn.SINGLE(A127832197A_Latest)</f>
        <v>1469.298</v>
      </c>
      <c r="O89" s="52">
        <f>_xlfn.SINGLE(A127829227V_Latest)</f>
        <v>1394.1130000000001</v>
      </c>
      <c r="P89" s="52">
        <f>_xlfn.SINGLE(A127835497J_Latest)</f>
        <v>961.86699999999996</v>
      </c>
      <c r="Q89" s="52">
        <f>_xlfn.SINGLE(A127832527F_Latest)</f>
        <v>500.75599999999997</v>
      </c>
      <c r="R89" s="52">
        <f>_xlfn.SINGLE(A127829557K_Latest)</f>
        <v>461.11200000000002</v>
      </c>
      <c r="S89" s="52">
        <f>_xlfn.SINGLE(A127833847K_Latest)</f>
        <v>1543.4939999999999</v>
      </c>
      <c r="T89" s="52">
        <f>_xlfn.SINGLE(A127830877V_Latest)</f>
        <v>820.36800000000005</v>
      </c>
      <c r="U89" s="52">
        <f>_xlfn.SINGLE(A127827907L_Latest)</f>
        <v>723.12599999999998</v>
      </c>
      <c r="V89" s="52">
        <f>_xlfn.SINGLE(A127834177C_Latest)</f>
        <v>292.02699999999999</v>
      </c>
      <c r="W89" s="52">
        <f>_xlfn.SINGLE(A127831207A_Latest)</f>
        <v>150.803</v>
      </c>
      <c r="X89" s="52">
        <f>_xlfn.SINGLE(A127828237F_Latest)</f>
        <v>141.22399999999999</v>
      </c>
      <c r="Y89" s="52">
        <f>_xlfn.SINGLE(A127834507J_Latest)</f>
        <v>142.35400000000001</v>
      </c>
      <c r="Z89" s="52">
        <f>_xlfn.SINGLE(A127831537T_Latest)</f>
        <v>74.471999999999994</v>
      </c>
      <c r="AA89" s="52">
        <f>_xlfn.SINGLE(A127828567W_Latest)</f>
        <v>67.882999999999996</v>
      </c>
      <c r="AB89" s="52">
        <f>_xlfn.SINGLE(A127832857W_Latest)</f>
        <v>269.452</v>
      </c>
      <c r="AC89" s="52">
        <f>_xlfn.SINGLE(A127829887A_Latest)</f>
        <v>139.00899999999999</v>
      </c>
      <c r="AD89" s="52">
        <f>_xlfn.SINGLE(A127826917X_Latest)</f>
        <v>130.44300000000001</v>
      </c>
    </row>
    <row r="90" spans="1:30" hidden="1">
      <c r="B90" s="54" t="s">
        <v>1769</v>
      </c>
      <c r="C90" s="60">
        <v>27</v>
      </c>
      <c r="D90" s="52">
        <f>_xlfn.SINGLE(A127833189V_Latest)</f>
        <v>9835.5570000000007</v>
      </c>
      <c r="E90" s="52">
        <f>_xlfn.SINGLE(A127830219T_Latest)</f>
        <v>5964.9620000000004</v>
      </c>
      <c r="F90" s="52">
        <f>_xlfn.SINGLE(A127827249W_Latest)</f>
        <v>3870.5949999999998</v>
      </c>
      <c r="G90" s="52">
        <f>_xlfn.SINGLE(A127834839C_Latest)</f>
        <v>3117.4940000000001</v>
      </c>
      <c r="H90" s="52">
        <f>_xlfn.SINGLE(A127831869L_Latest)</f>
        <v>1866.4169999999999</v>
      </c>
      <c r="I90" s="52">
        <f>_xlfn.SINGLE(A127828899T_Latest)</f>
        <v>1251.077</v>
      </c>
      <c r="J90" s="52">
        <f>_xlfn.SINGLE(A127833519X_Latest)</f>
        <v>2522.3980000000001</v>
      </c>
      <c r="K90" s="52">
        <f>_xlfn.SINGLE(A127830549J_Latest)</f>
        <v>1542.3710000000001</v>
      </c>
      <c r="L90" s="52">
        <f>_xlfn.SINGLE(A127827579L_Latest)</f>
        <v>980.02599999999995</v>
      </c>
      <c r="M90" s="52">
        <f>_xlfn.SINGLE(A127835169W_Latest)</f>
        <v>1988.431</v>
      </c>
      <c r="N90" s="52">
        <f>_xlfn.SINGLE(A127832199F_Latest)</f>
        <v>1190.2550000000001</v>
      </c>
      <c r="O90" s="52">
        <f>_xlfn.SINGLE(A127829229X_Latest)</f>
        <v>798.17600000000004</v>
      </c>
      <c r="P90" s="52">
        <f>_xlfn.SINGLE(A127835499L_Latest)</f>
        <v>642.64099999999996</v>
      </c>
      <c r="Q90" s="52">
        <f>_xlfn.SINGLE(A127832529K_Latest)</f>
        <v>399.75799999999998</v>
      </c>
      <c r="R90" s="52">
        <f>_xlfn.SINGLE(A127829559R_Latest)</f>
        <v>242.88300000000001</v>
      </c>
      <c r="S90" s="52">
        <f>_xlfn.SINGLE(A127833849R_Latest)</f>
        <v>1063.403</v>
      </c>
      <c r="T90" s="52">
        <f>_xlfn.SINGLE(A127830879X_Latest)</f>
        <v>673.69799999999998</v>
      </c>
      <c r="U90" s="52">
        <f>_xlfn.SINGLE(A127827909T_Latest)</f>
        <v>389.70499999999998</v>
      </c>
      <c r="V90" s="52">
        <f>_xlfn.SINGLE(A127834179J_Latest)</f>
        <v>189.988</v>
      </c>
      <c r="W90" s="52">
        <f>_xlfn.SINGLE(A127831209F_Latest)</f>
        <v>119.503</v>
      </c>
      <c r="X90" s="52">
        <f>_xlfn.SINGLE(A127828239K_Latest)</f>
        <v>70.484999999999999</v>
      </c>
      <c r="Y90" s="52">
        <f>_xlfn.SINGLE(A127834509L_Latest)</f>
        <v>107.04600000000001</v>
      </c>
      <c r="Z90" s="52">
        <f>_xlfn.SINGLE(A127831539W_Latest)</f>
        <v>60.024000000000001</v>
      </c>
      <c r="AA90" s="52">
        <f>_xlfn.SINGLE(A127828569A_Latest)</f>
        <v>47.021999999999998</v>
      </c>
      <c r="AB90" s="52">
        <f>_xlfn.SINGLE(A127832859A_Latest)</f>
        <v>204.15600000000001</v>
      </c>
      <c r="AC90" s="52">
        <f>_xlfn.SINGLE(A127829889F_Latest)</f>
        <v>112.935</v>
      </c>
      <c r="AD90" s="52">
        <f>_xlfn.SINGLE(A127826919C_Latest)</f>
        <v>91.221000000000004</v>
      </c>
    </row>
    <row r="91" spans="1:30" hidden="1">
      <c r="B91" s="54" t="s">
        <v>1770</v>
      </c>
      <c r="C91" s="60">
        <v>28</v>
      </c>
      <c r="D91" s="52">
        <f>_xlfn.SINGLE(A127833188T_Latest)</f>
        <v>4267.3310000000001</v>
      </c>
      <c r="E91" s="52">
        <f>_xlfn.SINGLE(A127830218R_Latest)</f>
        <v>1404.645</v>
      </c>
      <c r="F91" s="52">
        <f>_xlfn.SINGLE(A127827248V_Latest)</f>
        <v>2862.6860000000001</v>
      </c>
      <c r="G91" s="52">
        <f>_xlfn.SINGLE(A127834838A_Latest)</f>
        <v>1260.6690000000001</v>
      </c>
      <c r="H91" s="52">
        <f>_xlfn.SINGLE(A127831868K_Latest)</f>
        <v>432.38099999999997</v>
      </c>
      <c r="I91" s="52">
        <f>_xlfn.SINGLE(A127828898R_Latest)</f>
        <v>828.28800000000001</v>
      </c>
      <c r="J91" s="52">
        <f>_xlfn.SINGLE(A127833518W_Latest)</f>
        <v>1129.722</v>
      </c>
      <c r="K91" s="52">
        <f>_xlfn.SINGLE(A127830548F_Latest)</f>
        <v>373.733</v>
      </c>
      <c r="L91" s="52">
        <f>_xlfn.SINGLE(A127827578K_Latest)</f>
        <v>755.98900000000003</v>
      </c>
      <c r="M91" s="52">
        <f>_xlfn.SINGLE(A127835168V_Latest)</f>
        <v>874.98</v>
      </c>
      <c r="N91" s="52">
        <f>_xlfn.SINGLE(A127832198C_Latest)</f>
        <v>279.04300000000001</v>
      </c>
      <c r="O91" s="52">
        <f>_xlfn.SINGLE(A127829228W_Latest)</f>
        <v>595.93700000000001</v>
      </c>
      <c r="P91" s="52">
        <f>_xlfn.SINGLE(A127835498K_Latest)</f>
        <v>319.226</v>
      </c>
      <c r="Q91" s="52">
        <f>_xlfn.SINGLE(A127832528J_Latest)</f>
        <v>100.998</v>
      </c>
      <c r="R91" s="52">
        <f>_xlfn.SINGLE(A127829558L_Latest)</f>
        <v>218.22900000000001</v>
      </c>
      <c r="S91" s="52">
        <f>_xlfn.SINGLE(A127833848L_Latest)</f>
        <v>480.09100000000001</v>
      </c>
      <c r="T91" s="52">
        <f>_xlfn.SINGLE(A127830878W_Latest)</f>
        <v>146.66900000000001</v>
      </c>
      <c r="U91" s="52">
        <f>_xlfn.SINGLE(A127827908R_Latest)</f>
        <v>333.42099999999999</v>
      </c>
      <c r="V91" s="52">
        <f>_xlfn.SINGLE(A127834178F_Latest)</f>
        <v>102.039</v>
      </c>
      <c r="W91" s="52">
        <f>_xlfn.SINGLE(A127831208C_Latest)</f>
        <v>31.3</v>
      </c>
      <c r="X91" s="52">
        <f>_xlfn.SINGLE(A127828238J_Latest)</f>
        <v>70.739000000000004</v>
      </c>
      <c r="Y91" s="52">
        <f>_xlfn.SINGLE(A127834508K_Latest)</f>
        <v>35.308</v>
      </c>
      <c r="Z91" s="52">
        <f>_xlfn.SINGLE(A127831538V_Latest)</f>
        <v>14.446999999999999</v>
      </c>
      <c r="AA91" s="52">
        <f>_xlfn.SINGLE(A127828568X_Latest)</f>
        <v>20.861000000000001</v>
      </c>
      <c r="AB91" s="52">
        <f>_xlfn.SINGLE(A127832858X_Latest)</f>
        <v>65.296999999999997</v>
      </c>
      <c r="AC91" s="52">
        <f>_xlfn.SINGLE(A127829888C_Latest)</f>
        <v>26.074000000000002</v>
      </c>
      <c r="AD91" s="52">
        <f>_xlfn.SINGLE(A127826918A_Latest)</f>
        <v>39.222999999999999</v>
      </c>
    </row>
    <row r="92" spans="1:30" hidden="1">
      <c r="A92" s="67"/>
      <c r="B92" s="68"/>
      <c r="C92" s="68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</row>
    <row r="93" spans="1:30" hidden="1">
      <c r="A93" s="67"/>
      <c r="B93" s="68"/>
      <c r="C93" s="68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</row>
    <row r="94" spans="1:30" hidden="1">
      <c r="A94" s="59"/>
      <c r="B94" s="58"/>
      <c r="C94" s="58"/>
      <c r="D94" s="61">
        <v>1</v>
      </c>
      <c r="E94" s="61">
        <v>2</v>
      </c>
      <c r="F94" s="61">
        <v>3</v>
      </c>
      <c r="G94" s="61">
        <v>4</v>
      </c>
      <c r="H94" s="61">
        <v>5</v>
      </c>
      <c r="I94" s="61">
        <v>6</v>
      </c>
      <c r="J94" s="61">
        <v>7</v>
      </c>
      <c r="K94" s="61">
        <v>8</v>
      </c>
      <c r="L94" s="61">
        <v>9</v>
      </c>
      <c r="M94" s="61">
        <v>10</v>
      </c>
      <c r="N94" s="61">
        <v>11</v>
      </c>
      <c r="O94" s="61">
        <v>12</v>
      </c>
      <c r="P94" s="61">
        <v>13</v>
      </c>
      <c r="Q94" s="61">
        <v>14</v>
      </c>
      <c r="R94" s="61">
        <v>15</v>
      </c>
      <c r="S94" s="61">
        <v>16</v>
      </c>
      <c r="T94" s="61">
        <v>17</v>
      </c>
      <c r="U94" s="61">
        <v>18</v>
      </c>
      <c r="V94" s="61">
        <v>19</v>
      </c>
      <c r="W94" s="61">
        <v>20</v>
      </c>
      <c r="X94" s="61">
        <v>21</v>
      </c>
      <c r="Y94" s="61">
        <v>22</v>
      </c>
      <c r="Z94" s="61">
        <v>23</v>
      </c>
      <c r="AA94" s="61">
        <v>24</v>
      </c>
      <c r="AB94" s="61">
        <v>25</v>
      </c>
      <c r="AC94" s="61">
        <v>26</v>
      </c>
      <c r="AD94" s="61">
        <v>27</v>
      </c>
    </row>
    <row r="95" spans="1:30" ht="15" hidden="1" customHeight="1">
      <c r="A95" s="43"/>
      <c r="B95" s="43"/>
      <c r="C95" s="43"/>
      <c r="D95" s="65" t="s">
        <v>1746</v>
      </c>
      <c r="E95" s="65"/>
      <c r="F95" s="65"/>
      <c r="G95" s="65" t="s">
        <v>1771</v>
      </c>
      <c r="H95" s="65"/>
      <c r="I95" s="65"/>
      <c r="J95" s="65" t="s">
        <v>1772</v>
      </c>
      <c r="K95" s="65"/>
      <c r="L95" s="65"/>
      <c r="M95" s="65" t="s">
        <v>1773</v>
      </c>
      <c r="N95" s="65"/>
      <c r="O95" s="65"/>
      <c r="P95" s="65" t="s">
        <v>1774</v>
      </c>
      <c r="Q95" s="65"/>
      <c r="R95" s="65"/>
      <c r="S95" s="65" t="s">
        <v>1775</v>
      </c>
      <c r="T95" s="65"/>
      <c r="U95" s="65"/>
      <c r="V95" s="65" t="s">
        <v>1776</v>
      </c>
      <c r="W95" s="65"/>
      <c r="X95" s="65"/>
      <c r="Y95" s="65" t="s">
        <v>1777</v>
      </c>
      <c r="Z95" s="65"/>
      <c r="AA95" s="65"/>
      <c r="AB95" s="65" t="s">
        <v>1778</v>
      </c>
      <c r="AC95" s="65"/>
      <c r="AD95" s="65"/>
    </row>
    <row r="96" spans="1:30" hidden="1">
      <c r="A96" s="43"/>
      <c r="B96" s="43"/>
      <c r="C96" s="43"/>
      <c r="D96" s="44" t="s">
        <v>1748</v>
      </c>
      <c r="E96" s="44" t="s">
        <v>1749</v>
      </c>
      <c r="F96" s="44" t="s">
        <v>1750</v>
      </c>
      <c r="G96" s="44" t="s">
        <v>1748</v>
      </c>
      <c r="H96" s="44" t="s">
        <v>1749</v>
      </c>
      <c r="I96" s="44" t="s">
        <v>1750</v>
      </c>
      <c r="J96" s="44" t="s">
        <v>1748</v>
      </c>
      <c r="K96" s="44" t="s">
        <v>1749</v>
      </c>
      <c r="L96" s="44" t="s">
        <v>1750</v>
      </c>
      <c r="M96" s="44" t="s">
        <v>1748</v>
      </c>
      <c r="N96" s="44" t="s">
        <v>1749</v>
      </c>
      <c r="O96" s="44" t="s">
        <v>1750</v>
      </c>
      <c r="P96" s="44" t="s">
        <v>1748</v>
      </c>
      <c r="Q96" s="44" t="s">
        <v>1749</v>
      </c>
      <c r="R96" s="44" t="s">
        <v>1750</v>
      </c>
      <c r="S96" s="44" t="s">
        <v>1748</v>
      </c>
      <c r="T96" s="44" t="s">
        <v>1749</v>
      </c>
      <c r="U96" s="44" t="s">
        <v>1750</v>
      </c>
      <c r="V96" s="44" t="s">
        <v>1748</v>
      </c>
      <c r="W96" s="44" t="s">
        <v>1749</v>
      </c>
      <c r="X96" s="44" t="s">
        <v>1750</v>
      </c>
      <c r="Y96" s="44" t="s">
        <v>1748</v>
      </c>
      <c r="Z96" s="44" t="s">
        <v>1749</v>
      </c>
      <c r="AA96" s="44" t="s">
        <v>1750</v>
      </c>
      <c r="AB96" s="44" t="s">
        <v>1748</v>
      </c>
      <c r="AC96" s="44" t="s">
        <v>1749</v>
      </c>
      <c r="AD96" s="44" t="s">
        <v>1750</v>
      </c>
    </row>
    <row r="97" spans="1:30" hidden="1">
      <c r="A97" s="43"/>
      <c r="B97" s="43"/>
      <c r="C97" s="43"/>
      <c r="D97" s="49" t="s">
        <v>1751</v>
      </c>
      <c r="E97" s="49" t="s">
        <v>1751</v>
      </c>
      <c r="F97" s="49" t="s">
        <v>1751</v>
      </c>
      <c r="G97" s="49" t="s">
        <v>1751</v>
      </c>
      <c r="H97" s="49" t="s">
        <v>1751</v>
      </c>
      <c r="I97" s="49" t="s">
        <v>1751</v>
      </c>
      <c r="J97" s="49" t="s">
        <v>1751</v>
      </c>
      <c r="K97" s="49" t="s">
        <v>1751</v>
      </c>
      <c r="L97" s="49" t="s">
        <v>1751</v>
      </c>
      <c r="M97" s="49" t="s">
        <v>1751</v>
      </c>
      <c r="N97" s="49" t="s">
        <v>1751</v>
      </c>
      <c r="O97" s="49" t="s">
        <v>1751</v>
      </c>
      <c r="P97" s="49" t="s">
        <v>1751</v>
      </c>
      <c r="Q97" s="49" t="s">
        <v>1751</v>
      </c>
      <c r="R97" s="49" t="s">
        <v>1751</v>
      </c>
      <c r="S97" s="49" t="s">
        <v>1751</v>
      </c>
      <c r="T97" s="49" t="s">
        <v>1751</v>
      </c>
      <c r="U97" s="49" t="s">
        <v>1751</v>
      </c>
      <c r="V97" s="49" t="s">
        <v>1751</v>
      </c>
      <c r="W97" s="49" t="s">
        <v>1751</v>
      </c>
      <c r="X97" s="49" t="s">
        <v>1751</v>
      </c>
      <c r="Y97" s="49" t="s">
        <v>1751</v>
      </c>
      <c r="Z97" s="49" t="s">
        <v>1751</v>
      </c>
      <c r="AA97" s="49" t="s">
        <v>1751</v>
      </c>
      <c r="AB97" s="49" t="s">
        <v>1751</v>
      </c>
      <c r="AC97" s="49" t="s">
        <v>1751</v>
      </c>
      <c r="AD97" s="49" t="s">
        <v>1751</v>
      </c>
    </row>
    <row r="98" spans="1:30" hidden="1">
      <c r="A98" s="50" t="s">
        <v>1752</v>
      </c>
      <c r="C98" s="43"/>
      <c r="D98" s="49"/>
      <c r="E98" s="49"/>
      <c r="F98" s="49"/>
      <c r="G98" s="51"/>
      <c r="H98" s="66"/>
      <c r="I98" s="66"/>
    </row>
    <row r="99" spans="1:30" hidden="1">
      <c r="B99" s="11" t="s">
        <v>1753</v>
      </c>
      <c r="C99" s="60">
        <v>1</v>
      </c>
      <c r="D99" s="53" t="s">
        <v>272</v>
      </c>
      <c r="E99" s="53" t="s">
        <v>273</v>
      </c>
      <c r="F99" s="53" t="s">
        <v>274</v>
      </c>
      <c r="G99" s="53" t="s">
        <v>1267</v>
      </c>
      <c r="H99" s="53" t="s">
        <v>1268</v>
      </c>
      <c r="I99" s="53" t="s">
        <v>1269</v>
      </c>
      <c r="J99" s="53" t="s">
        <v>1312</v>
      </c>
      <c r="K99" s="53" t="s">
        <v>1313</v>
      </c>
      <c r="L99" s="53" t="s">
        <v>1314</v>
      </c>
      <c r="M99" s="53" t="s">
        <v>1357</v>
      </c>
      <c r="N99" s="53" t="s">
        <v>1358</v>
      </c>
      <c r="O99" s="53" t="s">
        <v>1359</v>
      </c>
      <c r="P99" s="53" t="s">
        <v>1402</v>
      </c>
      <c r="Q99" s="53" t="s">
        <v>1403</v>
      </c>
      <c r="R99" s="53" t="s">
        <v>1404</v>
      </c>
      <c r="S99" s="53" t="s">
        <v>1447</v>
      </c>
      <c r="T99" s="53" t="s">
        <v>1448</v>
      </c>
      <c r="U99" s="53" t="s">
        <v>1449</v>
      </c>
      <c r="V99" s="53" t="s">
        <v>1492</v>
      </c>
      <c r="W99" s="53" t="s">
        <v>1493</v>
      </c>
      <c r="X99" s="53" t="s">
        <v>1494</v>
      </c>
      <c r="Y99" s="53" t="s">
        <v>1642</v>
      </c>
      <c r="Z99" s="53" t="s">
        <v>1643</v>
      </c>
      <c r="AA99" s="53" t="s">
        <v>1644</v>
      </c>
      <c r="AB99" s="53" t="s">
        <v>1687</v>
      </c>
      <c r="AC99" s="53" t="s">
        <v>1688</v>
      </c>
      <c r="AD99" s="53" t="s">
        <v>1689</v>
      </c>
    </row>
    <row r="100" spans="1:30" hidden="1">
      <c r="B100" s="54" t="s">
        <v>1754</v>
      </c>
      <c r="C100" s="60">
        <v>2</v>
      </c>
      <c r="D100" s="53" t="s">
        <v>275</v>
      </c>
      <c r="E100" s="53" t="s">
        <v>276</v>
      </c>
      <c r="F100" s="53" t="s">
        <v>277</v>
      </c>
      <c r="G100" s="53" t="s">
        <v>1270</v>
      </c>
      <c r="H100" s="53" t="s">
        <v>1271</v>
      </c>
      <c r="I100" s="53" t="s">
        <v>1272</v>
      </c>
      <c r="J100" s="53" t="s">
        <v>1315</v>
      </c>
      <c r="K100" s="53" t="s">
        <v>1316</v>
      </c>
      <c r="L100" s="53" t="s">
        <v>1317</v>
      </c>
      <c r="M100" s="53" t="s">
        <v>1360</v>
      </c>
      <c r="N100" s="53" t="s">
        <v>1361</v>
      </c>
      <c r="O100" s="53" t="s">
        <v>1362</v>
      </c>
      <c r="P100" s="53" t="s">
        <v>1405</v>
      </c>
      <c r="Q100" s="53" t="s">
        <v>1406</v>
      </c>
      <c r="R100" s="53" t="s">
        <v>1407</v>
      </c>
      <c r="S100" s="53" t="s">
        <v>1450</v>
      </c>
      <c r="T100" s="53" t="s">
        <v>1451</v>
      </c>
      <c r="U100" s="53" t="s">
        <v>1452</v>
      </c>
      <c r="V100" s="53" t="s">
        <v>1495</v>
      </c>
      <c r="W100" s="53" t="s">
        <v>1496</v>
      </c>
      <c r="X100" s="53" t="s">
        <v>1497</v>
      </c>
      <c r="Y100" s="53" t="s">
        <v>1645</v>
      </c>
      <c r="Z100" s="53" t="s">
        <v>1646</v>
      </c>
      <c r="AA100" s="53" t="s">
        <v>1647</v>
      </c>
      <c r="AB100" s="53" t="s">
        <v>1690</v>
      </c>
      <c r="AC100" s="53" t="s">
        <v>1691</v>
      </c>
      <c r="AD100" s="53" t="s">
        <v>1692</v>
      </c>
    </row>
    <row r="101" spans="1:30" hidden="1">
      <c r="B101" s="55" t="s">
        <v>1755</v>
      </c>
      <c r="C101" s="60">
        <v>3</v>
      </c>
      <c r="D101" s="53" t="s">
        <v>278</v>
      </c>
      <c r="E101" s="53" t="s">
        <v>279</v>
      </c>
      <c r="F101" s="53" t="s">
        <v>280</v>
      </c>
      <c r="G101" s="53" t="s">
        <v>1273</v>
      </c>
      <c r="H101" s="53" t="s">
        <v>1274</v>
      </c>
      <c r="I101" s="53" t="s">
        <v>1275</v>
      </c>
      <c r="J101" s="53" t="s">
        <v>1318</v>
      </c>
      <c r="K101" s="53" t="s">
        <v>1319</v>
      </c>
      <c r="L101" s="53" t="s">
        <v>1320</v>
      </c>
      <c r="M101" s="53" t="s">
        <v>1363</v>
      </c>
      <c r="N101" s="53" t="s">
        <v>1364</v>
      </c>
      <c r="O101" s="53" t="s">
        <v>1365</v>
      </c>
      <c r="P101" s="53" t="s">
        <v>1408</v>
      </c>
      <c r="Q101" s="53" t="s">
        <v>1409</v>
      </c>
      <c r="R101" s="53" t="s">
        <v>1410</v>
      </c>
      <c r="S101" s="53" t="s">
        <v>1453</v>
      </c>
      <c r="T101" s="53" t="s">
        <v>1454</v>
      </c>
      <c r="U101" s="53" t="s">
        <v>1455</v>
      </c>
      <c r="V101" s="53" t="s">
        <v>1498</v>
      </c>
      <c r="W101" s="53" t="s">
        <v>1499</v>
      </c>
      <c r="X101" s="53" t="s">
        <v>1500</v>
      </c>
      <c r="Y101" s="53" t="s">
        <v>1648</v>
      </c>
      <c r="Z101" s="53" t="s">
        <v>1649</v>
      </c>
      <c r="AA101" s="53" t="s">
        <v>1650</v>
      </c>
      <c r="AB101" s="53" t="s">
        <v>1693</v>
      </c>
      <c r="AC101" s="53" t="s">
        <v>1694</v>
      </c>
      <c r="AD101" s="53" t="s">
        <v>1695</v>
      </c>
    </row>
    <row r="102" spans="1:30" hidden="1">
      <c r="B102" s="56" t="s">
        <v>1756</v>
      </c>
      <c r="C102" s="60">
        <v>4</v>
      </c>
      <c r="D102" s="53" t="s">
        <v>281</v>
      </c>
      <c r="E102" s="53" t="s">
        <v>282</v>
      </c>
      <c r="F102" s="53" t="s">
        <v>283</v>
      </c>
      <c r="G102" s="53" t="s">
        <v>1276</v>
      </c>
      <c r="H102" s="53" t="s">
        <v>1277</v>
      </c>
      <c r="I102" s="53" t="s">
        <v>1278</v>
      </c>
      <c r="J102" s="53" t="s">
        <v>1321</v>
      </c>
      <c r="K102" s="53" t="s">
        <v>1322</v>
      </c>
      <c r="L102" s="53" t="s">
        <v>1323</v>
      </c>
      <c r="M102" s="53" t="s">
        <v>1366</v>
      </c>
      <c r="N102" s="53" t="s">
        <v>1367</v>
      </c>
      <c r="O102" s="53" t="s">
        <v>1368</v>
      </c>
      <c r="P102" s="53" t="s">
        <v>1411</v>
      </c>
      <c r="Q102" s="53" t="s">
        <v>1412</v>
      </c>
      <c r="R102" s="53" t="s">
        <v>1413</v>
      </c>
      <c r="S102" s="53" t="s">
        <v>1456</v>
      </c>
      <c r="T102" s="53" t="s">
        <v>1457</v>
      </c>
      <c r="U102" s="53" t="s">
        <v>1458</v>
      </c>
      <c r="V102" s="53" t="s">
        <v>1501</v>
      </c>
      <c r="W102" s="53" t="s">
        <v>1502</v>
      </c>
      <c r="X102" s="53" t="s">
        <v>1503</v>
      </c>
      <c r="Y102" s="53" t="s">
        <v>1651</v>
      </c>
      <c r="Z102" s="53" t="s">
        <v>1652</v>
      </c>
      <c r="AA102" s="53" t="s">
        <v>1653</v>
      </c>
      <c r="AB102" s="53" t="s">
        <v>1696</v>
      </c>
      <c r="AC102" s="53" t="s">
        <v>1697</v>
      </c>
      <c r="AD102" s="53" t="s">
        <v>1698</v>
      </c>
    </row>
    <row r="103" spans="1:30" hidden="1">
      <c r="B103" s="56" t="s">
        <v>1757</v>
      </c>
      <c r="C103" s="60">
        <v>5</v>
      </c>
      <c r="D103" s="53" t="s">
        <v>284</v>
      </c>
      <c r="E103" s="53" t="s">
        <v>285</v>
      </c>
      <c r="F103" s="53" t="s">
        <v>286</v>
      </c>
      <c r="G103" s="53" t="s">
        <v>1279</v>
      </c>
      <c r="H103" s="53" t="s">
        <v>1280</v>
      </c>
      <c r="I103" s="53" t="s">
        <v>1281</v>
      </c>
      <c r="J103" s="53" t="s">
        <v>1324</v>
      </c>
      <c r="K103" s="53" t="s">
        <v>1325</v>
      </c>
      <c r="L103" s="53" t="s">
        <v>1326</v>
      </c>
      <c r="M103" s="53" t="s">
        <v>1369</v>
      </c>
      <c r="N103" s="53" t="s">
        <v>1370</v>
      </c>
      <c r="O103" s="53" t="s">
        <v>1371</v>
      </c>
      <c r="P103" s="53" t="s">
        <v>1414</v>
      </c>
      <c r="Q103" s="53" t="s">
        <v>1415</v>
      </c>
      <c r="R103" s="53" t="s">
        <v>1416</v>
      </c>
      <c r="S103" s="53" t="s">
        <v>1459</v>
      </c>
      <c r="T103" s="53" t="s">
        <v>1460</v>
      </c>
      <c r="U103" s="53" t="s">
        <v>1461</v>
      </c>
      <c r="V103" s="53" t="s">
        <v>1504</v>
      </c>
      <c r="W103" s="53" t="s">
        <v>1505</v>
      </c>
      <c r="X103" s="53" t="s">
        <v>1506</v>
      </c>
      <c r="Y103" s="53" t="s">
        <v>1654</v>
      </c>
      <c r="Z103" s="53" t="s">
        <v>1655</v>
      </c>
      <c r="AA103" s="53" t="s">
        <v>1656</v>
      </c>
      <c r="AB103" s="53" t="s">
        <v>1699</v>
      </c>
      <c r="AC103" s="53" t="s">
        <v>1700</v>
      </c>
      <c r="AD103" s="53" t="s">
        <v>1701</v>
      </c>
    </row>
    <row r="104" spans="1:30" hidden="1">
      <c r="B104" s="55" t="s">
        <v>1758</v>
      </c>
      <c r="C104" s="60">
        <v>6</v>
      </c>
      <c r="D104" s="53" t="s">
        <v>287</v>
      </c>
      <c r="E104" s="53" t="s">
        <v>288</v>
      </c>
      <c r="F104" s="53" t="s">
        <v>289</v>
      </c>
      <c r="G104" s="53" t="s">
        <v>1282</v>
      </c>
      <c r="H104" s="53" t="s">
        <v>1283</v>
      </c>
      <c r="I104" s="53" t="s">
        <v>1284</v>
      </c>
      <c r="J104" s="53" t="s">
        <v>1327</v>
      </c>
      <c r="K104" s="53" t="s">
        <v>1328</v>
      </c>
      <c r="L104" s="53" t="s">
        <v>1329</v>
      </c>
      <c r="M104" s="53" t="s">
        <v>1372</v>
      </c>
      <c r="N104" s="53" t="s">
        <v>1373</v>
      </c>
      <c r="O104" s="53" t="s">
        <v>1374</v>
      </c>
      <c r="P104" s="53" t="s">
        <v>1417</v>
      </c>
      <c r="Q104" s="53" t="s">
        <v>1418</v>
      </c>
      <c r="R104" s="53" t="s">
        <v>1419</v>
      </c>
      <c r="S104" s="53" t="s">
        <v>1462</v>
      </c>
      <c r="T104" s="53" t="s">
        <v>1463</v>
      </c>
      <c r="U104" s="53" t="s">
        <v>1464</v>
      </c>
      <c r="V104" s="53" t="s">
        <v>1507</v>
      </c>
      <c r="W104" s="53" t="s">
        <v>1508</v>
      </c>
      <c r="X104" s="53" t="s">
        <v>1509</v>
      </c>
      <c r="Y104" s="53" t="s">
        <v>1657</v>
      </c>
      <c r="Z104" s="53" t="s">
        <v>1658</v>
      </c>
      <c r="AA104" s="53" t="s">
        <v>1659</v>
      </c>
      <c r="AB104" s="53" t="s">
        <v>1702</v>
      </c>
      <c r="AC104" s="53" t="s">
        <v>1703</v>
      </c>
      <c r="AD104" s="53" t="s">
        <v>1704</v>
      </c>
    </row>
    <row r="105" spans="1:30" hidden="1">
      <c r="B105" s="54" t="s">
        <v>1759</v>
      </c>
      <c r="C105" s="60">
        <v>7</v>
      </c>
      <c r="D105" s="53" t="s">
        <v>290</v>
      </c>
      <c r="E105" s="53" t="s">
        <v>291</v>
      </c>
      <c r="F105" s="53" t="s">
        <v>292</v>
      </c>
      <c r="G105" s="53" t="s">
        <v>1285</v>
      </c>
      <c r="H105" s="53" t="s">
        <v>1286</v>
      </c>
      <c r="I105" s="53" t="s">
        <v>1287</v>
      </c>
      <c r="J105" s="53" t="s">
        <v>1330</v>
      </c>
      <c r="K105" s="53" t="s">
        <v>1331</v>
      </c>
      <c r="L105" s="53" t="s">
        <v>1332</v>
      </c>
      <c r="M105" s="53" t="s">
        <v>1375</v>
      </c>
      <c r="N105" s="53" t="s">
        <v>1376</v>
      </c>
      <c r="O105" s="53" t="s">
        <v>1377</v>
      </c>
      <c r="P105" s="53" t="s">
        <v>1420</v>
      </c>
      <c r="Q105" s="53" t="s">
        <v>1421</v>
      </c>
      <c r="R105" s="53" t="s">
        <v>1422</v>
      </c>
      <c r="S105" s="53" t="s">
        <v>1465</v>
      </c>
      <c r="T105" s="53" t="s">
        <v>1466</v>
      </c>
      <c r="U105" s="53" t="s">
        <v>1467</v>
      </c>
      <c r="V105" s="53" t="s">
        <v>1510</v>
      </c>
      <c r="W105" s="53" t="s">
        <v>1511</v>
      </c>
      <c r="X105" s="53" t="s">
        <v>1512</v>
      </c>
      <c r="Y105" s="53" t="s">
        <v>1660</v>
      </c>
      <c r="Z105" s="53" t="s">
        <v>1661</v>
      </c>
      <c r="AA105" s="53" t="s">
        <v>1662</v>
      </c>
      <c r="AB105" s="53" t="s">
        <v>1705</v>
      </c>
      <c r="AC105" s="53" t="s">
        <v>1706</v>
      </c>
      <c r="AD105" s="53" t="s">
        <v>1707</v>
      </c>
    </row>
    <row r="106" spans="1:30" hidden="1">
      <c r="B106" s="55" t="s">
        <v>1760</v>
      </c>
      <c r="C106" s="60">
        <v>8</v>
      </c>
      <c r="D106" s="53" t="s">
        <v>293</v>
      </c>
      <c r="E106" s="53" t="s">
        <v>294</v>
      </c>
      <c r="F106" s="53" t="s">
        <v>295</v>
      </c>
      <c r="G106" s="53" t="s">
        <v>1288</v>
      </c>
      <c r="H106" s="53" t="s">
        <v>1289</v>
      </c>
      <c r="I106" s="53" t="s">
        <v>1290</v>
      </c>
      <c r="J106" s="53" t="s">
        <v>1333</v>
      </c>
      <c r="K106" s="53" t="s">
        <v>1334</v>
      </c>
      <c r="L106" s="53" t="s">
        <v>1335</v>
      </c>
      <c r="M106" s="53" t="s">
        <v>1378</v>
      </c>
      <c r="N106" s="53" t="s">
        <v>1379</v>
      </c>
      <c r="O106" s="53" t="s">
        <v>1380</v>
      </c>
      <c r="P106" s="53" t="s">
        <v>1423</v>
      </c>
      <c r="Q106" s="53" t="s">
        <v>1424</v>
      </c>
      <c r="R106" s="53" t="s">
        <v>1425</v>
      </c>
      <c r="S106" s="53" t="s">
        <v>1468</v>
      </c>
      <c r="T106" s="53" t="s">
        <v>1469</v>
      </c>
      <c r="U106" s="53" t="s">
        <v>1470</v>
      </c>
      <c r="V106" s="53" t="s">
        <v>1618</v>
      </c>
      <c r="W106" s="53" t="s">
        <v>1619</v>
      </c>
      <c r="X106" s="53" t="s">
        <v>1620</v>
      </c>
      <c r="Y106" s="53" t="s">
        <v>1663</v>
      </c>
      <c r="Z106" s="53" t="s">
        <v>1664</v>
      </c>
      <c r="AA106" s="53" t="s">
        <v>1665</v>
      </c>
      <c r="AB106" s="53" t="s">
        <v>1708</v>
      </c>
      <c r="AC106" s="53" t="s">
        <v>1709</v>
      </c>
      <c r="AD106" s="53" t="s">
        <v>1710</v>
      </c>
    </row>
    <row r="107" spans="1:30" hidden="1">
      <c r="B107" s="55" t="s">
        <v>1761</v>
      </c>
      <c r="C107" s="60">
        <v>9</v>
      </c>
      <c r="D107" s="53" t="s">
        <v>296</v>
      </c>
      <c r="E107" s="53" t="s">
        <v>297</v>
      </c>
      <c r="F107" s="53" t="s">
        <v>298</v>
      </c>
      <c r="G107" s="53" t="s">
        <v>1291</v>
      </c>
      <c r="H107" s="53" t="s">
        <v>1292</v>
      </c>
      <c r="I107" s="53" t="s">
        <v>1293</v>
      </c>
      <c r="J107" s="53" t="s">
        <v>1336</v>
      </c>
      <c r="K107" s="53" t="s">
        <v>1337</v>
      </c>
      <c r="L107" s="53" t="s">
        <v>1338</v>
      </c>
      <c r="M107" s="53" t="s">
        <v>1381</v>
      </c>
      <c r="N107" s="53" t="s">
        <v>1382</v>
      </c>
      <c r="O107" s="53" t="s">
        <v>1383</v>
      </c>
      <c r="P107" s="53" t="s">
        <v>1426</v>
      </c>
      <c r="Q107" s="53" t="s">
        <v>1427</v>
      </c>
      <c r="R107" s="53" t="s">
        <v>1428</v>
      </c>
      <c r="S107" s="53" t="s">
        <v>1471</v>
      </c>
      <c r="T107" s="53" t="s">
        <v>1472</v>
      </c>
      <c r="U107" s="53" t="s">
        <v>1473</v>
      </c>
      <c r="V107" s="53" t="s">
        <v>1621</v>
      </c>
      <c r="W107" s="53" t="s">
        <v>1622</v>
      </c>
      <c r="X107" s="53" t="s">
        <v>1623</v>
      </c>
      <c r="Y107" s="53" t="s">
        <v>1666</v>
      </c>
      <c r="Z107" s="53" t="s">
        <v>1667</v>
      </c>
      <c r="AA107" s="53" t="s">
        <v>1668</v>
      </c>
      <c r="AB107" s="53" t="s">
        <v>1711</v>
      </c>
      <c r="AC107" s="53" t="s">
        <v>1712</v>
      </c>
      <c r="AD107" s="53" t="s">
        <v>1713</v>
      </c>
    </row>
    <row r="108" spans="1:30" hidden="1">
      <c r="C108" s="60">
        <v>10</v>
      </c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</row>
    <row r="109" spans="1:30" hidden="1">
      <c r="A109" s="50" t="s">
        <v>1762</v>
      </c>
      <c r="C109" s="60">
        <v>11</v>
      </c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</row>
    <row r="110" spans="1:30" hidden="1">
      <c r="A110" s="50"/>
      <c r="B110" s="11" t="s">
        <v>1753</v>
      </c>
      <c r="C110" s="60">
        <v>12</v>
      </c>
      <c r="D110" s="53" t="s">
        <v>272</v>
      </c>
      <c r="E110" s="53" t="s">
        <v>273</v>
      </c>
      <c r="F110" s="53" t="s">
        <v>274</v>
      </c>
      <c r="G110" s="53" t="s">
        <v>1267</v>
      </c>
      <c r="H110" s="53" t="s">
        <v>1268</v>
      </c>
      <c r="I110" s="53" t="s">
        <v>1269</v>
      </c>
      <c r="J110" s="53" t="s">
        <v>1312</v>
      </c>
      <c r="K110" s="53" t="s">
        <v>1313</v>
      </c>
      <c r="L110" s="53" t="s">
        <v>1314</v>
      </c>
      <c r="M110" s="53" t="s">
        <v>1357</v>
      </c>
      <c r="N110" s="53" t="s">
        <v>1358</v>
      </c>
      <c r="O110" s="53" t="s">
        <v>1359</v>
      </c>
      <c r="P110" s="53" t="s">
        <v>1402</v>
      </c>
      <c r="Q110" s="53" t="s">
        <v>1403</v>
      </c>
      <c r="R110" s="53" t="s">
        <v>1404</v>
      </c>
      <c r="S110" s="53" t="s">
        <v>1447</v>
      </c>
      <c r="T110" s="53" t="s">
        <v>1448</v>
      </c>
      <c r="U110" s="53" t="s">
        <v>1449</v>
      </c>
      <c r="V110" s="53" t="s">
        <v>1492</v>
      </c>
      <c r="W110" s="53" t="s">
        <v>1493</v>
      </c>
      <c r="X110" s="53" t="s">
        <v>1494</v>
      </c>
      <c r="Y110" s="53" t="s">
        <v>1642</v>
      </c>
      <c r="Z110" s="53" t="s">
        <v>1643</v>
      </c>
      <c r="AA110" s="53" t="s">
        <v>1644</v>
      </c>
      <c r="AB110" s="53" t="s">
        <v>1687</v>
      </c>
      <c r="AC110" s="53" t="s">
        <v>1688</v>
      </c>
      <c r="AD110" s="53" t="s">
        <v>1689</v>
      </c>
    </row>
    <row r="111" spans="1:30" hidden="1">
      <c r="B111" s="54" t="s">
        <v>1763</v>
      </c>
      <c r="C111" s="60">
        <v>13</v>
      </c>
      <c r="D111" s="53" t="s">
        <v>299</v>
      </c>
      <c r="E111" s="53" t="s">
        <v>300</v>
      </c>
      <c r="F111" s="53" t="s">
        <v>301</v>
      </c>
      <c r="G111" s="53" t="s">
        <v>1294</v>
      </c>
      <c r="H111" s="53" t="s">
        <v>1295</v>
      </c>
      <c r="I111" s="53" t="s">
        <v>1296</v>
      </c>
      <c r="J111" s="53" t="s">
        <v>1339</v>
      </c>
      <c r="K111" s="53" t="s">
        <v>1340</v>
      </c>
      <c r="L111" s="53" t="s">
        <v>1341</v>
      </c>
      <c r="M111" s="53" t="s">
        <v>1384</v>
      </c>
      <c r="N111" s="53" t="s">
        <v>1385</v>
      </c>
      <c r="O111" s="53" t="s">
        <v>1386</v>
      </c>
      <c r="P111" s="53" t="s">
        <v>1429</v>
      </c>
      <c r="Q111" s="53" t="s">
        <v>1430</v>
      </c>
      <c r="R111" s="53" t="s">
        <v>1431</v>
      </c>
      <c r="S111" s="53" t="s">
        <v>1474</v>
      </c>
      <c r="T111" s="53" t="s">
        <v>1475</v>
      </c>
      <c r="U111" s="53" t="s">
        <v>1476</v>
      </c>
      <c r="V111" s="53" t="s">
        <v>1624</v>
      </c>
      <c r="W111" s="53" t="s">
        <v>1625</v>
      </c>
      <c r="X111" s="53" t="s">
        <v>1626</v>
      </c>
      <c r="Y111" s="53" t="s">
        <v>1669</v>
      </c>
      <c r="Z111" s="53" t="s">
        <v>1670</v>
      </c>
      <c r="AA111" s="53" t="s">
        <v>1671</v>
      </c>
      <c r="AB111" s="53" t="s">
        <v>1714</v>
      </c>
      <c r="AC111" s="53" t="s">
        <v>1715</v>
      </c>
      <c r="AD111" s="53" t="s">
        <v>1716</v>
      </c>
    </row>
    <row r="112" spans="1:30" hidden="1">
      <c r="B112" s="55" t="s">
        <v>1755</v>
      </c>
      <c r="C112" s="60">
        <v>14</v>
      </c>
      <c r="D112" s="53" t="s">
        <v>278</v>
      </c>
      <c r="E112" s="53" t="s">
        <v>279</v>
      </c>
      <c r="F112" s="53" t="s">
        <v>280</v>
      </c>
      <c r="G112" s="53" t="s">
        <v>1273</v>
      </c>
      <c r="H112" s="53" t="s">
        <v>1274</v>
      </c>
      <c r="I112" s="53" t="s">
        <v>1275</v>
      </c>
      <c r="J112" s="53" t="s">
        <v>1318</v>
      </c>
      <c r="K112" s="53" t="s">
        <v>1319</v>
      </c>
      <c r="L112" s="53" t="s">
        <v>1320</v>
      </c>
      <c r="M112" s="53" t="s">
        <v>1363</v>
      </c>
      <c r="N112" s="53" t="s">
        <v>1364</v>
      </c>
      <c r="O112" s="53" t="s">
        <v>1365</v>
      </c>
      <c r="P112" s="53" t="s">
        <v>1408</v>
      </c>
      <c r="Q112" s="53" t="s">
        <v>1409</v>
      </c>
      <c r="R112" s="53" t="s">
        <v>1410</v>
      </c>
      <c r="S112" s="53" t="s">
        <v>1453</v>
      </c>
      <c r="T112" s="53" t="s">
        <v>1454</v>
      </c>
      <c r="U112" s="53" t="s">
        <v>1455</v>
      </c>
      <c r="V112" s="53" t="s">
        <v>1498</v>
      </c>
      <c r="W112" s="53" t="s">
        <v>1499</v>
      </c>
      <c r="X112" s="53" t="s">
        <v>1500</v>
      </c>
      <c r="Y112" s="53" t="s">
        <v>1648</v>
      </c>
      <c r="Z112" s="53" t="s">
        <v>1649</v>
      </c>
      <c r="AA112" s="53" t="s">
        <v>1650</v>
      </c>
      <c r="AB112" s="53" t="s">
        <v>1693</v>
      </c>
      <c r="AC112" s="53" t="s">
        <v>1694</v>
      </c>
      <c r="AD112" s="53" t="s">
        <v>1695</v>
      </c>
    </row>
    <row r="113" spans="1:30" hidden="1">
      <c r="B113" s="55" t="s">
        <v>1760</v>
      </c>
      <c r="C113" s="60">
        <v>15</v>
      </c>
      <c r="D113" s="53" t="s">
        <v>293</v>
      </c>
      <c r="E113" s="53" t="s">
        <v>294</v>
      </c>
      <c r="F113" s="53" t="s">
        <v>295</v>
      </c>
      <c r="G113" s="53" t="s">
        <v>1288</v>
      </c>
      <c r="H113" s="53" t="s">
        <v>1289</v>
      </c>
      <c r="I113" s="53" t="s">
        <v>1290</v>
      </c>
      <c r="J113" s="53" t="s">
        <v>1333</v>
      </c>
      <c r="K113" s="53" t="s">
        <v>1334</v>
      </c>
      <c r="L113" s="53" t="s">
        <v>1335</v>
      </c>
      <c r="M113" s="53" t="s">
        <v>1378</v>
      </c>
      <c r="N113" s="53" t="s">
        <v>1379</v>
      </c>
      <c r="O113" s="53" t="s">
        <v>1380</v>
      </c>
      <c r="P113" s="53" t="s">
        <v>1423</v>
      </c>
      <c r="Q113" s="53" t="s">
        <v>1424</v>
      </c>
      <c r="R113" s="53" t="s">
        <v>1425</v>
      </c>
      <c r="S113" s="53" t="s">
        <v>1468</v>
      </c>
      <c r="T113" s="53" t="s">
        <v>1469</v>
      </c>
      <c r="U113" s="53" t="s">
        <v>1470</v>
      </c>
      <c r="V113" s="53" t="s">
        <v>1618</v>
      </c>
      <c r="W113" s="53" t="s">
        <v>1619</v>
      </c>
      <c r="X113" s="53" t="s">
        <v>1620</v>
      </c>
      <c r="Y113" s="53" t="s">
        <v>1663</v>
      </c>
      <c r="Z113" s="53" t="s">
        <v>1664</v>
      </c>
      <c r="AA113" s="53" t="s">
        <v>1665</v>
      </c>
      <c r="AB113" s="53" t="s">
        <v>1708</v>
      </c>
      <c r="AC113" s="53" t="s">
        <v>1709</v>
      </c>
      <c r="AD113" s="53" t="s">
        <v>1710</v>
      </c>
    </row>
    <row r="114" spans="1:30" hidden="1">
      <c r="B114" s="54" t="s">
        <v>1764</v>
      </c>
      <c r="C114" s="60">
        <v>16</v>
      </c>
      <c r="D114" s="53" t="s">
        <v>302</v>
      </c>
      <c r="E114" s="53" t="s">
        <v>303</v>
      </c>
      <c r="F114" s="53" t="s">
        <v>304</v>
      </c>
      <c r="G114" s="53" t="s">
        <v>1297</v>
      </c>
      <c r="H114" s="53" t="s">
        <v>1298</v>
      </c>
      <c r="I114" s="53" t="s">
        <v>1299</v>
      </c>
      <c r="J114" s="53" t="s">
        <v>1342</v>
      </c>
      <c r="K114" s="53" t="s">
        <v>1343</v>
      </c>
      <c r="L114" s="53" t="s">
        <v>1344</v>
      </c>
      <c r="M114" s="53" t="s">
        <v>1387</v>
      </c>
      <c r="N114" s="53" t="s">
        <v>1388</v>
      </c>
      <c r="O114" s="53" t="s">
        <v>1389</v>
      </c>
      <c r="P114" s="53" t="s">
        <v>1432</v>
      </c>
      <c r="Q114" s="53" t="s">
        <v>1433</v>
      </c>
      <c r="R114" s="53" t="s">
        <v>1434</v>
      </c>
      <c r="S114" s="53" t="s">
        <v>1477</v>
      </c>
      <c r="T114" s="53" t="s">
        <v>1478</v>
      </c>
      <c r="U114" s="53" t="s">
        <v>1479</v>
      </c>
      <c r="V114" s="53" t="s">
        <v>1627</v>
      </c>
      <c r="W114" s="53" t="s">
        <v>1628</v>
      </c>
      <c r="X114" s="53" t="s">
        <v>1629</v>
      </c>
      <c r="Y114" s="53" t="s">
        <v>1672</v>
      </c>
      <c r="Z114" s="53" t="s">
        <v>1673</v>
      </c>
      <c r="AA114" s="53" t="s">
        <v>1674</v>
      </c>
      <c r="AB114" s="53" t="s">
        <v>1717</v>
      </c>
      <c r="AC114" s="53" t="s">
        <v>1718</v>
      </c>
      <c r="AD114" s="53" t="s">
        <v>1719</v>
      </c>
    </row>
    <row r="115" spans="1:30" hidden="1">
      <c r="B115" s="55" t="s">
        <v>1758</v>
      </c>
      <c r="C115" s="60">
        <v>17</v>
      </c>
      <c r="D115" s="53" t="s">
        <v>287</v>
      </c>
      <c r="E115" s="53" t="s">
        <v>288</v>
      </c>
      <c r="F115" s="53" t="s">
        <v>289</v>
      </c>
      <c r="G115" s="53" t="s">
        <v>1282</v>
      </c>
      <c r="H115" s="53" t="s">
        <v>1283</v>
      </c>
      <c r="I115" s="53" t="s">
        <v>1284</v>
      </c>
      <c r="J115" s="53" t="s">
        <v>1327</v>
      </c>
      <c r="K115" s="53" t="s">
        <v>1328</v>
      </c>
      <c r="L115" s="53" t="s">
        <v>1329</v>
      </c>
      <c r="M115" s="53" t="s">
        <v>1372</v>
      </c>
      <c r="N115" s="53" t="s">
        <v>1373</v>
      </c>
      <c r="O115" s="53" t="s">
        <v>1374</v>
      </c>
      <c r="P115" s="53" t="s">
        <v>1417</v>
      </c>
      <c r="Q115" s="53" t="s">
        <v>1418</v>
      </c>
      <c r="R115" s="53" t="s">
        <v>1419</v>
      </c>
      <c r="S115" s="53" t="s">
        <v>1462</v>
      </c>
      <c r="T115" s="53" t="s">
        <v>1463</v>
      </c>
      <c r="U115" s="53" t="s">
        <v>1464</v>
      </c>
      <c r="V115" s="53" t="s">
        <v>1507</v>
      </c>
      <c r="W115" s="53" t="s">
        <v>1508</v>
      </c>
      <c r="X115" s="53" t="s">
        <v>1509</v>
      </c>
      <c r="Y115" s="53" t="s">
        <v>1657</v>
      </c>
      <c r="Z115" s="53" t="s">
        <v>1658</v>
      </c>
      <c r="AA115" s="53" t="s">
        <v>1659</v>
      </c>
      <c r="AB115" s="53" t="s">
        <v>1702</v>
      </c>
      <c r="AC115" s="53" t="s">
        <v>1703</v>
      </c>
      <c r="AD115" s="53" t="s">
        <v>1704</v>
      </c>
    </row>
    <row r="116" spans="1:30" hidden="1">
      <c r="B116" s="55" t="s">
        <v>1761</v>
      </c>
      <c r="C116" s="60">
        <v>18</v>
      </c>
      <c r="D116" s="53" t="s">
        <v>296</v>
      </c>
      <c r="E116" s="53" t="s">
        <v>297</v>
      </c>
      <c r="F116" s="53" t="s">
        <v>298</v>
      </c>
      <c r="G116" s="53" t="s">
        <v>1291</v>
      </c>
      <c r="H116" s="53" t="s">
        <v>1292</v>
      </c>
      <c r="I116" s="53" t="s">
        <v>1293</v>
      </c>
      <c r="J116" s="53" t="s">
        <v>1336</v>
      </c>
      <c r="K116" s="53" t="s">
        <v>1337</v>
      </c>
      <c r="L116" s="53" t="s">
        <v>1338</v>
      </c>
      <c r="M116" s="53" t="s">
        <v>1381</v>
      </c>
      <c r="N116" s="53" t="s">
        <v>1382</v>
      </c>
      <c r="O116" s="53" t="s">
        <v>1383</v>
      </c>
      <c r="P116" s="53" t="s">
        <v>1426</v>
      </c>
      <c r="Q116" s="53" t="s">
        <v>1427</v>
      </c>
      <c r="R116" s="53" t="s">
        <v>1428</v>
      </c>
      <c r="S116" s="53" t="s">
        <v>1471</v>
      </c>
      <c r="T116" s="53" t="s">
        <v>1472</v>
      </c>
      <c r="U116" s="53" t="s">
        <v>1473</v>
      </c>
      <c r="V116" s="53" t="s">
        <v>1621</v>
      </c>
      <c r="W116" s="53" t="s">
        <v>1622</v>
      </c>
      <c r="X116" s="53" t="s">
        <v>1623</v>
      </c>
      <c r="Y116" s="53" t="s">
        <v>1666</v>
      </c>
      <c r="Z116" s="53" t="s">
        <v>1667</v>
      </c>
      <c r="AA116" s="53" t="s">
        <v>1668</v>
      </c>
      <c r="AB116" s="53" t="s">
        <v>1711</v>
      </c>
      <c r="AC116" s="53" t="s">
        <v>1712</v>
      </c>
      <c r="AD116" s="53" t="s">
        <v>1713</v>
      </c>
    </row>
    <row r="117" spans="1:30" hidden="1">
      <c r="B117" s="11"/>
      <c r="C117" s="60">
        <v>19</v>
      </c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</row>
    <row r="118" spans="1:30" hidden="1">
      <c r="A118" s="50" t="s">
        <v>1765</v>
      </c>
      <c r="C118" s="60">
        <v>20</v>
      </c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</row>
    <row r="119" spans="1:30" hidden="1">
      <c r="A119" s="50"/>
      <c r="B119" s="11" t="s">
        <v>1765</v>
      </c>
      <c r="C119" s="60">
        <v>21</v>
      </c>
      <c r="D119" s="53" t="s">
        <v>305</v>
      </c>
      <c r="E119" s="53" t="s">
        <v>306</v>
      </c>
      <c r="F119" s="53" t="s">
        <v>307</v>
      </c>
      <c r="G119" s="53" t="s">
        <v>1300</v>
      </c>
      <c r="H119" s="53" t="s">
        <v>1301</v>
      </c>
      <c r="I119" s="53" t="s">
        <v>1302</v>
      </c>
      <c r="J119" s="53" t="s">
        <v>1345</v>
      </c>
      <c r="K119" s="53" t="s">
        <v>1346</v>
      </c>
      <c r="L119" s="53" t="s">
        <v>1347</v>
      </c>
      <c r="M119" s="53" t="s">
        <v>1390</v>
      </c>
      <c r="N119" s="53" t="s">
        <v>1391</v>
      </c>
      <c r="O119" s="53" t="s">
        <v>1392</v>
      </c>
      <c r="P119" s="53" t="s">
        <v>1435</v>
      </c>
      <c r="Q119" s="53" t="s">
        <v>1436</v>
      </c>
      <c r="R119" s="53" t="s">
        <v>1437</v>
      </c>
      <c r="S119" s="53" t="s">
        <v>1480</v>
      </c>
      <c r="T119" s="53" t="s">
        <v>1481</v>
      </c>
      <c r="U119" s="53" t="s">
        <v>1482</v>
      </c>
      <c r="V119" s="53" t="s">
        <v>1630</v>
      </c>
      <c r="W119" s="53" t="s">
        <v>1631</v>
      </c>
      <c r="X119" s="53" t="s">
        <v>1632</v>
      </c>
      <c r="Y119" s="53" t="s">
        <v>1675</v>
      </c>
      <c r="Z119" s="53" t="s">
        <v>1676</v>
      </c>
      <c r="AA119" s="53" t="s">
        <v>1677</v>
      </c>
      <c r="AB119" s="53" t="s">
        <v>1720</v>
      </c>
      <c r="AC119" s="53" t="s">
        <v>1721</v>
      </c>
      <c r="AD119" s="53" t="s">
        <v>1722</v>
      </c>
    </row>
    <row r="120" spans="1:30" hidden="1">
      <c r="B120" s="54" t="s">
        <v>1766</v>
      </c>
      <c r="C120" s="60">
        <v>22</v>
      </c>
      <c r="D120" s="53" t="s">
        <v>281</v>
      </c>
      <c r="E120" s="53" t="s">
        <v>282</v>
      </c>
      <c r="F120" s="53" t="s">
        <v>283</v>
      </c>
      <c r="G120" s="53" t="s">
        <v>1276</v>
      </c>
      <c r="H120" s="53" t="s">
        <v>1277</v>
      </c>
      <c r="I120" s="53" t="s">
        <v>1278</v>
      </c>
      <c r="J120" s="53" t="s">
        <v>1321</v>
      </c>
      <c r="K120" s="53" t="s">
        <v>1322</v>
      </c>
      <c r="L120" s="53" t="s">
        <v>1323</v>
      </c>
      <c r="M120" s="53" t="s">
        <v>1366</v>
      </c>
      <c r="N120" s="53" t="s">
        <v>1367</v>
      </c>
      <c r="O120" s="53" t="s">
        <v>1368</v>
      </c>
      <c r="P120" s="53" t="s">
        <v>1411</v>
      </c>
      <c r="Q120" s="53" t="s">
        <v>1412</v>
      </c>
      <c r="R120" s="53" t="s">
        <v>1413</v>
      </c>
      <c r="S120" s="53" t="s">
        <v>1456</v>
      </c>
      <c r="T120" s="53" t="s">
        <v>1457</v>
      </c>
      <c r="U120" s="53" t="s">
        <v>1458</v>
      </c>
      <c r="V120" s="53" t="s">
        <v>1501</v>
      </c>
      <c r="W120" s="53" t="s">
        <v>1502</v>
      </c>
      <c r="X120" s="53" t="s">
        <v>1503</v>
      </c>
      <c r="Y120" s="53" t="s">
        <v>1651</v>
      </c>
      <c r="Z120" s="53" t="s">
        <v>1652</v>
      </c>
      <c r="AA120" s="53" t="s">
        <v>1653</v>
      </c>
      <c r="AB120" s="53" t="s">
        <v>1696</v>
      </c>
      <c r="AC120" s="53" t="s">
        <v>1697</v>
      </c>
      <c r="AD120" s="53" t="s">
        <v>1698</v>
      </c>
    </row>
    <row r="121" spans="1:30" hidden="1">
      <c r="B121" s="54" t="s">
        <v>1761</v>
      </c>
      <c r="C121" s="60">
        <v>23</v>
      </c>
      <c r="D121" s="53" t="s">
        <v>296</v>
      </c>
      <c r="E121" s="53" t="s">
        <v>297</v>
      </c>
      <c r="F121" s="53" t="s">
        <v>298</v>
      </c>
      <c r="G121" s="53" t="s">
        <v>1291</v>
      </c>
      <c r="H121" s="53" t="s">
        <v>1292</v>
      </c>
      <c r="I121" s="53" t="s">
        <v>1293</v>
      </c>
      <c r="J121" s="53" t="s">
        <v>1336</v>
      </c>
      <c r="K121" s="53" t="s">
        <v>1337</v>
      </c>
      <c r="L121" s="53" t="s">
        <v>1338</v>
      </c>
      <c r="M121" s="53" t="s">
        <v>1381</v>
      </c>
      <c r="N121" s="53" t="s">
        <v>1382</v>
      </c>
      <c r="O121" s="53" t="s">
        <v>1383</v>
      </c>
      <c r="P121" s="53" t="s">
        <v>1426</v>
      </c>
      <c r="Q121" s="53" t="s">
        <v>1427</v>
      </c>
      <c r="R121" s="53" t="s">
        <v>1428</v>
      </c>
      <c r="S121" s="53" t="s">
        <v>1471</v>
      </c>
      <c r="T121" s="53" t="s">
        <v>1472</v>
      </c>
      <c r="U121" s="53" t="s">
        <v>1473</v>
      </c>
      <c r="V121" s="53" t="s">
        <v>1621</v>
      </c>
      <c r="W121" s="53" t="s">
        <v>1622</v>
      </c>
      <c r="X121" s="53" t="s">
        <v>1623</v>
      </c>
      <c r="Y121" s="53" t="s">
        <v>1666</v>
      </c>
      <c r="Z121" s="53" t="s">
        <v>1667</v>
      </c>
      <c r="AA121" s="53" t="s">
        <v>1668</v>
      </c>
      <c r="AB121" s="53" t="s">
        <v>1711</v>
      </c>
      <c r="AC121" s="53" t="s">
        <v>1712</v>
      </c>
      <c r="AD121" s="53" t="s">
        <v>1713</v>
      </c>
    </row>
    <row r="122" spans="1:30" hidden="1">
      <c r="B122" s="11"/>
      <c r="C122" s="60">
        <v>24</v>
      </c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</row>
    <row r="123" spans="1:30" hidden="1">
      <c r="A123" s="50" t="s">
        <v>1767</v>
      </c>
      <c r="C123" s="60">
        <v>25</v>
      </c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</row>
    <row r="124" spans="1:30" hidden="1">
      <c r="B124" s="11" t="s">
        <v>1768</v>
      </c>
      <c r="C124" s="60">
        <v>26</v>
      </c>
      <c r="D124" s="53" t="s">
        <v>263</v>
      </c>
      <c r="E124" s="53" t="s">
        <v>264</v>
      </c>
      <c r="F124" s="53" t="s">
        <v>265</v>
      </c>
      <c r="G124" s="53" t="s">
        <v>1008</v>
      </c>
      <c r="H124" s="53" t="s">
        <v>1009</v>
      </c>
      <c r="I124" s="53" t="s">
        <v>1010</v>
      </c>
      <c r="J124" s="53" t="s">
        <v>1303</v>
      </c>
      <c r="K124" s="53" t="s">
        <v>1304</v>
      </c>
      <c r="L124" s="53" t="s">
        <v>1305</v>
      </c>
      <c r="M124" s="53" t="s">
        <v>1348</v>
      </c>
      <c r="N124" s="53" t="s">
        <v>1349</v>
      </c>
      <c r="O124" s="53" t="s">
        <v>1350</v>
      </c>
      <c r="P124" s="53" t="s">
        <v>1393</v>
      </c>
      <c r="Q124" s="53" t="s">
        <v>1394</v>
      </c>
      <c r="R124" s="53" t="s">
        <v>1395</v>
      </c>
      <c r="S124" s="53" t="s">
        <v>1438</v>
      </c>
      <c r="T124" s="53" t="s">
        <v>1439</v>
      </c>
      <c r="U124" s="53" t="s">
        <v>1440</v>
      </c>
      <c r="V124" s="53" t="s">
        <v>1483</v>
      </c>
      <c r="W124" s="53" t="s">
        <v>1484</v>
      </c>
      <c r="X124" s="53" t="s">
        <v>1485</v>
      </c>
      <c r="Y124" s="53" t="s">
        <v>1633</v>
      </c>
      <c r="Z124" s="53" t="s">
        <v>1634</v>
      </c>
      <c r="AA124" s="53" t="s">
        <v>1635</v>
      </c>
      <c r="AB124" s="53" t="s">
        <v>1678</v>
      </c>
      <c r="AC124" s="53" t="s">
        <v>1679</v>
      </c>
      <c r="AD124" s="53" t="s">
        <v>1680</v>
      </c>
    </row>
    <row r="125" spans="1:30" hidden="1">
      <c r="B125" s="54" t="s">
        <v>1769</v>
      </c>
      <c r="C125" s="60">
        <v>27</v>
      </c>
      <c r="D125" s="53" t="s">
        <v>266</v>
      </c>
      <c r="E125" s="53" t="s">
        <v>267</v>
      </c>
      <c r="F125" s="53" t="s">
        <v>268</v>
      </c>
      <c r="G125" s="53" t="s">
        <v>1011</v>
      </c>
      <c r="H125" s="53" t="s">
        <v>1012</v>
      </c>
      <c r="I125" s="53" t="s">
        <v>1263</v>
      </c>
      <c r="J125" s="53" t="s">
        <v>1306</v>
      </c>
      <c r="K125" s="53" t="s">
        <v>1307</v>
      </c>
      <c r="L125" s="53" t="s">
        <v>1308</v>
      </c>
      <c r="M125" s="53" t="s">
        <v>1351</v>
      </c>
      <c r="N125" s="53" t="s">
        <v>1352</v>
      </c>
      <c r="O125" s="53" t="s">
        <v>1353</v>
      </c>
      <c r="P125" s="53" t="s">
        <v>1396</v>
      </c>
      <c r="Q125" s="53" t="s">
        <v>1397</v>
      </c>
      <c r="R125" s="53" t="s">
        <v>1398</v>
      </c>
      <c r="S125" s="53" t="s">
        <v>1441</v>
      </c>
      <c r="T125" s="53" t="s">
        <v>1442</v>
      </c>
      <c r="U125" s="53" t="s">
        <v>1443</v>
      </c>
      <c r="V125" s="53" t="s">
        <v>1486</v>
      </c>
      <c r="W125" s="53" t="s">
        <v>1487</v>
      </c>
      <c r="X125" s="53" t="s">
        <v>1488</v>
      </c>
      <c r="Y125" s="53" t="s">
        <v>1636</v>
      </c>
      <c r="Z125" s="53" t="s">
        <v>1637</v>
      </c>
      <c r="AA125" s="53" t="s">
        <v>1638</v>
      </c>
      <c r="AB125" s="53" t="s">
        <v>1681</v>
      </c>
      <c r="AC125" s="53" t="s">
        <v>1682</v>
      </c>
      <c r="AD125" s="53" t="s">
        <v>1683</v>
      </c>
    </row>
    <row r="126" spans="1:30" hidden="1">
      <c r="B126" s="54" t="s">
        <v>1770</v>
      </c>
      <c r="C126" s="60">
        <v>28</v>
      </c>
      <c r="D126" s="53" t="s">
        <v>269</v>
      </c>
      <c r="E126" s="53" t="s">
        <v>270</v>
      </c>
      <c r="F126" s="53" t="s">
        <v>271</v>
      </c>
      <c r="G126" s="53" t="s">
        <v>1264</v>
      </c>
      <c r="H126" s="53" t="s">
        <v>1265</v>
      </c>
      <c r="I126" s="53" t="s">
        <v>1266</v>
      </c>
      <c r="J126" s="53" t="s">
        <v>1309</v>
      </c>
      <c r="K126" s="53" t="s">
        <v>1310</v>
      </c>
      <c r="L126" s="53" t="s">
        <v>1311</v>
      </c>
      <c r="M126" s="53" t="s">
        <v>1354</v>
      </c>
      <c r="N126" s="53" t="s">
        <v>1355</v>
      </c>
      <c r="O126" s="53" t="s">
        <v>1356</v>
      </c>
      <c r="P126" s="53" t="s">
        <v>1399</v>
      </c>
      <c r="Q126" s="53" t="s">
        <v>1400</v>
      </c>
      <c r="R126" s="53" t="s">
        <v>1401</v>
      </c>
      <c r="S126" s="53" t="s">
        <v>1444</v>
      </c>
      <c r="T126" s="53" t="s">
        <v>1445</v>
      </c>
      <c r="U126" s="53" t="s">
        <v>1446</v>
      </c>
      <c r="V126" s="53" t="s">
        <v>1489</v>
      </c>
      <c r="W126" s="53" t="s">
        <v>1490</v>
      </c>
      <c r="X126" s="53" t="s">
        <v>1491</v>
      </c>
      <c r="Y126" s="53" t="s">
        <v>1639</v>
      </c>
      <c r="Z126" s="53" t="s">
        <v>1640</v>
      </c>
      <c r="AA126" s="53" t="s">
        <v>1641</v>
      </c>
      <c r="AB126" s="53" t="s">
        <v>1684</v>
      </c>
      <c r="AC126" s="53" t="s">
        <v>1685</v>
      </c>
      <c r="AD126" s="53" t="s">
        <v>1686</v>
      </c>
    </row>
    <row r="127" spans="1:30" ht="15" hidden="1" customHeight="1"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</row>
    <row r="128" spans="1:30" ht="15" hidden="1" customHeight="1"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</row>
    <row r="129" spans="4:30" ht="15" customHeight="1"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</row>
    <row r="130" spans="4:30" ht="15" customHeight="1"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</row>
    <row r="131" spans="4:30" ht="15" customHeight="1"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</row>
    <row r="132" spans="4:30" ht="15" customHeight="1"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</row>
    <row r="133" spans="4:30" ht="15" customHeight="1"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</row>
    <row r="134" spans="4:30" ht="15" customHeight="1"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</row>
    <row r="135" spans="4:30" ht="15" customHeight="1"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</row>
    <row r="136" spans="4:30" ht="15" customHeight="1">
      <c r="D136" s="53"/>
      <c r="E136" s="53"/>
      <c r="F136" s="53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</row>
    <row r="137" spans="4:30" ht="15" customHeight="1">
      <c r="D137" s="53"/>
      <c r="E137" s="53"/>
      <c r="F137" s="53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</row>
    <row r="138" spans="4:30" ht="15" customHeight="1">
      <c r="D138" s="53"/>
      <c r="E138" s="53"/>
      <c r="F138" s="53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</row>
    <row r="139" spans="4:30" ht="15" customHeight="1">
      <c r="D139" s="53"/>
      <c r="E139" s="53"/>
      <c r="F139" s="53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</row>
    <row r="140" spans="4:30" ht="15" customHeight="1"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</row>
    <row r="141" spans="4:30" ht="15" customHeight="1"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</row>
    <row r="142" spans="4:30" ht="15" customHeight="1"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</row>
    <row r="143" spans="4:30" ht="15" customHeight="1"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</row>
    <row r="144" spans="4:30" ht="15" customHeight="1"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</row>
    <row r="145" spans="4:21" ht="15" customHeight="1"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</row>
    <row r="146" spans="4:21" ht="15" customHeight="1">
      <c r="D146" s="52"/>
      <c r="E146" s="52"/>
      <c r="F146" s="52"/>
    </row>
    <row r="147" spans="4:21" ht="15" customHeight="1">
      <c r="D147" s="52"/>
      <c r="E147" s="52"/>
      <c r="F147" s="52"/>
    </row>
    <row r="148" spans="4:21" ht="15" customHeight="1">
      <c r="D148" s="52"/>
      <c r="E148" s="52"/>
      <c r="F148" s="52"/>
    </row>
    <row r="149" spans="4:21" ht="15" customHeight="1">
      <c r="D149" s="52"/>
      <c r="E149" s="52"/>
      <c r="F149" s="52"/>
    </row>
  </sheetData>
  <mergeCells count="24">
    <mergeCell ref="Y95:AA95"/>
    <mergeCell ref="AB95:AD95"/>
    <mergeCell ref="V60:X60"/>
    <mergeCell ref="Y60:AA60"/>
    <mergeCell ref="AB60:AD60"/>
    <mergeCell ref="D95:F95"/>
    <mergeCell ref="G95:I95"/>
    <mergeCell ref="J95:L95"/>
    <mergeCell ref="M95:O95"/>
    <mergeCell ref="P95:R95"/>
    <mergeCell ref="S95:U95"/>
    <mergeCell ref="V95:X95"/>
    <mergeCell ref="D60:F60"/>
    <mergeCell ref="G60:I60"/>
    <mergeCell ref="J60:L60"/>
    <mergeCell ref="M60:O60"/>
    <mergeCell ref="P60:R60"/>
    <mergeCell ref="S60:U60"/>
    <mergeCell ref="B6:K6"/>
    <mergeCell ref="L6:T6"/>
    <mergeCell ref="A8:H8"/>
    <mergeCell ref="L8:R8"/>
    <mergeCell ref="C10:E10"/>
    <mergeCell ref="G10:I10"/>
  </mergeCells>
  <dataValidations count="1">
    <dataValidation type="list" allowBlank="1" showInputMessage="1" showErrorMessage="1" sqref="C10:E10" xr:uid="{1B653A01-C8F6-4E3F-96FC-3216EB957940}">
      <formula1>$B$46:$B$54</formula1>
    </dataValidation>
  </dataValidations>
  <hyperlinks>
    <hyperlink ref="A44" r:id="rId1" display="http://www.abs.gov.au/websitedbs/d3310114.nsf/Home/©+Copyright?OpenDocument" xr:uid="{C9E8943B-6BD7-4E81-A507-BDBE0470BBC2}"/>
    <hyperlink ref="G124" location="A127834837X" display="A127834837X" xr:uid="{75F7EEB4-8C0B-4563-BD52-37682BEC46F8}"/>
    <hyperlink ref="H124" location="A127831867J" display="A127831867J" xr:uid="{AC73B6F4-EED4-449E-AE03-D7D98B616E09}"/>
    <hyperlink ref="I124" location="A127828897L" display="A127828897L" xr:uid="{BF0ED2CC-14E6-41A3-A7DF-2595C55FF842}"/>
    <hyperlink ref="G125" location="A127834839C" display="A127834839C" xr:uid="{6037E1AE-2D38-4CF5-A78E-3ACFBB5AEC30}"/>
    <hyperlink ref="H125" location="A127831869L" display="A127831869L" xr:uid="{B56864F2-FCDA-4B9C-BB04-0418D820BD5F}"/>
    <hyperlink ref="I125" location="A127828899T" display="A127828899T" xr:uid="{24BD7E66-D32D-4C9D-BF42-2505E5197EB0}"/>
    <hyperlink ref="G126" location="A127834838A" display="A127834838A" xr:uid="{4DE50857-7070-47A8-B67F-3F3C11B5C8A5}"/>
    <hyperlink ref="H126" location="A127831868K" display="A127831868K" xr:uid="{8EA3D4AB-2D3E-4B1B-8D90-4F20772F38E9}"/>
    <hyperlink ref="I126" location="A127828898R" display="A127828898R" xr:uid="{64139B74-E0F6-43FC-AF37-3BCB4CF4DB09}"/>
    <hyperlink ref="G99" location="A127834832L" display="A127834832L" xr:uid="{998996AB-22B2-4434-BADF-8C8C3638F551}"/>
    <hyperlink ref="H99" location="A127831862W" display="A127831862W" xr:uid="{AEB22C2B-47C1-41A7-A495-394418EBBD25}"/>
    <hyperlink ref="I99" location="A127828892A" display="A127828892A" xr:uid="{BE2757D6-363C-49EA-91A1-91EF88E3316B}"/>
    <hyperlink ref="G100" location="A127834836W" display="A127834836W" xr:uid="{1D1855EF-C6BA-4D74-991F-4694A8A40AFE}"/>
    <hyperlink ref="H100" location="A127831866F" display="A127831866F" xr:uid="{9D4B58F6-6769-4723-90C2-0E1BA86899F0}"/>
    <hyperlink ref="I100" location="A127828896K" display="A127828896K" xr:uid="{565E529C-BD9F-4478-9956-FDEFCE8EC0D1}"/>
    <hyperlink ref="G101" location="A127834831K" display="A127834831K" xr:uid="{C6B50F22-4A5E-4406-B406-C6DE3F5AD865}"/>
    <hyperlink ref="H101" location="A127831861V" display="A127831861V" xr:uid="{45AB51C8-5256-4152-BC73-50F103753236}"/>
    <hyperlink ref="I101" location="A127828891X" display="A127828891X" xr:uid="{756FE123-D987-4E67-833D-5AB126BDC8A4}"/>
    <hyperlink ref="G102" location="A127834829X" display="A127834829X" xr:uid="{9C1AE5B6-2C54-4E3A-B07A-B230A4D730C1}"/>
    <hyperlink ref="H102" location="A127831859J" display="A127831859J" xr:uid="{2B7C2E32-418A-4394-B469-131B19C8B3EA}"/>
    <hyperlink ref="I102" location="A127828889L" display="A127828889L" xr:uid="{AE36C250-1F02-41B8-A64F-0FE8B9A56AE0}"/>
    <hyperlink ref="G103" location="A127834840L" display="A127834840L" xr:uid="{78DDCAB2-1616-420A-A077-E23806B34FBD}"/>
    <hyperlink ref="H103" location="A127831870W" display="A127831870W" xr:uid="{998F2D49-B1F6-4318-8087-DF73F2719F59}"/>
    <hyperlink ref="I103" location="A127828900R" display="A127828900R" xr:uid="{62D793F4-2E3B-4F74-80F2-C88EF3CA7E70}"/>
    <hyperlink ref="G104" location="A127834828W" display="A127834828W" xr:uid="{BCB8AA4B-52D3-4B0F-999C-8AD6D3E365FA}"/>
    <hyperlink ref="H104" location="A127831858F" display="A127831858F" xr:uid="{671BA5E6-2ECC-4649-A1F9-766E40FC62C5}"/>
    <hyperlink ref="I104" location="A127828888K" display="A127828888K" xr:uid="{9D9658A4-26EF-403A-8402-A947A13603E7}"/>
    <hyperlink ref="G105" location="A127834835V" display="A127834835V" xr:uid="{D36ED6B5-5B9F-4D34-9C04-818CA87B8D0B}"/>
    <hyperlink ref="H105" location="A127831865C" display="A127831865C" xr:uid="{109F5F4A-2700-43A2-9D61-3BA7074F3177}"/>
    <hyperlink ref="I105" location="A127828895J" display="A127828895J" xr:uid="{D8FE1A38-51AB-4673-9B2F-ED68CF4A24FC}"/>
    <hyperlink ref="G106" location="A127834830J" display="A127834830J" xr:uid="{88780F38-897F-43C9-A18E-1AF9008CA5DF}"/>
    <hyperlink ref="H106" location="A127831860T" display="A127831860T" xr:uid="{08F19622-BAB9-4A69-9EE7-A45E2FE25A12}"/>
    <hyperlink ref="I106" location="A127828890W" display="A127828890W" xr:uid="{9757E100-45D4-48D8-83B6-B4EA8DCC03F3}"/>
    <hyperlink ref="G107" location="A127834827V" display="A127834827V" xr:uid="{47FBF974-3EB3-470C-86FF-BDBAB558AA6F}"/>
    <hyperlink ref="H107" location="A127831857C" display="A127831857C" xr:uid="{940F9BEF-C8D0-4AF5-92EC-6E0037D456DD}"/>
    <hyperlink ref="I107" location="A127828887J" display="A127828887J" xr:uid="{231C8DDC-AD8C-488F-ACCE-8D4F11A5C523}"/>
    <hyperlink ref="G111" location="A127834834T" display="A127834834T" xr:uid="{5E2C9457-8E25-4BD4-B8C8-D4BC2ADC537B}"/>
    <hyperlink ref="H111" location="A127831864A" display="A127831864A" xr:uid="{562F8DD9-E3AF-4C05-A081-100D403D3F8A}"/>
    <hyperlink ref="I111" location="A127828894F" display="A127828894F" xr:uid="{E5722D83-F01B-4C8D-9932-94AEA2250C5F}"/>
    <hyperlink ref="G114" location="A127834833R" display="A127834833R" xr:uid="{E1F7498B-4CE2-4553-8679-52175CAD6D85}"/>
    <hyperlink ref="H114" location="A127831863X" display="A127831863X" xr:uid="{C9356015-F5C2-4E11-A1CE-CC347BF669A7}"/>
    <hyperlink ref="I114" location="A127828893C" display="A127828893C" xr:uid="{F01C5632-9F0E-4A1B-856B-087E50635A1C}"/>
    <hyperlink ref="G119" location="A127834841R" display="A127834841R" xr:uid="{7EF5DF25-79E6-40E5-98CF-AEF6DA71A077}"/>
    <hyperlink ref="H119" location="A127831871X" display="A127831871X" xr:uid="{301F245F-0567-440A-88A4-5D2439DEF38C}"/>
    <hyperlink ref="I119" location="A127828901T" display="A127828901T" xr:uid="{44DBAB68-1497-4A24-B6CF-0113983A7CD8}"/>
    <hyperlink ref="J124" location="A127833517V" display="A127833517V" xr:uid="{22FBF33A-0178-4F28-8E23-0C33498B9A72}"/>
    <hyperlink ref="K124" location="A127830547C" display="A127830547C" xr:uid="{8FA574B4-7C51-47FB-8396-17E983A94EC5}"/>
    <hyperlink ref="L124" location="A127827577J" display="A127827577J" xr:uid="{5F4FBE6F-8192-4747-99C3-5C1274869749}"/>
    <hyperlink ref="J125" location="A127833519X" display="A127833519X" xr:uid="{2D59A2B8-A316-4F59-8717-601797EDF05F}"/>
    <hyperlink ref="K125" location="A127830549J" display="A127830549J" xr:uid="{DDBAD58D-8F3A-4D25-9BD2-985000C7E9FB}"/>
    <hyperlink ref="L125" location="A127827579L" display="A127827579L" xr:uid="{C0A70C36-8A9A-4EF6-A9BC-B08BD96C714A}"/>
    <hyperlink ref="J126" location="A127833518W" display="A127833518W" xr:uid="{E2A88430-1EA8-4E6C-B6A6-59668CF639EF}"/>
    <hyperlink ref="K126" location="A127830548F" display="A127830548F" xr:uid="{3123C817-7A01-4AA1-8DC8-0F307B3233F4}"/>
    <hyperlink ref="L126" location="A127827578K" display="A127827578K" xr:uid="{279CB29F-42C0-4E81-BB89-61824FF42128}"/>
    <hyperlink ref="J99" location="A127833512J" display="A127833512J" xr:uid="{A2053B79-A2D8-4128-BCB7-723F532E1852}"/>
    <hyperlink ref="K99" location="A127830542T" display="A127830542T" xr:uid="{43DE691F-B5EC-48EE-81A4-C6D71057B575}"/>
    <hyperlink ref="L99" location="A127827572W" display="A127827572W" xr:uid="{05ED62E1-2A50-4253-9F44-829B09F341B9}"/>
    <hyperlink ref="J100" location="A127833516T" display="A127833516T" xr:uid="{DD8AE1C2-25B8-4FCB-BDB4-423C2CC7361C}"/>
    <hyperlink ref="K100" location="A127830546A" display="A127830546A" xr:uid="{1FE7C483-D7D2-48B2-8527-7ABB3BF2AEE3}"/>
    <hyperlink ref="L100" location="A127827576F" display="A127827576F" xr:uid="{2C733FB4-57BB-4F59-B7FE-A1C6A317EE25}"/>
    <hyperlink ref="J101" location="A127833511F" display="A127833511F" xr:uid="{AFE946D0-7D5F-4C79-8B05-96DFEFFFB8B2}"/>
    <hyperlink ref="K101" location="A127830541R" display="A127830541R" xr:uid="{B7B69430-9457-4857-85E3-4A16163DB681}"/>
    <hyperlink ref="L101" location="A127827571V" display="A127827571V" xr:uid="{2A5318A6-9010-47A8-9006-465B4B113927}"/>
    <hyperlink ref="J102" location="A127833509V" display="A127833509V" xr:uid="{F89C2FE5-4699-474F-B331-58D8C92E5246}"/>
    <hyperlink ref="K102" location="A127830539C" display="A127830539C" xr:uid="{31068E30-666D-46C9-8B16-B677597C8A74}"/>
    <hyperlink ref="L102" location="A127827569J" display="A127827569J" xr:uid="{CDAA822B-9248-41DD-BCBB-D5D90CC20AF4}"/>
    <hyperlink ref="J103" location="A127833520J" display="A127833520J" xr:uid="{2D997969-7949-44D4-A97D-558A3BF8C205}"/>
    <hyperlink ref="K103" location="A127830550T" display="A127830550T" xr:uid="{55E1C8D1-B500-4B26-9DE0-9F1FEE3CF031}"/>
    <hyperlink ref="L103" location="A127827580W" display="A127827580W" xr:uid="{5CBCBCDE-9729-439E-9F5B-B5465E5E7F54}"/>
    <hyperlink ref="J104" location="A127833508T" display="A127833508T" xr:uid="{6D6F1F0A-A3E6-4C6D-B51F-B38C3FBC1EDD}"/>
    <hyperlink ref="K104" location="A127830538A" display="A127830538A" xr:uid="{0FEC62E7-AE78-4EBB-AC62-A4393369E00C}"/>
    <hyperlink ref="L104" location="A127827568F" display="A127827568F" xr:uid="{73B513A9-C65C-4A2E-A51C-3B7CDB561C19}"/>
    <hyperlink ref="J105" location="A127833515R" display="A127833515R" xr:uid="{F7369B01-E357-44B1-A04C-09A3FB0B8231}"/>
    <hyperlink ref="K105" location="A127830545X" display="A127830545X" xr:uid="{4170E5A2-447C-4E3B-86CD-89F3C7A2CD32}"/>
    <hyperlink ref="L105" location="A127827575C" display="A127827575C" xr:uid="{7C32753E-5369-4078-AF30-C418F58969F8}"/>
    <hyperlink ref="J106" location="A127833510C" display="A127833510C" xr:uid="{4FD969F9-DC52-4FF9-91ED-B74C26D837E2}"/>
    <hyperlink ref="K106" location="A127830540L" display="A127830540L" xr:uid="{8A814161-4BD1-466E-81C9-6F5726D5113C}"/>
    <hyperlink ref="L106" location="A127827570T" display="A127827570T" xr:uid="{6A23E9F3-94EB-49F7-9CC6-5019A7D9296D}"/>
    <hyperlink ref="J107" location="A127833507R" display="A127833507R" xr:uid="{CBAC2008-1469-49C4-B5B5-77626106BB4F}"/>
    <hyperlink ref="K107" location="A127830537X" display="A127830537X" xr:uid="{4BBF61BA-D54B-446C-841C-BBEF187C9265}"/>
    <hyperlink ref="L107" location="A127827567C" display="A127827567C" xr:uid="{00B425C6-7978-4D3F-9F12-91EEDBC43591}"/>
    <hyperlink ref="J111" location="A127833514L" display="A127833514L" xr:uid="{5254D424-1B03-49BB-8964-F32F76C2A5B3}"/>
    <hyperlink ref="K111" location="A127830544W" display="A127830544W" xr:uid="{218734FE-1B4C-4BB0-ACB5-BE21E3155E7E}"/>
    <hyperlink ref="L111" location="A127827574A" display="A127827574A" xr:uid="{585B3939-F34F-4068-8102-33597025CCB7}"/>
    <hyperlink ref="J114" location="A127833513K" display="A127833513K" xr:uid="{87604DF5-19AE-40CD-8748-F28585D869AC}"/>
    <hyperlink ref="K114" location="A127830543V" display="A127830543V" xr:uid="{54AECBA3-C4C8-4E2F-8F00-456097734747}"/>
    <hyperlink ref="L114" location="A127827573X" display="A127827573X" xr:uid="{B3F483A6-6E42-4C60-A9A8-98DAC27A286A}"/>
    <hyperlink ref="J119" location="A127833521K" display="A127833521K" xr:uid="{DC071A24-3573-4275-A22F-F91BFF49F68B}"/>
    <hyperlink ref="K119" location="A127830551V" display="A127830551V" xr:uid="{0CF2BB44-A3B2-411A-B197-91CE39B25D7A}"/>
    <hyperlink ref="L119" location="A127827581X" display="A127827581X" xr:uid="{92642DAF-4F49-42B2-B7C0-8A5C28E6BA9C}"/>
    <hyperlink ref="M124" location="A127835167T" display="A127835167T" xr:uid="{A9488F66-0BBB-4ED8-89B9-26F29B6A843F}"/>
    <hyperlink ref="N124" location="A127832197A" display="A127832197A" xr:uid="{02E2E766-F1D5-45C7-BE51-286C7F23936B}"/>
    <hyperlink ref="O124" location="A127829227V" display="A127829227V" xr:uid="{95ECDA89-53CB-4CD9-9122-6D49C81E3D84}"/>
    <hyperlink ref="M125" location="A127835169W" display="A127835169W" xr:uid="{B708DF46-D99B-40E3-808A-6D98F983CDCF}"/>
    <hyperlink ref="N125" location="A127832199F" display="A127832199F" xr:uid="{C972CE92-2191-46A4-8380-3D7C3C1FA10C}"/>
    <hyperlink ref="O125" location="A127829229X" display="A127829229X" xr:uid="{830CA8E8-951C-4A8E-9C07-C27C87352005}"/>
    <hyperlink ref="M126" location="A127835168V" display="A127835168V" xr:uid="{9744846A-F447-4A11-9A72-78C0A4D98F32}"/>
    <hyperlink ref="N126" location="A127832198C" display="A127832198C" xr:uid="{088AC4C1-89FE-41E8-BFE4-9807B8980529}"/>
    <hyperlink ref="O126" location="A127829228W" display="A127829228W" xr:uid="{278AB38E-D309-4190-9054-3BA13DB71226}"/>
    <hyperlink ref="M99" location="A127835162F" display="A127835162F" xr:uid="{CE44100E-3FF5-40FC-B522-2013AAFCD34C}"/>
    <hyperlink ref="N99" location="A127832192R" display="A127832192R" xr:uid="{21A09E5B-952B-445F-9673-33E9306E7DFE}"/>
    <hyperlink ref="O99" location="A127829222J" display="A127829222J" xr:uid="{B2048215-AB44-4A50-AEF0-35AB5A82E9F3}"/>
    <hyperlink ref="M100" location="A127835166R" display="A127835166R" xr:uid="{A22A0B3C-7B9A-43AC-84CB-B5B3D8879475}"/>
    <hyperlink ref="N100" location="A127832196X" display="A127832196X" xr:uid="{B218008F-FBCC-4557-9F0B-3EDE431C7B3D}"/>
    <hyperlink ref="O100" location="A127829226T" display="A127829226T" xr:uid="{EBC7AAB4-068C-44D6-A5F4-A804F2DDEDAE}"/>
    <hyperlink ref="M101" location="A127835161C" display="A127835161C" xr:uid="{4849F7EB-D798-4634-B9C2-E8C2768A4302}"/>
    <hyperlink ref="N101" location="A127832191L" display="A127832191L" xr:uid="{6E60E664-1D8F-4923-8216-9F706EC5D488}"/>
    <hyperlink ref="O101" location="A127829221F" display="A127829221F" xr:uid="{83F35ABF-0D73-46EC-95E0-647387B1271D}"/>
    <hyperlink ref="M102" location="A127835159T" display="A127835159T" xr:uid="{08B94E9F-4D26-4FC8-B2E3-4F9140D8FF78}"/>
    <hyperlink ref="N102" location="A127832189A" display="A127832189A" xr:uid="{8015C16F-B53F-445B-AD65-000FDA0A22C6}"/>
    <hyperlink ref="O102" location="A127829219V" display="A127829219V" xr:uid="{65E0A547-EE52-4A5F-9428-7B988B3FAEC2}"/>
    <hyperlink ref="M103" location="A127835170F" display="A127835170F" xr:uid="{D18CED48-E54E-4469-99EA-3B9AB919901E}"/>
    <hyperlink ref="N103" location="A127832200C" display="A127832200C" xr:uid="{F8B0ECA3-7443-4E66-93E7-96562A0DD2BD}"/>
    <hyperlink ref="O103" location="A127829230J" display="A127829230J" xr:uid="{78441E52-20C3-41AC-B37E-C13937681B2C}"/>
    <hyperlink ref="M104" location="A127835158R" display="A127835158R" xr:uid="{56E3AF58-4750-47D7-BB2B-50C4D76CD62B}"/>
    <hyperlink ref="N104" location="A127832188X" display="A127832188X" xr:uid="{29E67039-6556-412D-A0EE-B7F2CAF84B0D}"/>
    <hyperlink ref="O104" location="A127829218T" display="A127829218T" xr:uid="{BFCD2184-6813-43E0-8E05-E0AE593E2D37}"/>
    <hyperlink ref="M105" location="A127835165L" display="A127835165L" xr:uid="{FDB26ED2-5B2C-400E-9CE9-85414A9BD00C}"/>
    <hyperlink ref="N105" location="A127832195W" display="A127832195W" xr:uid="{73337B49-588A-40D7-BF23-80F0D3B334C0}"/>
    <hyperlink ref="O105" location="A127829225R" display="A127829225R" xr:uid="{BF0FD809-B95B-488F-9473-C1DD86CBE588}"/>
    <hyperlink ref="M106" location="A127835160A" display="A127835160A" xr:uid="{6AFC8CFC-67EF-4DD2-B487-9334948CCFB2}"/>
    <hyperlink ref="N106" location="A127832190K" display="A127832190K" xr:uid="{E3A230DD-98F6-460C-92C6-53E86E82AFA3}"/>
    <hyperlink ref="O106" location="A127829220C" display="A127829220C" xr:uid="{F05137EE-DEE9-43CB-83B7-4AF658DAEBE5}"/>
    <hyperlink ref="M107" location="A127835157L" display="A127835157L" xr:uid="{76F421DB-C9D3-4C83-A4BA-B255FAA61A31}"/>
    <hyperlink ref="N107" location="A127832187W" display="A127832187W" xr:uid="{9E9A71E0-7064-4985-BFC9-704D15B03B62}"/>
    <hyperlink ref="O107" location="A127829217R" display="A127829217R" xr:uid="{395ABFB3-47E4-47D5-9137-05C254B23504}"/>
    <hyperlink ref="M111" location="A127835164K" display="A127835164K" xr:uid="{A4233BBA-82B0-4BF7-BD12-8A01EC9506CB}"/>
    <hyperlink ref="N111" location="A127832194V" display="A127832194V" xr:uid="{B3C43461-2D18-4F89-91E0-0C7A3AE529CB}"/>
    <hyperlink ref="O111" location="A127829224L" display="A127829224L" xr:uid="{F7946873-29E5-4500-8413-566E38C07C76}"/>
    <hyperlink ref="M114" location="A127835163J" display="A127835163J" xr:uid="{44969960-A548-4251-80AB-A7379BA5F9AA}"/>
    <hyperlink ref="N114" location="A127832193T" display="A127832193T" xr:uid="{243AAADE-9D1D-4AC9-9D92-76E9DE86DDD1}"/>
    <hyperlink ref="O114" location="A127829223K" display="A127829223K" xr:uid="{BB38E1BD-2EE2-4EA4-A0AA-39600A5B7327}"/>
    <hyperlink ref="M119" location="A127835171J" display="A127835171J" xr:uid="{6F29187A-CDB1-4B16-A5E8-069F910B07FE}"/>
    <hyperlink ref="N119" location="A127832201F" display="A127832201F" xr:uid="{A673DC11-BD99-452C-8772-75B5396CFF2A}"/>
    <hyperlink ref="O119" location="A127829231K" display="A127829231K" xr:uid="{BC1B027D-9FD4-43D7-93E2-5665C4CBDA29}"/>
    <hyperlink ref="P124" location="A127835497J" display="A127835497J" xr:uid="{A7ED123E-D0FD-4313-8D9B-74EB9D383DE4}"/>
    <hyperlink ref="Q124" location="A127832527F" display="A127832527F" xr:uid="{91B7E403-4657-4A83-8977-FBDFD2C59A9C}"/>
    <hyperlink ref="R124" location="A127829557K" display="A127829557K" xr:uid="{10218C9E-F5F3-4F77-9ECC-5C6A1BFA3A45}"/>
    <hyperlink ref="P125" location="A127835499L" display="A127835499L" xr:uid="{7C81F1D3-AC8D-4BF4-9EEC-9F585C7CECFE}"/>
    <hyperlink ref="Q125" location="A127832529K" display="A127832529K" xr:uid="{9D98AA1F-4055-4A71-B796-254C009C84E0}"/>
    <hyperlink ref="R125" location="A127829559R" display="A127829559R" xr:uid="{9B628B53-E8C7-4C51-9D63-5FAD428E2F81}"/>
    <hyperlink ref="P126" location="A127835498K" display="A127835498K" xr:uid="{42A948CE-D1FF-4091-B419-1F8B97E97869}"/>
    <hyperlink ref="Q126" location="A127832528J" display="A127832528J" xr:uid="{210D4542-FA85-4DF3-8DA2-BBC67B8D39D9}"/>
    <hyperlink ref="R126" location="A127829558L" display="A127829558L" xr:uid="{DE5AF62A-8C19-41B0-9C81-4CB9420342C9}"/>
    <hyperlink ref="P99" location="A127835492W" display="A127835492W" xr:uid="{E904ED3A-765C-433F-A6A1-F826E28BA264}"/>
    <hyperlink ref="Q99" location="A127832522V" display="A127832522V" xr:uid="{EDA35F23-FC96-4D67-B329-A11F45138A9E}"/>
    <hyperlink ref="R99" location="A127829552X" display="A127829552X" xr:uid="{35293712-B626-4399-9688-C3AFFECFF438}"/>
    <hyperlink ref="P100" location="A127835496F" display="A127835496F" xr:uid="{B17EA67B-4475-4C27-B534-7586677F68DD}"/>
    <hyperlink ref="Q100" location="A127832526C" display="A127832526C" xr:uid="{5106CC18-12A8-44A0-B6C2-EF6DF584C4B7}"/>
    <hyperlink ref="R100" location="A127829556J" display="A127829556J" xr:uid="{2D48617D-DF1E-4C8E-9C0B-6AD4C2AAD0A5}"/>
    <hyperlink ref="P101" location="A127835491V" display="A127835491V" xr:uid="{21DD6E3B-DD6D-4238-8B2F-6D19FC604B40}"/>
    <hyperlink ref="Q101" location="A127832521T" display="A127832521T" xr:uid="{999DFADB-03C4-4445-B7A8-0FD31AD4DA9F}"/>
    <hyperlink ref="R101" location="A127829551W" display="A127829551W" xr:uid="{40FEF6FE-635D-45E4-BF20-84FA510DD32A}"/>
    <hyperlink ref="P102" location="A127835489J" display="A127835489J" xr:uid="{4D5579B4-0363-4F2D-A865-A344635BEC0B}"/>
    <hyperlink ref="Q102" location="A127832519F" display="A127832519F" xr:uid="{85512FD8-B6D2-46E8-8498-7B273D57F49E}"/>
    <hyperlink ref="R102" location="A127829549K" display="A127829549K" xr:uid="{18E27E94-DB85-4E3D-87AA-2865EA54CC5D}"/>
    <hyperlink ref="P103" location="A127835500K" display="A127835500K" xr:uid="{8A3D84FB-AD00-4F95-B474-A47579BCD3CD}"/>
    <hyperlink ref="Q103" location="A127832530V" display="A127832530V" xr:uid="{B4D6FDC4-1A7F-458F-9E74-C1BB078402D4}"/>
    <hyperlink ref="R103" location="A127829560X" display="A127829560X" xr:uid="{A482ED53-CE67-41D0-B993-E47CB70F1221}"/>
    <hyperlink ref="P104" location="A127835488F" display="A127835488F" xr:uid="{BC75DD49-41E2-4D68-9E55-4A7F9EAB0F61}"/>
    <hyperlink ref="Q104" location="A127832518C" display="A127832518C" xr:uid="{0E0BD193-CC98-4984-8164-E0E630EDF5FB}"/>
    <hyperlink ref="R104" location="A127829548J" display="A127829548J" xr:uid="{16658E08-2F05-4B2C-B5D5-74072C9EBC50}"/>
    <hyperlink ref="P105" location="A127835495C" display="A127835495C" xr:uid="{2B8BC227-25AB-4F84-8A04-318F0F85004B}"/>
    <hyperlink ref="Q105" location="A127832525A" display="A127832525A" xr:uid="{F4B06BC0-B298-4495-8974-9407724D6451}"/>
    <hyperlink ref="R105" location="A127829555F" display="A127829555F" xr:uid="{46BD3C02-9A53-428E-B45B-0A999DC64535}"/>
    <hyperlink ref="P106" location="A127835490T" display="A127835490T" xr:uid="{AEFF14DC-9D3D-4EF2-95DA-0D6411D760F1}"/>
    <hyperlink ref="Q106" location="A127832520R" display="A127832520R" xr:uid="{E124638D-79C3-4583-BB9D-FA6503687A9D}"/>
    <hyperlink ref="R106" location="A127829550V" display="A127829550V" xr:uid="{315E6711-12C0-4C65-9B9B-BF24865B9CD3}"/>
    <hyperlink ref="P107" location="A127835487C" display="A127835487C" xr:uid="{E9340A83-4A02-4DCB-B4A4-ECD75BF4F464}"/>
    <hyperlink ref="Q107" location="A127832517A" display="A127832517A" xr:uid="{D5310370-BDE2-4639-AC23-FEE2FBC0A41A}"/>
    <hyperlink ref="R107" location="A127829547F" display="A127829547F" xr:uid="{C28F176A-4CA7-4ECA-BCD9-C22A1BC829E6}"/>
    <hyperlink ref="P111" location="A127835494A" display="A127835494A" xr:uid="{397A3865-72DA-4DF3-9647-1F9286D86954}"/>
    <hyperlink ref="Q111" location="A127832524X" display="A127832524X" xr:uid="{0D403E7A-9572-425F-B296-542F8684537C}"/>
    <hyperlink ref="R111" location="A127829554C" display="A127829554C" xr:uid="{BACE8265-1350-40F7-823D-269A42AEAB9A}"/>
    <hyperlink ref="P114" location="A127835493X" display="A127835493X" xr:uid="{C22725DB-C0AE-42C8-91DE-A641A8F610C1}"/>
    <hyperlink ref="Q114" location="A127832523W" display="A127832523W" xr:uid="{85FA1F7F-2DF5-4603-9F07-7A4156F0D392}"/>
    <hyperlink ref="R114" location="A127829553A" display="A127829553A" xr:uid="{CE859D92-A996-4901-84D9-FE475880448F}"/>
    <hyperlink ref="P119" location="A127835501L" display="A127835501L" xr:uid="{6028D299-131D-479A-B68C-34BAFB86D088}"/>
    <hyperlink ref="Q119" location="A127832531W" display="A127832531W" xr:uid="{811F663A-2DD5-43A2-B0F9-D3FF61A2D0AC}"/>
    <hyperlink ref="R119" location="A127829561A" display="A127829561A" xr:uid="{65C1C0BA-D4E4-4845-9C7E-E11C45526ADA}"/>
    <hyperlink ref="S124" location="A127833847K" display="A127833847K" xr:uid="{C558A18D-E6B6-45F0-B21A-CE8184DB9E71}"/>
    <hyperlink ref="T124" location="A127830877V" display="A127830877V" xr:uid="{E633AE72-9246-4342-AAAD-50D5C18CE715}"/>
    <hyperlink ref="U124" location="A127827907L" display="A127827907L" xr:uid="{8DCD2214-0DAE-4C4E-9E93-C3F7CB203655}"/>
    <hyperlink ref="S125" location="A127833849R" display="A127833849R" xr:uid="{FF02B725-F5FF-4CEF-A093-63F2CC020172}"/>
    <hyperlink ref="T125" location="A127830879X" display="A127830879X" xr:uid="{51C4A12A-1305-4B5D-B172-03281B2BA7AC}"/>
    <hyperlink ref="U125" location="A127827909T" display="A127827909T" xr:uid="{8381B39A-4BDE-48D6-804F-F7C08EB12670}"/>
    <hyperlink ref="S126" location="A127833848L" display="A127833848L" xr:uid="{9933FBF4-9967-4106-A7E3-7916C784DA99}"/>
    <hyperlink ref="T126" location="A127830878W" display="A127830878W" xr:uid="{D1C806C4-C5B0-41CE-BB1E-5A0C46974509}"/>
    <hyperlink ref="U126" location="A127827908R" display="A127827908R" xr:uid="{919BAD95-0040-44EF-9113-710E41D675AC}"/>
    <hyperlink ref="S99" location="A127833842X" display="A127833842X" xr:uid="{C9F669EF-095F-4A78-9315-898BC56B4D50}"/>
    <hyperlink ref="T99" location="A127830872J" display="A127830872J" xr:uid="{3292E440-1ACE-4E8B-A9A4-B4E49716C142}"/>
    <hyperlink ref="U99" location="A127827902A" display="A127827902A" xr:uid="{42F07FF1-16C5-40F4-B25A-82E9F9ED64A9}"/>
    <hyperlink ref="S100" location="A127833846J" display="A127833846J" xr:uid="{29841F88-1A5F-4704-861F-9260CAF11ABB}"/>
    <hyperlink ref="T100" location="A127830876T" display="A127830876T" xr:uid="{AE17C8EE-8AB3-493C-B23F-46B139F4A2FC}"/>
    <hyperlink ref="U100" location="A127827906K" display="A127827906K" xr:uid="{1B0C5E85-F9EF-49D0-8115-C3EFDAA1A3B7}"/>
    <hyperlink ref="S101" location="A127833841W" display="A127833841W" xr:uid="{3C0C8365-FF00-4FCE-B001-3117A5C6274B}"/>
    <hyperlink ref="T101" location="A127830871F" display="A127830871F" xr:uid="{974A8AA5-4EBC-4EC2-8DE8-4A5BDC1D306E}"/>
    <hyperlink ref="U101" location="A127827901X" display="A127827901X" xr:uid="{46CB5607-3A8F-438F-AC20-417ED01F9094}"/>
    <hyperlink ref="S102" location="A127833839K" display="A127833839K" xr:uid="{94E7A0D0-32B6-4590-A9B6-EE49CBC000A1}"/>
    <hyperlink ref="T102" location="A127830869V" display="A127830869V" xr:uid="{32E69143-83BB-4688-BA65-7444240C7A02}"/>
    <hyperlink ref="U102" location="A127827899X" display="A127827899X" xr:uid="{85FBD05B-F4B5-4909-9A8B-7CC706FFABE6}"/>
    <hyperlink ref="S103" location="A127833850X" display="A127833850X" xr:uid="{39377341-FE40-4F2C-941B-25E2858511DC}"/>
    <hyperlink ref="T103" location="A127830880J" display="A127830880J" xr:uid="{80DD1FF9-0841-45ED-9743-34BE6AF60946}"/>
    <hyperlink ref="U103" location="A127827910A" display="A127827910A" xr:uid="{5454BABF-64DC-41A5-BB19-29954F94AABB}"/>
    <hyperlink ref="S104" location="A127833838J" display="A127833838J" xr:uid="{7F05D49B-0B6A-4299-A5F7-C61186DF5829}"/>
    <hyperlink ref="T104" location="A127830868T" display="A127830868T" xr:uid="{31561556-803C-499C-94E4-BB3442F9205B}"/>
    <hyperlink ref="U104" location="A127827898W" display="A127827898W" xr:uid="{848E39C7-406C-46BE-9793-741FE6B017A2}"/>
    <hyperlink ref="S105" location="A127833845F" display="A127833845F" xr:uid="{3F48B3FF-9BC8-47FF-ABC6-34A43F22B016}"/>
    <hyperlink ref="T105" location="A127830875R" display="A127830875R" xr:uid="{BD99B4E4-7B95-42B9-9567-5524C81834AB}"/>
    <hyperlink ref="U105" location="A127827905J" display="A127827905J" xr:uid="{709DAA5F-D5E5-4E4B-8E08-AE52EE11187E}"/>
    <hyperlink ref="S106" location="A127833840V" display="A127833840V" xr:uid="{640AA94B-467E-4E18-A023-B5DBEB72F7A2}"/>
    <hyperlink ref="T106" location="A127830870C" display="A127830870C" xr:uid="{4171589E-81CC-43C5-BEC0-80EE917C7AC4}"/>
    <hyperlink ref="U106" location="A127827900W" display="A127827900W" xr:uid="{1EAF7450-8F56-45AE-94F2-EA1BA0C23342}"/>
    <hyperlink ref="S107" location="A127833837F" display="A127833837F" xr:uid="{B81402FB-C62E-46E3-987F-00211CEE5068}"/>
    <hyperlink ref="T107" location="A127830867R" display="A127830867R" xr:uid="{0DDC283F-E21D-42FA-9BB4-303FAE8CE926}"/>
    <hyperlink ref="U107" location="A127827897V" display="A127827897V" xr:uid="{E68017D9-28F2-4133-8756-9444BEF0799B}"/>
    <hyperlink ref="S111" location="A127833844C" display="A127833844C" xr:uid="{108D28DA-D14C-4CCF-896F-5368746F664E}"/>
    <hyperlink ref="T111" location="A127830874L" display="A127830874L" xr:uid="{040BDC22-367C-4523-9226-58CA52CC574E}"/>
    <hyperlink ref="U111" location="A127827904F" display="A127827904F" xr:uid="{87A9E3FF-48D6-4963-9E03-8DC86B16C0B8}"/>
    <hyperlink ref="S114" location="A127833843A" display="A127833843A" xr:uid="{AB40F2CA-1074-4D94-B317-7955C23FF582}"/>
    <hyperlink ref="T114" location="A127830873K" display="A127830873K" xr:uid="{B1EE9F6E-762A-47FB-BB57-317B5D5617FF}"/>
    <hyperlink ref="U114" location="A127827903C" display="A127827903C" xr:uid="{D249CBA8-D145-43E7-BC69-640AF7D9DC7B}"/>
    <hyperlink ref="S119" location="A127833851A" display="A127833851A" xr:uid="{C09DE2CB-4E58-4111-B563-3030F9D3CB1A}"/>
    <hyperlink ref="T119" location="A127830881K" display="A127830881K" xr:uid="{08D25134-96B7-4C74-98F8-32CE64DDCCBD}"/>
    <hyperlink ref="U119" location="A127827911C" display="A127827911C" xr:uid="{6B1FDCD0-D7D6-4292-972F-AF8B074BE58D}"/>
    <hyperlink ref="V124" location="A127834177C" display="A127834177C" xr:uid="{F6506727-B6A0-4B87-968C-8D67B77F8B6F}"/>
    <hyperlink ref="W124" location="A127831207A" display="A127831207A" xr:uid="{22D324E8-1CE1-43E1-B94F-45A610C62471}"/>
    <hyperlink ref="X124" location="A127828237F" display="A127828237F" xr:uid="{4962E0F6-FE5B-4830-98FE-FAB0C8FF6D30}"/>
    <hyperlink ref="V125" location="A127834179J" display="A127834179J" xr:uid="{52310B3F-F561-40CA-BABF-C03C9DBB92E6}"/>
    <hyperlink ref="W125" location="A127831209F" display="A127831209F" xr:uid="{A384699A-1AC1-4289-BC6F-D51F92853F65}"/>
    <hyperlink ref="X125" location="A127828239K" display="A127828239K" xr:uid="{83030CCF-4B26-4677-880C-C52B626AF453}"/>
    <hyperlink ref="V126" location="A127834178F" display="A127834178F" xr:uid="{BFCBED94-21E1-45D1-BFCB-7CA1BEA9E129}"/>
    <hyperlink ref="W126" location="A127831208C" display="A127831208C" xr:uid="{1DD94E48-48B8-4F69-91D5-998CC09C52A0}"/>
    <hyperlink ref="X126" location="A127828238J" display="A127828238J" xr:uid="{BC62BCA5-AE76-46B6-A605-74BF5D052EF1}"/>
    <hyperlink ref="V99" location="A127834172T" display="A127834172T" xr:uid="{3E08B397-C827-471A-9F37-ECDFA2C9AE6E}"/>
    <hyperlink ref="W99" location="A127831202R" display="A127831202R" xr:uid="{F60063D8-4876-454A-8B2E-0723D55F0B84}"/>
    <hyperlink ref="X99" location="A127828232V" display="A127828232V" xr:uid="{D794C7D5-AB70-47F7-A9A6-25ACEDCDF652}"/>
    <hyperlink ref="V100" location="A127834176A" display="A127834176A" xr:uid="{C0ABCDA3-1A09-4408-A4E9-9E141328BC12}"/>
    <hyperlink ref="W100" location="A127831206X" display="A127831206X" xr:uid="{DAF80E5F-6CF5-46BA-90D1-501FE1D696DC}"/>
    <hyperlink ref="X100" location="A127828236C" display="A127828236C" xr:uid="{B04A54D7-A8C6-4478-BA83-6087EEB1082D}"/>
    <hyperlink ref="V101" location="A127834171R" display="A127834171R" xr:uid="{A83A172E-5D04-4974-A77E-B3A13A126450}"/>
    <hyperlink ref="W101" location="A127831201L" display="A127831201L" xr:uid="{C3F1CCF8-7DD8-4FEF-A95D-F27279554AE7}"/>
    <hyperlink ref="X101" location="A127828231T" display="A127828231T" xr:uid="{1978911B-FA8B-4F19-A9BC-48177C0246A9}"/>
    <hyperlink ref="V102" location="A127834169C" display="A127834169C" xr:uid="{AB1F58F7-6E85-42B3-87D8-E876DBDD7978}"/>
    <hyperlink ref="W102" location="A127831199L" display="A127831199L" xr:uid="{4571F1A9-FD3F-4B31-8A1B-746ED4E47CBD}"/>
    <hyperlink ref="X102" location="A127828229F" display="A127828229F" xr:uid="{FD74A4C3-F1AD-4CA0-B0FC-31A1B68654C3}"/>
    <hyperlink ref="V103" location="A127834180T" display="A127834180T" xr:uid="{BC14884D-FB04-4A09-8B6D-E2937315339C}"/>
    <hyperlink ref="W103" location="A127831210R" display="A127831210R" xr:uid="{4D21760E-5B0F-4E1D-8AD8-F41B45BCC536}"/>
    <hyperlink ref="X103" location="A127828240V" display="A127828240V" xr:uid="{A74CAC78-3869-4F62-B60E-D8F813A9C3A3}"/>
    <hyperlink ref="V104" location="A127834168A" display="A127834168A" xr:uid="{A50B041A-A12F-483A-9C73-5D63CE5940A9}"/>
    <hyperlink ref="W104" location="A127831198K" display="A127831198K" xr:uid="{5D6C3F6E-067A-4C23-9929-C4D82ABBE653}"/>
    <hyperlink ref="X104" location="A127828228C" display="A127828228C" xr:uid="{D88543C1-0B3B-402D-8039-5F9C95E7EF52}"/>
    <hyperlink ref="V105" location="A127834175X" display="A127834175X" xr:uid="{F138817A-9ADD-491E-B5BB-B6D8A0374B4B}"/>
    <hyperlink ref="W105" location="A127831205W" display="A127831205W" xr:uid="{9F43108B-794B-416A-AC83-F6B3A61A0E35}"/>
    <hyperlink ref="X105" location="A127828235A" display="A127828235A" xr:uid="{A9E41D00-889D-4379-9F12-42AC87D1E2B4}"/>
    <hyperlink ref="V106" location="A127834170L" display="A127834170L" xr:uid="{ED9D4606-00AB-4E4A-B25B-A10A329BCBF1}"/>
    <hyperlink ref="W106" location="A127831200K" display="A127831200K" xr:uid="{44E24D51-C95C-4287-B495-779265E79C1E}"/>
    <hyperlink ref="X106" location="A127828230R" display="A127828230R" xr:uid="{73DF466D-E753-4769-9012-8849B9CECCE8}"/>
    <hyperlink ref="V107" location="A127834167X" display="A127834167X" xr:uid="{A39BAFE6-B762-40DB-BED6-D0877F3D7F01}"/>
    <hyperlink ref="W107" location="A127831197J" display="A127831197J" xr:uid="{04D4D2EC-4C48-4917-8A66-A87FA23F3AC9}"/>
    <hyperlink ref="X107" location="A127828227A" display="A127828227A" xr:uid="{2295C5FA-ACF1-4B29-9BD1-C538D48F03F5}"/>
    <hyperlink ref="V111" location="A127834174W" display="A127834174W" xr:uid="{F16D072A-9B72-46A0-A98E-A31C04937D92}"/>
    <hyperlink ref="W111" location="A127831204V" display="A127831204V" xr:uid="{C5586F7C-F627-4F52-A74D-66B2B7240B59}"/>
    <hyperlink ref="X111" location="A127828234X" display="A127828234X" xr:uid="{2D225DA4-9891-4920-98EA-1DC058DFB42A}"/>
    <hyperlink ref="V114" location="A127834173V" display="A127834173V" xr:uid="{9BFE55CE-B14A-47DE-8889-02A40238F2C6}"/>
    <hyperlink ref="W114" location="A127831203T" display="A127831203T" xr:uid="{FE759148-2A63-4148-AF7A-D5B613F788B1}"/>
    <hyperlink ref="X114" location="A127828233W" display="A127828233W" xr:uid="{7DBA48E4-314C-41EF-B677-DDAFD4781657}"/>
    <hyperlink ref="V119" location="A127834181V" display="A127834181V" xr:uid="{121C9C63-BBE5-488A-A540-C6A57D27E23F}"/>
    <hyperlink ref="W119" location="A127831211T" display="A127831211T" xr:uid="{4BE2469C-7B14-4F6C-96D4-D02221706BA3}"/>
    <hyperlink ref="X119" location="A127828241W" display="A127828241W" xr:uid="{6FD7545F-26ED-49F8-8120-C57F01330E31}"/>
    <hyperlink ref="Y124" location="A127834507J" display="A127834507J" xr:uid="{2CE6DAF5-8E37-4AA2-9BED-6F0B0E9A6310}"/>
    <hyperlink ref="Z124" location="A127831537T" display="A127831537T" xr:uid="{DD96CBFE-0DA2-44D6-9BC0-781CFD8A0034}"/>
    <hyperlink ref="AA124" location="A127828567W" display="A127828567W" xr:uid="{526DCC6F-ABD7-4E8A-AA53-F2E931DE344B}"/>
    <hyperlink ref="Y125" location="A127834509L" display="A127834509L" xr:uid="{D518D084-5DF9-4B8B-8335-A718F1508053}"/>
    <hyperlink ref="Z125" location="A127831539W" display="A127831539W" xr:uid="{43928426-F312-42A8-87B6-D1215B332027}"/>
    <hyperlink ref="AA125" location="A127828569A" display="A127828569A" xr:uid="{4F934903-A994-45C8-8DC8-002C66B855BC}"/>
    <hyperlink ref="Y126" location="A127834508K" display="A127834508K" xr:uid="{2B3E387F-39A5-41AA-AD58-0289E472C69B}"/>
    <hyperlink ref="Z126" location="A127831538V" display="A127831538V" xr:uid="{E46739F8-EECB-4AD7-AC2B-88ADACAE69C2}"/>
    <hyperlink ref="AA126" location="A127828568X" display="A127828568X" xr:uid="{C755D561-639E-4FBF-9EA3-603C8F36C1F5}"/>
    <hyperlink ref="Y99" location="A127834502W" display="A127834502W" xr:uid="{FEF8C9F2-C6C6-46E8-BEF4-1B7FD3CEBC69}"/>
    <hyperlink ref="Z99" location="A127831532F" display="A127831532F" xr:uid="{52F3FBCE-7AB8-4918-8663-C5F697E8C916}"/>
    <hyperlink ref="AA99" location="A127828562K" display="A127828562K" xr:uid="{E7E6594E-5A7D-4786-86DC-D11D0BEA3D68}"/>
    <hyperlink ref="Y100" location="A127834506F" display="A127834506F" xr:uid="{EB7DDE1C-DB99-4216-884D-C60896540A0C}"/>
    <hyperlink ref="Z100" location="A127831536R" display="A127831536R" xr:uid="{EF4A2018-653A-4B8D-B5CC-655574B53D5D}"/>
    <hyperlink ref="AA100" location="A127828566V" display="A127828566V" xr:uid="{8AF053A4-92EA-4623-BE34-71BC30DDA47E}"/>
    <hyperlink ref="Y101" location="A127834501V" display="A127834501V" xr:uid="{0951502C-9BCF-44C8-9AAD-CE83496C8DB5}"/>
    <hyperlink ref="Z101" location="A127831531C" display="A127831531C" xr:uid="{65E7C3FB-F9CD-4578-908F-D9982FD2EC80}"/>
    <hyperlink ref="AA101" location="A127828561J" display="A127828561J" xr:uid="{F8965E1A-75CF-46E9-BBC1-6680E4CEF2FD}"/>
    <hyperlink ref="Y102" location="A127834499V" display="A127834499V" xr:uid="{16FF0662-CE07-454D-B69B-A673C1561B54}"/>
    <hyperlink ref="Z102" location="A127831529T" display="A127831529T" xr:uid="{78B3DE84-4B72-4C21-BF70-4B39E4DE7D74}"/>
    <hyperlink ref="AA102" location="A127828559W" display="A127828559W" xr:uid="{B7F098F5-7D50-4D1A-B806-C4963E455E71}"/>
    <hyperlink ref="Y103" location="A127834510W" display="A127834510W" xr:uid="{DEADC24B-FD67-4E97-9B1B-DD829075D5E2}"/>
    <hyperlink ref="Z103" location="A127831540F" display="A127831540F" xr:uid="{66670EAD-F8EE-44C7-B3A1-59AD8BF5D7D4}"/>
    <hyperlink ref="AA103" location="A127828570K" display="A127828570K" xr:uid="{F5E8F820-F221-462F-90E9-43A198BAAD56}"/>
    <hyperlink ref="Y104" location="A127834498T" display="A127834498T" xr:uid="{10C3C71A-23D9-4C61-BF0D-2019B2252171}"/>
    <hyperlink ref="Z104" location="A127831528R" display="A127831528R" xr:uid="{56A3A3ED-C0DE-4A11-9CE5-4AF01AB35745}"/>
    <hyperlink ref="AA104" location="A127828558V" display="A127828558V" xr:uid="{B9B6F75C-CEB3-477A-A435-B5C2BD17CABE}"/>
    <hyperlink ref="Y105" location="A127834505C" display="A127834505C" xr:uid="{7A940621-3BBA-49C3-8778-C8DBC9149033}"/>
    <hyperlink ref="Z105" location="A127831535L" display="A127831535L" xr:uid="{0EA1E130-8F7A-4FC1-B19E-36F6799818B5}"/>
    <hyperlink ref="AA105" location="A127828565T" display="A127828565T" xr:uid="{80044463-CA26-4C21-8C63-9B5F1F2A31E1}"/>
    <hyperlink ref="Y106" location="A127834500T" display="A127834500T" xr:uid="{FAD22911-41A6-4374-9622-2724975D205B}"/>
    <hyperlink ref="Z106" location="A127831530A" display="A127831530A" xr:uid="{B5372740-D463-4997-BFEF-5148DED1DE3A}"/>
    <hyperlink ref="AA106" location="A127828560F" display="A127828560F" xr:uid="{C6F99664-EB4C-4774-B65E-FF024E93198A}"/>
    <hyperlink ref="Y107" location="A127834497R" display="A127834497R" xr:uid="{60920AF5-2BC5-4E4E-904F-492D878B64D2}"/>
    <hyperlink ref="Z107" location="A127831527L" display="A127831527L" xr:uid="{6A9A04FD-C30F-4222-9397-C24C67CD1365}"/>
    <hyperlink ref="AA107" location="A127828557T" display="A127828557T" xr:uid="{AD65701F-68A3-4F99-88E3-660776E85F51}"/>
    <hyperlink ref="Y111" location="A127834504A" display="A127834504A" xr:uid="{699AA073-40DA-4A35-9025-61A81809BFB1}"/>
    <hyperlink ref="Z111" location="A127831534K" display="A127831534K" xr:uid="{8ECE4CA6-60C3-410D-9DFC-534D43A81B20}"/>
    <hyperlink ref="AA111" location="A127828564R" display="A127828564R" xr:uid="{1CD61189-0695-453D-9710-4B2417E12304}"/>
    <hyperlink ref="Y114" location="A127834503X" display="A127834503X" xr:uid="{5D6D805E-8003-403E-9BC4-1B7816909C4E}"/>
    <hyperlink ref="Z114" location="A127831533J" display="A127831533J" xr:uid="{2ADC51C6-7386-40FA-B21F-8EF4E4E2F94D}"/>
    <hyperlink ref="AA114" location="A127828563L" display="A127828563L" xr:uid="{9102185D-78A4-4FDF-A4C8-3A2928AA1F47}"/>
    <hyperlink ref="Y119" location="A127834511X" display="A127834511X" xr:uid="{F02A349C-5C3A-4079-A3EC-6ECE674C0730}"/>
    <hyperlink ref="Z119" location="A127831541J" display="A127831541J" xr:uid="{8425378A-C8A2-4F50-856F-342A694A4F47}"/>
    <hyperlink ref="AA119" location="A127828571L" display="A127828571L" xr:uid="{DA154FCA-E4E2-45E1-9E7F-795C1C9393D4}"/>
    <hyperlink ref="AB124" location="A127832857W" display="A127832857W" xr:uid="{EF83CCB6-1A13-41EA-B9D6-3982ACE82E3D}"/>
    <hyperlink ref="AC124" location="A127829887A" display="A127829887A" xr:uid="{43DE8E04-49EF-4C91-B665-BDE54298BAB1}"/>
    <hyperlink ref="AD124" location="A127826917X" display="A127826917X" xr:uid="{3A2AA64D-219C-4A9E-A778-69E73881277D}"/>
    <hyperlink ref="AB125" location="A127832859A" display="A127832859A" xr:uid="{EDD7CCA0-330B-4ABC-A622-8F77863A0CBE}"/>
    <hyperlink ref="AC125" location="A127829889F" display="A127829889F" xr:uid="{25683576-FD84-4A70-982F-DD2FA82CCA43}"/>
    <hyperlink ref="AD125" location="A127826919C" display="A127826919C" xr:uid="{626FF1E0-BEFF-4327-91F5-609C9452FCDB}"/>
    <hyperlink ref="AB126" location="A127832858X" display="A127832858X" xr:uid="{D8D6C88A-44C2-4DDD-9692-3D91E1DFA676}"/>
    <hyperlink ref="AC126" location="A127829888C" display="A127829888C" xr:uid="{886F4D50-6B73-4849-A0AC-84B655DD5C71}"/>
    <hyperlink ref="AD126" location="A127826918A" display="A127826918A" xr:uid="{0D42D015-EC12-4E99-A1BB-D47821BF70F3}"/>
    <hyperlink ref="AB99" location="A127832852K" display="A127832852K" xr:uid="{B3210995-4423-43A8-8A25-D6A26D1F60C0}"/>
    <hyperlink ref="AC99" location="A127829882R" display="A127829882R" xr:uid="{07E2B816-CB80-46B3-82B9-CBE4C1097166}"/>
    <hyperlink ref="AD99" location="A127826912L" display="A127826912L" xr:uid="{B13BC8F2-6398-4B04-B3A2-EADEB3519B7D}"/>
    <hyperlink ref="AB100" location="A127832856V" display="A127832856V" xr:uid="{2CB3A0A8-C6BE-4C58-AD61-08DCCA081D62}"/>
    <hyperlink ref="AC100" location="A127829886X" display="A127829886X" xr:uid="{E6772813-FD73-4092-8DE3-870EBBFE3081}"/>
    <hyperlink ref="AD100" location="A127826916W" display="A127826916W" xr:uid="{5BF120D8-C58B-4882-A690-AF7BC5398833}"/>
    <hyperlink ref="AB101" location="A127832851J" display="A127832851J" xr:uid="{E3CD5D2C-3968-4FE8-939E-B41E1BF7A0DD}"/>
    <hyperlink ref="AC101" location="A127829881L" display="A127829881L" xr:uid="{82958D87-60CA-46B3-8414-C02C1812483A}"/>
    <hyperlink ref="AD101" location="A127826911K" display="A127826911K" xr:uid="{A2FACC76-618C-4364-861E-F83B4B9226A6}"/>
    <hyperlink ref="AB102" location="A127832849W" display="A127832849W" xr:uid="{22EF4E10-8BFB-4549-B8E7-FD82C8E83D9A}"/>
    <hyperlink ref="AC102" location="A127829879A" display="A127829879A" xr:uid="{A1B393BD-B04D-4D7E-A58A-1C1C73AC8772}"/>
    <hyperlink ref="AD102" location="A127826909X" display="A127826909X" xr:uid="{641B40F0-B504-4C20-A3CC-D6029D4A69B4}"/>
    <hyperlink ref="AB103" location="A127832860K" display="A127832860K" xr:uid="{E722B593-4ACE-47CF-B610-89DD70F1C4B6}"/>
    <hyperlink ref="AC103" location="A127829890R" display="A127829890R" xr:uid="{5991E7C2-4501-4091-BBAC-78B821A903FF}"/>
    <hyperlink ref="AD103" location="A127826920L" display="A127826920L" xr:uid="{9DABA777-5DD9-482E-8B14-DA5279383584}"/>
    <hyperlink ref="AB104" location="A127832848V" display="A127832848V" xr:uid="{9C9A4045-1B7B-49E9-8CC4-B4B0EE405307}"/>
    <hyperlink ref="AC104" location="A127829878X" display="A127829878X" xr:uid="{6B0E0B22-0968-4F10-8D65-528EBBF6EDC5}"/>
    <hyperlink ref="AD104" location="A127826908W" display="A127826908W" xr:uid="{496B55D8-A7A3-4614-AA46-D231BD087B13}"/>
    <hyperlink ref="AB105" location="A127832855T" display="A127832855T" xr:uid="{C8A83D53-5B92-4FBE-B0BF-06F94958A057}"/>
    <hyperlink ref="AC105" location="A127829885W" display="A127829885W" xr:uid="{22EE78A1-FDDB-487A-8EEA-2899BC100185}"/>
    <hyperlink ref="AD105" location="A127826915V" display="A127826915V" xr:uid="{2653A4DA-06EE-4BA5-8964-ED301EBB6854}"/>
    <hyperlink ref="AB106" location="A127832850F" display="A127832850F" xr:uid="{E65DF9FC-EABA-4FD4-988C-093B8B82A78E}"/>
    <hyperlink ref="AC106" location="A127829880K" display="A127829880K" xr:uid="{A9138D3D-04A1-4B73-A9F2-C2C2030DDFA8}"/>
    <hyperlink ref="AD106" location="A127826910J" display="A127826910J" xr:uid="{84B44E26-03FF-4F25-9DEA-B56115680D57}"/>
    <hyperlink ref="AB107" location="A127832847T" display="A127832847T" xr:uid="{EB2DE5DE-1420-4CD0-A1B6-5622F687B5ED}"/>
    <hyperlink ref="AC107" location="A127829877W" display="A127829877W" xr:uid="{B993219B-8DA3-469C-83CE-E14962234930}"/>
    <hyperlink ref="AD107" location="A127826907V" display="A127826907V" xr:uid="{794AF140-A6B6-418F-97BD-0F23953B5357}"/>
    <hyperlink ref="AB111" location="A127832854R" display="A127832854R" xr:uid="{4344F1C6-B896-49D0-8A10-921278469880}"/>
    <hyperlink ref="AC111" location="A127829884V" display="A127829884V" xr:uid="{4E7ACC35-3825-4534-BCEA-0D46640F0D01}"/>
    <hyperlink ref="AD111" location="A127826914T" display="A127826914T" xr:uid="{D10F3DEC-2949-44A5-8E33-E5956806E8BC}"/>
    <hyperlink ref="AB114" location="A127832853L" display="A127832853L" xr:uid="{62186ED9-1B5B-4846-817E-0823F293180F}"/>
    <hyperlink ref="AC114" location="A127829883T" display="A127829883T" xr:uid="{35EEF373-9D8F-47DE-A696-778744738459}"/>
    <hyperlink ref="AD114" location="A127826913R" display="A127826913R" xr:uid="{59EDC8CA-D173-44C2-8948-8BB511EA55B7}"/>
    <hyperlink ref="AB119" location="A127832861L" display="A127832861L" xr:uid="{F0BAEEF0-0843-47E3-B02E-83E6D223F41B}"/>
    <hyperlink ref="AC119" location="A127829891T" display="A127829891T" xr:uid="{E1213475-72B4-45F6-9BA6-670B7A53647F}"/>
    <hyperlink ref="AD119" location="A127826921R" display="A127826921R" xr:uid="{6A0C7C15-6096-4737-8BE9-CF5FA933EA07}"/>
    <hyperlink ref="D124" location="A127833187R" display="A127833187R" xr:uid="{3ECFB79A-D085-4D4B-95F8-8BFED6DD994E}"/>
    <hyperlink ref="E124" location="A127830217L" display="A127830217L" xr:uid="{08FD4B66-D793-4AB9-8B06-9915B1DCA171}"/>
    <hyperlink ref="F124" location="A127827247T" display="A127827247T" xr:uid="{39F3B292-4CCE-4D31-819D-9BD50B1C45F1}"/>
    <hyperlink ref="D125" location="A127833189V" display="A127833189V" xr:uid="{C18D84F0-46C5-4B1E-B9B8-F6B8BBD1B277}"/>
    <hyperlink ref="E125" location="A127830219T" display="A127830219T" xr:uid="{5AB328CC-8E3B-49D0-9E31-6DA988276609}"/>
    <hyperlink ref="F125" location="A127827249W" display="A127827249W" xr:uid="{6D99D092-AF08-460B-9C2C-F2134EB5FCAF}"/>
    <hyperlink ref="D126" location="A127833188T" display="A127833188T" xr:uid="{6D31272C-2FBA-4799-A6B8-65ACB348DF20}"/>
    <hyperlink ref="E126" location="A127830218R" display="A127830218R" xr:uid="{8054CC68-FA82-4045-8C5E-29FD140043F0}"/>
    <hyperlink ref="F126" location="A127827248V" display="A127827248V" xr:uid="{FEF86C59-FBD3-42C2-BBC0-CCC6D1F7AA29}"/>
    <hyperlink ref="D99" location="A127833182C" display="A127833182C" xr:uid="{BC6E3AF6-E593-4D5A-8B94-87A651EDB7F3}"/>
    <hyperlink ref="E99" location="A127830212A" display="A127830212A" xr:uid="{FFE015C8-B838-45ED-95FC-7AD33198CF43}"/>
    <hyperlink ref="F99" location="A127827242F" display="A127827242F" xr:uid="{ACED5DCF-7DF3-420A-87C6-97D176A355A7}"/>
    <hyperlink ref="D100" location="A127833186L" display="A127833186L" xr:uid="{DB36CB94-4D95-468C-ABEC-C321B91B6C4A}"/>
    <hyperlink ref="E100" location="A127830216K" display="A127830216K" xr:uid="{B22A5027-819F-4A06-B7A1-1A9E7FECEC3E}"/>
    <hyperlink ref="F100" location="A127827246R" display="A127827246R" xr:uid="{D6F33040-BC23-4738-AB67-586AF002DAA2}"/>
    <hyperlink ref="D101" location="A127833181A" display="A127833181A" xr:uid="{9516E85F-3C8B-41B1-B331-A4EA9422B283}"/>
    <hyperlink ref="E101" location="A127830211X" display="A127830211X" xr:uid="{1F5CBDDB-09C4-4170-ADA4-814FDE20D80F}"/>
    <hyperlink ref="F101" location="A127827241C" display="A127827241C" xr:uid="{617BE6D8-4804-450F-B99B-AD184085BB6E}"/>
    <hyperlink ref="D102" location="A127833179R" display="A127833179R" xr:uid="{78F82543-E103-440F-858F-D4EE71E34A80}"/>
    <hyperlink ref="E102" location="A127830209L" display="A127830209L" xr:uid="{1333568F-7DAB-439C-934B-03764F825038}"/>
    <hyperlink ref="F102" location="A127827239T" display="A127827239T" xr:uid="{42A80EE0-2905-4703-8B5E-88AFE77906FA}"/>
    <hyperlink ref="D103" location="A127833190C" display="A127833190C" xr:uid="{312F4CDD-3B81-4A0C-9BF2-AD49F2909A03}"/>
    <hyperlink ref="E103" location="A127830220A" display="A127830220A" xr:uid="{F6429203-F4E7-4E6D-81D0-B2217549F9C7}"/>
    <hyperlink ref="F103" location="A127827250F" display="A127827250F" xr:uid="{FD42D80A-8F6E-4967-8A34-7C78D7D90A60}"/>
    <hyperlink ref="D104" location="A127833178L" display="A127833178L" xr:uid="{ABC56E2F-2F93-493D-BEC6-35466BC7E294}"/>
    <hyperlink ref="E104" location="A127830208K" display="A127830208K" xr:uid="{67938D6D-9B56-45FC-85FF-CBC4E90D2535}"/>
    <hyperlink ref="F104" location="A127827238R" display="A127827238R" xr:uid="{E9DF74A4-B7EE-469E-A9CB-79FCE4C4ABCF}"/>
    <hyperlink ref="D105" location="A127833185K" display="A127833185K" xr:uid="{0AA06623-034C-4555-8464-5F53A78BDA64}"/>
    <hyperlink ref="E105" location="A127830215J" display="A127830215J" xr:uid="{6F4D352A-76CA-461A-870D-12EA6B899DC6}"/>
    <hyperlink ref="F105" location="A127827245L" display="A127827245L" xr:uid="{8508E96D-9CEB-487A-AC49-B986F51F5757}"/>
    <hyperlink ref="D106" location="A127833180X" display="A127833180X" xr:uid="{D3746DA1-3C5E-42E6-9510-C7542EE04289}"/>
    <hyperlink ref="E106" location="A127830210W" display="A127830210W" xr:uid="{84C99DE5-3675-4467-BBB8-DB15EC3823D9}"/>
    <hyperlink ref="F106" location="A127827240A" display="A127827240A" xr:uid="{8F8A0029-7B7B-45B7-9AD4-21BE5E1DB8D8}"/>
    <hyperlink ref="D107" location="A127833177K" display="A127833177K" xr:uid="{A83085B2-D15E-4C75-8C3B-7550EA2646ED}"/>
    <hyperlink ref="E107" location="A127830207J" display="A127830207J" xr:uid="{23C6283A-F9DE-43D5-A9FF-4282754D7D3A}"/>
    <hyperlink ref="F107" location="A127827237L" display="A127827237L" xr:uid="{F0BFA42D-0C62-4A6E-9556-8F6976D1A2B7}"/>
    <hyperlink ref="D111" location="A127833184J" display="A127833184J" xr:uid="{7EE03DAD-42FC-456D-81B3-CDEF5B9FFFB7}"/>
    <hyperlink ref="E111" location="A127830214F" display="A127830214F" xr:uid="{AD9914C1-C56E-4158-A06F-79A79E65CEA1}"/>
    <hyperlink ref="F111" location="A127827244K" display="A127827244K" xr:uid="{6714ECDA-C77B-43B5-9314-AD67364240DB}"/>
    <hyperlink ref="D114" location="A127833183F" display="A127833183F" xr:uid="{24DF5CC4-349C-4505-BCA6-7F9F0090C713}"/>
    <hyperlink ref="E114" location="A127830213C" display="A127830213C" xr:uid="{E4809265-9B61-4223-B43E-200969A3B5D3}"/>
    <hyperlink ref="F114" location="A127827243J" display="A127827243J" xr:uid="{443CE7AE-7244-4E88-B488-C3D8680C3DBF}"/>
    <hyperlink ref="D119" location="A127833191F" display="A127833191F" xr:uid="{081FF446-AB55-4064-82C6-470FBD8F79A9}"/>
    <hyperlink ref="E119" location="A127830221C" display="A127830221C" xr:uid="{0B8EEF40-6904-4805-BC15-B6FBB504BD3C}"/>
    <hyperlink ref="F119" location="A127827251J" display="A127827251J" xr:uid="{760FB64D-0DE2-43EC-A1CD-2D3D8675AD09}"/>
    <hyperlink ref="G110" location="A127834832L" display="A127834832L" xr:uid="{52A27820-D0C3-4F67-8907-F8BB9CB7D7A6}"/>
    <hyperlink ref="H110" location="A127831862W" display="A127831862W" xr:uid="{59FFD7F0-2630-4170-94ED-9239B9DE873C}"/>
    <hyperlink ref="I110" location="A127828892A" display="A127828892A" xr:uid="{FA639022-AB67-4074-B8F5-B936CEF2CF67}"/>
    <hyperlink ref="J110" location="A127833512J" display="A127833512J" xr:uid="{F1E1BDC9-26D4-47E3-A32D-F44E01969847}"/>
    <hyperlink ref="K110" location="A127830542T" display="A127830542T" xr:uid="{D15367EB-AA7F-44B2-BCD7-06B72CB0E3F8}"/>
    <hyperlink ref="L110" location="A127827572W" display="A127827572W" xr:uid="{85F2FDE5-C073-4E7F-BBC0-3B6374B329DA}"/>
    <hyperlink ref="M110" location="A127835162F" display="A127835162F" xr:uid="{E6905936-CFD8-476D-9471-5658B538E30F}"/>
    <hyperlink ref="N110" location="A127832192R" display="A127832192R" xr:uid="{4D5068E0-9705-4AD9-A8F6-63D9A8D2E221}"/>
    <hyperlink ref="O110" location="A127829222J" display="A127829222J" xr:uid="{618AE3A2-A883-4F14-8698-E9DCB24B20C7}"/>
    <hyperlink ref="P110" location="A127835492W" display="A127835492W" xr:uid="{8D0CFE7F-EEC8-45B4-A5FF-A706E24888DD}"/>
    <hyperlink ref="Q110" location="A127832522V" display="A127832522V" xr:uid="{746A2B4D-46FA-4634-8693-66039F48E4FC}"/>
    <hyperlink ref="R110" location="A127829552X" display="A127829552X" xr:uid="{DB0D8888-C635-49A5-80B8-1147B2C64FB1}"/>
    <hyperlink ref="S110" location="A127833842X" display="A127833842X" xr:uid="{9AC7FF21-813A-4A99-BD8B-68AEB9E9CF98}"/>
    <hyperlink ref="T110" location="A127830872J" display="A127830872J" xr:uid="{0A824B19-6148-4225-8C35-99998DD7DCC0}"/>
    <hyperlink ref="U110" location="A127827902A" display="A127827902A" xr:uid="{9BB95729-63DF-46DE-A188-C858970BF022}"/>
    <hyperlink ref="V110" location="A127834172T" display="A127834172T" xr:uid="{A68AF3B8-F1B8-4AE8-B96C-A80636C6FD51}"/>
    <hyperlink ref="W110" location="A127831202R" display="A127831202R" xr:uid="{5B0BACDB-7EC5-4BE0-B3E6-6522370D3C8F}"/>
    <hyperlink ref="X110" location="A127828232V" display="A127828232V" xr:uid="{1C05B472-3586-4443-8F5D-DA06EBD48279}"/>
    <hyperlink ref="Y110" location="A127834502W" display="A127834502W" xr:uid="{C2B66150-C78C-4C2F-94A1-CF0A7DA7851E}"/>
    <hyperlink ref="Z110" location="A127831532F" display="A127831532F" xr:uid="{6A881A97-1278-4462-8720-914F2A0C6051}"/>
    <hyperlink ref="AA110" location="A127828562K" display="A127828562K" xr:uid="{E89CF72A-5BEC-4DB8-9069-BEBBA9B8C3E0}"/>
    <hyperlink ref="AB110" location="A127832852K" display="A127832852K" xr:uid="{AE7D0F9F-EA77-43A4-AD7E-9F973995B0B5}"/>
    <hyperlink ref="AC110" location="A127829882R" display="A127829882R" xr:uid="{BCCEE21D-3E0E-4F6D-AED3-2897323F67E3}"/>
    <hyperlink ref="AD110" location="A127826912L" display="A127826912L" xr:uid="{746D7EAB-7F7E-4F2E-9943-FB0329DED688}"/>
    <hyperlink ref="D110" location="A127833182C" display="A127833182C" xr:uid="{D438BCDC-4A83-435C-90EE-ACE1C0087B95}"/>
    <hyperlink ref="E110" location="A127830212A" display="A127830212A" xr:uid="{418BFF4F-672E-467A-A192-2A12109FA09B}"/>
    <hyperlink ref="F110" location="A127827242F" display="A127827242F" xr:uid="{85D802FA-5A29-4E41-B415-B0D5B8570FB1}"/>
    <hyperlink ref="G112" location="A127834831K" display="A127834831K" xr:uid="{0ADF4B4D-CB22-403E-9DAB-B70A390250FA}"/>
    <hyperlink ref="H112" location="A127831861V" display="A127831861V" xr:uid="{81F6F622-6B68-4540-B1FC-ABF6655E7DFC}"/>
    <hyperlink ref="I112" location="A127828891X" display="A127828891X" xr:uid="{4C435D81-6371-4B72-8E8F-27FB54F997BC}"/>
    <hyperlink ref="J112" location="A127833511F" display="A127833511F" xr:uid="{15E7C17C-1F8A-47F7-B769-1ED1CC852BDC}"/>
    <hyperlink ref="K112" location="A127830541R" display="A127830541R" xr:uid="{C93A863F-9EE9-49F3-B38E-FFD83E4AA39A}"/>
    <hyperlink ref="L112" location="A127827571V" display="A127827571V" xr:uid="{ED75535D-D2F8-44FF-B882-FCD7CD716AE2}"/>
    <hyperlink ref="M112" location="A127835161C" display="A127835161C" xr:uid="{A088B09E-A67E-464F-A378-97AA0727F1C9}"/>
    <hyperlink ref="N112" location="A127832191L" display="A127832191L" xr:uid="{DB539F3A-F31B-4D83-8AF5-9CD51919E20F}"/>
    <hyperlink ref="O112" location="A127829221F" display="A127829221F" xr:uid="{2E301B9E-AB6C-4FE1-BDF6-0AE894662466}"/>
    <hyperlink ref="P112" location="A127835491V" display="A127835491V" xr:uid="{201B8E47-498A-466F-8091-4D27B384B351}"/>
    <hyperlink ref="Q112" location="A127832521T" display="A127832521T" xr:uid="{3C3F15AE-7CD7-4727-B230-F150673E904F}"/>
    <hyperlink ref="R112" location="A127829551W" display="A127829551W" xr:uid="{E45E4A49-7F42-460C-9DAA-9FBAE24F1E75}"/>
    <hyperlink ref="S112" location="A127833841W" display="A127833841W" xr:uid="{E9629F67-9FC5-4AF9-BACF-EE3E02882F8F}"/>
    <hyperlink ref="T112" location="A127830871F" display="A127830871F" xr:uid="{55F14082-30FB-47E2-9FF6-4C15C2A18BB9}"/>
    <hyperlink ref="U112" location="A127827901X" display="A127827901X" xr:uid="{55BA859F-D993-4C9F-8420-BA0D84513033}"/>
    <hyperlink ref="V112" location="A127834171R" display="A127834171R" xr:uid="{A79F789C-2272-434A-9958-152B07EA9FF3}"/>
    <hyperlink ref="W112" location="A127831201L" display="A127831201L" xr:uid="{459CFE4A-7EFA-4FF5-AA8B-FA6BD8608AF8}"/>
    <hyperlink ref="X112" location="A127828231T" display="A127828231T" xr:uid="{6D4C60E6-4D8D-43EC-8D11-A295ECAF66A5}"/>
    <hyperlink ref="Y112" location="A127834501V" display="A127834501V" xr:uid="{FB79755E-2747-4A93-8A07-3E5316C70C44}"/>
    <hyperlink ref="Z112" location="A127831531C" display="A127831531C" xr:uid="{FD719CB1-87E5-4A5F-A7D7-BE4FF771F7B7}"/>
    <hyperlink ref="AA112" location="A127828561J" display="A127828561J" xr:uid="{76E049DE-ED64-4677-BFE7-36B3DC1F0F2D}"/>
    <hyperlink ref="AB112" location="A127832851J" display="A127832851J" xr:uid="{CA30EC30-41F4-4C98-95FC-63FAF94A2062}"/>
    <hyperlink ref="AC112" location="A127829881L" display="A127829881L" xr:uid="{E62B9BEB-14DE-4F84-92A8-55D33422B010}"/>
    <hyperlink ref="AD112" location="A127826911K" display="A127826911K" xr:uid="{D4CC00E4-EA11-4272-856F-09D88EA52EAC}"/>
    <hyperlink ref="D112" location="A127833181A" display="A127833181A" xr:uid="{B5A7F30B-2D88-45B1-A24F-9EAB6A57E744}"/>
    <hyperlink ref="E112" location="A127830211X" display="A127830211X" xr:uid="{E8A5C4D4-2FF8-4B8B-81E7-6A8C21FB0C80}"/>
    <hyperlink ref="F112" location="A127827241C" display="A127827241C" xr:uid="{7EF7E970-A512-40C7-A2E6-0AAC2437D3B1}"/>
    <hyperlink ref="G113" location="A127834830J" display="A127834830J" xr:uid="{3126EA18-2FAC-487D-B656-8D7FA081E46E}"/>
    <hyperlink ref="H113" location="A127831860T" display="A127831860T" xr:uid="{118CC3E6-1C3D-471D-A729-E9A020C12B48}"/>
    <hyperlink ref="I113" location="A127828890W" display="A127828890W" xr:uid="{99680189-5181-4681-8D4F-BC3D5FF26D84}"/>
    <hyperlink ref="J113" location="A127833510C" display="A127833510C" xr:uid="{164CB0AC-E532-44A9-B145-87C94A8918DA}"/>
    <hyperlink ref="K113" location="A127830540L" display="A127830540L" xr:uid="{E689AFEA-6CF7-4A54-BA22-9346E9E18ED9}"/>
    <hyperlink ref="L113" location="A127827570T" display="A127827570T" xr:uid="{A1DF3FEC-09FD-4EDB-BEF7-454038A3F376}"/>
    <hyperlink ref="M113" location="A127835160A" display="A127835160A" xr:uid="{5E1A5F7B-6728-4053-9C34-011FE52931C3}"/>
    <hyperlink ref="N113" location="A127832190K" display="A127832190K" xr:uid="{49985F2E-6CF4-48BE-B616-AB12AAAB61E5}"/>
    <hyperlink ref="O113" location="A127829220C" display="A127829220C" xr:uid="{130308DA-248E-453A-93B9-EE4A406984EC}"/>
    <hyperlink ref="P113" location="A127835490T" display="A127835490T" xr:uid="{29248398-3718-46A3-B0B3-00B0398818C3}"/>
    <hyperlink ref="Q113" location="A127832520R" display="A127832520R" xr:uid="{A701DB83-3159-4516-B6F1-A85D46081F65}"/>
    <hyperlink ref="R113" location="A127829550V" display="A127829550V" xr:uid="{DA0B9CFA-BABA-428A-A320-659DEEFD966C}"/>
    <hyperlink ref="S113" location="A127833840V" display="A127833840V" xr:uid="{ACE86738-C583-4377-8E83-C5DF86A26B7B}"/>
    <hyperlink ref="T113" location="A127830870C" display="A127830870C" xr:uid="{8649B65E-0AF2-4CB5-9ECC-6574576D5CA1}"/>
    <hyperlink ref="U113" location="A127827900W" display="A127827900W" xr:uid="{C84B1FB5-25D1-4406-99A6-40F8A0EECCD3}"/>
    <hyperlink ref="V113" location="A127834170L" display="A127834170L" xr:uid="{958EAD23-F32C-4A26-9C02-C0E2351E2C7D}"/>
    <hyperlink ref="W113" location="A127831200K" display="A127831200K" xr:uid="{A94D986E-B64A-4045-A0DE-E180EC63260B}"/>
    <hyperlink ref="X113" location="A127828230R" display="A127828230R" xr:uid="{59EEFCE4-7C97-4D88-9B90-20E68D3F1E14}"/>
    <hyperlink ref="Y113" location="A127834500T" display="A127834500T" xr:uid="{E2FEDAC2-9B6C-4305-8D1C-6BA825E39344}"/>
    <hyperlink ref="Z113" location="A127831530A" display="A127831530A" xr:uid="{7DBED43A-23EF-47E2-8EFD-38F1290F2A08}"/>
    <hyperlink ref="AA113" location="A127828560F" display="A127828560F" xr:uid="{D97FD8E6-693A-4F11-8C01-44497AF0D6F1}"/>
    <hyperlink ref="AB113" location="A127832850F" display="A127832850F" xr:uid="{9E2DF003-45C5-4E48-A6AB-A1157DF51A1E}"/>
    <hyperlink ref="AC113" location="A127829880K" display="A127829880K" xr:uid="{C1EEA3A8-BF64-4E52-9F43-27597FB4C4F0}"/>
    <hyperlink ref="AD113" location="A127826910J" display="A127826910J" xr:uid="{ACE643D0-1027-42A4-B25A-6B6D0ADBFDD4}"/>
    <hyperlink ref="D113" location="A127833180X" display="A127833180X" xr:uid="{C2E3228C-C1EF-4577-8960-C28FC3647AC5}"/>
    <hyperlink ref="E113" location="A127830210W" display="A127830210W" xr:uid="{DAD9F574-BC58-4365-A7DC-1A866B3A30B9}"/>
    <hyperlink ref="F113" location="A127827240A" display="A127827240A" xr:uid="{DC0E9719-B649-4E4A-918C-2119790AA52D}"/>
    <hyperlink ref="G115" location="A127834828W" display="A127834828W" xr:uid="{5063A9B4-32B4-4BF9-8D86-1A48B626E370}"/>
    <hyperlink ref="H115" location="A127831858F" display="A127831858F" xr:uid="{C4755E1C-6DB9-41DD-A075-D0944772DDD7}"/>
    <hyperlink ref="I115" location="A127828888K" display="A127828888K" xr:uid="{54A7A1A3-D1D3-463B-B48D-382F8A3124AF}"/>
    <hyperlink ref="J115" location="A127833508T" display="A127833508T" xr:uid="{4CB90AC3-93C3-4D57-A493-C08290577E6F}"/>
    <hyperlink ref="K115" location="A127830538A" display="A127830538A" xr:uid="{9D5E6F51-655B-4E38-B6A9-880A73C20EDF}"/>
    <hyperlink ref="L115" location="A127827568F" display="A127827568F" xr:uid="{28B3556A-6F5A-4632-B3EC-0E8C453A9D2C}"/>
    <hyperlink ref="M115" location="A127835158R" display="A127835158R" xr:uid="{700F9F85-DF17-44BC-8550-5B2D112795C1}"/>
    <hyperlink ref="N115" location="A127832188X" display="A127832188X" xr:uid="{A79BFC35-1AAB-441B-99D0-EFEE49498C8A}"/>
    <hyperlink ref="O115" location="A127829218T" display="A127829218T" xr:uid="{9F856AC9-D199-4ADB-9C86-44D8621C4C4A}"/>
    <hyperlink ref="P115" location="A127835488F" display="A127835488F" xr:uid="{145184EC-4309-44BC-BED4-A6AED6613A88}"/>
    <hyperlink ref="Q115" location="A127832518C" display="A127832518C" xr:uid="{3A528691-2BBD-4620-9846-11D3E697EAB3}"/>
    <hyperlink ref="R115" location="A127829548J" display="A127829548J" xr:uid="{BE6B8DCF-25B7-4215-9B1C-0BAA77530187}"/>
    <hyperlink ref="S115" location="A127833838J" display="A127833838J" xr:uid="{867217E8-3E06-4B91-B2E1-7BFFADB1F014}"/>
    <hyperlink ref="T115" location="A127830868T" display="A127830868T" xr:uid="{DC8A9B6A-5590-4D0C-B30F-CEB2ED5DE02D}"/>
    <hyperlink ref="U115" location="A127827898W" display="A127827898W" xr:uid="{6FBA1743-6B75-40C2-B4D6-0965217EA50F}"/>
    <hyperlink ref="V115" location="A127834168A" display="A127834168A" xr:uid="{E17C793F-8B30-4ACC-B463-FF50D1140D8F}"/>
    <hyperlink ref="W115" location="A127831198K" display="A127831198K" xr:uid="{D8C46926-8A21-4C6A-B24E-9CB85E3CF454}"/>
    <hyperlink ref="X115" location="A127828228C" display="A127828228C" xr:uid="{412A0A1F-E14A-441B-8896-C1C9A8AA8099}"/>
    <hyperlink ref="Y115" location="A127834498T" display="A127834498T" xr:uid="{4DD59FDE-16D1-4B37-9977-8BE4345547AE}"/>
    <hyperlink ref="Z115" location="A127831528R" display="A127831528R" xr:uid="{926EB326-416B-4B65-81BE-6735F3673A5E}"/>
    <hyperlink ref="AA115" location="A127828558V" display="A127828558V" xr:uid="{3B22E7C4-599F-4477-B77F-23B680104355}"/>
    <hyperlink ref="AB115" location="A127832848V" display="A127832848V" xr:uid="{F1DCD7D0-DEDD-4035-B703-3DCF5B4CA501}"/>
    <hyperlink ref="AC115" location="A127829878X" display="A127829878X" xr:uid="{17BAC47A-65C7-4484-8EED-985B5AEF14A6}"/>
    <hyperlink ref="AD115" location="A127826908W" display="A127826908W" xr:uid="{50B17461-3B8F-4B0D-B5D4-9D2C2421793B}"/>
    <hyperlink ref="D115" location="A127833178L" display="A127833178L" xr:uid="{7B247645-E70D-417C-A3BC-7F6542375CEF}"/>
    <hyperlink ref="E115" location="A127830208K" display="A127830208K" xr:uid="{63FB24D4-1D7D-41C6-88D3-86AFA71BDD9F}"/>
    <hyperlink ref="F115" location="A127827238R" display="A127827238R" xr:uid="{A18A9BDC-2E1A-4C31-B213-1DEDC3ED6D8F}"/>
    <hyperlink ref="G116" location="A127834827V" display="A127834827V" xr:uid="{EF9E0F11-02B5-4486-8C5F-6E7A7E3ECE99}"/>
    <hyperlink ref="H116" location="A127831857C" display="A127831857C" xr:uid="{6634E27E-BCB6-4560-BDEC-42DFA8E99ADA}"/>
    <hyperlink ref="I116" location="A127828887J" display="A127828887J" xr:uid="{883AD1CE-C620-4A23-B0A9-29A62ADD7EDD}"/>
    <hyperlink ref="J116" location="A127833507R" display="A127833507R" xr:uid="{A1B42255-FA2D-47A4-A30A-C33EA8D2F57C}"/>
    <hyperlink ref="K116" location="A127830537X" display="A127830537X" xr:uid="{0E71F1FE-40FF-4926-920A-6138B71F26F7}"/>
    <hyperlink ref="L116" location="A127827567C" display="A127827567C" xr:uid="{4D242EA9-300E-45C3-8CDE-88FA2585C6BD}"/>
    <hyperlink ref="M116" location="A127835157L" display="A127835157L" xr:uid="{8998A092-D70D-4023-AB2B-F8F33911F536}"/>
    <hyperlink ref="N116" location="A127832187W" display="A127832187W" xr:uid="{50C11060-1E78-42C9-A1B7-4AF7B450BFA3}"/>
    <hyperlink ref="O116" location="A127829217R" display="A127829217R" xr:uid="{F0114234-306E-4093-8C92-DBD495700245}"/>
    <hyperlink ref="P116" location="A127835487C" display="A127835487C" xr:uid="{50FD2B0C-D34D-461D-9A5C-83D46A82AF45}"/>
    <hyperlink ref="Q116" location="A127832517A" display="A127832517A" xr:uid="{C9532BDC-34DA-4917-BDF7-FAD84C7003DF}"/>
    <hyperlink ref="R116" location="A127829547F" display="A127829547F" xr:uid="{C1EB8E97-EDB5-4AF0-AD30-B50A59BF790D}"/>
    <hyperlink ref="S116" location="A127833837F" display="A127833837F" xr:uid="{D71BC172-9C36-444D-9E9D-05F642D05423}"/>
    <hyperlink ref="T116" location="A127830867R" display="A127830867R" xr:uid="{46E8B98B-973F-4FF6-B862-78A33E07293B}"/>
    <hyperlink ref="U116" location="A127827897V" display="A127827897V" xr:uid="{64026752-C015-4717-8FC7-31DFFCCB2C2F}"/>
    <hyperlink ref="V116" location="A127834167X" display="A127834167X" xr:uid="{007A43FA-A37F-413B-8BAD-3A1DE75C5176}"/>
    <hyperlink ref="W116" location="A127831197J" display="A127831197J" xr:uid="{E4202B1C-E017-4166-A41C-77D5DB251AB3}"/>
    <hyperlink ref="X116" location="A127828227A" display="A127828227A" xr:uid="{08DFF839-AF5D-48FD-9905-C1FD5E01C60E}"/>
    <hyperlink ref="Y116" location="A127834497R" display="A127834497R" xr:uid="{84254B7C-22D2-47BB-92EB-E68BCB4361EC}"/>
    <hyperlink ref="Z116" location="A127831527L" display="A127831527L" xr:uid="{4C8D2347-EDA1-4CC4-B564-03020F917D95}"/>
    <hyperlink ref="AA116" location="A127828557T" display="A127828557T" xr:uid="{6D4327C9-1F81-4ABD-BC33-4D8AE83FAD07}"/>
    <hyperlink ref="AB116" location="A127832847T" display="A127832847T" xr:uid="{DA970B12-0F46-4BA6-A537-AD699A2CE394}"/>
    <hyperlink ref="AC116" location="A127829877W" display="A127829877W" xr:uid="{23A2787B-A232-4C01-A43A-7B610CE391DF}"/>
    <hyperlink ref="AD116" location="A127826907V" display="A127826907V" xr:uid="{E824BE77-6CAA-413B-925C-72499C22A7FD}"/>
    <hyperlink ref="D116" location="A127833177K" display="A127833177K" xr:uid="{DC4834BF-5E94-421E-88CE-6CFE27D13A5D}"/>
    <hyperlink ref="E116" location="A127830207J" display="A127830207J" xr:uid="{E06A4F7D-FA50-48FC-B00B-79EB9004319F}"/>
    <hyperlink ref="F116" location="A127827237L" display="A127827237L" xr:uid="{4D75353B-DE54-481C-8B28-8F6C135707E8}"/>
    <hyperlink ref="G121" location="A127834827V" display="A127834827V" xr:uid="{216306F0-AD8E-4EC9-B78F-4EE18D283CD5}"/>
    <hyperlink ref="H121" location="A127831857C" display="A127831857C" xr:uid="{9EEFCF96-96AD-4B90-9D51-727B9A2223ED}"/>
    <hyperlink ref="I121" location="A127828887J" display="A127828887J" xr:uid="{F907FD76-5627-4B75-A77A-111D4D87BAD3}"/>
    <hyperlink ref="J121" location="A127833507R" display="A127833507R" xr:uid="{DFB70F8A-E994-40D9-B726-6EEEEBEB80B5}"/>
    <hyperlink ref="K121" location="A127830537X" display="A127830537X" xr:uid="{708F8AAC-020E-4D1E-A3CD-67C30BD805B0}"/>
    <hyperlink ref="L121" location="A127827567C" display="A127827567C" xr:uid="{4CE51209-2A7A-4E49-B941-F3981E20A686}"/>
    <hyperlink ref="M121" location="A127835157L" display="A127835157L" xr:uid="{374E2095-D5A3-479D-97BB-BFB1FE36B876}"/>
    <hyperlink ref="N121" location="A127832187W" display="A127832187W" xr:uid="{E347AB99-49C3-410D-A94E-C65231712A43}"/>
    <hyperlink ref="O121" location="A127829217R" display="A127829217R" xr:uid="{51026053-7771-4D12-BAC5-16B103F9E35E}"/>
    <hyperlink ref="P121" location="A127835487C" display="A127835487C" xr:uid="{5E33F9E6-5FBF-4DD7-9B05-B61A8A6D15A7}"/>
    <hyperlink ref="Q121" location="A127832517A" display="A127832517A" xr:uid="{FE36961C-1971-4618-857E-7AF403F58B6B}"/>
    <hyperlink ref="R121" location="A127829547F" display="A127829547F" xr:uid="{E32ACA89-319D-403C-AEC3-D12F6321B448}"/>
    <hyperlink ref="S121" location="A127833837F" display="A127833837F" xr:uid="{A8DE0CA5-C1F9-4369-975F-DE571D7AD22D}"/>
    <hyperlink ref="T121" location="A127830867R" display="A127830867R" xr:uid="{8135F20B-E372-4853-B818-0D548F261260}"/>
    <hyperlink ref="U121" location="A127827897V" display="A127827897V" xr:uid="{916E5CB0-7EAF-4C82-82B9-3FDCD36B6513}"/>
    <hyperlink ref="V121" location="A127834167X" display="A127834167X" xr:uid="{DC7CB7F5-0139-4DB9-956B-CE9F4B8C2DE9}"/>
    <hyperlink ref="W121" location="A127831197J" display="A127831197J" xr:uid="{F51877E0-D4A3-40E0-876C-0C3E9E27CBC1}"/>
    <hyperlink ref="X121" location="A127828227A" display="A127828227A" xr:uid="{50E8979F-6295-46DE-B168-517E7FCE8586}"/>
    <hyperlink ref="Y121" location="A127834497R" display="A127834497R" xr:uid="{D751FFF5-280B-40CE-9AAC-20CDF3CC737E}"/>
    <hyperlink ref="Z121" location="A127831527L" display="A127831527L" xr:uid="{767DB96F-B177-4BA2-AB28-55FFEAE1F09D}"/>
    <hyperlink ref="AA121" location="A127828557T" display="A127828557T" xr:uid="{9A311486-9E40-4C2E-8C1B-888D8EEA68A2}"/>
    <hyperlink ref="AB121" location="A127832847T" display="A127832847T" xr:uid="{80D6220A-D47B-47EE-9442-08F5AC34DD7B}"/>
    <hyperlink ref="AC121" location="A127829877W" display="A127829877W" xr:uid="{F77C8C33-18CA-4669-AEF3-1F41164248A8}"/>
    <hyperlink ref="AD121" location="A127826907V" display="A127826907V" xr:uid="{A094B098-05EA-4100-BCA1-C37C7BBFACDB}"/>
    <hyperlink ref="D121" location="A127833177K" display="A127833177K" xr:uid="{7FACE37A-B572-43F3-AD92-813135317A8E}"/>
    <hyperlink ref="E121" location="A127830207J" display="A127830207J" xr:uid="{488C2333-3741-4CBF-B6B8-D632ABE8D3EB}"/>
    <hyperlink ref="F121" location="A127827237L" display="A127827237L" xr:uid="{27A0DBFD-7CE9-4E87-865B-E75A74E67C5D}"/>
    <hyperlink ref="G120" location="A127834829X" display="A127834829X" xr:uid="{26974A85-0010-4A3E-B968-48691F80B516}"/>
    <hyperlink ref="H120" location="A127831859J" display="A127831859J" xr:uid="{8D6A9CFB-A22D-4D8F-968E-EA572FD2E8B1}"/>
    <hyperlink ref="I120" location="A127828889L" display="A127828889L" xr:uid="{3CECC515-E98D-4620-9F50-05ED9CD176E5}"/>
    <hyperlink ref="J120" location="A127833509V" display="A127833509V" xr:uid="{20737A9B-4D6C-4BAC-990D-6CB81AAA7562}"/>
    <hyperlink ref="K120" location="A127830539C" display="A127830539C" xr:uid="{16A711F9-C0E1-405B-B792-1128FFEE46CA}"/>
    <hyperlink ref="L120" location="A127827569J" display="A127827569J" xr:uid="{3F0F44FF-B027-43AC-A1FD-88F137494EA1}"/>
    <hyperlink ref="M120" location="A127835159T" display="A127835159T" xr:uid="{3D8E7006-DF9A-413F-8365-5A0154FAF7DF}"/>
    <hyperlink ref="N120" location="A127832189A" display="A127832189A" xr:uid="{64A29389-1FE1-4A6D-B149-D1D7E9D5945F}"/>
    <hyperlink ref="O120" location="A127829219V" display="A127829219V" xr:uid="{A21E03E5-E2ED-4DDC-83AE-620E7607F93F}"/>
    <hyperlink ref="P120" location="A127835489J" display="A127835489J" xr:uid="{766E6AA7-A824-4F43-B548-19587CB448FC}"/>
    <hyperlink ref="Q120" location="A127832519F" display="A127832519F" xr:uid="{2C958A1F-44B9-4B40-99FE-438C07390EBA}"/>
    <hyperlink ref="R120" location="A127829549K" display="A127829549K" xr:uid="{CE406675-459F-4ADA-AD0E-EEA337BC90A8}"/>
    <hyperlink ref="S120" location="A127833839K" display="A127833839K" xr:uid="{D11A254F-66DC-41CF-9C6C-8D4DECF8B729}"/>
    <hyperlink ref="T120" location="A127830869V" display="A127830869V" xr:uid="{991D4B56-0C66-452F-9F95-15FF4CC08D56}"/>
    <hyperlink ref="U120" location="A127827899X" display="A127827899X" xr:uid="{2F4E32D2-ADB7-4346-8D76-19CA23852A5E}"/>
    <hyperlink ref="V120" location="A127834169C" display="A127834169C" xr:uid="{DC7B2282-7205-45D5-9FB3-09CB26C63AF2}"/>
    <hyperlink ref="W120" location="A127831199L" display="A127831199L" xr:uid="{C21E3CB9-1273-4590-AF0A-D43909195795}"/>
    <hyperlink ref="X120" location="A127828229F" display="A127828229F" xr:uid="{FEDCD943-53E8-43C4-BE47-5CFF285BD80F}"/>
    <hyperlink ref="Y120" location="A127834499V" display="A127834499V" xr:uid="{10571F41-23F1-49DD-979C-711F16A86004}"/>
    <hyperlink ref="Z120" location="A127831529T" display="A127831529T" xr:uid="{E9CB522A-C1BA-4B24-9F80-780926127AD7}"/>
    <hyperlink ref="AA120" location="A127828559W" display="A127828559W" xr:uid="{F8CF9CAD-8F46-490C-B605-186F35644F57}"/>
    <hyperlink ref="AB120" location="A127832849W" display="A127832849W" xr:uid="{AE92EE8A-A637-40E6-8B3C-328DF2133A2E}"/>
    <hyperlink ref="AC120" location="A127829879A" display="A127829879A" xr:uid="{FC341DA1-2FF8-4925-AD2A-C4307747EE55}"/>
    <hyperlink ref="AD120" location="A127826909X" display="A127826909X" xr:uid="{3DD3F938-9568-442B-A5CB-FFAA62D67D32}"/>
    <hyperlink ref="D120" location="A127833179R" display="A127833179R" xr:uid="{F1F64B21-0CFA-431D-849B-2DD48931CE43}"/>
    <hyperlink ref="E120" location="A127830209L" display="A127830209L" xr:uid="{6DC7AF69-20FD-4902-AEAD-ED2705DDB7B7}"/>
    <hyperlink ref="F120" location="A127827239T" display="A127827239T" xr:uid="{EEF6837E-43E9-4E99-9028-0D459B71992F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868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1724</v>
      </c>
    </row>
    <row r="6" spans="1:13" ht="15.75" customHeight="1">
      <c r="B6" s="21" t="s">
        <v>1725</v>
      </c>
      <c r="C6" s="21"/>
      <c r="D6" s="21"/>
      <c r="E6" s="21"/>
      <c r="F6" s="21"/>
      <c r="G6" s="21"/>
      <c r="H6" s="21"/>
      <c r="I6" s="21"/>
      <c r="J6" s="21"/>
      <c r="K6" s="21"/>
      <c r="L6" s="21"/>
    </row>
    <row r="8" spans="1:13" ht="15">
      <c r="D8" s="16" t="s">
        <v>1727</v>
      </c>
    </row>
    <row r="9" spans="1:13" s="17" customFormat="1"/>
    <row r="10" spans="1:13" ht="22.5" customHeight="1">
      <c r="A10" s="18" t="s">
        <v>1728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1729</v>
      </c>
      <c r="I10" s="18" t="s">
        <v>250</v>
      </c>
      <c r="J10" s="18" t="s">
        <v>252</v>
      </c>
      <c r="K10" s="18" t="s">
        <v>1730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263</v>
      </c>
      <c r="F12" s="10">
        <v>41821</v>
      </c>
      <c r="G12" s="10">
        <v>45047</v>
      </c>
      <c r="H12" s="11">
        <v>107</v>
      </c>
      <c r="I12" s="20" t="s">
        <v>259</v>
      </c>
      <c r="J12" s="11" t="s">
        <v>261</v>
      </c>
      <c r="K12" s="11" t="s">
        <v>262</v>
      </c>
      <c r="L12" s="11">
        <v>1</v>
      </c>
    </row>
    <row r="13" spans="1:13">
      <c r="A13" s="11" t="s">
        <v>1</v>
      </c>
      <c r="D13" s="11" t="s">
        <v>260</v>
      </c>
      <c r="E13" s="19" t="s">
        <v>264</v>
      </c>
      <c r="F13" s="10">
        <v>41821</v>
      </c>
      <c r="G13" s="10">
        <v>45047</v>
      </c>
      <c r="H13" s="11">
        <v>107</v>
      </c>
      <c r="I13" s="20" t="s">
        <v>259</v>
      </c>
      <c r="J13" s="11" t="s">
        <v>261</v>
      </c>
      <c r="K13" s="11" t="s">
        <v>262</v>
      </c>
      <c r="L13" s="11">
        <v>1</v>
      </c>
    </row>
    <row r="14" spans="1:13">
      <c r="A14" s="11" t="s">
        <v>2</v>
      </c>
      <c r="D14" s="11" t="s">
        <v>260</v>
      </c>
      <c r="E14" s="19" t="s">
        <v>265</v>
      </c>
      <c r="F14" s="10">
        <v>41821</v>
      </c>
      <c r="G14" s="10">
        <v>45047</v>
      </c>
      <c r="H14" s="11">
        <v>107</v>
      </c>
      <c r="I14" s="20" t="s">
        <v>259</v>
      </c>
      <c r="J14" s="11" t="s">
        <v>261</v>
      </c>
      <c r="K14" s="11" t="s">
        <v>262</v>
      </c>
      <c r="L14" s="11">
        <v>1</v>
      </c>
    </row>
    <row r="15" spans="1:13">
      <c r="A15" s="11" t="s">
        <v>3</v>
      </c>
      <c r="D15" s="11" t="s">
        <v>260</v>
      </c>
      <c r="E15" s="19" t="s">
        <v>266</v>
      </c>
      <c r="F15" s="10">
        <v>41821</v>
      </c>
      <c r="G15" s="10">
        <v>45047</v>
      </c>
      <c r="H15" s="11">
        <v>107</v>
      </c>
      <c r="I15" s="20" t="s">
        <v>259</v>
      </c>
      <c r="J15" s="11" t="s">
        <v>261</v>
      </c>
      <c r="K15" s="11" t="s">
        <v>262</v>
      </c>
      <c r="L15" s="11">
        <v>1</v>
      </c>
    </row>
    <row r="16" spans="1:13">
      <c r="A16" s="11" t="s">
        <v>4</v>
      </c>
      <c r="D16" s="11" t="s">
        <v>260</v>
      </c>
      <c r="E16" s="19" t="s">
        <v>267</v>
      </c>
      <c r="F16" s="10">
        <v>41821</v>
      </c>
      <c r="G16" s="10">
        <v>45047</v>
      </c>
      <c r="H16" s="11">
        <v>107</v>
      </c>
      <c r="I16" s="20" t="s">
        <v>259</v>
      </c>
      <c r="J16" s="11" t="s">
        <v>261</v>
      </c>
      <c r="K16" s="11" t="s">
        <v>262</v>
      </c>
      <c r="L16" s="11">
        <v>1</v>
      </c>
    </row>
    <row r="17" spans="1:12">
      <c r="A17" s="11" t="s">
        <v>5</v>
      </c>
      <c r="D17" s="11" t="s">
        <v>260</v>
      </c>
      <c r="E17" s="19" t="s">
        <v>268</v>
      </c>
      <c r="F17" s="10">
        <v>41821</v>
      </c>
      <c r="G17" s="10">
        <v>45047</v>
      </c>
      <c r="H17" s="11">
        <v>107</v>
      </c>
      <c r="I17" s="20" t="s">
        <v>259</v>
      </c>
      <c r="J17" s="11" t="s">
        <v>261</v>
      </c>
      <c r="K17" s="11" t="s">
        <v>262</v>
      </c>
      <c r="L17" s="11">
        <v>1</v>
      </c>
    </row>
    <row r="18" spans="1:12">
      <c r="A18" s="11" t="s">
        <v>6</v>
      </c>
      <c r="D18" s="11" t="s">
        <v>260</v>
      </c>
      <c r="E18" s="19" t="s">
        <v>269</v>
      </c>
      <c r="F18" s="10">
        <v>41821</v>
      </c>
      <c r="G18" s="10">
        <v>45047</v>
      </c>
      <c r="H18" s="11">
        <v>107</v>
      </c>
      <c r="I18" s="20" t="s">
        <v>259</v>
      </c>
      <c r="J18" s="11" t="s">
        <v>261</v>
      </c>
      <c r="K18" s="11" t="s">
        <v>262</v>
      </c>
      <c r="L18" s="11">
        <v>1</v>
      </c>
    </row>
    <row r="19" spans="1:12">
      <c r="A19" s="11" t="s">
        <v>7</v>
      </c>
      <c r="D19" s="11" t="s">
        <v>260</v>
      </c>
      <c r="E19" s="19" t="s">
        <v>270</v>
      </c>
      <c r="F19" s="10">
        <v>41821</v>
      </c>
      <c r="G19" s="10">
        <v>45047</v>
      </c>
      <c r="H19" s="11">
        <v>107</v>
      </c>
      <c r="I19" s="20" t="s">
        <v>259</v>
      </c>
      <c r="J19" s="11" t="s">
        <v>261</v>
      </c>
      <c r="K19" s="11" t="s">
        <v>262</v>
      </c>
      <c r="L19" s="11">
        <v>1</v>
      </c>
    </row>
    <row r="20" spans="1:12">
      <c r="A20" s="11" t="s">
        <v>8</v>
      </c>
      <c r="D20" s="11" t="s">
        <v>260</v>
      </c>
      <c r="E20" s="19" t="s">
        <v>271</v>
      </c>
      <c r="F20" s="10">
        <v>41821</v>
      </c>
      <c r="G20" s="10">
        <v>45047</v>
      </c>
      <c r="H20" s="11">
        <v>107</v>
      </c>
      <c r="I20" s="20" t="s">
        <v>259</v>
      </c>
      <c r="J20" s="11" t="s">
        <v>261</v>
      </c>
      <c r="K20" s="11" t="s">
        <v>262</v>
      </c>
      <c r="L20" s="11">
        <v>1</v>
      </c>
    </row>
    <row r="21" spans="1:12">
      <c r="A21" s="11" t="s">
        <v>9</v>
      </c>
      <c r="D21" s="11" t="s">
        <v>260</v>
      </c>
      <c r="E21" s="19" t="s">
        <v>272</v>
      </c>
      <c r="F21" s="10">
        <v>41821</v>
      </c>
      <c r="G21" s="10">
        <v>45047</v>
      </c>
      <c r="H21" s="11">
        <v>107</v>
      </c>
      <c r="I21" s="20" t="s">
        <v>259</v>
      </c>
      <c r="J21" s="11" t="s">
        <v>261</v>
      </c>
      <c r="K21" s="11" t="s">
        <v>262</v>
      </c>
      <c r="L21" s="11">
        <v>1</v>
      </c>
    </row>
    <row r="22" spans="1:12">
      <c r="A22" s="11" t="s">
        <v>10</v>
      </c>
      <c r="D22" s="11" t="s">
        <v>260</v>
      </c>
      <c r="E22" s="19" t="s">
        <v>273</v>
      </c>
      <c r="F22" s="10">
        <v>41821</v>
      </c>
      <c r="G22" s="10">
        <v>45047</v>
      </c>
      <c r="H22" s="11">
        <v>107</v>
      </c>
      <c r="I22" s="20" t="s">
        <v>259</v>
      </c>
      <c r="J22" s="11" t="s">
        <v>261</v>
      </c>
      <c r="K22" s="11" t="s">
        <v>262</v>
      </c>
      <c r="L22" s="11">
        <v>1</v>
      </c>
    </row>
    <row r="23" spans="1:12">
      <c r="A23" s="11" t="s">
        <v>11</v>
      </c>
      <c r="D23" s="11" t="s">
        <v>260</v>
      </c>
      <c r="E23" s="19" t="s">
        <v>274</v>
      </c>
      <c r="F23" s="10">
        <v>41821</v>
      </c>
      <c r="G23" s="10">
        <v>45047</v>
      </c>
      <c r="H23" s="11">
        <v>107</v>
      </c>
      <c r="I23" s="20" t="s">
        <v>259</v>
      </c>
      <c r="J23" s="11" t="s">
        <v>261</v>
      </c>
      <c r="K23" s="11" t="s">
        <v>262</v>
      </c>
      <c r="L23" s="11">
        <v>1</v>
      </c>
    </row>
    <row r="24" spans="1:12">
      <c r="A24" s="11" t="s">
        <v>12</v>
      </c>
      <c r="D24" s="11" t="s">
        <v>260</v>
      </c>
      <c r="E24" s="19" t="s">
        <v>275</v>
      </c>
      <c r="F24" s="10">
        <v>41821</v>
      </c>
      <c r="G24" s="10">
        <v>45047</v>
      </c>
      <c r="H24" s="11">
        <v>107</v>
      </c>
      <c r="I24" s="20" t="s">
        <v>259</v>
      </c>
      <c r="J24" s="11" t="s">
        <v>261</v>
      </c>
      <c r="K24" s="11" t="s">
        <v>262</v>
      </c>
      <c r="L24" s="11">
        <v>1</v>
      </c>
    </row>
    <row r="25" spans="1:12">
      <c r="A25" s="11" t="s">
        <v>13</v>
      </c>
      <c r="D25" s="11" t="s">
        <v>260</v>
      </c>
      <c r="E25" s="19" t="s">
        <v>276</v>
      </c>
      <c r="F25" s="10">
        <v>41821</v>
      </c>
      <c r="G25" s="10">
        <v>45047</v>
      </c>
      <c r="H25" s="11">
        <v>107</v>
      </c>
      <c r="I25" s="20" t="s">
        <v>259</v>
      </c>
      <c r="J25" s="11" t="s">
        <v>261</v>
      </c>
      <c r="K25" s="11" t="s">
        <v>262</v>
      </c>
      <c r="L25" s="11">
        <v>1</v>
      </c>
    </row>
    <row r="26" spans="1:12">
      <c r="A26" s="11" t="s">
        <v>14</v>
      </c>
      <c r="D26" s="11" t="s">
        <v>260</v>
      </c>
      <c r="E26" s="19" t="s">
        <v>277</v>
      </c>
      <c r="F26" s="10">
        <v>41821</v>
      </c>
      <c r="G26" s="10">
        <v>45047</v>
      </c>
      <c r="H26" s="11">
        <v>107</v>
      </c>
      <c r="I26" s="20" t="s">
        <v>259</v>
      </c>
      <c r="J26" s="11" t="s">
        <v>261</v>
      </c>
      <c r="K26" s="11" t="s">
        <v>262</v>
      </c>
      <c r="L26" s="11">
        <v>1</v>
      </c>
    </row>
    <row r="27" spans="1:12">
      <c r="A27" s="11" t="s">
        <v>15</v>
      </c>
      <c r="D27" s="11" t="s">
        <v>260</v>
      </c>
      <c r="E27" s="19" t="s">
        <v>278</v>
      </c>
      <c r="F27" s="10">
        <v>41821</v>
      </c>
      <c r="G27" s="10">
        <v>45047</v>
      </c>
      <c r="H27" s="11">
        <v>107</v>
      </c>
      <c r="I27" s="20" t="s">
        <v>259</v>
      </c>
      <c r="J27" s="11" t="s">
        <v>261</v>
      </c>
      <c r="K27" s="11" t="s">
        <v>262</v>
      </c>
      <c r="L27" s="11">
        <v>1</v>
      </c>
    </row>
    <row r="28" spans="1:12">
      <c r="A28" s="11" t="s">
        <v>16</v>
      </c>
      <c r="D28" s="11" t="s">
        <v>260</v>
      </c>
      <c r="E28" s="19" t="s">
        <v>279</v>
      </c>
      <c r="F28" s="10">
        <v>41821</v>
      </c>
      <c r="G28" s="10">
        <v>45047</v>
      </c>
      <c r="H28" s="11">
        <v>107</v>
      </c>
      <c r="I28" s="20" t="s">
        <v>259</v>
      </c>
      <c r="J28" s="11" t="s">
        <v>261</v>
      </c>
      <c r="K28" s="11" t="s">
        <v>262</v>
      </c>
      <c r="L28" s="11">
        <v>1</v>
      </c>
    </row>
    <row r="29" spans="1:12">
      <c r="A29" s="11" t="s">
        <v>17</v>
      </c>
      <c r="D29" s="11" t="s">
        <v>260</v>
      </c>
      <c r="E29" s="19" t="s">
        <v>280</v>
      </c>
      <c r="F29" s="10">
        <v>41821</v>
      </c>
      <c r="G29" s="10">
        <v>45047</v>
      </c>
      <c r="H29" s="11">
        <v>107</v>
      </c>
      <c r="I29" s="20" t="s">
        <v>259</v>
      </c>
      <c r="J29" s="11" t="s">
        <v>261</v>
      </c>
      <c r="K29" s="11" t="s">
        <v>262</v>
      </c>
      <c r="L29" s="11">
        <v>1</v>
      </c>
    </row>
    <row r="30" spans="1:12">
      <c r="A30" s="11" t="s">
        <v>18</v>
      </c>
      <c r="D30" s="11" t="s">
        <v>260</v>
      </c>
      <c r="E30" s="19" t="s">
        <v>281</v>
      </c>
      <c r="F30" s="10">
        <v>41821</v>
      </c>
      <c r="G30" s="10">
        <v>45047</v>
      </c>
      <c r="H30" s="11">
        <v>107</v>
      </c>
      <c r="I30" s="20" t="s">
        <v>259</v>
      </c>
      <c r="J30" s="11" t="s">
        <v>261</v>
      </c>
      <c r="K30" s="11" t="s">
        <v>262</v>
      </c>
      <c r="L30" s="11">
        <v>1</v>
      </c>
    </row>
    <row r="31" spans="1:12">
      <c r="A31" s="11" t="s">
        <v>19</v>
      </c>
      <c r="D31" s="11" t="s">
        <v>260</v>
      </c>
      <c r="E31" s="19" t="s">
        <v>282</v>
      </c>
      <c r="F31" s="10">
        <v>41821</v>
      </c>
      <c r="G31" s="10">
        <v>45047</v>
      </c>
      <c r="H31" s="11">
        <v>107</v>
      </c>
      <c r="I31" s="20" t="s">
        <v>259</v>
      </c>
      <c r="J31" s="11" t="s">
        <v>261</v>
      </c>
      <c r="K31" s="11" t="s">
        <v>262</v>
      </c>
      <c r="L31" s="11">
        <v>1</v>
      </c>
    </row>
    <row r="32" spans="1:12">
      <c r="A32" s="11" t="s">
        <v>20</v>
      </c>
      <c r="D32" s="11" t="s">
        <v>260</v>
      </c>
      <c r="E32" s="19" t="s">
        <v>283</v>
      </c>
      <c r="F32" s="10">
        <v>41821</v>
      </c>
      <c r="G32" s="10">
        <v>45047</v>
      </c>
      <c r="H32" s="11">
        <v>107</v>
      </c>
      <c r="I32" s="20" t="s">
        <v>259</v>
      </c>
      <c r="J32" s="11" t="s">
        <v>261</v>
      </c>
      <c r="K32" s="11" t="s">
        <v>262</v>
      </c>
      <c r="L32" s="11">
        <v>1</v>
      </c>
    </row>
    <row r="33" spans="1:12">
      <c r="A33" s="11" t="s">
        <v>21</v>
      </c>
      <c r="D33" s="11" t="s">
        <v>260</v>
      </c>
      <c r="E33" s="19" t="s">
        <v>284</v>
      </c>
      <c r="F33" s="10">
        <v>41821</v>
      </c>
      <c r="G33" s="10">
        <v>45047</v>
      </c>
      <c r="H33" s="11">
        <v>107</v>
      </c>
      <c r="I33" s="20" t="s">
        <v>259</v>
      </c>
      <c r="J33" s="11" t="s">
        <v>261</v>
      </c>
      <c r="K33" s="11" t="s">
        <v>262</v>
      </c>
      <c r="L33" s="11">
        <v>1</v>
      </c>
    </row>
    <row r="34" spans="1:12">
      <c r="A34" s="11" t="s">
        <v>22</v>
      </c>
      <c r="D34" s="11" t="s">
        <v>260</v>
      </c>
      <c r="E34" s="19" t="s">
        <v>285</v>
      </c>
      <c r="F34" s="10">
        <v>41821</v>
      </c>
      <c r="G34" s="10">
        <v>45047</v>
      </c>
      <c r="H34" s="11">
        <v>107</v>
      </c>
      <c r="I34" s="20" t="s">
        <v>259</v>
      </c>
      <c r="J34" s="11" t="s">
        <v>261</v>
      </c>
      <c r="K34" s="11" t="s">
        <v>262</v>
      </c>
      <c r="L34" s="11">
        <v>1</v>
      </c>
    </row>
    <row r="35" spans="1:12">
      <c r="A35" s="11" t="s">
        <v>23</v>
      </c>
      <c r="D35" s="11" t="s">
        <v>260</v>
      </c>
      <c r="E35" s="19" t="s">
        <v>286</v>
      </c>
      <c r="F35" s="10">
        <v>41821</v>
      </c>
      <c r="G35" s="10">
        <v>45047</v>
      </c>
      <c r="H35" s="11">
        <v>107</v>
      </c>
      <c r="I35" s="20" t="s">
        <v>259</v>
      </c>
      <c r="J35" s="11" t="s">
        <v>261</v>
      </c>
      <c r="K35" s="11" t="s">
        <v>262</v>
      </c>
      <c r="L35" s="11">
        <v>1</v>
      </c>
    </row>
    <row r="36" spans="1:12">
      <c r="A36" s="11" t="s">
        <v>24</v>
      </c>
      <c r="D36" s="11" t="s">
        <v>260</v>
      </c>
      <c r="E36" s="19" t="s">
        <v>287</v>
      </c>
      <c r="F36" s="10">
        <v>41821</v>
      </c>
      <c r="G36" s="10">
        <v>45047</v>
      </c>
      <c r="H36" s="11">
        <v>107</v>
      </c>
      <c r="I36" s="20" t="s">
        <v>259</v>
      </c>
      <c r="J36" s="11" t="s">
        <v>261</v>
      </c>
      <c r="K36" s="11" t="s">
        <v>262</v>
      </c>
      <c r="L36" s="11">
        <v>1</v>
      </c>
    </row>
    <row r="37" spans="1:12">
      <c r="A37" s="11" t="s">
        <v>25</v>
      </c>
      <c r="D37" s="11" t="s">
        <v>260</v>
      </c>
      <c r="E37" s="19" t="s">
        <v>288</v>
      </c>
      <c r="F37" s="10">
        <v>41821</v>
      </c>
      <c r="G37" s="10">
        <v>45047</v>
      </c>
      <c r="H37" s="11">
        <v>107</v>
      </c>
      <c r="I37" s="20" t="s">
        <v>259</v>
      </c>
      <c r="J37" s="11" t="s">
        <v>261</v>
      </c>
      <c r="K37" s="11" t="s">
        <v>262</v>
      </c>
      <c r="L37" s="11">
        <v>1</v>
      </c>
    </row>
    <row r="38" spans="1:12">
      <c r="A38" s="11" t="s">
        <v>26</v>
      </c>
      <c r="D38" s="11" t="s">
        <v>260</v>
      </c>
      <c r="E38" s="19" t="s">
        <v>289</v>
      </c>
      <c r="F38" s="10">
        <v>41821</v>
      </c>
      <c r="G38" s="10">
        <v>45047</v>
      </c>
      <c r="H38" s="11">
        <v>107</v>
      </c>
      <c r="I38" s="20" t="s">
        <v>259</v>
      </c>
      <c r="J38" s="11" t="s">
        <v>261</v>
      </c>
      <c r="K38" s="11" t="s">
        <v>262</v>
      </c>
      <c r="L38" s="11">
        <v>1</v>
      </c>
    </row>
    <row r="39" spans="1:12">
      <c r="A39" s="11" t="s">
        <v>27</v>
      </c>
      <c r="D39" s="11" t="s">
        <v>260</v>
      </c>
      <c r="E39" s="19" t="s">
        <v>290</v>
      </c>
      <c r="F39" s="10">
        <v>41821</v>
      </c>
      <c r="G39" s="10">
        <v>45047</v>
      </c>
      <c r="H39" s="11">
        <v>107</v>
      </c>
      <c r="I39" s="20" t="s">
        <v>259</v>
      </c>
      <c r="J39" s="11" t="s">
        <v>261</v>
      </c>
      <c r="K39" s="11" t="s">
        <v>262</v>
      </c>
      <c r="L39" s="11">
        <v>1</v>
      </c>
    </row>
    <row r="40" spans="1:12">
      <c r="A40" s="11" t="s">
        <v>28</v>
      </c>
      <c r="D40" s="11" t="s">
        <v>260</v>
      </c>
      <c r="E40" s="19" t="s">
        <v>291</v>
      </c>
      <c r="F40" s="10">
        <v>41821</v>
      </c>
      <c r="G40" s="10">
        <v>45047</v>
      </c>
      <c r="H40" s="11">
        <v>107</v>
      </c>
      <c r="I40" s="20" t="s">
        <v>259</v>
      </c>
      <c r="J40" s="11" t="s">
        <v>261</v>
      </c>
      <c r="K40" s="11" t="s">
        <v>262</v>
      </c>
      <c r="L40" s="11">
        <v>1</v>
      </c>
    </row>
    <row r="41" spans="1:12">
      <c r="A41" s="11" t="s">
        <v>29</v>
      </c>
      <c r="D41" s="11" t="s">
        <v>260</v>
      </c>
      <c r="E41" s="19" t="s">
        <v>292</v>
      </c>
      <c r="F41" s="10">
        <v>41821</v>
      </c>
      <c r="G41" s="10">
        <v>45047</v>
      </c>
      <c r="H41" s="11">
        <v>107</v>
      </c>
      <c r="I41" s="20" t="s">
        <v>259</v>
      </c>
      <c r="J41" s="11" t="s">
        <v>261</v>
      </c>
      <c r="K41" s="11" t="s">
        <v>262</v>
      </c>
      <c r="L41" s="11">
        <v>1</v>
      </c>
    </row>
    <row r="42" spans="1:12">
      <c r="A42" s="11" t="s">
        <v>30</v>
      </c>
      <c r="D42" s="11" t="s">
        <v>260</v>
      </c>
      <c r="E42" s="19" t="s">
        <v>293</v>
      </c>
      <c r="F42" s="10">
        <v>41821</v>
      </c>
      <c r="G42" s="10">
        <v>45047</v>
      </c>
      <c r="H42" s="11">
        <v>107</v>
      </c>
      <c r="I42" s="20" t="s">
        <v>259</v>
      </c>
      <c r="J42" s="11" t="s">
        <v>261</v>
      </c>
      <c r="K42" s="11" t="s">
        <v>262</v>
      </c>
      <c r="L42" s="11">
        <v>1</v>
      </c>
    </row>
    <row r="43" spans="1:12">
      <c r="A43" s="11" t="s">
        <v>31</v>
      </c>
      <c r="D43" s="11" t="s">
        <v>260</v>
      </c>
      <c r="E43" s="19" t="s">
        <v>294</v>
      </c>
      <c r="F43" s="10">
        <v>41821</v>
      </c>
      <c r="G43" s="10">
        <v>45047</v>
      </c>
      <c r="H43" s="11">
        <v>107</v>
      </c>
      <c r="I43" s="20" t="s">
        <v>259</v>
      </c>
      <c r="J43" s="11" t="s">
        <v>261</v>
      </c>
      <c r="K43" s="11" t="s">
        <v>262</v>
      </c>
      <c r="L43" s="11">
        <v>1</v>
      </c>
    </row>
    <row r="44" spans="1:12">
      <c r="A44" s="11" t="s">
        <v>32</v>
      </c>
      <c r="D44" s="11" t="s">
        <v>260</v>
      </c>
      <c r="E44" s="19" t="s">
        <v>295</v>
      </c>
      <c r="F44" s="10">
        <v>41821</v>
      </c>
      <c r="G44" s="10">
        <v>45047</v>
      </c>
      <c r="H44" s="11">
        <v>107</v>
      </c>
      <c r="I44" s="20" t="s">
        <v>259</v>
      </c>
      <c r="J44" s="11" t="s">
        <v>261</v>
      </c>
      <c r="K44" s="11" t="s">
        <v>262</v>
      </c>
      <c r="L44" s="11">
        <v>1</v>
      </c>
    </row>
    <row r="45" spans="1:12">
      <c r="A45" s="11" t="s">
        <v>33</v>
      </c>
      <c r="D45" s="11" t="s">
        <v>260</v>
      </c>
      <c r="E45" s="19" t="s">
        <v>296</v>
      </c>
      <c r="F45" s="10">
        <v>41821</v>
      </c>
      <c r="G45" s="10">
        <v>45047</v>
      </c>
      <c r="H45" s="11">
        <v>107</v>
      </c>
      <c r="I45" s="20" t="s">
        <v>259</v>
      </c>
      <c r="J45" s="11" t="s">
        <v>261</v>
      </c>
      <c r="K45" s="11" t="s">
        <v>262</v>
      </c>
      <c r="L45" s="11">
        <v>1</v>
      </c>
    </row>
    <row r="46" spans="1:12">
      <c r="A46" s="11" t="s">
        <v>34</v>
      </c>
      <c r="D46" s="11" t="s">
        <v>260</v>
      </c>
      <c r="E46" s="19" t="s">
        <v>297</v>
      </c>
      <c r="F46" s="10">
        <v>41821</v>
      </c>
      <c r="G46" s="10">
        <v>45047</v>
      </c>
      <c r="H46" s="11">
        <v>107</v>
      </c>
      <c r="I46" s="20" t="s">
        <v>259</v>
      </c>
      <c r="J46" s="11" t="s">
        <v>261</v>
      </c>
      <c r="K46" s="11" t="s">
        <v>262</v>
      </c>
      <c r="L46" s="11">
        <v>1</v>
      </c>
    </row>
    <row r="47" spans="1:12">
      <c r="A47" s="11" t="s">
        <v>35</v>
      </c>
      <c r="D47" s="11" t="s">
        <v>260</v>
      </c>
      <c r="E47" s="19" t="s">
        <v>298</v>
      </c>
      <c r="F47" s="10">
        <v>41821</v>
      </c>
      <c r="G47" s="10">
        <v>45047</v>
      </c>
      <c r="H47" s="11">
        <v>107</v>
      </c>
      <c r="I47" s="20" t="s">
        <v>259</v>
      </c>
      <c r="J47" s="11" t="s">
        <v>261</v>
      </c>
      <c r="K47" s="11" t="s">
        <v>262</v>
      </c>
      <c r="L47" s="11">
        <v>1</v>
      </c>
    </row>
    <row r="48" spans="1:12">
      <c r="A48" s="11" t="s">
        <v>36</v>
      </c>
      <c r="D48" s="11" t="s">
        <v>260</v>
      </c>
      <c r="E48" s="19" t="s">
        <v>299</v>
      </c>
      <c r="F48" s="10">
        <v>41821</v>
      </c>
      <c r="G48" s="10">
        <v>45047</v>
      </c>
      <c r="H48" s="11">
        <v>107</v>
      </c>
      <c r="I48" s="20" t="s">
        <v>259</v>
      </c>
      <c r="J48" s="11" t="s">
        <v>261</v>
      </c>
      <c r="K48" s="11" t="s">
        <v>262</v>
      </c>
      <c r="L48" s="11">
        <v>1</v>
      </c>
    </row>
    <row r="49" spans="1:12">
      <c r="A49" s="11" t="s">
        <v>37</v>
      </c>
      <c r="D49" s="11" t="s">
        <v>260</v>
      </c>
      <c r="E49" s="19" t="s">
        <v>300</v>
      </c>
      <c r="F49" s="10">
        <v>41821</v>
      </c>
      <c r="G49" s="10">
        <v>45047</v>
      </c>
      <c r="H49" s="11">
        <v>107</v>
      </c>
      <c r="I49" s="20" t="s">
        <v>259</v>
      </c>
      <c r="J49" s="11" t="s">
        <v>261</v>
      </c>
      <c r="K49" s="11" t="s">
        <v>262</v>
      </c>
      <c r="L49" s="11">
        <v>1</v>
      </c>
    </row>
    <row r="50" spans="1:12">
      <c r="A50" s="11" t="s">
        <v>38</v>
      </c>
      <c r="D50" s="11" t="s">
        <v>260</v>
      </c>
      <c r="E50" s="19" t="s">
        <v>301</v>
      </c>
      <c r="F50" s="10">
        <v>41821</v>
      </c>
      <c r="G50" s="10">
        <v>45047</v>
      </c>
      <c r="H50" s="11">
        <v>107</v>
      </c>
      <c r="I50" s="20" t="s">
        <v>259</v>
      </c>
      <c r="J50" s="11" t="s">
        <v>261</v>
      </c>
      <c r="K50" s="11" t="s">
        <v>262</v>
      </c>
      <c r="L50" s="11">
        <v>1</v>
      </c>
    </row>
    <row r="51" spans="1:12">
      <c r="A51" s="11" t="s">
        <v>39</v>
      </c>
      <c r="D51" s="11" t="s">
        <v>260</v>
      </c>
      <c r="E51" s="19" t="s">
        <v>302</v>
      </c>
      <c r="F51" s="10">
        <v>41821</v>
      </c>
      <c r="G51" s="10">
        <v>45047</v>
      </c>
      <c r="H51" s="11">
        <v>107</v>
      </c>
      <c r="I51" s="20" t="s">
        <v>259</v>
      </c>
      <c r="J51" s="11" t="s">
        <v>261</v>
      </c>
      <c r="K51" s="11" t="s">
        <v>262</v>
      </c>
      <c r="L51" s="11">
        <v>1</v>
      </c>
    </row>
    <row r="52" spans="1:12">
      <c r="A52" s="11" t="s">
        <v>40</v>
      </c>
      <c r="D52" s="11" t="s">
        <v>260</v>
      </c>
      <c r="E52" s="19" t="s">
        <v>303</v>
      </c>
      <c r="F52" s="10">
        <v>41821</v>
      </c>
      <c r="G52" s="10">
        <v>45047</v>
      </c>
      <c r="H52" s="11">
        <v>107</v>
      </c>
      <c r="I52" s="20" t="s">
        <v>259</v>
      </c>
      <c r="J52" s="11" t="s">
        <v>261</v>
      </c>
      <c r="K52" s="11" t="s">
        <v>262</v>
      </c>
      <c r="L52" s="11">
        <v>1</v>
      </c>
    </row>
    <row r="53" spans="1:12">
      <c r="A53" s="11" t="s">
        <v>41</v>
      </c>
      <c r="D53" s="11" t="s">
        <v>260</v>
      </c>
      <c r="E53" s="19" t="s">
        <v>304</v>
      </c>
      <c r="F53" s="10">
        <v>41821</v>
      </c>
      <c r="G53" s="10">
        <v>45047</v>
      </c>
      <c r="H53" s="11">
        <v>107</v>
      </c>
      <c r="I53" s="20" t="s">
        <v>259</v>
      </c>
      <c r="J53" s="11" t="s">
        <v>261</v>
      </c>
      <c r="K53" s="11" t="s">
        <v>262</v>
      </c>
      <c r="L53" s="11">
        <v>1</v>
      </c>
    </row>
    <row r="54" spans="1:12">
      <c r="A54" s="11" t="s">
        <v>42</v>
      </c>
      <c r="D54" s="11" t="s">
        <v>260</v>
      </c>
      <c r="E54" s="19" t="s">
        <v>305</v>
      </c>
      <c r="F54" s="10">
        <v>41821</v>
      </c>
      <c r="G54" s="10">
        <v>45047</v>
      </c>
      <c r="H54" s="11">
        <v>107</v>
      </c>
      <c r="I54" s="20" t="s">
        <v>259</v>
      </c>
      <c r="J54" s="11" t="s">
        <v>261</v>
      </c>
      <c r="K54" s="11" t="s">
        <v>262</v>
      </c>
      <c r="L54" s="11">
        <v>1</v>
      </c>
    </row>
    <row r="55" spans="1:12">
      <c r="A55" s="11" t="s">
        <v>43</v>
      </c>
      <c r="D55" s="11" t="s">
        <v>260</v>
      </c>
      <c r="E55" s="19" t="s">
        <v>306</v>
      </c>
      <c r="F55" s="10">
        <v>41821</v>
      </c>
      <c r="G55" s="10">
        <v>45047</v>
      </c>
      <c r="H55" s="11">
        <v>107</v>
      </c>
      <c r="I55" s="20" t="s">
        <v>259</v>
      </c>
      <c r="J55" s="11" t="s">
        <v>261</v>
      </c>
      <c r="K55" s="11" t="s">
        <v>262</v>
      </c>
      <c r="L55" s="11">
        <v>1</v>
      </c>
    </row>
    <row r="56" spans="1:12">
      <c r="A56" s="11" t="s">
        <v>44</v>
      </c>
      <c r="D56" s="11" t="s">
        <v>260</v>
      </c>
      <c r="E56" s="19" t="s">
        <v>307</v>
      </c>
      <c r="F56" s="10">
        <v>41821</v>
      </c>
      <c r="G56" s="10">
        <v>45047</v>
      </c>
      <c r="H56" s="11">
        <v>107</v>
      </c>
      <c r="I56" s="20" t="s">
        <v>259</v>
      </c>
      <c r="J56" s="11" t="s">
        <v>261</v>
      </c>
      <c r="K56" s="11" t="s">
        <v>262</v>
      </c>
      <c r="L56" s="11">
        <v>1</v>
      </c>
    </row>
    <row r="57" spans="1:12">
      <c r="A57" s="11" t="s">
        <v>45</v>
      </c>
      <c r="D57" s="11" t="s">
        <v>260</v>
      </c>
      <c r="E57" s="19" t="s">
        <v>308</v>
      </c>
      <c r="F57" s="10">
        <v>41821</v>
      </c>
      <c r="G57" s="10">
        <v>45047</v>
      </c>
      <c r="H57" s="11">
        <v>107</v>
      </c>
      <c r="I57" s="20" t="s">
        <v>259</v>
      </c>
      <c r="J57" s="11" t="s">
        <v>261</v>
      </c>
      <c r="K57" s="11" t="s">
        <v>262</v>
      </c>
      <c r="L57" s="11">
        <v>1</v>
      </c>
    </row>
    <row r="58" spans="1:12">
      <c r="A58" s="11" t="s">
        <v>46</v>
      </c>
      <c r="D58" s="11" t="s">
        <v>260</v>
      </c>
      <c r="E58" s="19" t="s">
        <v>309</v>
      </c>
      <c r="F58" s="10">
        <v>41821</v>
      </c>
      <c r="G58" s="10">
        <v>45047</v>
      </c>
      <c r="H58" s="11">
        <v>107</v>
      </c>
      <c r="I58" s="20" t="s">
        <v>259</v>
      </c>
      <c r="J58" s="11" t="s">
        <v>261</v>
      </c>
      <c r="K58" s="11" t="s">
        <v>262</v>
      </c>
      <c r="L58" s="11">
        <v>1</v>
      </c>
    </row>
    <row r="59" spans="1:12">
      <c r="A59" s="11" t="s">
        <v>47</v>
      </c>
      <c r="D59" s="11" t="s">
        <v>260</v>
      </c>
      <c r="E59" s="19" t="s">
        <v>310</v>
      </c>
      <c r="F59" s="10">
        <v>41821</v>
      </c>
      <c r="G59" s="10">
        <v>45047</v>
      </c>
      <c r="H59" s="11">
        <v>107</v>
      </c>
      <c r="I59" s="20" t="s">
        <v>259</v>
      </c>
      <c r="J59" s="11" t="s">
        <v>261</v>
      </c>
      <c r="K59" s="11" t="s">
        <v>262</v>
      </c>
      <c r="L59" s="11">
        <v>1</v>
      </c>
    </row>
    <row r="60" spans="1:12">
      <c r="A60" s="11" t="s">
        <v>48</v>
      </c>
      <c r="D60" s="11" t="s">
        <v>260</v>
      </c>
      <c r="E60" s="19" t="s">
        <v>311</v>
      </c>
      <c r="F60" s="10">
        <v>41821</v>
      </c>
      <c r="G60" s="10">
        <v>45047</v>
      </c>
      <c r="H60" s="11">
        <v>107</v>
      </c>
      <c r="I60" s="20" t="s">
        <v>259</v>
      </c>
      <c r="J60" s="11" t="s">
        <v>261</v>
      </c>
      <c r="K60" s="11" t="s">
        <v>262</v>
      </c>
      <c r="L60" s="11">
        <v>1</v>
      </c>
    </row>
    <row r="61" spans="1:12">
      <c r="A61" s="11" t="s">
        <v>49</v>
      </c>
      <c r="D61" s="11" t="s">
        <v>260</v>
      </c>
      <c r="E61" s="19" t="s">
        <v>312</v>
      </c>
      <c r="F61" s="10">
        <v>41821</v>
      </c>
      <c r="G61" s="10">
        <v>45047</v>
      </c>
      <c r="H61" s="11">
        <v>107</v>
      </c>
      <c r="I61" s="20" t="s">
        <v>259</v>
      </c>
      <c r="J61" s="11" t="s">
        <v>261</v>
      </c>
      <c r="K61" s="11" t="s">
        <v>262</v>
      </c>
      <c r="L61" s="11">
        <v>1</v>
      </c>
    </row>
    <row r="62" spans="1:12">
      <c r="A62" s="11" t="s">
        <v>50</v>
      </c>
      <c r="D62" s="11" t="s">
        <v>260</v>
      </c>
      <c r="E62" s="19" t="s">
        <v>313</v>
      </c>
      <c r="F62" s="10">
        <v>41821</v>
      </c>
      <c r="G62" s="10">
        <v>45047</v>
      </c>
      <c r="H62" s="11">
        <v>107</v>
      </c>
      <c r="I62" s="20" t="s">
        <v>259</v>
      </c>
      <c r="J62" s="11" t="s">
        <v>261</v>
      </c>
      <c r="K62" s="11" t="s">
        <v>262</v>
      </c>
      <c r="L62" s="11">
        <v>1</v>
      </c>
    </row>
    <row r="63" spans="1:12">
      <c r="A63" s="11" t="s">
        <v>51</v>
      </c>
      <c r="D63" s="11" t="s">
        <v>260</v>
      </c>
      <c r="E63" s="19" t="s">
        <v>314</v>
      </c>
      <c r="F63" s="10">
        <v>41821</v>
      </c>
      <c r="G63" s="10">
        <v>45047</v>
      </c>
      <c r="H63" s="11">
        <v>107</v>
      </c>
      <c r="I63" s="20" t="s">
        <v>259</v>
      </c>
      <c r="J63" s="11" t="s">
        <v>261</v>
      </c>
      <c r="K63" s="11" t="s">
        <v>262</v>
      </c>
      <c r="L63" s="11">
        <v>1</v>
      </c>
    </row>
    <row r="64" spans="1:12">
      <c r="A64" s="11" t="s">
        <v>52</v>
      </c>
      <c r="D64" s="11" t="s">
        <v>260</v>
      </c>
      <c r="E64" s="19" t="s">
        <v>315</v>
      </c>
      <c r="F64" s="10">
        <v>41821</v>
      </c>
      <c r="G64" s="10">
        <v>45047</v>
      </c>
      <c r="H64" s="11">
        <v>107</v>
      </c>
      <c r="I64" s="20" t="s">
        <v>259</v>
      </c>
      <c r="J64" s="11" t="s">
        <v>261</v>
      </c>
      <c r="K64" s="11" t="s">
        <v>262</v>
      </c>
      <c r="L64" s="11">
        <v>1</v>
      </c>
    </row>
    <row r="65" spans="1:12">
      <c r="A65" s="11" t="s">
        <v>53</v>
      </c>
      <c r="D65" s="11" t="s">
        <v>260</v>
      </c>
      <c r="E65" s="19" t="s">
        <v>316</v>
      </c>
      <c r="F65" s="10">
        <v>41821</v>
      </c>
      <c r="G65" s="10">
        <v>45047</v>
      </c>
      <c r="H65" s="11">
        <v>107</v>
      </c>
      <c r="I65" s="20" t="s">
        <v>259</v>
      </c>
      <c r="J65" s="11" t="s">
        <v>261</v>
      </c>
      <c r="K65" s="11" t="s">
        <v>262</v>
      </c>
      <c r="L65" s="11">
        <v>1</v>
      </c>
    </row>
    <row r="66" spans="1:12">
      <c r="A66" s="11" t="s">
        <v>54</v>
      </c>
      <c r="D66" s="11" t="s">
        <v>260</v>
      </c>
      <c r="E66" s="19" t="s">
        <v>317</v>
      </c>
      <c r="F66" s="10">
        <v>41821</v>
      </c>
      <c r="G66" s="10">
        <v>45047</v>
      </c>
      <c r="H66" s="11">
        <v>107</v>
      </c>
      <c r="I66" s="20" t="s">
        <v>259</v>
      </c>
      <c r="J66" s="11" t="s">
        <v>261</v>
      </c>
      <c r="K66" s="11" t="s">
        <v>262</v>
      </c>
      <c r="L66" s="11">
        <v>1</v>
      </c>
    </row>
    <row r="67" spans="1:12">
      <c r="A67" s="11" t="s">
        <v>55</v>
      </c>
      <c r="D67" s="11" t="s">
        <v>260</v>
      </c>
      <c r="E67" s="19" t="s">
        <v>318</v>
      </c>
      <c r="F67" s="10">
        <v>41821</v>
      </c>
      <c r="G67" s="10">
        <v>45047</v>
      </c>
      <c r="H67" s="11">
        <v>107</v>
      </c>
      <c r="I67" s="20" t="s">
        <v>259</v>
      </c>
      <c r="J67" s="11" t="s">
        <v>261</v>
      </c>
      <c r="K67" s="11" t="s">
        <v>262</v>
      </c>
      <c r="L67" s="11">
        <v>1</v>
      </c>
    </row>
    <row r="68" spans="1:12">
      <c r="A68" s="11" t="s">
        <v>56</v>
      </c>
      <c r="D68" s="11" t="s">
        <v>260</v>
      </c>
      <c r="E68" s="19" t="s">
        <v>319</v>
      </c>
      <c r="F68" s="10">
        <v>41821</v>
      </c>
      <c r="G68" s="10">
        <v>45047</v>
      </c>
      <c r="H68" s="11">
        <v>107</v>
      </c>
      <c r="I68" s="20" t="s">
        <v>259</v>
      </c>
      <c r="J68" s="11" t="s">
        <v>261</v>
      </c>
      <c r="K68" s="11" t="s">
        <v>262</v>
      </c>
      <c r="L68" s="11">
        <v>1</v>
      </c>
    </row>
    <row r="69" spans="1:12">
      <c r="A69" s="11" t="s">
        <v>57</v>
      </c>
      <c r="D69" s="11" t="s">
        <v>260</v>
      </c>
      <c r="E69" s="19" t="s">
        <v>320</v>
      </c>
      <c r="F69" s="10">
        <v>41821</v>
      </c>
      <c r="G69" s="10">
        <v>45047</v>
      </c>
      <c r="H69" s="11">
        <v>107</v>
      </c>
      <c r="I69" s="20" t="s">
        <v>259</v>
      </c>
      <c r="J69" s="11" t="s">
        <v>261</v>
      </c>
      <c r="K69" s="11" t="s">
        <v>262</v>
      </c>
      <c r="L69" s="11">
        <v>1</v>
      </c>
    </row>
    <row r="70" spans="1:12">
      <c r="A70" s="11" t="s">
        <v>58</v>
      </c>
      <c r="D70" s="11" t="s">
        <v>260</v>
      </c>
      <c r="E70" s="19" t="s">
        <v>321</v>
      </c>
      <c r="F70" s="10">
        <v>41821</v>
      </c>
      <c r="G70" s="10">
        <v>45047</v>
      </c>
      <c r="H70" s="11">
        <v>107</v>
      </c>
      <c r="I70" s="20" t="s">
        <v>259</v>
      </c>
      <c r="J70" s="11" t="s">
        <v>261</v>
      </c>
      <c r="K70" s="11" t="s">
        <v>262</v>
      </c>
      <c r="L70" s="11">
        <v>1</v>
      </c>
    </row>
    <row r="71" spans="1:12">
      <c r="A71" s="11" t="s">
        <v>59</v>
      </c>
      <c r="D71" s="11" t="s">
        <v>260</v>
      </c>
      <c r="E71" s="19" t="s">
        <v>322</v>
      </c>
      <c r="F71" s="10">
        <v>41821</v>
      </c>
      <c r="G71" s="10">
        <v>45047</v>
      </c>
      <c r="H71" s="11">
        <v>107</v>
      </c>
      <c r="I71" s="20" t="s">
        <v>259</v>
      </c>
      <c r="J71" s="11" t="s">
        <v>261</v>
      </c>
      <c r="K71" s="11" t="s">
        <v>262</v>
      </c>
      <c r="L71" s="11">
        <v>1</v>
      </c>
    </row>
    <row r="72" spans="1:12">
      <c r="A72" s="11" t="s">
        <v>60</v>
      </c>
      <c r="D72" s="11" t="s">
        <v>260</v>
      </c>
      <c r="E72" s="19" t="s">
        <v>323</v>
      </c>
      <c r="F72" s="10">
        <v>41821</v>
      </c>
      <c r="G72" s="10">
        <v>45047</v>
      </c>
      <c r="H72" s="11">
        <v>107</v>
      </c>
      <c r="I72" s="20" t="s">
        <v>259</v>
      </c>
      <c r="J72" s="11" t="s">
        <v>261</v>
      </c>
      <c r="K72" s="11" t="s">
        <v>262</v>
      </c>
      <c r="L72" s="11">
        <v>1</v>
      </c>
    </row>
    <row r="73" spans="1:12">
      <c r="A73" s="11" t="s">
        <v>61</v>
      </c>
      <c r="D73" s="11" t="s">
        <v>260</v>
      </c>
      <c r="E73" s="19" t="s">
        <v>324</v>
      </c>
      <c r="F73" s="10">
        <v>41821</v>
      </c>
      <c r="G73" s="10">
        <v>45047</v>
      </c>
      <c r="H73" s="11">
        <v>107</v>
      </c>
      <c r="I73" s="20" t="s">
        <v>259</v>
      </c>
      <c r="J73" s="11" t="s">
        <v>261</v>
      </c>
      <c r="K73" s="11" t="s">
        <v>262</v>
      </c>
      <c r="L73" s="11">
        <v>1</v>
      </c>
    </row>
    <row r="74" spans="1:12">
      <c r="A74" s="11" t="s">
        <v>62</v>
      </c>
      <c r="D74" s="11" t="s">
        <v>260</v>
      </c>
      <c r="E74" s="19" t="s">
        <v>325</v>
      </c>
      <c r="F74" s="10">
        <v>41821</v>
      </c>
      <c r="G74" s="10">
        <v>45047</v>
      </c>
      <c r="H74" s="11">
        <v>107</v>
      </c>
      <c r="I74" s="20" t="s">
        <v>259</v>
      </c>
      <c r="J74" s="11" t="s">
        <v>261</v>
      </c>
      <c r="K74" s="11" t="s">
        <v>262</v>
      </c>
      <c r="L74" s="11">
        <v>1</v>
      </c>
    </row>
    <row r="75" spans="1:12">
      <c r="A75" s="11" t="s">
        <v>63</v>
      </c>
      <c r="D75" s="11" t="s">
        <v>260</v>
      </c>
      <c r="E75" s="19" t="s">
        <v>326</v>
      </c>
      <c r="F75" s="10">
        <v>41821</v>
      </c>
      <c r="G75" s="10">
        <v>45047</v>
      </c>
      <c r="H75" s="11">
        <v>107</v>
      </c>
      <c r="I75" s="20" t="s">
        <v>259</v>
      </c>
      <c r="J75" s="11" t="s">
        <v>261</v>
      </c>
      <c r="K75" s="11" t="s">
        <v>262</v>
      </c>
      <c r="L75" s="11">
        <v>1</v>
      </c>
    </row>
    <row r="76" spans="1:12">
      <c r="A76" s="11" t="s">
        <v>64</v>
      </c>
      <c r="D76" s="11" t="s">
        <v>260</v>
      </c>
      <c r="E76" s="19" t="s">
        <v>327</v>
      </c>
      <c r="F76" s="10">
        <v>41821</v>
      </c>
      <c r="G76" s="10">
        <v>45047</v>
      </c>
      <c r="H76" s="11">
        <v>107</v>
      </c>
      <c r="I76" s="20" t="s">
        <v>259</v>
      </c>
      <c r="J76" s="11" t="s">
        <v>261</v>
      </c>
      <c r="K76" s="11" t="s">
        <v>262</v>
      </c>
      <c r="L76" s="11">
        <v>1</v>
      </c>
    </row>
    <row r="77" spans="1:12">
      <c r="A77" s="11" t="s">
        <v>65</v>
      </c>
      <c r="D77" s="11" t="s">
        <v>260</v>
      </c>
      <c r="E77" s="19" t="s">
        <v>328</v>
      </c>
      <c r="F77" s="10">
        <v>41821</v>
      </c>
      <c r="G77" s="10">
        <v>45047</v>
      </c>
      <c r="H77" s="11">
        <v>107</v>
      </c>
      <c r="I77" s="20" t="s">
        <v>259</v>
      </c>
      <c r="J77" s="11" t="s">
        <v>261</v>
      </c>
      <c r="K77" s="11" t="s">
        <v>262</v>
      </c>
      <c r="L77" s="11">
        <v>1</v>
      </c>
    </row>
    <row r="78" spans="1:12">
      <c r="A78" s="11" t="s">
        <v>66</v>
      </c>
      <c r="D78" s="11" t="s">
        <v>260</v>
      </c>
      <c r="E78" s="19" t="s">
        <v>329</v>
      </c>
      <c r="F78" s="10">
        <v>41821</v>
      </c>
      <c r="G78" s="10">
        <v>45047</v>
      </c>
      <c r="H78" s="11">
        <v>107</v>
      </c>
      <c r="I78" s="20" t="s">
        <v>259</v>
      </c>
      <c r="J78" s="11" t="s">
        <v>261</v>
      </c>
      <c r="K78" s="11" t="s">
        <v>262</v>
      </c>
      <c r="L78" s="11">
        <v>1</v>
      </c>
    </row>
    <row r="79" spans="1:12">
      <c r="A79" s="11" t="s">
        <v>67</v>
      </c>
      <c r="D79" s="11" t="s">
        <v>260</v>
      </c>
      <c r="E79" s="19" t="s">
        <v>330</v>
      </c>
      <c r="F79" s="10">
        <v>41821</v>
      </c>
      <c r="G79" s="10">
        <v>45047</v>
      </c>
      <c r="H79" s="11">
        <v>107</v>
      </c>
      <c r="I79" s="20" t="s">
        <v>259</v>
      </c>
      <c r="J79" s="11" t="s">
        <v>261</v>
      </c>
      <c r="K79" s="11" t="s">
        <v>262</v>
      </c>
      <c r="L79" s="11">
        <v>1</v>
      </c>
    </row>
    <row r="80" spans="1:12">
      <c r="A80" s="11" t="s">
        <v>68</v>
      </c>
      <c r="D80" s="11" t="s">
        <v>260</v>
      </c>
      <c r="E80" s="19" t="s">
        <v>331</v>
      </c>
      <c r="F80" s="10">
        <v>41821</v>
      </c>
      <c r="G80" s="10">
        <v>45047</v>
      </c>
      <c r="H80" s="11">
        <v>107</v>
      </c>
      <c r="I80" s="20" t="s">
        <v>259</v>
      </c>
      <c r="J80" s="11" t="s">
        <v>261</v>
      </c>
      <c r="K80" s="11" t="s">
        <v>262</v>
      </c>
      <c r="L80" s="11">
        <v>1</v>
      </c>
    </row>
    <row r="81" spans="1:12">
      <c r="A81" s="11" t="s">
        <v>69</v>
      </c>
      <c r="D81" s="11" t="s">
        <v>260</v>
      </c>
      <c r="E81" s="19" t="s">
        <v>332</v>
      </c>
      <c r="F81" s="10">
        <v>41821</v>
      </c>
      <c r="G81" s="10">
        <v>45047</v>
      </c>
      <c r="H81" s="11">
        <v>107</v>
      </c>
      <c r="I81" s="20" t="s">
        <v>259</v>
      </c>
      <c r="J81" s="11" t="s">
        <v>261</v>
      </c>
      <c r="K81" s="11" t="s">
        <v>262</v>
      </c>
      <c r="L81" s="11">
        <v>1</v>
      </c>
    </row>
    <row r="82" spans="1:12">
      <c r="A82" s="11" t="s">
        <v>70</v>
      </c>
      <c r="D82" s="11" t="s">
        <v>260</v>
      </c>
      <c r="E82" s="19" t="s">
        <v>333</v>
      </c>
      <c r="F82" s="10">
        <v>41821</v>
      </c>
      <c r="G82" s="10">
        <v>45047</v>
      </c>
      <c r="H82" s="11">
        <v>107</v>
      </c>
      <c r="I82" s="20" t="s">
        <v>259</v>
      </c>
      <c r="J82" s="11" t="s">
        <v>261</v>
      </c>
      <c r="K82" s="11" t="s">
        <v>262</v>
      </c>
      <c r="L82" s="11">
        <v>1</v>
      </c>
    </row>
    <row r="83" spans="1:12">
      <c r="A83" s="11" t="s">
        <v>71</v>
      </c>
      <c r="D83" s="11" t="s">
        <v>260</v>
      </c>
      <c r="E83" s="19" t="s">
        <v>334</v>
      </c>
      <c r="F83" s="10">
        <v>41821</v>
      </c>
      <c r="G83" s="10">
        <v>45047</v>
      </c>
      <c r="H83" s="11">
        <v>107</v>
      </c>
      <c r="I83" s="20" t="s">
        <v>259</v>
      </c>
      <c r="J83" s="11" t="s">
        <v>261</v>
      </c>
      <c r="K83" s="11" t="s">
        <v>262</v>
      </c>
      <c r="L83" s="11">
        <v>1</v>
      </c>
    </row>
    <row r="84" spans="1:12">
      <c r="A84" s="11" t="s">
        <v>72</v>
      </c>
      <c r="D84" s="11" t="s">
        <v>260</v>
      </c>
      <c r="E84" s="19" t="s">
        <v>335</v>
      </c>
      <c r="F84" s="10">
        <v>41821</v>
      </c>
      <c r="G84" s="10">
        <v>45047</v>
      </c>
      <c r="H84" s="11">
        <v>107</v>
      </c>
      <c r="I84" s="20" t="s">
        <v>259</v>
      </c>
      <c r="J84" s="11" t="s">
        <v>261</v>
      </c>
      <c r="K84" s="11" t="s">
        <v>262</v>
      </c>
      <c r="L84" s="11">
        <v>1</v>
      </c>
    </row>
    <row r="85" spans="1:12">
      <c r="A85" s="11" t="s">
        <v>73</v>
      </c>
      <c r="D85" s="11" t="s">
        <v>260</v>
      </c>
      <c r="E85" s="19" t="s">
        <v>336</v>
      </c>
      <c r="F85" s="10">
        <v>41821</v>
      </c>
      <c r="G85" s="10">
        <v>45047</v>
      </c>
      <c r="H85" s="11">
        <v>107</v>
      </c>
      <c r="I85" s="20" t="s">
        <v>259</v>
      </c>
      <c r="J85" s="11" t="s">
        <v>261</v>
      </c>
      <c r="K85" s="11" t="s">
        <v>262</v>
      </c>
      <c r="L85" s="11">
        <v>1</v>
      </c>
    </row>
    <row r="86" spans="1:12">
      <c r="A86" s="11" t="s">
        <v>74</v>
      </c>
      <c r="D86" s="11" t="s">
        <v>260</v>
      </c>
      <c r="E86" s="19" t="s">
        <v>337</v>
      </c>
      <c r="F86" s="10">
        <v>41821</v>
      </c>
      <c r="G86" s="10">
        <v>45047</v>
      </c>
      <c r="H86" s="11">
        <v>107</v>
      </c>
      <c r="I86" s="20" t="s">
        <v>259</v>
      </c>
      <c r="J86" s="11" t="s">
        <v>261</v>
      </c>
      <c r="K86" s="11" t="s">
        <v>262</v>
      </c>
      <c r="L86" s="11">
        <v>1</v>
      </c>
    </row>
    <row r="87" spans="1:12">
      <c r="A87" s="11" t="s">
        <v>75</v>
      </c>
      <c r="D87" s="11" t="s">
        <v>260</v>
      </c>
      <c r="E87" s="19" t="s">
        <v>338</v>
      </c>
      <c r="F87" s="10">
        <v>41821</v>
      </c>
      <c r="G87" s="10">
        <v>45047</v>
      </c>
      <c r="H87" s="11">
        <v>107</v>
      </c>
      <c r="I87" s="20" t="s">
        <v>259</v>
      </c>
      <c r="J87" s="11" t="s">
        <v>261</v>
      </c>
      <c r="K87" s="11" t="s">
        <v>262</v>
      </c>
      <c r="L87" s="11">
        <v>1</v>
      </c>
    </row>
    <row r="88" spans="1:12">
      <c r="A88" s="11" t="s">
        <v>76</v>
      </c>
      <c r="D88" s="11" t="s">
        <v>260</v>
      </c>
      <c r="E88" s="19" t="s">
        <v>339</v>
      </c>
      <c r="F88" s="10">
        <v>41821</v>
      </c>
      <c r="G88" s="10">
        <v>45047</v>
      </c>
      <c r="H88" s="11">
        <v>107</v>
      </c>
      <c r="I88" s="20" t="s">
        <v>259</v>
      </c>
      <c r="J88" s="11" t="s">
        <v>261</v>
      </c>
      <c r="K88" s="11" t="s">
        <v>262</v>
      </c>
      <c r="L88" s="11">
        <v>1</v>
      </c>
    </row>
    <row r="89" spans="1:12">
      <c r="A89" s="11" t="s">
        <v>77</v>
      </c>
      <c r="D89" s="11" t="s">
        <v>260</v>
      </c>
      <c r="E89" s="19" t="s">
        <v>340</v>
      </c>
      <c r="F89" s="10">
        <v>41821</v>
      </c>
      <c r="G89" s="10">
        <v>45047</v>
      </c>
      <c r="H89" s="11">
        <v>107</v>
      </c>
      <c r="I89" s="20" t="s">
        <v>259</v>
      </c>
      <c r="J89" s="11" t="s">
        <v>261</v>
      </c>
      <c r="K89" s="11" t="s">
        <v>262</v>
      </c>
      <c r="L89" s="11">
        <v>1</v>
      </c>
    </row>
    <row r="90" spans="1:12">
      <c r="A90" s="11" t="s">
        <v>78</v>
      </c>
      <c r="D90" s="11" t="s">
        <v>260</v>
      </c>
      <c r="E90" s="19" t="s">
        <v>341</v>
      </c>
      <c r="F90" s="10">
        <v>41821</v>
      </c>
      <c r="G90" s="10">
        <v>45047</v>
      </c>
      <c r="H90" s="11">
        <v>107</v>
      </c>
      <c r="I90" s="20" t="s">
        <v>259</v>
      </c>
      <c r="J90" s="11" t="s">
        <v>261</v>
      </c>
      <c r="K90" s="11" t="s">
        <v>262</v>
      </c>
      <c r="L90" s="11">
        <v>1</v>
      </c>
    </row>
    <row r="91" spans="1:12">
      <c r="A91" s="11" t="s">
        <v>79</v>
      </c>
      <c r="D91" s="11" t="s">
        <v>260</v>
      </c>
      <c r="E91" s="19" t="s">
        <v>342</v>
      </c>
      <c r="F91" s="10">
        <v>41821</v>
      </c>
      <c r="G91" s="10">
        <v>45047</v>
      </c>
      <c r="H91" s="11">
        <v>107</v>
      </c>
      <c r="I91" s="20" t="s">
        <v>259</v>
      </c>
      <c r="J91" s="11" t="s">
        <v>261</v>
      </c>
      <c r="K91" s="11" t="s">
        <v>262</v>
      </c>
      <c r="L91" s="11">
        <v>1</v>
      </c>
    </row>
    <row r="92" spans="1:12">
      <c r="A92" s="11" t="s">
        <v>80</v>
      </c>
      <c r="D92" s="11" t="s">
        <v>260</v>
      </c>
      <c r="E92" s="19" t="s">
        <v>343</v>
      </c>
      <c r="F92" s="10">
        <v>41821</v>
      </c>
      <c r="G92" s="10">
        <v>45047</v>
      </c>
      <c r="H92" s="11">
        <v>107</v>
      </c>
      <c r="I92" s="20" t="s">
        <v>259</v>
      </c>
      <c r="J92" s="11" t="s">
        <v>261</v>
      </c>
      <c r="K92" s="11" t="s">
        <v>262</v>
      </c>
      <c r="L92" s="11">
        <v>1</v>
      </c>
    </row>
    <row r="93" spans="1:12">
      <c r="A93" s="11" t="s">
        <v>81</v>
      </c>
      <c r="D93" s="11" t="s">
        <v>260</v>
      </c>
      <c r="E93" s="19" t="s">
        <v>344</v>
      </c>
      <c r="F93" s="10">
        <v>41821</v>
      </c>
      <c r="G93" s="10">
        <v>45047</v>
      </c>
      <c r="H93" s="11">
        <v>107</v>
      </c>
      <c r="I93" s="20" t="s">
        <v>259</v>
      </c>
      <c r="J93" s="11" t="s">
        <v>261</v>
      </c>
      <c r="K93" s="11" t="s">
        <v>262</v>
      </c>
      <c r="L93" s="11">
        <v>1</v>
      </c>
    </row>
    <row r="94" spans="1:12">
      <c r="A94" s="11" t="s">
        <v>82</v>
      </c>
      <c r="D94" s="11" t="s">
        <v>260</v>
      </c>
      <c r="E94" s="19" t="s">
        <v>345</v>
      </c>
      <c r="F94" s="10">
        <v>41821</v>
      </c>
      <c r="G94" s="10">
        <v>45047</v>
      </c>
      <c r="H94" s="11">
        <v>107</v>
      </c>
      <c r="I94" s="20" t="s">
        <v>259</v>
      </c>
      <c r="J94" s="11" t="s">
        <v>261</v>
      </c>
      <c r="K94" s="11" t="s">
        <v>262</v>
      </c>
      <c r="L94" s="11">
        <v>1</v>
      </c>
    </row>
    <row r="95" spans="1:12">
      <c r="A95" s="11" t="s">
        <v>83</v>
      </c>
      <c r="D95" s="11" t="s">
        <v>260</v>
      </c>
      <c r="E95" s="19" t="s">
        <v>346</v>
      </c>
      <c r="F95" s="10">
        <v>41821</v>
      </c>
      <c r="G95" s="10">
        <v>45047</v>
      </c>
      <c r="H95" s="11">
        <v>107</v>
      </c>
      <c r="I95" s="20" t="s">
        <v>259</v>
      </c>
      <c r="J95" s="11" t="s">
        <v>261</v>
      </c>
      <c r="K95" s="11" t="s">
        <v>262</v>
      </c>
      <c r="L95" s="11">
        <v>1</v>
      </c>
    </row>
    <row r="96" spans="1:12">
      <c r="A96" s="11" t="s">
        <v>84</v>
      </c>
      <c r="D96" s="11" t="s">
        <v>260</v>
      </c>
      <c r="E96" s="19" t="s">
        <v>347</v>
      </c>
      <c r="F96" s="10">
        <v>41821</v>
      </c>
      <c r="G96" s="10">
        <v>45047</v>
      </c>
      <c r="H96" s="11">
        <v>107</v>
      </c>
      <c r="I96" s="20" t="s">
        <v>259</v>
      </c>
      <c r="J96" s="11" t="s">
        <v>261</v>
      </c>
      <c r="K96" s="11" t="s">
        <v>262</v>
      </c>
      <c r="L96" s="11">
        <v>1</v>
      </c>
    </row>
    <row r="97" spans="1:12">
      <c r="A97" s="11" t="s">
        <v>85</v>
      </c>
      <c r="D97" s="11" t="s">
        <v>260</v>
      </c>
      <c r="E97" s="19" t="s">
        <v>348</v>
      </c>
      <c r="F97" s="10">
        <v>41821</v>
      </c>
      <c r="G97" s="10">
        <v>45047</v>
      </c>
      <c r="H97" s="11">
        <v>107</v>
      </c>
      <c r="I97" s="20" t="s">
        <v>259</v>
      </c>
      <c r="J97" s="11" t="s">
        <v>261</v>
      </c>
      <c r="K97" s="11" t="s">
        <v>262</v>
      </c>
      <c r="L97" s="11">
        <v>1</v>
      </c>
    </row>
    <row r="98" spans="1:12">
      <c r="A98" s="11" t="s">
        <v>86</v>
      </c>
      <c r="D98" s="11" t="s">
        <v>260</v>
      </c>
      <c r="E98" s="19" t="s">
        <v>349</v>
      </c>
      <c r="F98" s="10">
        <v>41821</v>
      </c>
      <c r="G98" s="10">
        <v>45047</v>
      </c>
      <c r="H98" s="11">
        <v>107</v>
      </c>
      <c r="I98" s="20" t="s">
        <v>259</v>
      </c>
      <c r="J98" s="11" t="s">
        <v>261</v>
      </c>
      <c r="K98" s="11" t="s">
        <v>262</v>
      </c>
      <c r="L98" s="11">
        <v>1</v>
      </c>
    </row>
    <row r="99" spans="1:12">
      <c r="A99" s="11" t="s">
        <v>87</v>
      </c>
      <c r="D99" s="11" t="s">
        <v>260</v>
      </c>
      <c r="E99" s="19" t="s">
        <v>350</v>
      </c>
      <c r="F99" s="10">
        <v>41821</v>
      </c>
      <c r="G99" s="10">
        <v>45047</v>
      </c>
      <c r="H99" s="11">
        <v>107</v>
      </c>
      <c r="I99" s="20" t="s">
        <v>259</v>
      </c>
      <c r="J99" s="11" t="s">
        <v>261</v>
      </c>
      <c r="K99" s="11" t="s">
        <v>262</v>
      </c>
      <c r="L99" s="11">
        <v>1</v>
      </c>
    </row>
    <row r="100" spans="1:12">
      <c r="A100" s="11" t="s">
        <v>88</v>
      </c>
      <c r="D100" s="11" t="s">
        <v>260</v>
      </c>
      <c r="E100" s="19" t="s">
        <v>351</v>
      </c>
      <c r="F100" s="10">
        <v>41821</v>
      </c>
      <c r="G100" s="10">
        <v>45047</v>
      </c>
      <c r="H100" s="11">
        <v>107</v>
      </c>
      <c r="I100" s="20" t="s">
        <v>259</v>
      </c>
      <c r="J100" s="11" t="s">
        <v>261</v>
      </c>
      <c r="K100" s="11" t="s">
        <v>262</v>
      </c>
      <c r="L100" s="11">
        <v>1</v>
      </c>
    </row>
    <row r="101" spans="1:12">
      <c r="A101" s="11" t="s">
        <v>89</v>
      </c>
      <c r="D101" s="11" t="s">
        <v>260</v>
      </c>
      <c r="E101" s="19" t="s">
        <v>352</v>
      </c>
      <c r="F101" s="10">
        <v>41821</v>
      </c>
      <c r="G101" s="10">
        <v>45047</v>
      </c>
      <c r="H101" s="11">
        <v>107</v>
      </c>
      <c r="I101" s="20" t="s">
        <v>259</v>
      </c>
      <c r="J101" s="11" t="s">
        <v>261</v>
      </c>
      <c r="K101" s="11" t="s">
        <v>262</v>
      </c>
      <c r="L101" s="11">
        <v>1</v>
      </c>
    </row>
    <row r="102" spans="1:12">
      <c r="A102" s="11" t="s">
        <v>90</v>
      </c>
      <c r="D102" s="11" t="s">
        <v>260</v>
      </c>
      <c r="E102" s="19" t="s">
        <v>353</v>
      </c>
      <c r="F102" s="10">
        <v>41821</v>
      </c>
      <c r="G102" s="10">
        <v>45047</v>
      </c>
      <c r="H102" s="11">
        <v>107</v>
      </c>
      <c r="I102" s="20" t="s">
        <v>259</v>
      </c>
      <c r="J102" s="11" t="s">
        <v>261</v>
      </c>
      <c r="K102" s="11" t="s">
        <v>262</v>
      </c>
      <c r="L102" s="11">
        <v>1</v>
      </c>
    </row>
    <row r="103" spans="1:12">
      <c r="A103" s="11" t="s">
        <v>91</v>
      </c>
      <c r="D103" s="11" t="s">
        <v>260</v>
      </c>
      <c r="E103" s="19" t="s">
        <v>354</v>
      </c>
      <c r="F103" s="10">
        <v>41821</v>
      </c>
      <c r="G103" s="10">
        <v>45047</v>
      </c>
      <c r="H103" s="11">
        <v>107</v>
      </c>
      <c r="I103" s="20" t="s">
        <v>259</v>
      </c>
      <c r="J103" s="11" t="s">
        <v>261</v>
      </c>
      <c r="K103" s="11" t="s">
        <v>262</v>
      </c>
      <c r="L103" s="11">
        <v>1</v>
      </c>
    </row>
    <row r="104" spans="1:12">
      <c r="A104" s="11" t="s">
        <v>92</v>
      </c>
      <c r="D104" s="11" t="s">
        <v>260</v>
      </c>
      <c r="E104" s="19" t="s">
        <v>355</v>
      </c>
      <c r="F104" s="10">
        <v>41821</v>
      </c>
      <c r="G104" s="10">
        <v>45047</v>
      </c>
      <c r="H104" s="11">
        <v>107</v>
      </c>
      <c r="I104" s="20" t="s">
        <v>259</v>
      </c>
      <c r="J104" s="11" t="s">
        <v>261</v>
      </c>
      <c r="K104" s="11" t="s">
        <v>262</v>
      </c>
      <c r="L104" s="11">
        <v>1</v>
      </c>
    </row>
    <row r="105" spans="1:12">
      <c r="A105" s="11" t="s">
        <v>93</v>
      </c>
      <c r="D105" s="11" t="s">
        <v>260</v>
      </c>
      <c r="E105" s="19" t="s">
        <v>356</v>
      </c>
      <c r="F105" s="10">
        <v>41821</v>
      </c>
      <c r="G105" s="10">
        <v>45047</v>
      </c>
      <c r="H105" s="11">
        <v>107</v>
      </c>
      <c r="I105" s="20" t="s">
        <v>259</v>
      </c>
      <c r="J105" s="11" t="s">
        <v>261</v>
      </c>
      <c r="K105" s="11" t="s">
        <v>262</v>
      </c>
      <c r="L105" s="11">
        <v>1</v>
      </c>
    </row>
    <row r="106" spans="1:12">
      <c r="A106" s="11" t="s">
        <v>94</v>
      </c>
      <c r="D106" s="11" t="s">
        <v>260</v>
      </c>
      <c r="E106" s="19" t="s">
        <v>357</v>
      </c>
      <c r="F106" s="10">
        <v>41821</v>
      </c>
      <c r="G106" s="10">
        <v>45047</v>
      </c>
      <c r="H106" s="11">
        <v>107</v>
      </c>
      <c r="I106" s="20" t="s">
        <v>259</v>
      </c>
      <c r="J106" s="11" t="s">
        <v>261</v>
      </c>
      <c r="K106" s="11" t="s">
        <v>262</v>
      </c>
      <c r="L106" s="11">
        <v>1</v>
      </c>
    </row>
    <row r="107" spans="1:12">
      <c r="A107" s="11" t="s">
        <v>95</v>
      </c>
      <c r="D107" s="11" t="s">
        <v>260</v>
      </c>
      <c r="E107" s="19" t="s">
        <v>358</v>
      </c>
      <c r="F107" s="10">
        <v>41821</v>
      </c>
      <c r="G107" s="10">
        <v>45047</v>
      </c>
      <c r="H107" s="11">
        <v>107</v>
      </c>
      <c r="I107" s="20" t="s">
        <v>259</v>
      </c>
      <c r="J107" s="11" t="s">
        <v>261</v>
      </c>
      <c r="K107" s="11" t="s">
        <v>262</v>
      </c>
      <c r="L107" s="11">
        <v>1</v>
      </c>
    </row>
    <row r="108" spans="1:12">
      <c r="A108" s="11" t="s">
        <v>96</v>
      </c>
      <c r="D108" s="11" t="s">
        <v>260</v>
      </c>
      <c r="E108" s="19" t="s">
        <v>359</v>
      </c>
      <c r="F108" s="10">
        <v>41821</v>
      </c>
      <c r="G108" s="10">
        <v>45047</v>
      </c>
      <c r="H108" s="11">
        <v>107</v>
      </c>
      <c r="I108" s="20" t="s">
        <v>259</v>
      </c>
      <c r="J108" s="11" t="s">
        <v>261</v>
      </c>
      <c r="K108" s="11" t="s">
        <v>262</v>
      </c>
      <c r="L108" s="11">
        <v>1</v>
      </c>
    </row>
    <row r="109" spans="1:12">
      <c r="A109" s="11" t="s">
        <v>97</v>
      </c>
      <c r="D109" s="11" t="s">
        <v>260</v>
      </c>
      <c r="E109" s="19" t="s">
        <v>360</v>
      </c>
      <c r="F109" s="10">
        <v>41821</v>
      </c>
      <c r="G109" s="10">
        <v>45047</v>
      </c>
      <c r="H109" s="11">
        <v>107</v>
      </c>
      <c r="I109" s="20" t="s">
        <v>259</v>
      </c>
      <c r="J109" s="11" t="s">
        <v>261</v>
      </c>
      <c r="K109" s="11" t="s">
        <v>262</v>
      </c>
      <c r="L109" s="11">
        <v>1</v>
      </c>
    </row>
    <row r="110" spans="1:12">
      <c r="A110" s="11" t="s">
        <v>98</v>
      </c>
      <c r="D110" s="11" t="s">
        <v>260</v>
      </c>
      <c r="E110" s="19" t="s">
        <v>361</v>
      </c>
      <c r="F110" s="10">
        <v>41821</v>
      </c>
      <c r="G110" s="10">
        <v>45047</v>
      </c>
      <c r="H110" s="11">
        <v>107</v>
      </c>
      <c r="I110" s="20" t="s">
        <v>259</v>
      </c>
      <c r="J110" s="11" t="s">
        <v>261</v>
      </c>
      <c r="K110" s="11" t="s">
        <v>262</v>
      </c>
      <c r="L110" s="11">
        <v>1</v>
      </c>
    </row>
    <row r="111" spans="1:12">
      <c r="A111" s="11" t="s">
        <v>99</v>
      </c>
      <c r="D111" s="11" t="s">
        <v>260</v>
      </c>
      <c r="E111" s="19" t="s">
        <v>362</v>
      </c>
      <c r="F111" s="10">
        <v>41821</v>
      </c>
      <c r="G111" s="10">
        <v>45047</v>
      </c>
      <c r="H111" s="11">
        <v>107</v>
      </c>
      <c r="I111" s="20" t="s">
        <v>259</v>
      </c>
      <c r="J111" s="11" t="s">
        <v>261</v>
      </c>
      <c r="K111" s="11" t="s">
        <v>262</v>
      </c>
      <c r="L111" s="11">
        <v>1</v>
      </c>
    </row>
    <row r="112" spans="1:12">
      <c r="A112" s="11" t="s">
        <v>100</v>
      </c>
      <c r="D112" s="11" t="s">
        <v>260</v>
      </c>
      <c r="E112" s="19" t="s">
        <v>363</v>
      </c>
      <c r="F112" s="10">
        <v>41821</v>
      </c>
      <c r="G112" s="10">
        <v>45047</v>
      </c>
      <c r="H112" s="11">
        <v>107</v>
      </c>
      <c r="I112" s="20" t="s">
        <v>259</v>
      </c>
      <c r="J112" s="11" t="s">
        <v>261</v>
      </c>
      <c r="K112" s="11" t="s">
        <v>262</v>
      </c>
      <c r="L112" s="11">
        <v>1</v>
      </c>
    </row>
    <row r="113" spans="1:12">
      <c r="A113" s="11" t="s">
        <v>101</v>
      </c>
      <c r="D113" s="11" t="s">
        <v>260</v>
      </c>
      <c r="E113" s="19" t="s">
        <v>364</v>
      </c>
      <c r="F113" s="10">
        <v>41821</v>
      </c>
      <c r="G113" s="10">
        <v>45047</v>
      </c>
      <c r="H113" s="11">
        <v>107</v>
      </c>
      <c r="I113" s="20" t="s">
        <v>259</v>
      </c>
      <c r="J113" s="11" t="s">
        <v>261</v>
      </c>
      <c r="K113" s="11" t="s">
        <v>262</v>
      </c>
      <c r="L113" s="11">
        <v>1</v>
      </c>
    </row>
    <row r="114" spans="1:12">
      <c r="A114" s="11" t="s">
        <v>102</v>
      </c>
      <c r="D114" s="11" t="s">
        <v>260</v>
      </c>
      <c r="E114" s="19" t="s">
        <v>365</v>
      </c>
      <c r="F114" s="10">
        <v>41821</v>
      </c>
      <c r="G114" s="10">
        <v>45047</v>
      </c>
      <c r="H114" s="11">
        <v>107</v>
      </c>
      <c r="I114" s="20" t="s">
        <v>259</v>
      </c>
      <c r="J114" s="11" t="s">
        <v>261</v>
      </c>
      <c r="K114" s="11" t="s">
        <v>262</v>
      </c>
      <c r="L114" s="11">
        <v>1</v>
      </c>
    </row>
    <row r="115" spans="1:12">
      <c r="A115" s="11" t="s">
        <v>103</v>
      </c>
      <c r="D115" s="11" t="s">
        <v>260</v>
      </c>
      <c r="E115" s="19" t="s">
        <v>366</v>
      </c>
      <c r="F115" s="10">
        <v>41821</v>
      </c>
      <c r="G115" s="10">
        <v>45047</v>
      </c>
      <c r="H115" s="11">
        <v>107</v>
      </c>
      <c r="I115" s="20" t="s">
        <v>259</v>
      </c>
      <c r="J115" s="11" t="s">
        <v>261</v>
      </c>
      <c r="K115" s="11" t="s">
        <v>262</v>
      </c>
      <c r="L115" s="11">
        <v>1</v>
      </c>
    </row>
    <row r="116" spans="1:12">
      <c r="A116" s="11" t="s">
        <v>104</v>
      </c>
      <c r="D116" s="11" t="s">
        <v>260</v>
      </c>
      <c r="E116" s="19" t="s">
        <v>367</v>
      </c>
      <c r="F116" s="10">
        <v>41821</v>
      </c>
      <c r="G116" s="10">
        <v>45047</v>
      </c>
      <c r="H116" s="11">
        <v>107</v>
      </c>
      <c r="I116" s="20" t="s">
        <v>259</v>
      </c>
      <c r="J116" s="11" t="s">
        <v>261</v>
      </c>
      <c r="K116" s="11" t="s">
        <v>262</v>
      </c>
      <c r="L116" s="11">
        <v>1</v>
      </c>
    </row>
    <row r="117" spans="1:12">
      <c r="A117" s="11" t="s">
        <v>105</v>
      </c>
      <c r="D117" s="11" t="s">
        <v>260</v>
      </c>
      <c r="E117" s="19" t="s">
        <v>368</v>
      </c>
      <c r="F117" s="10">
        <v>41821</v>
      </c>
      <c r="G117" s="10">
        <v>45047</v>
      </c>
      <c r="H117" s="11">
        <v>107</v>
      </c>
      <c r="I117" s="20" t="s">
        <v>259</v>
      </c>
      <c r="J117" s="11" t="s">
        <v>261</v>
      </c>
      <c r="K117" s="11" t="s">
        <v>262</v>
      </c>
      <c r="L117" s="11">
        <v>1</v>
      </c>
    </row>
    <row r="118" spans="1:12">
      <c r="A118" s="11" t="s">
        <v>106</v>
      </c>
      <c r="D118" s="11" t="s">
        <v>260</v>
      </c>
      <c r="E118" s="19" t="s">
        <v>369</v>
      </c>
      <c r="F118" s="10">
        <v>41821</v>
      </c>
      <c r="G118" s="10">
        <v>45047</v>
      </c>
      <c r="H118" s="11">
        <v>107</v>
      </c>
      <c r="I118" s="20" t="s">
        <v>259</v>
      </c>
      <c r="J118" s="11" t="s">
        <v>261</v>
      </c>
      <c r="K118" s="11" t="s">
        <v>262</v>
      </c>
      <c r="L118" s="11">
        <v>1</v>
      </c>
    </row>
    <row r="119" spans="1:12">
      <c r="A119" s="11" t="s">
        <v>107</v>
      </c>
      <c r="D119" s="11" t="s">
        <v>260</v>
      </c>
      <c r="E119" s="19" t="s">
        <v>370</v>
      </c>
      <c r="F119" s="10">
        <v>41821</v>
      </c>
      <c r="G119" s="10">
        <v>45047</v>
      </c>
      <c r="H119" s="11">
        <v>107</v>
      </c>
      <c r="I119" s="20" t="s">
        <v>259</v>
      </c>
      <c r="J119" s="11" t="s">
        <v>261</v>
      </c>
      <c r="K119" s="11" t="s">
        <v>262</v>
      </c>
      <c r="L119" s="11">
        <v>1</v>
      </c>
    </row>
    <row r="120" spans="1:12">
      <c r="A120" s="11" t="s">
        <v>108</v>
      </c>
      <c r="D120" s="11" t="s">
        <v>260</v>
      </c>
      <c r="E120" s="19" t="s">
        <v>371</v>
      </c>
      <c r="F120" s="10">
        <v>41821</v>
      </c>
      <c r="G120" s="10">
        <v>45047</v>
      </c>
      <c r="H120" s="11">
        <v>107</v>
      </c>
      <c r="I120" s="20" t="s">
        <v>259</v>
      </c>
      <c r="J120" s="11" t="s">
        <v>261</v>
      </c>
      <c r="K120" s="11" t="s">
        <v>262</v>
      </c>
      <c r="L120" s="11">
        <v>1</v>
      </c>
    </row>
    <row r="121" spans="1:12">
      <c r="A121" s="11" t="s">
        <v>109</v>
      </c>
      <c r="D121" s="11" t="s">
        <v>260</v>
      </c>
      <c r="E121" s="19" t="s">
        <v>372</v>
      </c>
      <c r="F121" s="10">
        <v>41821</v>
      </c>
      <c r="G121" s="10">
        <v>45047</v>
      </c>
      <c r="H121" s="11">
        <v>107</v>
      </c>
      <c r="I121" s="20" t="s">
        <v>259</v>
      </c>
      <c r="J121" s="11" t="s">
        <v>261</v>
      </c>
      <c r="K121" s="11" t="s">
        <v>262</v>
      </c>
      <c r="L121" s="11">
        <v>1</v>
      </c>
    </row>
    <row r="122" spans="1:12">
      <c r="A122" s="11" t="s">
        <v>110</v>
      </c>
      <c r="D122" s="11" t="s">
        <v>260</v>
      </c>
      <c r="E122" s="19" t="s">
        <v>373</v>
      </c>
      <c r="F122" s="10">
        <v>41821</v>
      </c>
      <c r="G122" s="10">
        <v>45047</v>
      </c>
      <c r="H122" s="11">
        <v>107</v>
      </c>
      <c r="I122" s="20" t="s">
        <v>259</v>
      </c>
      <c r="J122" s="11" t="s">
        <v>261</v>
      </c>
      <c r="K122" s="11" t="s">
        <v>262</v>
      </c>
      <c r="L122" s="11">
        <v>1</v>
      </c>
    </row>
    <row r="123" spans="1:12">
      <c r="A123" s="11" t="s">
        <v>111</v>
      </c>
      <c r="D123" s="11" t="s">
        <v>260</v>
      </c>
      <c r="E123" s="19" t="s">
        <v>374</v>
      </c>
      <c r="F123" s="10">
        <v>41821</v>
      </c>
      <c r="G123" s="10">
        <v>45047</v>
      </c>
      <c r="H123" s="11">
        <v>107</v>
      </c>
      <c r="I123" s="20" t="s">
        <v>259</v>
      </c>
      <c r="J123" s="11" t="s">
        <v>261</v>
      </c>
      <c r="K123" s="11" t="s">
        <v>262</v>
      </c>
      <c r="L123" s="11">
        <v>1</v>
      </c>
    </row>
    <row r="124" spans="1:12">
      <c r="A124" s="11" t="s">
        <v>112</v>
      </c>
      <c r="D124" s="11" t="s">
        <v>260</v>
      </c>
      <c r="E124" s="19" t="s">
        <v>375</v>
      </c>
      <c r="F124" s="10">
        <v>41821</v>
      </c>
      <c r="G124" s="10">
        <v>45047</v>
      </c>
      <c r="H124" s="11">
        <v>107</v>
      </c>
      <c r="I124" s="20" t="s">
        <v>259</v>
      </c>
      <c r="J124" s="11" t="s">
        <v>261</v>
      </c>
      <c r="K124" s="11" t="s">
        <v>262</v>
      </c>
      <c r="L124" s="11">
        <v>1</v>
      </c>
    </row>
    <row r="125" spans="1:12">
      <c r="A125" s="11" t="s">
        <v>113</v>
      </c>
      <c r="D125" s="11" t="s">
        <v>260</v>
      </c>
      <c r="E125" s="19" t="s">
        <v>376</v>
      </c>
      <c r="F125" s="10">
        <v>41821</v>
      </c>
      <c r="G125" s="10">
        <v>45047</v>
      </c>
      <c r="H125" s="11">
        <v>107</v>
      </c>
      <c r="I125" s="20" t="s">
        <v>259</v>
      </c>
      <c r="J125" s="11" t="s">
        <v>261</v>
      </c>
      <c r="K125" s="11" t="s">
        <v>262</v>
      </c>
      <c r="L125" s="11">
        <v>1</v>
      </c>
    </row>
    <row r="126" spans="1:12">
      <c r="A126" s="11" t="s">
        <v>114</v>
      </c>
      <c r="D126" s="11" t="s">
        <v>260</v>
      </c>
      <c r="E126" s="19" t="s">
        <v>377</v>
      </c>
      <c r="F126" s="10">
        <v>41821</v>
      </c>
      <c r="G126" s="10">
        <v>45047</v>
      </c>
      <c r="H126" s="11">
        <v>107</v>
      </c>
      <c r="I126" s="20" t="s">
        <v>259</v>
      </c>
      <c r="J126" s="11" t="s">
        <v>261</v>
      </c>
      <c r="K126" s="11" t="s">
        <v>262</v>
      </c>
      <c r="L126" s="11">
        <v>1</v>
      </c>
    </row>
    <row r="127" spans="1:12">
      <c r="A127" s="11" t="s">
        <v>115</v>
      </c>
      <c r="D127" s="11" t="s">
        <v>260</v>
      </c>
      <c r="E127" s="19" t="s">
        <v>378</v>
      </c>
      <c r="F127" s="10">
        <v>41821</v>
      </c>
      <c r="G127" s="10">
        <v>45047</v>
      </c>
      <c r="H127" s="11">
        <v>107</v>
      </c>
      <c r="I127" s="20" t="s">
        <v>259</v>
      </c>
      <c r="J127" s="11" t="s">
        <v>261</v>
      </c>
      <c r="K127" s="11" t="s">
        <v>262</v>
      </c>
      <c r="L127" s="11">
        <v>1</v>
      </c>
    </row>
    <row r="128" spans="1:12">
      <c r="A128" s="11" t="s">
        <v>116</v>
      </c>
      <c r="D128" s="11" t="s">
        <v>260</v>
      </c>
      <c r="E128" s="19" t="s">
        <v>379</v>
      </c>
      <c r="F128" s="10">
        <v>41821</v>
      </c>
      <c r="G128" s="10">
        <v>45047</v>
      </c>
      <c r="H128" s="11">
        <v>107</v>
      </c>
      <c r="I128" s="20" t="s">
        <v>259</v>
      </c>
      <c r="J128" s="11" t="s">
        <v>261</v>
      </c>
      <c r="K128" s="11" t="s">
        <v>262</v>
      </c>
      <c r="L128" s="11">
        <v>1</v>
      </c>
    </row>
    <row r="129" spans="1:12">
      <c r="A129" s="11" t="s">
        <v>117</v>
      </c>
      <c r="D129" s="11" t="s">
        <v>260</v>
      </c>
      <c r="E129" s="19" t="s">
        <v>380</v>
      </c>
      <c r="F129" s="10">
        <v>41821</v>
      </c>
      <c r="G129" s="10">
        <v>45047</v>
      </c>
      <c r="H129" s="11">
        <v>107</v>
      </c>
      <c r="I129" s="20" t="s">
        <v>259</v>
      </c>
      <c r="J129" s="11" t="s">
        <v>261</v>
      </c>
      <c r="K129" s="11" t="s">
        <v>262</v>
      </c>
      <c r="L129" s="11">
        <v>1</v>
      </c>
    </row>
    <row r="130" spans="1:12">
      <c r="A130" s="11" t="s">
        <v>118</v>
      </c>
      <c r="D130" s="11" t="s">
        <v>260</v>
      </c>
      <c r="E130" s="19" t="s">
        <v>381</v>
      </c>
      <c r="F130" s="10">
        <v>41821</v>
      </c>
      <c r="G130" s="10">
        <v>45047</v>
      </c>
      <c r="H130" s="11">
        <v>107</v>
      </c>
      <c r="I130" s="20" t="s">
        <v>259</v>
      </c>
      <c r="J130" s="11" t="s">
        <v>261</v>
      </c>
      <c r="K130" s="11" t="s">
        <v>262</v>
      </c>
      <c r="L130" s="11">
        <v>1</v>
      </c>
    </row>
    <row r="131" spans="1:12">
      <c r="A131" s="11" t="s">
        <v>119</v>
      </c>
      <c r="D131" s="11" t="s">
        <v>260</v>
      </c>
      <c r="E131" s="19" t="s">
        <v>382</v>
      </c>
      <c r="F131" s="10">
        <v>41821</v>
      </c>
      <c r="G131" s="10">
        <v>45047</v>
      </c>
      <c r="H131" s="11">
        <v>107</v>
      </c>
      <c r="I131" s="20" t="s">
        <v>259</v>
      </c>
      <c r="J131" s="11" t="s">
        <v>261</v>
      </c>
      <c r="K131" s="11" t="s">
        <v>262</v>
      </c>
      <c r="L131" s="11">
        <v>1</v>
      </c>
    </row>
    <row r="132" spans="1:12">
      <c r="A132" s="11" t="s">
        <v>120</v>
      </c>
      <c r="D132" s="11" t="s">
        <v>260</v>
      </c>
      <c r="E132" s="19" t="s">
        <v>383</v>
      </c>
      <c r="F132" s="10">
        <v>41821</v>
      </c>
      <c r="G132" s="10">
        <v>45047</v>
      </c>
      <c r="H132" s="11">
        <v>107</v>
      </c>
      <c r="I132" s="20" t="s">
        <v>259</v>
      </c>
      <c r="J132" s="11" t="s">
        <v>261</v>
      </c>
      <c r="K132" s="11" t="s">
        <v>262</v>
      </c>
      <c r="L132" s="11">
        <v>1</v>
      </c>
    </row>
    <row r="133" spans="1:12">
      <c r="A133" s="11" t="s">
        <v>121</v>
      </c>
      <c r="D133" s="11" t="s">
        <v>260</v>
      </c>
      <c r="E133" s="19" t="s">
        <v>384</v>
      </c>
      <c r="F133" s="10">
        <v>41821</v>
      </c>
      <c r="G133" s="10">
        <v>45047</v>
      </c>
      <c r="H133" s="11">
        <v>107</v>
      </c>
      <c r="I133" s="20" t="s">
        <v>259</v>
      </c>
      <c r="J133" s="11" t="s">
        <v>261</v>
      </c>
      <c r="K133" s="11" t="s">
        <v>262</v>
      </c>
      <c r="L133" s="11">
        <v>1</v>
      </c>
    </row>
    <row r="134" spans="1:12">
      <c r="A134" s="11" t="s">
        <v>122</v>
      </c>
      <c r="D134" s="11" t="s">
        <v>260</v>
      </c>
      <c r="E134" s="19" t="s">
        <v>385</v>
      </c>
      <c r="F134" s="10">
        <v>41821</v>
      </c>
      <c r="G134" s="10">
        <v>45047</v>
      </c>
      <c r="H134" s="11">
        <v>107</v>
      </c>
      <c r="I134" s="20" t="s">
        <v>259</v>
      </c>
      <c r="J134" s="11" t="s">
        <v>261</v>
      </c>
      <c r="K134" s="11" t="s">
        <v>262</v>
      </c>
      <c r="L134" s="11">
        <v>1</v>
      </c>
    </row>
    <row r="135" spans="1:12">
      <c r="A135" s="11" t="s">
        <v>123</v>
      </c>
      <c r="D135" s="11" t="s">
        <v>260</v>
      </c>
      <c r="E135" s="19" t="s">
        <v>386</v>
      </c>
      <c r="F135" s="10">
        <v>41821</v>
      </c>
      <c r="G135" s="10">
        <v>45047</v>
      </c>
      <c r="H135" s="11">
        <v>107</v>
      </c>
      <c r="I135" s="20" t="s">
        <v>259</v>
      </c>
      <c r="J135" s="11" t="s">
        <v>261</v>
      </c>
      <c r="K135" s="11" t="s">
        <v>262</v>
      </c>
      <c r="L135" s="11">
        <v>1</v>
      </c>
    </row>
    <row r="136" spans="1:12">
      <c r="A136" s="11" t="s">
        <v>124</v>
      </c>
      <c r="D136" s="11" t="s">
        <v>260</v>
      </c>
      <c r="E136" s="19" t="s">
        <v>387</v>
      </c>
      <c r="F136" s="10">
        <v>41821</v>
      </c>
      <c r="G136" s="10">
        <v>45047</v>
      </c>
      <c r="H136" s="11">
        <v>107</v>
      </c>
      <c r="I136" s="20" t="s">
        <v>259</v>
      </c>
      <c r="J136" s="11" t="s">
        <v>261</v>
      </c>
      <c r="K136" s="11" t="s">
        <v>262</v>
      </c>
      <c r="L136" s="11">
        <v>1</v>
      </c>
    </row>
    <row r="137" spans="1:12">
      <c r="A137" s="11" t="s">
        <v>125</v>
      </c>
      <c r="D137" s="11" t="s">
        <v>260</v>
      </c>
      <c r="E137" s="19" t="s">
        <v>388</v>
      </c>
      <c r="F137" s="10">
        <v>41821</v>
      </c>
      <c r="G137" s="10">
        <v>45047</v>
      </c>
      <c r="H137" s="11">
        <v>107</v>
      </c>
      <c r="I137" s="20" t="s">
        <v>259</v>
      </c>
      <c r="J137" s="11" t="s">
        <v>261</v>
      </c>
      <c r="K137" s="11" t="s">
        <v>262</v>
      </c>
      <c r="L137" s="11">
        <v>1</v>
      </c>
    </row>
    <row r="138" spans="1:12">
      <c r="A138" s="11" t="s">
        <v>126</v>
      </c>
      <c r="D138" s="11" t="s">
        <v>260</v>
      </c>
      <c r="E138" s="19" t="s">
        <v>389</v>
      </c>
      <c r="F138" s="10">
        <v>41821</v>
      </c>
      <c r="G138" s="10">
        <v>45047</v>
      </c>
      <c r="H138" s="11">
        <v>107</v>
      </c>
      <c r="I138" s="20" t="s">
        <v>259</v>
      </c>
      <c r="J138" s="11" t="s">
        <v>261</v>
      </c>
      <c r="K138" s="11" t="s">
        <v>262</v>
      </c>
      <c r="L138" s="11">
        <v>1</v>
      </c>
    </row>
    <row r="139" spans="1:12">
      <c r="A139" s="11" t="s">
        <v>127</v>
      </c>
      <c r="D139" s="11" t="s">
        <v>260</v>
      </c>
      <c r="E139" s="19" t="s">
        <v>390</v>
      </c>
      <c r="F139" s="10">
        <v>41821</v>
      </c>
      <c r="G139" s="10">
        <v>45047</v>
      </c>
      <c r="H139" s="11">
        <v>107</v>
      </c>
      <c r="I139" s="20" t="s">
        <v>259</v>
      </c>
      <c r="J139" s="11" t="s">
        <v>261</v>
      </c>
      <c r="K139" s="11" t="s">
        <v>262</v>
      </c>
      <c r="L139" s="11">
        <v>1</v>
      </c>
    </row>
    <row r="140" spans="1:12">
      <c r="A140" s="11" t="s">
        <v>128</v>
      </c>
      <c r="D140" s="11" t="s">
        <v>260</v>
      </c>
      <c r="E140" s="19" t="s">
        <v>391</v>
      </c>
      <c r="F140" s="10">
        <v>41821</v>
      </c>
      <c r="G140" s="10">
        <v>45047</v>
      </c>
      <c r="H140" s="11">
        <v>107</v>
      </c>
      <c r="I140" s="20" t="s">
        <v>259</v>
      </c>
      <c r="J140" s="11" t="s">
        <v>261</v>
      </c>
      <c r="K140" s="11" t="s">
        <v>262</v>
      </c>
      <c r="L140" s="11">
        <v>1</v>
      </c>
    </row>
    <row r="141" spans="1:12">
      <c r="A141" s="11" t="s">
        <v>129</v>
      </c>
      <c r="D141" s="11" t="s">
        <v>260</v>
      </c>
      <c r="E141" s="19" t="s">
        <v>392</v>
      </c>
      <c r="F141" s="10">
        <v>41821</v>
      </c>
      <c r="G141" s="10">
        <v>45047</v>
      </c>
      <c r="H141" s="11">
        <v>107</v>
      </c>
      <c r="I141" s="20" t="s">
        <v>259</v>
      </c>
      <c r="J141" s="11" t="s">
        <v>261</v>
      </c>
      <c r="K141" s="11" t="s">
        <v>262</v>
      </c>
      <c r="L141" s="11">
        <v>1</v>
      </c>
    </row>
    <row r="142" spans="1:12">
      <c r="A142" s="11" t="s">
        <v>130</v>
      </c>
      <c r="D142" s="11" t="s">
        <v>260</v>
      </c>
      <c r="E142" s="19" t="s">
        <v>393</v>
      </c>
      <c r="F142" s="10">
        <v>41821</v>
      </c>
      <c r="G142" s="10">
        <v>45047</v>
      </c>
      <c r="H142" s="11">
        <v>107</v>
      </c>
      <c r="I142" s="20" t="s">
        <v>259</v>
      </c>
      <c r="J142" s="11" t="s">
        <v>261</v>
      </c>
      <c r="K142" s="11" t="s">
        <v>262</v>
      </c>
      <c r="L142" s="11">
        <v>1</v>
      </c>
    </row>
    <row r="143" spans="1:12">
      <c r="A143" s="11" t="s">
        <v>131</v>
      </c>
      <c r="D143" s="11" t="s">
        <v>260</v>
      </c>
      <c r="E143" s="19" t="s">
        <v>394</v>
      </c>
      <c r="F143" s="10">
        <v>41821</v>
      </c>
      <c r="G143" s="10">
        <v>45047</v>
      </c>
      <c r="H143" s="11">
        <v>107</v>
      </c>
      <c r="I143" s="20" t="s">
        <v>259</v>
      </c>
      <c r="J143" s="11" t="s">
        <v>261</v>
      </c>
      <c r="K143" s="11" t="s">
        <v>262</v>
      </c>
      <c r="L143" s="11">
        <v>1</v>
      </c>
    </row>
    <row r="144" spans="1:12">
      <c r="A144" s="11" t="s">
        <v>132</v>
      </c>
      <c r="D144" s="11" t="s">
        <v>260</v>
      </c>
      <c r="E144" s="19" t="s">
        <v>395</v>
      </c>
      <c r="F144" s="10">
        <v>41821</v>
      </c>
      <c r="G144" s="10">
        <v>45047</v>
      </c>
      <c r="H144" s="11">
        <v>107</v>
      </c>
      <c r="I144" s="20" t="s">
        <v>259</v>
      </c>
      <c r="J144" s="11" t="s">
        <v>261</v>
      </c>
      <c r="K144" s="11" t="s">
        <v>262</v>
      </c>
      <c r="L144" s="11">
        <v>1</v>
      </c>
    </row>
    <row r="145" spans="1:12">
      <c r="A145" s="11" t="s">
        <v>133</v>
      </c>
      <c r="D145" s="11" t="s">
        <v>260</v>
      </c>
      <c r="E145" s="19" t="s">
        <v>396</v>
      </c>
      <c r="F145" s="10">
        <v>41821</v>
      </c>
      <c r="G145" s="10">
        <v>45047</v>
      </c>
      <c r="H145" s="11">
        <v>107</v>
      </c>
      <c r="I145" s="20" t="s">
        <v>259</v>
      </c>
      <c r="J145" s="11" t="s">
        <v>261</v>
      </c>
      <c r="K145" s="11" t="s">
        <v>262</v>
      </c>
      <c r="L145" s="11">
        <v>1</v>
      </c>
    </row>
    <row r="146" spans="1:12">
      <c r="A146" s="11" t="s">
        <v>134</v>
      </c>
      <c r="D146" s="11" t="s">
        <v>260</v>
      </c>
      <c r="E146" s="19" t="s">
        <v>397</v>
      </c>
      <c r="F146" s="10">
        <v>41821</v>
      </c>
      <c r="G146" s="10">
        <v>45047</v>
      </c>
      <c r="H146" s="11">
        <v>107</v>
      </c>
      <c r="I146" s="20" t="s">
        <v>259</v>
      </c>
      <c r="J146" s="11" t="s">
        <v>261</v>
      </c>
      <c r="K146" s="11" t="s">
        <v>262</v>
      </c>
      <c r="L146" s="11">
        <v>1</v>
      </c>
    </row>
    <row r="147" spans="1:12">
      <c r="A147" s="11" t="s">
        <v>135</v>
      </c>
      <c r="D147" s="11" t="s">
        <v>260</v>
      </c>
      <c r="E147" s="19" t="s">
        <v>398</v>
      </c>
      <c r="F147" s="10">
        <v>41821</v>
      </c>
      <c r="G147" s="10">
        <v>45047</v>
      </c>
      <c r="H147" s="11">
        <v>107</v>
      </c>
      <c r="I147" s="20" t="s">
        <v>259</v>
      </c>
      <c r="J147" s="11" t="s">
        <v>261</v>
      </c>
      <c r="K147" s="11" t="s">
        <v>262</v>
      </c>
      <c r="L147" s="11">
        <v>1</v>
      </c>
    </row>
    <row r="148" spans="1:12">
      <c r="A148" s="11" t="s">
        <v>136</v>
      </c>
      <c r="D148" s="11" t="s">
        <v>260</v>
      </c>
      <c r="E148" s="19" t="s">
        <v>399</v>
      </c>
      <c r="F148" s="10">
        <v>41821</v>
      </c>
      <c r="G148" s="10">
        <v>45047</v>
      </c>
      <c r="H148" s="11">
        <v>107</v>
      </c>
      <c r="I148" s="20" t="s">
        <v>259</v>
      </c>
      <c r="J148" s="11" t="s">
        <v>261</v>
      </c>
      <c r="K148" s="11" t="s">
        <v>262</v>
      </c>
      <c r="L148" s="11">
        <v>1</v>
      </c>
    </row>
    <row r="149" spans="1:12">
      <c r="A149" s="11" t="s">
        <v>137</v>
      </c>
      <c r="D149" s="11" t="s">
        <v>260</v>
      </c>
      <c r="E149" s="19" t="s">
        <v>400</v>
      </c>
      <c r="F149" s="10">
        <v>41821</v>
      </c>
      <c r="G149" s="10">
        <v>45047</v>
      </c>
      <c r="H149" s="11">
        <v>107</v>
      </c>
      <c r="I149" s="20" t="s">
        <v>259</v>
      </c>
      <c r="J149" s="11" t="s">
        <v>261</v>
      </c>
      <c r="K149" s="11" t="s">
        <v>262</v>
      </c>
      <c r="L149" s="11">
        <v>1</v>
      </c>
    </row>
    <row r="150" spans="1:12">
      <c r="A150" s="11" t="s">
        <v>138</v>
      </c>
      <c r="D150" s="11" t="s">
        <v>260</v>
      </c>
      <c r="E150" s="19" t="s">
        <v>401</v>
      </c>
      <c r="F150" s="10">
        <v>41821</v>
      </c>
      <c r="G150" s="10">
        <v>45047</v>
      </c>
      <c r="H150" s="11">
        <v>107</v>
      </c>
      <c r="I150" s="20" t="s">
        <v>259</v>
      </c>
      <c r="J150" s="11" t="s">
        <v>261</v>
      </c>
      <c r="K150" s="11" t="s">
        <v>262</v>
      </c>
      <c r="L150" s="11">
        <v>1</v>
      </c>
    </row>
    <row r="151" spans="1:12">
      <c r="A151" s="11" t="s">
        <v>139</v>
      </c>
      <c r="D151" s="11" t="s">
        <v>260</v>
      </c>
      <c r="E151" s="19" t="s">
        <v>402</v>
      </c>
      <c r="F151" s="10">
        <v>41821</v>
      </c>
      <c r="G151" s="10">
        <v>45047</v>
      </c>
      <c r="H151" s="11">
        <v>107</v>
      </c>
      <c r="I151" s="20" t="s">
        <v>259</v>
      </c>
      <c r="J151" s="11" t="s">
        <v>261</v>
      </c>
      <c r="K151" s="11" t="s">
        <v>262</v>
      </c>
      <c r="L151" s="11">
        <v>1</v>
      </c>
    </row>
    <row r="152" spans="1:12">
      <c r="A152" s="11" t="s">
        <v>140</v>
      </c>
      <c r="D152" s="11" t="s">
        <v>260</v>
      </c>
      <c r="E152" s="19" t="s">
        <v>403</v>
      </c>
      <c r="F152" s="10">
        <v>41821</v>
      </c>
      <c r="G152" s="10">
        <v>45047</v>
      </c>
      <c r="H152" s="11">
        <v>107</v>
      </c>
      <c r="I152" s="20" t="s">
        <v>259</v>
      </c>
      <c r="J152" s="11" t="s">
        <v>261</v>
      </c>
      <c r="K152" s="11" t="s">
        <v>262</v>
      </c>
      <c r="L152" s="11">
        <v>1</v>
      </c>
    </row>
    <row r="153" spans="1:12">
      <c r="A153" s="11" t="s">
        <v>141</v>
      </c>
      <c r="D153" s="11" t="s">
        <v>260</v>
      </c>
      <c r="E153" s="19" t="s">
        <v>404</v>
      </c>
      <c r="F153" s="10">
        <v>41821</v>
      </c>
      <c r="G153" s="10">
        <v>45047</v>
      </c>
      <c r="H153" s="11">
        <v>107</v>
      </c>
      <c r="I153" s="20" t="s">
        <v>259</v>
      </c>
      <c r="J153" s="11" t="s">
        <v>261</v>
      </c>
      <c r="K153" s="11" t="s">
        <v>262</v>
      </c>
      <c r="L153" s="11">
        <v>1</v>
      </c>
    </row>
    <row r="154" spans="1:12">
      <c r="A154" s="11" t="s">
        <v>142</v>
      </c>
      <c r="D154" s="11" t="s">
        <v>260</v>
      </c>
      <c r="E154" s="19" t="s">
        <v>405</v>
      </c>
      <c r="F154" s="10">
        <v>41821</v>
      </c>
      <c r="G154" s="10">
        <v>45047</v>
      </c>
      <c r="H154" s="11">
        <v>107</v>
      </c>
      <c r="I154" s="20" t="s">
        <v>259</v>
      </c>
      <c r="J154" s="11" t="s">
        <v>261</v>
      </c>
      <c r="K154" s="11" t="s">
        <v>262</v>
      </c>
      <c r="L154" s="11">
        <v>1</v>
      </c>
    </row>
    <row r="155" spans="1:12">
      <c r="A155" s="11" t="s">
        <v>143</v>
      </c>
      <c r="D155" s="11" t="s">
        <v>260</v>
      </c>
      <c r="E155" s="19" t="s">
        <v>406</v>
      </c>
      <c r="F155" s="10">
        <v>41821</v>
      </c>
      <c r="G155" s="10">
        <v>45047</v>
      </c>
      <c r="H155" s="11">
        <v>107</v>
      </c>
      <c r="I155" s="20" t="s">
        <v>259</v>
      </c>
      <c r="J155" s="11" t="s">
        <v>261</v>
      </c>
      <c r="K155" s="11" t="s">
        <v>262</v>
      </c>
      <c r="L155" s="11">
        <v>1</v>
      </c>
    </row>
    <row r="156" spans="1:12">
      <c r="A156" s="11" t="s">
        <v>144</v>
      </c>
      <c r="D156" s="11" t="s">
        <v>260</v>
      </c>
      <c r="E156" s="19" t="s">
        <v>407</v>
      </c>
      <c r="F156" s="10">
        <v>41821</v>
      </c>
      <c r="G156" s="10">
        <v>45047</v>
      </c>
      <c r="H156" s="11">
        <v>107</v>
      </c>
      <c r="I156" s="20" t="s">
        <v>259</v>
      </c>
      <c r="J156" s="11" t="s">
        <v>261</v>
      </c>
      <c r="K156" s="11" t="s">
        <v>262</v>
      </c>
      <c r="L156" s="11">
        <v>1</v>
      </c>
    </row>
    <row r="157" spans="1:12">
      <c r="A157" s="11" t="s">
        <v>145</v>
      </c>
      <c r="D157" s="11" t="s">
        <v>260</v>
      </c>
      <c r="E157" s="19" t="s">
        <v>408</v>
      </c>
      <c r="F157" s="10">
        <v>41821</v>
      </c>
      <c r="G157" s="10">
        <v>45047</v>
      </c>
      <c r="H157" s="11">
        <v>107</v>
      </c>
      <c r="I157" s="20" t="s">
        <v>259</v>
      </c>
      <c r="J157" s="11" t="s">
        <v>261</v>
      </c>
      <c r="K157" s="11" t="s">
        <v>262</v>
      </c>
      <c r="L157" s="11">
        <v>1</v>
      </c>
    </row>
    <row r="158" spans="1:12">
      <c r="A158" s="11" t="s">
        <v>146</v>
      </c>
      <c r="D158" s="11" t="s">
        <v>260</v>
      </c>
      <c r="E158" s="19" t="s">
        <v>409</v>
      </c>
      <c r="F158" s="10">
        <v>41821</v>
      </c>
      <c r="G158" s="10">
        <v>45047</v>
      </c>
      <c r="H158" s="11">
        <v>107</v>
      </c>
      <c r="I158" s="20" t="s">
        <v>259</v>
      </c>
      <c r="J158" s="11" t="s">
        <v>261</v>
      </c>
      <c r="K158" s="11" t="s">
        <v>262</v>
      </c>
      <c r="L158" s="11">
        <v>1</v>
      </c>
    </row>
    <row r="159" spans="1:12">
      <c r="A159" s="11" t="s">
        <v>147</v>
      </c>
      <c r="D159" s="11" t="s">
        <v>260</v>
      </c>
      <c r="E159" s="19" t="s">
        <v>410</v>
      </c>
      <c r="F159" s="10">
        <v>41821</v>
      </c>
      <c r="G159" s="10">
        <v>45047</v>
      </c>
      <c r="H159" s="11">
        <v>107</v>
      </c>
      <c r="I159" s="20" t="s">
        <v>259</v>
      </c>
      <c r="J159" s="11" t="s">
        <v>261</v>
      </c>
      <c r="K159" s="11" t="s">
        <v>262</v>
      </c>
      <c r="L159" s="11">
        <v>1</v>
      </c>
    </row>
    <row r="160" spans="1:12">
      <c r="A160" s="11" t="s">
        <v>148</v>
      </c>
      <c r="D160" s="11" t="s">
        <v>260</v>
      </c>
      <c r="E160" s="19" t="s">
        <v>411</v>
      </c>
      <c r="F160" s="10">
        <v>41821</v>
      </c>
      <c r="G160" s="10">
        <v>45047</v>
      </c>
      <c r="H160" s="11">
        <v>107</v>
      </c>
      <c r="I160" s="20" t="s">
        <v>259</v>
      </c>
      <c r="J160" s="11" t="s">
        <v>261</v>
      </c>
      <c r="K160" s="11" t="s">
        <v>262</v>
      </c>
      <c r="L160" s="11">
        <v>1</v>
      </c>
    </row>
    <row r="161" spans="1:12">
      <c r="A161" s="11" t="s">
        <v>149</v>
      </c>
      <c r="D161" s="11" t="s">
        <v>260</v>
      </c>
      <c r="E161" s="19" t="s">
        <v>412</v>
      </c>
      <c r="F161" s="10">
        <v>41821</v>
      </c>
      <c r="G161" s="10">
        <v>45047</v>
      </c>
      <c r="H161" s="11">
        <v>107</v>
      </c>
      <c r="I161" s="20" t="s">
        <v>259</v>
      </c>
      <c r="J161" s="11" t="s">
        <v>261</v>
      </c>
      <c r="K161" s="11" t="s">
        <v>262</v>
      </c>
      <c r="L161" s="11">
        <v>1</v>
      </c>
    </row>
    <row r="162" spans="1:12">
      <c r="A162" s="11" t="s">
        <v>150</v>
      </c>
      <c r="D162" s="11" t="s">
        <v>260</v>
      </c>
      <c r="E162" s="19" t="s">
        <v>413</v>
      </c>
      <c r="F162" s="10">
        <v>41821</v>
      </c>
      <c r="G162" s="10">
        <v>45047</v>
      </c>
      <c r="H162" s="11">
        <v>107</v>
      </c>
      <c r="I162" s="20" t="s">
        <v>259</v>
      </c>
      <c r="J162" s="11" t="s">
        <v>261</v>
      </c>
      <c r="K162" s="11" t="s">
        <v>262</v>
      </c>
      <c r="L162" s="11">
        <v>1</v>
      </c>
    </row>
    <row r="163" spans="1:12">
      <c r="A163" s="11" t="s">
        <v>151</v>
      </c>
      <c r="D163" s="11" t="s">
        <v>260</v>
      </c>
      <c r="E163" s="19" t="s">
        <v>414</v>
      </c>
      <c r="F163" s="10">
        <v>41821</v>
      </c>
      <c r="G163" s="10">
        <v>45047</v>
      </c>
      <c r="H163" s="11">
        <v>107</v>
      </c>
      <c r="I163" s="20" t="s">
        <v>259</v>
      </c>
      <c r="J163" s="11" t="s">
        <v>261</v>
      </c>
      <c r="K163" s="11" t="s">
        <v>262</v>
      </c>
      <c r="L163" s="11">
        <v>1</v>
      </c>
    </row>
    <row r="164" spans="1:12">
      <c r="A164" s="11" t="s">
        <v>152</v>
      </c>
      <c r="D164" s="11" t="s">
        <v>260</v>
      </c>
      <c r="E164" s="19" t="s">
        <v>415</v>
      </c>
      <c r="F164" s="10">
        <v>41821</v>
      </c>
      <c r="G164" s="10">
        <v>45047</v>
      </c>
      <c r="H164" s="11">
        <v>107</v>
      </c>
      <c r="I164" s="20" t="s">
        <v>259</v>
      </c>
      <c r="J164" s="11" t="s">
        <v>261</v>
      </c>
      <c r="K164" s="11" t="s">
        <v>262</v>
      </c>
      <c r="L164" s="11">
        <v>1</v>
      </c>
    </row>
    <row r="165" spans="1:12">
      <c r="A165" s="11" t="s">
        <v>153</v>
      </c>
      <c r="D165" s="11" t="s">
        <v>260</v>
      </c>
      <c r="E165" s="19" t="s">
        <v>416</v>
      </c>
      <c r="F165" s="10">
        <v>41821</v>
      </c>
      <c r="G165" s="10">
        <v>45047</v>
      </c>
      <c r="H165" s="11">
        <v>107</v>
      </c>
      <c r="I165" s="20" t="s">
        <v>259</v>
      </c>
      <c r="J165" s="11" t="s">
        <v>261</v>
      </c>
      <c r="K165" s="11" t="s">
        <v>262</v>
      </c>
      <c r="L165" s="11">
        <v>1</v>
      </c>
    </row>
    <row r="166" spans="1:12">
      <c r="A166" s="11" t="s">
        <v>154</v>
      </c>
      <c r="D166" s="11" t="s">
        <v>260</v>
      </c>
      <c r="E166" s="19" t="s">
        <v>417</v>
      </c>
      <c r="F166" s="10">
        <v>41821</v>
      </c>
      <c r="G166" s="10">
        <v>45047</v>
      </c>
      <c r="H166" s="11">
        <v>107</v>
      </c>
      <c r="I166" s="20" t="s">
        <v>259</v>
      </c>
      <c r="J166" s="11" t="s">
        <v>261</v>
      </c>
      <c r="K166" s="11" t="s">
        <v>262</v>
      </c>
      <c r="L166" s="11">
        <v>1</v>
      </c>
    </row>
    <row r="167" spans="1:12">
      <c r="A167" s="11" t="s">
        <v>155</v>
      </c>
      <c r="D167" s="11" t="s">
        <v>260</v>
      </c>
      <c r="E167" s="19" t="s">
        <v>418</v>
      </c>
      <c r="F167" s="10">
        <v>41821</v>
      </c>
      <c r="G167" s="10">
        <v>45047</v>
      </c>
      <c r="H167" s="11">
        <v>107</v>
      </c>
      <c r="I167" s="20" t="s">
        <v>259</v>
      </c>
      <c r="J167" s="11" t="s">
        <v>261</v>
      </c>
      <c r="K167" s="11" t="s">
        <v>262</v>
      </c>
      <c r="L167" s="11">
        <v>1</v>
      </c>
    </row>
    <row r="168" spans="1:12">
      <c r="A168" s="11" t="s">
        <v>156</v>
      </c>
      <c r="D168" s="11" t="s">
        <v>260</v>
      </c>
      <c r="E168" s="19" t="s">
        <v>419</v>
      </c>
      <c r="F168" s="10">
        <v>41821</v>
      </c>
      <c r="G168" s="10">
        <v>45047</v>
      </c>
      <c r="H168" s="11">
        <v>107</v>
      </c>
      <c r="I168" s="20" t="s">
        <v>259</v>
      </c>
      <c r="J168" s="11" t="s">
        <v>261</v>
      </c>
      <c r="K168" s="11" t="s">
        <v>262</v>
      </c>
      <c r="L168" s="11">
        <v>1</v>
      </c>
    </row>
    <row r="169" spans="1:12">
      <c r="A169" s="11" t="s">
        <v>157</v>
      </c>
      <c r="D169" s="11" t="s">
        <v>260</v>
      </c>
      <c r="E169" s="19" t="s">
        <v>420</v>
      </c>
      <c r="F169" s="10">
        <v>41821</v>
      </c>
      <c r="G169" s="10">
        <v>45047</v>
      </c>
      <c r="H169" s="11">
        <v>107</v>
      </c>
      <c r="I169" s="20" t="s">
        <v>259</v>
      </c>
      <c r="J169" s="11" t="s">
        <v>261</v>
      </c>
      <c r="K169" s="11" t="s">
        <v>262</v>
      </c>
      <c r="L169" s="11">
        <v>1</v>
      </c>
    </row>
    <row r="170" spans="1:12">
      <c r="A170" s="11" t="s">
        <v>158</v>
      </c>
      <c r="D170" s="11" t="s">
        <v>260</v>
      </c>
      <c r="E170" s="19" t="s">
        <v>421</v>
      </c>
      <c r="F170" s="10">
        <v>41821</v>
      </c>
      <c r="G170" s="10">
        <v>45047</v>
      </c>
      <c r="H170" s="11">
        <v>107</v>
      </c>
      <c r="I170" s="20" t="s">
        <v>259</v>
      </c>
      <c r="J170" s="11" t="s">
        <v>261</v>
      </c>
      <c r="K170" s="11" t="s">
        <v>262</v>
      </c>
      <c r="L170" s="11">
        <v>1</v>
      </c>
    </row>
    <row r="171" spans="1:12">
      <c r="A171" s="11" t="s">
        <v>159</v>
      </c>
      <c r="D171" s="11" t="s">
        <v>260</v>
      </c>
      <c r="E171" s="19" t="s">
        <v>422</v>
      </c>
      <c r="F171" s="10">
        <v>41821</v>
      </c>
      <c r="G171" s="10">
        <v>45047</v>
      </c>
      <c r="H171" s="11">
        <v>107</v>
      </c>
      <c r="I171" s="20" t="s">
        <v>259</v>
      </c>
      <c r="J171" s="11" t="s">
        <v>261</v>
      </c>
      <c r="K171" s="11" t="s">
        <v>262</v>
      </c>
      <c r="L171" s="11">
        <v>1</v>
      </c>
    </row>
    <row r="172" spans="1:12">
      <c r="A172" s="11" t="s">
        <v>160</v>
      </c>
      <c r="D172" s="11" t="s">
        <v>260</v>
      </c>
      <c r="E172" s="19" t="s">
        <v>423</v>
      </c>
      <c r="F172" s="10">
        <v>41821</v>
      </c>
      <c r="G172" s="10">
        <v>45047</v>
      </c>
      <c r="H172" s="11">
        <v>107</v>
      </c>
      <c r="I172" s="20" t="s">
        <v>259</v>
      </c>
      <c r="J172" s="11" t="s">
        <v>261</v>
      </c>
      <c r="K172" s="11" t="s">
        <v>262</v>
      </c>
      <c r="L172" s="11">
        <v>1</v>
      </c>
    </row>
    <row r="173" spans="1:12">
      <c r="A173" s="11" t="s">
        <v>161</v>
      </c>
      <c r="D173" s="11" t="s">
        <v>260</v>
      </c>
      <c r="E173" s="19" t="s">
        <v>424</v>
      </c>
      <c r="F173" s="10">
        <v>41821</v>
      </c>
      <c r="G173" s="10">
        <v>45047</v>
      </c>
      <c r="H173" s="11">
        <v>107</v>
      </c>
      <c r="I173" s="20" t="s">
        <v>259</v>
      </c>
      <c r="J173" s="11" t="s">
        <v>261</v>
      </c>
      <c r="K173" s="11" t="s">
        <v>262</v>
      </c>
      <c r="L173" s="11">
        <v>1</v>
      </c>
    </row>
    <row r="174" spans="1:12">
      <c r="A174" s="11" t="s">
        <v>162</v>
      </c>
      <c r="D174" s="11" t="s">
        <v>260</v>
      </c>
      <c r="E174" s="19" t="s">
        <v>425</v>
      </c>
      <c r="F174" s="10">
        <v>41821</v>
      </c>
      <c r="G174" s="10">
        <v>45047</v>
      </c>
      <c r="H174" s="11">
        <v>107</v>
      </c>
      <c r="I174" s="20" t="s">
        <v>259</v>
      </c>
      <c r="J174" s="11" t="s">
        <v>261</v>
      </c>
      <c r="K174" s="11" t="s">
        <v>262</v>
      </c>
      <c r="L174" s="11">
        <v>1</v>
      </c>
    </row>
    <row r="175" spans="1:12">
      <c r="A175" s="11" t="s">
        <v>163</v>
      </c>
      <c r="D175" s="11" t="s">
        <v>260</v>
      </c>
      <c r="E175" s="19" t="s">
        <v>426</v>
      </c>
      <c r="F175" s="10">
        <v>41821</v>
      </c>
      <c r="G175" s="10">
        <v>45047</v>
      </c>
      <c r="H175" s="11">
        <v>107</v>
      </c>
      <c r="I175" s="20" t="s">
        <v>259</v>
      </c>
      <c r="J175" s="11" t="s">
        <v>261</v>
      </c>
      <c r="K175" s="11" t="s">
        <v>262</v>
      </c>
      <c r="L175" s="11">
        <v>1</v>
      </c>
    </row>
    <row r="176" spans="1:12">
      <c r="A176" s="11" t="s">
        <v>164</v>
      </c>
      <c r="D176" s="11" t="s">
        <v>260</v>
      </c>
      <c r="E176" s="19" t="s">
        <v>427</v>
      </c>
      <c r="F176" s="10">
        <v>41821</v>
      </c>
      <c r="G176" s="10">
        <v>45047</v>
      </c>
      <c r="H176" s="11">
        <v>107</v>
      </c>
      <c r="I176" s="20" t="s">
        <v>259</v>
      </c>
      <c r="J176" s="11" t="s">
        <v>261</v>
      </c>
      <c r="K176" s="11" t="s">
        <v>262</v>
      </c>
      <c r="L176" s="11">
        <v>1</v>
      </c>
    </row>
    <row r="177" spans="1:12">
      <c r="A177" s="11" t="s">
        <v>165</v>
      </c>
      <c r="D177" s="11" t="s">
        <v>260</v>
      </c>
      <c r="E177" s="19" t="s">
        <v>428</v>
      </c>
      <c r="F177" s="10">
        <v>41821</v>
      </c>
      <c r="G177" s="10">
        <v>45047</v>
      </c>
      <c r="H177" s="11">
        <v>107</v>
      </c>
      <c r="I177" s="20" t="s">
        <v>259</v>
      </c>
      <c r="J177" s="11" t="s">
        <v>261</v>
      </c>
      <c r="K177" s="11" t="s">
        <v>262</v>
      </c>
      <c r="L177" s="11">
        <v>1</v>
      </c>
    </row>
    <row r="178" spans="1:12">
      <c r="A178" s="11" t="s">
        <v>166</v>
      </c>
      <c r="D178" s="11" t="s">
        <v>260</v>
      </c>
      <c r="E178" s="19" t="s">
        <v>429</v>
      </c>
      <c r="F178" s="10">
        <v>41821</v>
      </c>
      <c r="G178" s="10">
        <v>45047</v>
      </c>
      <c r="H178" s="11">
        <v>107</v>
      </c>
      <c r="I178" s="20" t="s">
        <v>259</v>
      </c>
      <c r="J178" s="11" t="s">
        <v>261</v>
      </c>
      <c r="K178" s="11" t="s">
        <v>262</v>
      </c>
      <c r="L178" s="11">
        <v>1</v>
      </c>
    </row>
    <row r="179" spans="1:12">
      <c r="A179" s="11" t="s">
        <v>167</v>
      </c>
      <c r="D179" s="11" t="s">
        <v>260</v>
      </c>
      <c r="E179" s="19" t="s">
        <v>430</v>
      </c>
      <c r="F179" s="10">
        <v>41821</v>
      </c>
      <c r="G179" s="10">
        <v>45047</v>
      </c>
      <c r="H179" s="11">
        <v>107</v>
      </c>
      <c r="I179" s="20" t="s">
        <v>259</v>
      </c>
      <c r="J179" s="11" t="s">
        <v>261</v>
      </c>
      <c r="K179" s="11" t="s">
        <v>262</v>
      </c>
      <c r="L179" s="11">
        <v>1</v>
      </c>
    </row>
    <row r="180" spans="1:12">
      <c r="A180" s="11" t="s">
        <v>168</v>
      </c>
      <c r="D180" s="11" t="s">
        <v>260</v>
      </c>
      <c r="E180" s="19" t="s">
        <v>431</v>
      </c>
      <c r="F180" s="10">
        <v>41821</v>
      </c>
      <c r="G180" s="10">
        <v>45047</v>
      </c>
      <c r="H180" s="11">
        <v>107</v>
      </c>
      <c r="I180" s="20" t="s">
        <v>259</v>
      </c>
      <c r="J180" s="11" t="s">
        <v>261</v>
      </c>
      <c r="K180" s="11" t="s">
        <v>262</v>
      </c>
      <c r="L180" s="11">
        <v>1</v>
      </c>
    </row>
    <row r="181" spans="1:12">
      <c r="A181" s="11" t="s">
        <v>169</v>
      </c>
      <c r="D181" s="11" t="s">
        <v>260</v>
      </c>
      <c r="E181" s="19" t="s">
        <v>432</v>
      </c>
      <c r="F181" s="10">
        <v>41821</v>
      </c>
      <c r="G181" s="10">
        <v>45047</v>
      </c>
      <c r="H181" s="11">
        <v>107</v>
      </c>
      <c r="I181" s="20" t="s">
        <v>259</v>
      </c>
      <c r="J181" s="11" t="s">
        <v>261</v>
      </c>
      <c r="K181" s="11" t="s">
        <v>262</v>
      </c>
      <c r="L181" s="11">
        <v>1</v>
      </c>
    </row>
    <row r="182" spans="1:12">
      <c r="A182" s="11" t="s">
        <v>170</v>
      </c>
      <c r="D182" s="11" t="s">
        <v>260</v>
      </c>
      <c r="E182" s="19" t="s">
        <v>433</v>
      </c>
      <c r="F182" s="10">
        <v>41821</v>
      </c>
      <c r="G182" s="10">
        <v>45047</v>
      </c>
      <c r="H182" s="11">
        <v>107</v>
      </c>
      <c r="I182" s="20" t="s">
        <v>259</v>
      </c>
      <c r="J182" s="11" t="s">
        <v>261</v>
      </c>
      <c r="K182" s="11" t="s">
        <v>262</v>
      </c>
      <c r="L182" s="11">
        <v>1</v>
      </c>
    </row>
    <row r="183" spans="1:12">
      <c r="A183" s="11" t="s">
        <v>171</v>
      </c>
      <c r="D183" s="11" t="s">
        <v>260</v>
      </c>
      <c r="E183" s="19" t="s">
        <v>434</v>
      </c>
      <c r="F183" s="10">
        <v>41821</v>
      </c>
      <c r="G183" s="10">
        <v>45047</v>
      </c>
      <c r="H183" s="11">
        <v>107</v>
      </c>
      <c r="I183" s="20" t="s">
        <v>259</v>
      </c>
      <c r="J183" s="11" t="s">
        <v>261</v>
      </c>
      <c r="K183" s="11" t="s">
        <v>262</v>
      </c>
      <c r="L183" s="11">
        <v>1</v>
      </c>
    </row>
    <row r="184" spans="1:12">
      <c r="A184" s="11" t="s">
        <v>172</v>
      </c>
      <c r="D184" s="11" t="s">
        <v>260</v>
      </c>
      <c r="E184" s="19" t="s">
        <v>435</v>
      </c>
      <c r="F184" s="10">
        <v>41821</v>
      </c>
      <c r="G184" s="10">
        <v>45047</v>
      </c>
      <c r="H184" s="11">
        <v>107</v>
      </c>
      <c r="I184" s="20" t="s">
        <v>259</v>
      </c>
      <c r="J184" s="11" t="s">
        <v>261</v>
      </c>
      <c r="K184" s="11" t="s">
        <v>262</v>
      </c>
      <c r="L184" s="11">
        <v>1</v>
      </c>
    </row>
    <row r="185" spans="1:12">
      <c r="A185" s="11" t="s">
        <v>173</v>
      </c>
      <c r="D185" s="11" t="s">
        <v>260</v>
      </c>
      <c r="E185" s="19" t="s">
        <v>436</v>
      </c>
      <c r="F185" s="10">
        <v>41821</v>
      </c>
      <c r="G185" s="10">
        <v>45047</v>
      </c>
      <c r="H185" s="11">
        <v>107</v>
      </c>
      <c r="I185" s="20" t="s">
        <v>259</v>
      </c>
      <c r="J185" s="11" t="s">
        <v>261</v>
      </c>
      <c r="K185" s="11" t="s">
        <v>262</v>
      </c>
      <c r="L185" s="11">
        <v>1</v>
      </c>
    </row>
    <row r="186" spans="1:12">
      <c r="A186" s="11" t="s">
        <v>174</v>
      </c>
      <c r="D186" s="11" t="s">
        <v>260</v>
      </c>
      <c r="E186" s="19" t="s">
        <v>437</v>
      </c>
      <c r="F186" s="10">
        <v>41821</v>
      </c>
      <c r="G186" s="10">
        <v>45047</v>
      </c>
      <c r="H186" s="11">
        <v>107</v>
      </c>
      <c r="I186" s="20" t="s">
        <v>259</v>
      </c>
      <c r="J186" s="11" t="s">
        <v>261</v>
      </c>
      <c r="K186" s="11" t="s">
        <v>262</v>
      </c>
      <c r="L186" s="11">
        <v>1</v>
      </c>
    </row>
    <row r="187" spans="1:12">
      <c r="A187" s="11" t="s">
        <v>175</v>
      </c>
      <c r="D187" s="11" t="s">
        <v>260</v>
      </c>
      <c r="E187" s="19" t="s">
        <v>438</v>
      </c>
      <c r="F187" s="10">
        <v>41821</v>
      </c>
      <c r="G187" s="10">
        <v>45047</v>
      </c>
      <c r="H187" s="11">
        <v>107</v>
      </c>
      <c r="I187" s="20" t="s">
        <v>259</v>
      </c>
      <c r="J187" s="11" t="s">
        <v>261</v>
      </c>
      <c r="K187" s="11" t="s">
        <v>262</v>
      </c>
      <c r="L187" s="11">
        <v>1</v>
      </c>
    </row>
    <row r="188" spans="1:12">
      <c r="A188" s="11" t="s">
        <v>176</v>
      </c>
      <c r="D188" s="11" t="s">
        <v>260</v>
      </c>
      <c r="E188" s="19" t="s">
        <v>439</v>
      </c>
      <c r="F188" s="10">
        <v>41821</v>
      </c>
      <c r="G188" s="10">
        <v>45047</v>
      </c>
      <c r="H188" s="11">
        <v>107</v>
      </c>
      <c r="I188" s="20" t="s">
        <v>259</v>
      </c>
      <c r="J188" s="11" t="s">
        <v>261</v>
      </c>
      <c r="K188" s="11" t="s">
        <v>262</v>
      </c>
      <c r="L188" s="11">
        <v>1</v>
      </c>
    </row>
    <row r="189" spans="1:12">
      <c r="A189" s="11" t="s">
        <v>177</v>
      </c>
      <c r="D189" s="11" t="s">
        <v>260</v>
      </c>
      <c r="E189" s="19" t="s">
        <v>440</v>
      </c>
      <c r="F189" s="10">
        <v>41821</v>
      </c>
      <c r="G189" s="10">
        <v>45047</v>
      </c>
      <c r="H189" s="11">
        <v>107</v>
      </c>
      <c r="I189" s="20" t="s">
        <v>259</v>
      </c>
      <c r="J189" s="11" t="s">
        <v>261</v>
      </c>
      <c r="K189" s="11" t="s">
        <v>262</v>
      </c>
      <c r="L189" s="11">
        <v>1</v>
      </c>
    </row>
    <row r="190" spans="1:12">
      <c r="A190" s="11" t="s">
        <v>178</v>
      </c>
      <c r="D190" s="11" t="s">
        <v>260</v>
      </c>
      <c r="E190" s="19" t="s">
        <v>441</v>
      </c>
      <c r="F190" s="10">
        <v>41821</v>
      </c>
      <c r="G190" s="10">
        <v>45047</v>
      </c>
      <c r="H190" s="11">
        <v>107</v>
      </c>
      <c r="I190" s="20" t="s">
        <v>259</v>
      </c>
      <c r="J190" s="11" t="s">
        <v>261</v>
      </c>
      <c r="K190" s="11" t="s">
        <v>262</v>
      </c>
      <c r="L190" s="11">
        <v>1</v>
      </c>
    </row>
    <row r="191" spans="1:12">
      <c r="A191" s="11" t="s">
        <v>179</v>
      </c>
      <c r="D191" s="11" t="s">
        <v>260</v>
      </c>
      <c r="E191" s="19" t="s">
        <v>442</v>
      </c>
      <c r="F191" s="10">
        <v>41821</v>
      </c>
      <c r="G191" s="10">
        <v>45047</v>
      </c>
      <c r="H191" s="11">
        <v>107</v>
      </c>
      <c r="I191" s="20" t="s">
        <v>259</v>
      </c>
      <c r="J191" s="11" t="s">
        <v>261</v>
      </c>
      <c r="K191" s="11" t="s">
        <v>262</v>
      </c>
      <c r="L191" s="11">
        <v>1</v>
      </c>
    </row>
    <row r="192" spans="1:12">
      <c r="A192" s="11" t="s">
        <v>180</v>
      </c>
      <c r="D192" s="11" t="s">
        <v>260</v>
      </c>
      <c r="E192" s="19" t="s">
        <v>443</v>
      </c>
      <c r="F192" s="10">
        <v>41821</v>
      </c>
      <c r="G192" s="10">
        <v>45047</v>
      </c>
      <c r="H192" s="11">
        <v>107</v>
      </c>
      <c r="I192" s="20" t="s">
        <v>259</v>
      </c>
      <c r="J192" s="11" t="s">
        <v>261</v>
      </c>
      <c r="K192" s="11" t="s">
        <v>262</v>
      </c>
      <c r="L192" s="11">
        <v>1</v>
      </c>
    </row>
    <row r="193" spans="1:12">
      <c r="A193" s="11" t="s">
        <v>181</v>
      </c>
      <c r="D193" s="11" t="s">
        <v>260</v>
      </c>
      <c r="E193" s="19" t="s">
        <v>444</v>
      </c>
      <c r="F193" s="10">
        <v>41821</v>
      </c>
      <c r="G193" s="10">
        <v>45047</v>
      </c>
      <c r="H193" s="11">
        <v>107</v>
      </c>
      <c r="I193" s="20" t="s">
        <v>259</v>
      </c>
      <c r="J193" s="11" t="s">
        <v>261</v>
      </c>
      <c r="K193" s="11" t="s">
        <v>262</v>
      </c>
      <c r="L193" s="11">
        <v>1</v>
      </c>
    </row>
    <row r="194" spans="1:12">
      <c r="A194" s="11" t="s">
        <v>182</v>
      </c>
      <c r="D194" s="11" t="s">
        <v>260</v>
      </c>
      <c r="E194" s="19" t="s">
        <v>445</v>
      </c>
      <c r="F194" s="10">
        <v>41821</v>
      </c>
      <c r="G194" s="10">
        <v>45047</v>
      </c>
      <c r="H194" s="11">
        <v>107</v>
      </c>
      <c r="I194" s="20" t="s">
        <v>259</v>
      </c>
      <c r="J194" s="11" t="s">
        <v>261</v>
      </c>
      <c r="K194" s="11" t="s">
        <v>262</v>
      </c>
      <c r="L194" s="11">
        <v>1</v>
      </c>
    </row>
    <row r="195" spans="1:12">
      <c r="A195" s="11" t="s">
        <v>183</v>
      </c>
      <c r="D195" s="11" t="s">
        <v>260</v>
      </c>
      <c r="E195" s="19" t="s">
        <v>446</v>
      </c>
      <c r="F195" s="10">
        <v>41821</v>
      </c>
      <c r="G195" s="10">
        <v>45047</v>
      </c>
      <c r="H195" s="11">
        <v>107</v>
      </c>
      <c r="I195" s="20" t="s">
        <v>259</v>
      </c>
      <c r="J195" s="11" t="s">
        <v>261</v>
      </c>
      <c r="K195" s="11" t="s">
        <v>262</v>
      </c>
      <c r="L195" s="11">
        <v>1</v>
      </c>
    </row>
    <row r="196" spans="1:12">
      <c r="A196" s="11" t="s">
        <v>184</v>
      </c>
      <c r="D196" s="11" t="s">
        <v>260</v>
      </c>
      <c r="E196" s="19" t="s">
        <v>447</v>
      </c>
      <c r="F196" s="10">
        <v>41821</v>
      </c>
      <c r="G196" s="10">
        <v>45047</v>
      </c>
      <c r="H196" s="11">
        <v>107</v>
      </c>
      <c r="I196" s="20" t="s">
        <v>259</v>
      </c>
      <c r="J196" s="11" t="s">
        <v>261</v>
      </c>
      <c r="K196" s="11" t="s">
        <v>262</v>
      </c>
      <c r="L196" s="11">
        <v>1</v>
      </c>
    </row>
    <row r="197" spans="1:12">
      <c r="A197" s="11" t="s">
        <v>185</v>
      </c>
      <c r="D197" s="11" t="s">
        <v>260</v>
      </c>
      <c r="E197" s="19" t="s">
        <v>448</v>
      </c>
      <c r="F197" s="10">
        <v>41821</v>
      </c>
      <c r="G197" s="10">
        <v>45047</v>
      </c>
      <c r="H197" s="11">
        <v>107</v>
      </c>
      <c r="I197" s="20" t="s">
        <v>259</v>
      </c>
      <c r="J197" s="11" t="s">
        <v>261</v>
      </c>
      <c r="K197" s="11" t="s">
        <v>262</v>
      </c>
      <c r="L197" s="11">
        <v>1</v>
      </c>
    </row>
    <row r="198" spans="1:12">
      <c r="A198" s="11" t="s">
        <v>186</v>
      </c>
      <c r="D198" s="11" t="s">
        <v>260</v>
      </c>
      <c r="E198" s="19" t="s">
        <v>449</v>
      </c>
      <c r="F198" s="10">
        <v>41821</v>
      </c>
      <c r="G198" s="10">
        <v>45047</v>
      </c>
      <c r="H198" s="11">
        <v>107</v>
      </c>
      <c r="I198" s="20" t="s">
        <v>259</v>
      </c>
      <c r="J198" s="11" t="s">
        <v>261</v>
      </c>
      <c r="K198" s="11" t="s">
        <v>262</v>
      </c>
      <c r="L198" s="11">
        <v>1</v>
      </c>
    </row>
    <row r="199" spans="1:12">
      <c r="A199" s="11" t="s">
        <v>187</v>
      </c>
      <c r="D199" s="11" t="s">
        <v>260</v>
      </c>
      <c r="E199" s="19" t="s">
        <v>450</v>
      </c>
      <c r="F199" s="10">
        <v>41821</v>
      </c>
      <c r="G199" s="10">
        <v>45047</v>
      </c>
      <c r="H199" s="11">
        <v>107</v>
      </c>
      <c r="I199" s="20" t="s">
        <v>259</v>
      </c>
      <c r="J199" s="11" t="s">
        <v>261</v>
      </c>
      <c r="K199" s="11" t="s">
        <v>262</v>
      </c>
      <c r="L199" s="11">
        <v>1</v>
      </c>
    </row>
    <row r="200" spans="1:12">
      <c r="A200" s="11" t="s">
        <v>188</v>
      </c>
      <c r="D200" s="11" t="s">
        <v>260</v>
      </c>
      <c r="E200" s="19" t="s">
        <v>451</v>
      </c>
      <c r="F200" s="10">
        <v>41821</v>
      </c>
      <c r="G200" s="10">
        <v>45047</v>
      </c>
      <c r="H200" s="11">
        <v>107</v>
      </c>
      <c r="I200" s="20" t="s">
        <v>259</v>
      </c>
      <c r="J200" s="11" t="s">
        <v>261</v>
      </c>
      <c r="K200" s="11" t="s">
        <v>262</v>
      </c>
      <c r="L200" s="11">
        <v>1</v>
      </c>
    </row>
    <row r="201" spans="1:12">
      <c r="A201" s="11" t="s">
        <v>189</v>
      </c>
      <c r="D201" s="11" t="s">
        <v>260</v>
      </c>
      <c r="E201" s="19" t="s">
        <v>452</v>
      </c>
      <c r="F201" s="10">
        <v>41821</v>
      </c>
      <c r="G201" s="10">
        <v>45047</v>
      </c>
      <c r="H201" s="11">
        <v>107</v>
      </c>
      <c r="I201" s="20" t="s">
        <v>259</v>
      </c>
      <c r="J201" s="11" t="s">
        <v>261</v>
      </c>
      <c r="K201" s="11" t="s">
        <v>262</v>
      </c>
      <c r="L201" s="11">
        <v>1</v>
      </c>
    </row>
    <row r="202" spans="1:12">
      <c r="A202" s="11" t="s">
        <v>190</v>
      </c>
      <c r="D202" s="11" t="s">
        <v>260</v>
      </c>
      <c r="E202" s="19" t="s">
        <v>453</v>
      </c>
      <c r="F202" s="10">
        <v>41821</v>
      </c>
      <c r="G202" s="10">
        <v>45047</v>
      </c>
      <c r="H202" s="11">
        <v>107</v>
      </c>
      <c r="I202" s="20" t="s">
        <v>259</v>
      </c>
      <c r="J202" s="11" t="s">
        <v>261</v>
      </c>
      <c r="K202" s="11" t="s">
        <v>262</v>
      </c>
      <c r="L202" s="11">
        <v>1</v>
      </c>
    </row>
    <row r="203" spans="1:12">
      <c r="A203" s="11" t="s">
        <v>191</v>
      </c>
      <c r="D203" s="11" t="s">
        <v>260</v>
      </c>
      <c r="E203" s="19" t="s">
        <v>454</v>
      </c>
      <c r="F203" s="10">
        <v>41821</v>
      </c>
      <c r="G203" s="10">
        <v>45047</v>
      </c>
      <c r="H203" s="11">
        <v>107</v>
      </c>
      <c r="I203" s="20" t="s">
        <v>259</v>
      </c>
      <c r="J203" s="11" t="s">
        <v>261</v>
      </c>
      <c r="K203" s="11" t="s">
        <v>262</v>
      </c>
      <c r="L203" s="11">
        <v>1</v>
      </c>
    </row>
    <row r="204" spans="1:12">
      <c r="A204" s="11" t="s">
        <v>192</v>
      </c>
      <c r="D204" s="11" t="s">
        <v>260</v>
      </c>
      <c r="E204" s="19" t="s">
        <v>455</v>
      </c>
      <c r="F204" s="10">
        <v>41821</v>
      </c>
      <c r="G204" s="10">
        <v>45047</v>
      </c>
      <c r="H204" s="11">
        <v>107</v>
      </c>
      <c r="I204" s="20" t="s">
        <v>259</v>
      </c>
      <c r="J204" s="11" t="s">
        <v>261</v>
      </c>
      <c r="K204" s="11" t="s">
        <v>262</v>
      </c>
      <c r="L204" s="11">
        <v>1</v>
      </c>
    </row>
    <row r="205" spans="1:12">
      <c r="A205" s="11" t="s">
        <v>193</v>
      </c>
      <c r="D205" s="11" t="s">
        <v>260</v>
      </c>
      <c r="E205" s="19" t="s">
        <v>456</v>
      </c>
      <c r="F205" s="10">
        <v>41821</v>
      </c>
      <c r="G205" s="10">
        <v>45047</v>
      </c>
      <c r="H205" s="11">
        <v>107</v>
      </c>
      <c r="I205" s="20" t="s">
        <v>259</v>
      </c>
      <c r="J205" s="11" t="s">
        <v>261</v>
      </c>
      <c r="K205" s="11" t="s">
        <v>262</v>
      </c>
      <c r="L205" s="11">
        <v>1</v>
      </c>
    </row>
    <row r="206" spans="1:12">
      <c r="A206" s="11" t="s">
        <v>194</v>
      </c>
      <c r="D206" s="11" t="s">
        <v>260</v>
      </c>
      <c r="E206" s="19" t="s">
        <v>457</v>
      </c>
      <c r="F206" s="10">
        <v>41821</v>
      </c>
      <c r="G206" s="10">
        <v>45047</v>
      </c>
      <c r="H206" s="11">
        <v>107</v>
      </c>
      <c r="I206" s="20" t="s">
        <v>259</v>
      </c>
      <c r="J206" s="11" t="s">
        <v>261</v>
      </c>
      <c r="K206" s="11" t="s">
        <v>262</v>
      </c>
      <c r="L206" s="11">
        <v>1</v>
      </c>
    </row>
    <row r="207" spans="1:12">
      <c r="A207" s="11" t="s">
        <v>195</v>
      </c>
      <c r="D207" s="11" t="s">
        <v>260</v>
      </c>
      <c r="E207" s="19" t="s">
        <v>458</v>
      </c>
      <c r="F207" s="10">
        <v>41821</v>
      </c>
      <c r="G207" s="10">
        <v>45047</v>
      </c>
      <c r="H207" s="11">
        <v>107</v>
      </c>
      <c r="I207" s="20" t="s">
        <v>259</v>
      </c>
      <c r="J207" s="11" t="s">
        <v>261</v>
      </c>
      <c r="K207" s="11" t="s">
        <v>262</v>
      </c>
      <c r="L207" s="11">
        <v>1</v>
      </c>
    </row>
    <row r="208" spans="1:12">
      <c r="A208" s="11" t="s">
        <v>196</v>
      </c>
      <c r="D208" s="11" t="s">
        <v>260</v>
      </c>
      <c r="E208" s="19" t="s">
        <v>459</v>
      </c>
      <c r="F208" s="10">
        <v>41821</v>
      </c>
      <c r="G208" s="10">
        <v>45047</v>
      </c>
      <c r="H208" s="11">
        <v>107</v>
      </c>
      <c r="I208" s="20" t="s">
        <v>259</v>
      </c>
      <c r="J208" s="11" t="s">
        <v>261</v>
      </c>
      <c r="K208" s="11" t="s">
        <v>262</v>
      </c>
      <c r="L208" s="11">
        <v>1</v>
      </c>
    </row>
    <row r="209" spans="1:12">
      <c r="A209" s="11" t="s">
        <v>197</v>
      </c>
      <c r="D209" s="11" t="s">
        <v>260</v>
      </c>
      <c r="E209" s="19" t="s">
        <v>460</v>
      </c>
      <c r="F209" s="10">
        <v>41821</v>
      </c>
      <c r="G209" s="10">
        <v>45047</v>
      </c>
      <c r="H209" s="11">
        <v>107</v>
      </c>
      <c r="I209" s="20" t="s">
        <v>259</v>
      </c>
      <c r="J209" s="11" t="s">
        <v>261</v>
      </c>
      <c r="K209" s="11" t="s">
        <v>262</v>
      </c>
      <c r="L209" s="11">
        <v>1</v>
      </c>
    </row>
    <row r="210" spans="1:12">
      <c r="A210" s="11" t="s">
        <v>198</v>
      </c>
      <c r="D210" s="11" t="s">
        <v>260</v>
      </c>
      <c r="E210" s="19" t="s">
        <v>461</v>
      </c>
      <c r="F210" s="10">
        <v>41821</v>
      </c>
      <c r="G210" s="10">
        <v>45047</v>
      </c>
      <c r="H210" s="11">
        <v>107</v>
      </c>
      <c r="I210" s="20" t="s">
        <v>259</v>
      </c>
      <c r="J210" s="11" t="s">
        <v>261</v>
      </c>
      <c r="K210" s="11" t="s">
        <v>262</v>
      </c>
      <c r="L210" s="11">
        <v>1</v>
      </c>
    </row>
    <row r="211" spans="1:12">
      <c r="A211" s="11" t="s">
        <v>199</v>
      </c>
      <c r="D211" s="11" t="s">
        <v>260</v>
      </c>
      <c r="E211" s="19" t="s">
        <v>462</v>
      </c>
      <c r="F211" s="10">
        <v>41821</v>
      </c>
      <c r="G211" s="10">
        <v>45047</v>
      </c>
      <c r="H211" s="11">
        <v>107</v>
      </c>
      <c r="I211" s="20" t="s">
        <v>259</v>
      </c>
      <c r="J211" s="11" t="s">
        <v>261</v>
      </c>
      <c r="K211" s="11" t="s">
        <v>262</v>
      </c>
      <c r="L211" s="11">
        <v>1</v>
      </c>
    </row>
    <row r="212" spans="1:12">
      <c r="A212" s="11" t="s">
        <v>200</v>
      </c>
      <c r="D212" s="11" t="s">
        <v>260</v>
      </c>
      <c r="E212" s="19" t="s">
        <v>463</v>
      </c>
      <c r="F212" s="10">
        <v>41821</v>
      </c>
      <c r="G212" s="10">
        <v>45047</v>
      </c>
      <c r="H212" s="11">
        <v>107</v>
      </c>
      <c r="I212" s="20" t="s">
        <v>259</v>
      </c>
      <c r="J212" s="11" t="s">
        <v>261</v>
      </c>
      <c r="K212" s="11" t="s">
        <v>262</v>
      </c>
      <c r="L212" s="11">
        <v>1</v>
      </c>
    </row>
    <row r="213" spans="1:12">
      <c r="A213" s="11" t="s">
        <v>201</v>
      </c>
      <c r="D213" s="11" t="s">
        <v>260</v>
      </c>
      <c r="E213" s="19" t="s">
        <v>464</v>
      </c>
      <c r="F213" s="10">
        <v>41821</v>
      </c>
      <c r="G213" s="10">
        <v>45047</v>
      </c>
      <c r="H213" s="11">
        <v>107</v>
      </c>
      <c r="I213" s="20" t="s">
        <v>259</v>
      </c>
      <c r="J213" s="11" t="s">
        <v>261</v>
      </c>
      <c r="K213" s="11" t="s">
        <v>262</v>
      </c>
      <c r="L213" s="11">
        <v>1</v>
      </c>
    </row>
    <row r="214" spans="1:12">
      <c r="A214" s="11" t="s">
        <v>202</v>
      </c>
      <c r="D214" s="11" t="s">
        <v>260</v>
      </c>
      <c r="E214" s="19" t="s">
        <v>465</v>
      </c>
      <c r="F214" s="10">
        <v>41821</v>
      </c>
      <c r="G214" s="10">
        <v>45047</v>
      </c>
      <c r="H214" s="11">
        <v>107</v>
      </c>
      <c r="I214" s="20" t="s">
        <v>259</v>
      </c>
      <c r="J214" s="11" t="s">
        <v>261</v>
      </c>
      <c r="K214" s="11" t="s">
        <v>262</v>
      </c>
      <c r="L214" s="11">
        <v>1</v>
      </c>
    </row>
    <row r="215" spans="1:12">
      <c r="A215" s="11" t="s">
        <v>203</v>
      </c>
      <c r="D215" s="11" t="s">
        <v>260</v>
      </c>
      <c r="E215" s="19" t="s">
        <v>466</v>
      </c>
      <c r="F215" s="10">
        <v>41821</v>
      </c>
      <c r="G215" s="10">
        <v>45047</v>
      </c>
      <c r="H215" s="11">
        <v>107</v>
      </c>
      <c r="I215" s="20" t="s">
        <v>259</v>
      </c>
      <c r="J215" s="11" t="s">
        <v>261</v>
      </c>
      <c r="K215" s="11" t="s">
        <v>262</v>
      </c>
      <c r="L215" s="11">
        <v>1</v>
      </c>
    </row>
    <row r="216" spans="1:12">
      <c r="A216" s="11" t="s">
        <v>204</v>
      </c>
      <c r="D216" s="11" t="s">
        <v>260</v>
      </c>
      <c r="E216" s="19" t="s">
        <v>467</v>
      </c>
      <c r="F216" s="10">
        <v>41821</v>
      </c>
      <c r="G216" s="10">
        <v>45047</v>
      </c>
      <c r="H216" s="11">
        <v>107</v>
      </c>
      <c r="I216" s="20" t="s">
        <v>259</v>
      </c>
      <c r="J216" s="11" t="s">
        <v>261</v>
      </c>
      <c r="K216" s="11" t="s">
        <v>262</v>
      </c>
      <c r="L216" s="11">
        <v>1</v>
      </c>
    </row>
    <row r="217" spans="1:12">
      <c r="A217" s="11" t="s">
        <v>205</v>
      </c>
      <c r="D217" s="11" t="s">
        <v>260</v>
      </c>
      <c r="E217" s="19" t="s">
        <v>468</v>
      </c>
      <c r="F217" s="10">
        <v>41821</v>
      </c>
      <c r="G217" s="10">
        <v>45047</v>
      </c>
      <c r="H217" s="11">
        <v>107</v>
      </c>
      <c r="I217" s="20" t="s">
        <v>259</v>
      </c>
      <c r="J217" s="11" t="s">
        <v>261</v>
      </c>
      <c r="K217" s="11" t="s">
        <v>262</v>
      </c>
      <c r="L217" s="11">
        <v>1</v>
      </c>
    </row>
    <row r="218" spans="1:12">
      <c r="A218" s="11" t="s">
        <v>206</v>
      </c>
      <c r="D218" s="11" t="s">
        <v>260</v>
      </c>
      <c r="E218" s="19" t="s">
        <v>469</v>
      </c>
      <c r="F218" s="10">
        <v>41821</v>
      </c>
      <c r="G218" s="10">
        <v>45047</v>
      </c>
      <c r="H218" s="11">
        <v>107</v>
      </c>
      <c r="I218" s="20" t="s">
        <v>259</v>
      </c>
      <c r="J218" s="11" t="s">
        <v>261</v>
      </c>
      <c r="K218" s="11" t="s">
        <v>262</v>
      </c>
      <c r="L218" s="11">
        <v>1</v>
      </c>
    </row>
    <row r="219" spans="1:12">
      <c r="A219" s="11" t="s">
        <v>207</v>
      </c>
      <c r="D219" s="11" t="s">
        <v>260</v>
      </c>
      <c r="E219" s="19" t="s">
        <v>470</v>
      </c>
      <c r="F219" s="10">
        <v>41821</v>
      </c>
      <c r="G219" s="10">
        <v>45047</v>
      </c>
      <c r="H219" s="11">
        <v>107</v>
      </c>
      <c r="I219" s="20" t="s">
        <v>259</v>
      </c>
      <c r="J219" s="11" t="s">
        <v>261</v>
      </c>
      <c r="K219" s="11" t="s">
        <v>262</v>
      </c>
      <c r="L219" s="11">
        <v>1</v>
      </c>
    </row>
    <row r="220" spans="1:12">
      <c r="A220" s="11" t="s">
        <v>208</v>
      </c>
      <c r="D220" s="11" t="s">
        <v>260</v>
      </c>
      <c r="E220" s="19" t="s">
        <v>471</v>
      </c>
      <c r="F220" s="10">
        <v>41821</v>
      </c>
      <c r="G220" s="10">
        <v>45047</v>
      </c>
      <c r="H220" s="11">
        <v>107</v>
      </c>
      <c r="I220" s="20" t="s">
        <v>259</v>
      </c>
      <c r="J220" s="11" t="s">
        <v>261</v>
      </c>
      <c r="K220" s="11" t="s">
        <v>262</v>
      </c>
      <c r="L220" s="11">
        <v>1</v>
      </c>
    </row>
    <row r="221" spans="1:12">
      <c r="A221" s="11" t="s">
        <v>209</v>
      </c>
      <c r="D221" s="11" t="s">
        <v>260</v>
      </c>
      <c r="E221" s="19" t="s">
        <v>472</v>
      </c>
      <c r="F221" s="10">
        <v>41821</v>
      </c>
      <c r="G221" s="10">
        <v>45047</v>
      </c>
      <c r="H221" s="11">
        <v>107</v>
      </c>
      <c r="I221" s="20" t="s">
        <v>259</v>
      </c>
      <c r="J221" s="11" t="s">
        <v>261</v>
      </c>
      <c r="K221" s="11" t="s">
        <v>262</v>
      </c>
      <c r="L221" s="11">
        <v>1</v>
      </c>
    </row>
    <row r="222" spans="1:12">
      <c r="A222" s="11" t="s">
        <v>210</v>
      </c>
      <c r="D222" s="11" t="s">
        <v>260</v>
      </c>
      <c r="E222" s="19" t="s">
        <v>473</v>
      </c>
      <c r="F222" s="10">
        <v>41821</v>
      </c>
      <c r="G222" s="10">
        <v>45047</v>
      </c>
      <c r="H222" s="11">
        <v>107</v>
      </c>
      <c r="I222" s="20" t="s">
        <v>259</v>
      </c>
      <c r="J222" s="11" t="s">
        <v>261</v>
      </c>
      <c r="K222" s="11" t="s">
        <v>262</v>
      </c>
      <c r="L222" s="11">
        <v>1</v>
      </c>
    </row>
    <row r="223" spans="1:12">
      <c r="A223" s="11" t="s">
        <v>211</v>
      </c>
      <c r="D223" s="11" t="s">
        <v>260</v>
      </c>
      <c r="E223" s="19" t="s">
        <v>474</v>
      </c>
      <c r="F223" s="10">
        <v>41821</v>
      </c>
      <c r="G223" s="10">
        <v>45047</v>
      </c>
      <c r="H223" s="11">
        <v>107</v>
      </c>
      <c r="I223" s="20" t="s">
        <v>259</v>
      </c>
      <c r="J223" s="11" t="s">
        <v>261</v>
      </c>
      <c r="K223" s="11" t="s">
        <v>262</v>
      </c>
      <c r="L223" s="11">
        <v>1</v>
      </c>
    </row>
    <row r="224" spans="1:12">
      <c r="A224" s="11" t="s">
        <v>212</v>
      </c>
      <c r="D224" s="11" t="s">
        <v>260</v>
      </c>
      <c r="E224" s="19" t="s">
        <v>475</v>
      </c>
      <c r="F224" s="10">
        <v>41821</v>
      </c>
      <c r="G224" s="10">
        <v>45047</v>
      </c>
      <c r="H224" s="11">
        <v>107</v>
      </c>
      <c r="I224" s="20" t="s">
        <v>259</v>
      </c>
      <c r="J224" s="11" t="s">
        <v>261</v>
      </c>
      <c r="K224" s="11" t="s">
        <v>262</v>
      </c>
      <c r="L224" s="11">
        <v>1</v>
      </c>
    </row>
    <row r="225" spans="1:12">
      <c r="A225" s="11" t="s">
        <v>213</v>
      </c>
      <c r="D225" s="11" t="s">
        <v>260</v>
      </c>
      <c r="E225" s="19" t="s">
        <v>476</v>
      </c>
      <c r="F225" s="10">
        <v>41821</v>
      </c>
      <c r="G225" s="10">
        <v>45047</v>
      </c>
      <c r="H225" s="11">
        <v>107</v>
      </c>
      <c r="I225" s="20" t="s">
        <v>259</v>
      </c>
      <c r="J225" s="11" t="s">
        <v>261</v>
      </c>
      <c r="K225" s="11" t="s">
        <v>262</v>
      </c>
      <c r="L225" s="11">
        <v>1</v>
      </c>
    </row>
    <row r="226" spans="1:12">
      <c r="A226" s="11" t="s">
        <v>214</v>
      </c>
      <c r="D226" s="11" t="s">
        <v>260</v>
      </c>
      <c r="E226" s="19" t="s">
        <v>477</v>
      </c>
      <c r="F226" s="10">
        <v>41821</v>
      </c>
      <c r="G226" s="10">
        <v>45047</v>
      </c>
      <c r="H226" s="11">
        <v>107</v>
      </c>
      <c r="I226" s="20" t="s">
        <v>259</v>
      </c>
      <c r="J226" s="11" t="s">
        <v>261</v>
      </c>
      <c r="K226" s="11" t="s">
        <v>262</v>
      </c>
      <c r="L226" s="11">
        <v>1</v>
      </c>
    </row>
    <row r="227" spans="1:12">
      <c r="A227" s="11" t="s">
        <v>215</v>
      </c>
      <c r="D227" s="11" t="s">
        <v>260</v>
      </c>
      <c r="E227" s="19" t="s">
        <v>478</v>
      </c>
      <c r="F227" s="10">
        <v>41821</v>
      </c>
      <c r="G227" s="10">
        <v>45047</v>
      </c>
      <c r="H227" s="11">
        <v>107</v>
      </c>
      <c r="I227" s="20" t="s">
        <v>259</v>
      </c>
      <c r="J227" s="11" t="s">
        <v>261</v>
      </c>
      <c r="K227" s="11" t="s">
        <v>262</v>
      </c>
      <c r="L227" s="11">
        <v>1</v>
      </c>
    </row>
    <row r="228" spans="1:12">
      <c r="A228" s="11" t="s">
        <v>216</v>
      </c>
      <c r="D228" s="11" t="s">
        <v>260</v>
      </c>
      <c r="E228" s="19" t="s">
        <v>479</v>
      </c>
      <c r="F228" s="10">
        <v>41821</v>
      </c>
      <c r="G228" s="10">
        <v>45047</v>
      </c>
      <c r="H228" s="11">
        <v>107</v>
      </c>
      <c r="I228" s="20" t="s">
        <v>259</v>
      </c>
      <c r="J228" s="11" t="s">
        <v>261</v>
      </c>
      <c r="K228" s="11" t="s">
        <v>262</v>
      </c>
      <c r="L228" s="11">
        <v>1</v>
      </c>
    </row>
    <row r="229" spans="1:12">
      <c r="A229" s="11" t="s">
        <v>217</v>
      </c>
      <c r="D229" s="11" t="s">
        <v>260</v>
      </c>
      <c r="E229" s="19" t="s">
        <v>480</v>
      </c>
      <c r="F229" s="10">
        <v>41821</v>
      </c>
      <c r="G229" s="10">
        <v>45047</v>
      </c>
      <c r="H229" s="11">
        <v>107</v>
      </c>
      <c r="I229" s="20" t="s">
        <v>259</v>
      </c>
      <c r="J229" s="11" t="s">
        <v>261</v>
      </c>
      <c r="K229" s="11" t="s">
        <v>262</v>
      </c>
      <c r="L229" s="11">
        <v>1</v>
      </c>
    </row>
    <row r="230" spans="1:12">
      <c r="A230" s="11" t="s">
        <v>218</v>
      </c>
      <c r="D230" s="11" t="s">
        <v>260</v>
      </c>
      <c r="E230" s="19" t="s">
        <v>481</v>
      </c>
      <c r="F230" s="10">
        <v>41821</v>
      </c>
      <c r="G230" s="10">
        <v>45047</v>
      </c>
      <c r="H230" s="11">
        <v>107</v>
      </c>
      <c r="I230" s="20" t="s">
        <v>259</v>
      </c>
      <c r="J230" s="11" t="s">
        <v>261</v>
      </c>
      <c r="K230" s="11" t="s">
        <v>262</v>
      </c>
      <c r="L230" s="11">
        <v>1</v>
      </c>
    </row>
    <row r="231" spans="1:12">
      <c r="A231" s="11" t="s">
        <v>219</v>
      </c>
      <c r="D231" s="11" t="s">
        <v>260</v>
      </c>
      <c r="E231" s="19" t="s">
        <v>482</v>
      </c>
      <c r="F231" s="10">
        <v>41821</v>
      </c>
      <c r="G231" s="10">
        <v>45047</v>
      </c>
      <c r="H231" s="11">
        <v>107</v>
      </c>
      <c r="I231" s="20" t="s">
        <v>259</v>
      </c>
      <c r="J231" s="11" t="s">
        <v>261</v>
      </c>
      <c r="K231" s="11" t="s">
        <v>262</v>
      </c>
      <c r="L231" s="11">
        <v>1</v>
      </c>
    </row>
    <row r="232" spans="1:12">
      <c r="A232" s="11" t="s">
        <v>220</v>
      </c>
      <c r="D232" s="11" t="s">
        <v>260</v>
      </c>
      <c r="E232" s="19" t="s">
        <v>483</v>
      </c>
      <c r="F232" s="10">
        <v>41821</v>
      </c>
      <c r="G232" s="10">
        <v>45047</v>
      </c>
      <c r="H232" s="11">
        <v>107</v>
      </c>
      <c r="I232" s="20" t="s">
        <v>259</v>
      </c>
      <c r="J232" s="11" t="s">
        <v>261</v>
      </c>
      <c r="K232" s="11" t="s">
        <v>262</v>
      </c>
      <c r="L232" s="11">
        <v>1</v>
      </c>
    </row>
    <row r="233" spans="1:12">
      <c r="A233" s="11" t="s">
        <v>221</v>
      </c>
      <c r="D233" s="11" t="s">
        <v>260</v>
      </c>
      <c r="E233" s="19" t="s">
        <v>484</v>
      </c>
      <c r="F233" s="10">
        <v>41821</v>
      </c>
      <c r="G233" s="10">
        <v>45047</v>
      </c>
      <c r="H233" s="11">
        <v>107</v>
      </c>
      <c r="I233" s="20" t="s">
        <v>259</v>
      </c>
      <c r="J233" s="11" t="s">
        <v>261</v>
      </c>
      <c r="K233" s="11" t="s">
        <v>262</v>
      </c>
      <c r="L233" s="11">
        <v>1</v>
      </c>
    </row>
    <row r="234" spans="1:12">
      <c r="A234" s="11" t="s">
        <v>222</v>
      </c>
      <c r="D234" s="11" t="s">
        <v>260</v>
      </c>
      <c r="E234" s="19" t="s">
        <v>485</v>
      </c>
      <c r="F234" s="10">
        <v>41821</v>
      </c>
      <c r="G234" s="10">
        <v>45047</v>
      </c>
      <c r="H234" s="11">
        <v>107</v>
      </c>
      <c r="I234" s="20" t="s">
        <v>259</v>
      </c>
      <c r="J234" s="11" t="s">
        <v>261</v>
      </c>
      <c r="K234" s="11" t="s">
        <v>262</v>
      </c>
      <c r="L234" s="11">
        <v>1</v>
      </c>
    </row>
    <row r="235" spans="1:12">
      <c r="A235" s="11" t="s">
        <v>223</v>
      </c>
      <c r="D235" s="11" t="s">
        <v>260</v>
      </c>
      <c r="E235" s="19" t="s">
        <v>486</v>
      </c>
      <c r="F235" s="10">
        <v>41821</v>
      </c>
      <c r="G235" s="10">
        <v>45047</v>
      </c>
      <c r="H235" s="11">
        <v>107</v>
      </c>
      <c r="I235" s="20" t="s">
        <v>259</v>
      </c>
      <c r="J235" s="11" t="s">
        <v>261</v>
      </c>
      <c r="K235" s="11" t="s">
        <v>262</v>
      </c>
      <c r="L235" s="11">
        <v>1</v>
      </c>
    </row>
    <row r="236" spans="1:12">
      <c r="A236" s="11" t="s">
        <v>224</v>
      </c>
      <c r="D236" s="11" t="s">
        <v>260</v>
      </c>
      <c r="E236" s="19" t="s">
        <v>487</v>
      </c>
      <c r="F236" s="10">
        <v>41821</v>
      </c>
      <c r="G236" s="10">
        <v>45047</v>
      </c>
      <c r="H236" s="11">
        <v>107</v>
      </c>
      <c r="I236" s="20" t="s">
        <v>259</v>
      </c>
      <c r="J236" s="11" t="s">
        <v>261</v>
      </c>
      <c r="K236" s="11" t="s">
        <v>262</v>
      </c>
      <c r="L236" s="11">
        <v>1</v>
      </c>
    </row>
    <row r="237" spans="1:12">
      <c r="A237" s="11" t="s">
        <v>225</v>
      </c>
      <c r="D237" s="11" t="s">
        <v>260</v>
      </c>
      <c r="E237" s="19" t="s">
        <v>488</v>
      </c>
      <c r="F237" s="10">
        <v>41821</v>
      </c>
      <c r="G237" s="10">
        <v>45047</v>
      </c>
      <c r="H237" s="11">
        <v>107</v>
      </c>
      <c r="I237" s="20" t="s">
        <v>259</v>
      </c>
      <c r="J237" s="11" t="s">
        <v>261</v>
      </c>
      <c r="K237" s="11" t="s">
        <v>262</v>
      </c>
      <c r="L237" s="11">
        <v>1</v>
      </c>
    </row>
    <row r="238" spans="1:12">
      <c r="A238" s="11" t="s">
        <v>226</v>
      </c>
      <c r="D238" s="11" t="s">
        <v>260</v>
      </c>
      <c r="E238" s="19" t="s">
        <v>489</v>
      </c>
      <c r="F238" s="10">
        <v>41821</v>
      </c>
      <c r="G238" s="10">
        <v>45047</v>
      </c>
      <c r="H238" s="11">
        <v>107</v>
      </c>
      <c r="I238" s="20" t="s">
        <v>259</v>
      </c>
      <c r="J238" s="11" t="s">
        <v>261</v>
      </c>
      <c r="K238" s="11" t="s">
        <v>262</v>
      </c>
      <c r="L238" s="11">
        <v>1</v>
      </c>
    </row>
    <row r="239" spans="1:12">
      <c r="A239" s="11" t="s">
        <v>227</v>
      </c>
      <c r="D239" s="11" t="s">
        <v>260</v>
      </c>
      <c r="E239" s="19" t="s">
        <v>490</v>
      </c>
      <c r="F239" s="10">
        <v>41821</v>
      </c>
      <c r="G239" s="10">
        <v>45047</v>
      </c>
      <c r="H239" s="11">
        <v>107</v>
      </c>
      <c r="I239" s="20" t="s">
        <v>259</v>
      </c>
      <c r="J239" s="11" t="s">
        <v>261</v>
      </c>
      <c r="K239" s="11" t="s">
        <v>262</v>
      </c>
      <c r="L239" s="11">
        <v>1</v>
      </c>
    </row>
    <row r="240" spans="1:12">
      <c r="A240" s="11" t="s">
        <v>228</v>
      </c>
      <c r="D240" s="11" t="s">
        <v>260</v>
      </c>
      <c r="E240" s="19" t="s">
        <v>491</v>
      </c>
      <c r="F240" s="10">
        <v>41821</v>
      </c>
      <c r="G240" s="10">
        <v>45047</v>
      </c>
      <c r="H240" s="11">
        <v>107</v>
      </c>
      <c r="I240" s="20" t="s">
        <v>259</v>
      </c>
      <c r="J240" s="11" t="s">
        <v>261</v>
      </c>
      <c r="K240" s="11" t="s">
        <v>262</v>
      </c>
      <c r="L240" s="11">
        <v>1</v>
      </c>
    </row>
    <row r="241" spans="1:12">
      <c r="A241" s="11" t="s">
        <v>229</v>
      </c>
      <c r="D241" s="11" t="s">
        <v>260</v>
      </c>
      <c r="E241" s="19" t="s">
        <v>492</v>
      </c>
      <c r="F241" s="10">
        <v>41821</v>
      </c>
      <c r="G241" s="10">
        <v>45047</v>
      </c>
      <c r="H241" s="11">
        <v>107</v>
      </c>
      <c r="I241" s="20" t="s">
        <v>259</v>
      </c>
      <c r="J241" s="11" t="s">
        <v>261</v>
      </c>
      <c r="K241" s="11" t="s">
        <v>262</v>
      </c>
      <c r="L241" s="11">
        <v>1</v>
      </c>
    </row>
    <row r="242" spans="1:12">
      <c r="A242" s="11" t="s">
        <v>230</v>
      </c>
      <c r="D242" s="11" t="s">
        <v>260</v>
      </c>
      <c r="E242" s="19" t="s">
        <v>493</v>
      </c>
      <c r="F242" s="10">
        <v>41821</v>
      </c>
      <c r="G242" s="10">
        <v>45047</v>
      </c>
      <c r="H242" s="11">
        <v>107</v>
      </c>
      <c r="I242" s="20" t="s">
        <v>259</v>
      </c>
      <c r="J242" s="11" t="s">
        <v>261</v>
      </c>
      <c r="K242" s="11" t="s">
        <v>262</v>
      </c>
      <c r="L242" s="11">
        <v>1</v>
      </c>
    </row>
    <row r="243" spans="1:12">
      <c r="A243" s="11" t="s">
        <v>231</v>
      </c>
      <c r="D243" s="11" t="s">
        <v>260</v>
      </c>
      <c r="E243" s="19" t="s">
        <v>494</v>
      </c>
      <c r="F243" s="10">
        <v>41821</v>
      </c>
      <c r="G243" s="10">
        <v>45047</v>
      </c>
      <c r="H243" s="11">
        <v>107</v>
      </c>
      <c r="I243" s="20" t="s">
        <v>259</v>
      </c>
      <c r="J243" s="11" t="s">
        <v>261</v>
      </c>
      <c r="K243" s="11" t="s">
        <v>262</v>
      </c>
      <c r="L243" s="11">
        <v>1</v>
      </c>
    </row>
    <row r="244" spans="1:12">
      <c r="A244" s="11" t="s">
        <v>232</v>
      </c>
      <c r="D244" s="11" t="s">
        <v>260</v>
      </c>
      <c r="E244" s="19" t="s">
        <v>495</v>
      </c>
      <c r="F244" s="10">
        <v>41821</v>
      </c>
      <c r="G244" s="10">
        <v>45047</v>
      </c>
      <c r="H244" s="11">
        <v>107</v>
      </c>
      <c r="I244" s="20" t="s">
        <v>259</v>
      </c>
      <c r="J244" s="11" t="s">
        <v>261</v>
      </c>
      <c r="K244" s="11" t="s">
        <v>262</v>
      </c>
      <c r="L244" s="11">
        <v>1</v>
      </c>
    </row>
    <row r="245" spans="1:12">
      <c r="A245" s="11" t="s">
        <v>233</v>
      </c>
      <c r="D245" s="11" t="s">
        <v>260</v>
      </c>
      <c r="E245" s="19" t="s">
        <v>496</v>
      </c>
      <c r="F245" s="10">
        <v>41821</v>
      </c>
      <c r="G245" s="10">
        <v>45047</v>
      </c>
      <c r="H245" s="11">
        <v>107</v>
      </c>
      <c r="I245" s="20" t="s">
        <v>259</v>
      </c>
      <c r="J245" s="11" t="s">
        <v>261</v>
      </c>
      <c r="K245" s="11" t="s">
        <v>262</v>
      </c>
      <c r="L245" s="11">
        <v>1</v>
      </c>
    </row>
    <row r="246" spans="1:12">
      <c r="A246" s="11" t="s">
        <v>234</v>
      </c>
      <c r="D246" s="11" t="s">
        <v>260</v>
      </c>
      <c r="E246" s="19" t="s">
        <v>497</v>
      </c>
      <c r="F246" s="10">
        <v>41821</v>
      </c>
      <c r="G246" s="10">
        <v>45047</v>
      </c>
      <c r="H246" s="11">
        <v>107</v>
      </c>
      <c r="I246" s="20" t="s">
        <v>259</v>
      </c>
      <c r="J246" s="11" t="s">
        <v>261</v>
      </c>
      <c r="K246" s="11" t="s">
        <v>262</v>
      </c>
      <c r="L246" s="11">
        <v>1</v>
      </c>
    </row>
    <row r="247" spans="1:12">
      <c r="A247" s="11" t="s">
        <v>235</v>
      </c>
      <c r="D247" s="11" t="s">
        <v>260</v>
      </c>
      <c r="E247" s="19" t="s">
        <v>498</v>
      </c>
      <c r="F247" s="10">
        <v>41821</v>
      </c>
      <c r="G247" s="10">
        <v>45047</v>
      </c>
      <c r="H247" s="11">
        <v>107</v>
      </c>
      <c r="I247" s="20" t="s">
        <v>259</v>
      </c>
      <c r="J247" s="11" t="s">
        <v>261</v>
      </c>
      <c r="K247" s="11" t="s">
        <v>262</v>
      </c>
      <c r="L247" s="11">
        <v>1</v>
      </c>
    </row>
    <row r="248" spans="1:12">
      <c r="A248" s="11" t="s">
        <v>236</v>
      </c>
      <c r="D248" s="11" t="s">
        <v>260</v>
      </c>
      <c r="E248" s="19" t="s">
        <v>499</v>
      </c>
      <c r="F248" s="10">
        <v>41821</v>
      </c>
      <c r="G248" s="10">
        <v>45047</v>
      </c>
      <c r="H248" s="11">
        <v>107</v>
      </c>
      <c r="I248" s="20" t="s">
        <v>259</v>
      </c>
      <c r="J248" s="11" t="s">
        <v>261</v>
      </c>
      <c r="K248" s="11" t="s">
        <v>262</v>
      </c>
      <c r="L248" s="11">
        <v>1</v>
      </c>
    </row>
    <row r="249" spans="1:12">
      <c r="A249" s="11" t="s">
        <v>237</v>
      </c>
      <c r="D249" s="11" t="s">
        <v>260</v>
      </c>
      <c r="E249" s="19" t="s">
        <v>500</v>
      </c>
      <c r="F249" s="10">
        <v>41821</v>
      </c>
      <c r="G249" s="10">
        <v>45047</v>
      </c>
      <c r="H249" s="11">
        <v>107</v>
      </c>
      <c r="I249" s="20" t="s">
        <v>259</v>
      </c>
      <c r="J249" s="11" t="s">
        <v>261</v>
      </c>
      <c r="K249" s="11" t="s">
        <v>262</v>
      </c>
      <c r="L249" s="11">
        <v>1</v>
      </c>
    </row>
    <row r="250" spans="1:12">
      <c r="A250" s="11" t="s">
        <v>238</v>
      </c>
      <c r="D250" s="11" t="s">
        <v>260</v>
      </c>
      <c r="E250" s="19" t="s">
        <v>501</v>
      </c>
      <c r="F250" s="10">
        <v>41821</v>
      </c>
      <c r="G250" s="10">
        <v>45047</v>
      </c>
      <c r="H250" s="11">
        <v>107</v>
      </c>
      <c r="I250" s="20" t="s">
        <v>259</v>
      </c>
      <c r="J250" s="11" t="s">
        <v>261</v>
      </c>
      <c r="K250" s="11" t="s">
        <v>262</v>
      </c>
      <c r="L250" s="11">
        <v>1</v>
      </c>
    </row>
    <row r="251" spans="1:12">
      <c r="A251" s="11" t="s">
        <v>239</v>
      </c>
      <c r="D251" s="11" t="s">
        <v>260</v>
      </c>
      <c r="E251" s="19" t="s">
        <v>502</v>
      </c>
      <c r="F251" s="10">
        <v>41821</v>
      </c>
      <c r="G251" s="10">
        <v>45047</v>
      </c>
      <c r="H251" s="11">
        <v>107</v>
      </c>
      <c r="I251" s="20" t="s">
        <v>259</v>
      </c>
      <c r="J251" s="11" t="s">
        <v>261</v>
      </c>
      <c r="K251" s="11" t="s">
        <v>262</v>
      </c>
      <c r="L251" s="11">
        <v>1</v>
      </c>
    </row>
    <row r="252" spans="1:12">
      <c r="A252" s="11" t="s">
        <v>240</v>
      </c>
      <c r="D252" s="11" t="s">
        <v>260</v>
      </c>
      <c r="E252" s="19" t="s">
        <v>503</v>
      </c>
      <c r="F252" s="10">
        <v>41821</v>
      </c>
      <c r="G252" s="10">
        <v>45047</v>
      </c>
      <c r="H252" s="11">
        <v>107</v>
      </c>
      <c r="I252" s="20" t="s">
        <v>259</v>
      </c>
      <c r="J252" s="11" t="s">
        <v>261</v>
      </c>
      <c r="K252" s="11" t="s">
        <v>262</v>
      </c>
      <c r="L252" s="11">
        <v>1</v>
      </c>
    </row>
    <row r="253" spans="1:12">
      <c r="A253" s="11" t="s">
        <v>241</v>
      </c>
      <c r="D253" s="11" t="s">
        <v>260</v>
      </c>
      <c r="E253" s="19" t="s">
        <v>504</v>
      </c>
      <c r="F253" s="10">
        <v>41821</v>
      </c>
      <c r="G253" s="10">
        <v>45047</v>
      </c>
      <c r="H253" s="11">
        <v>107</v>
      </c>
      <c r="I253" s="20" t="s">
        <v>259</v>
      </c>
      <c r="J253" s="11" t="s">
        <v>261</v>
      </c>
      <c r="K253" s="11" t="s">
        <v>262</v>
      </c>
      <c r="L253" s="11">
        <v>1</v>
      </c>
    </row>
    <row r="254" spans="1:12">
      <c r="A254" s="11" t="s">
        <v>242</v>
      </c>
      <c r="D254" s="11" t="s">
        <v>260</v>
      </c>
      <c r="E254" s="19" t="s">
        <v>505</v>
      </c>
      <c r="F254" s="10">
        <v>41821</v>
      </c>
      <c r="G254" s="10">
        <v>45047</v>
      </c>
      <c r="H254" s="11">
        <v>107</v>
      </c>
      <c r="I254" s="20" t="s">
        <v>259</v>
      </c>
      <c r="J254" s="11" t="s">
        <v>261</v>
      </c>
      <c r="K254" s="11" t="s">
        <v>262</v>
      </c>
      <c r="L254" s="11">
        <v>1</v>
      </c>
    </row>
    <row r="255" spans="1:12">
      <c r="A255" s="11" t="s">
        <v>243</v>
      </c>
      <c r="D255" s="11" t="s">
        <v>260</v>
      </c>
      <c r="E255" s="19" t="s">
        <v>506</v>
      </c>
      <c r="F255" s="10">
        <v>41821</v>
      </c>
      <c r="G255" s="10">
        <v>45047</v>
      </c>
      <c r="H255" s="11">
        <v>107</v>
      </c>
      <c r="I255" s="20" t="s">
        <v>259</v>
      </c>
      <c r="J255" s="11" t="s">
        <v>261</v>
      </c>
      <c r="K255" s="11" t="s">
        <v>262</v>
      </c>
      <c r="L255" s="11">
        <v>1</v>
      </c>
    </row>
    <row r="256" spans="1:12">
      <c r="A256" s="11" t="s">
        <v>244</v>
      </c>
      <c r="D256" s="11" t="s">
        <v>260</v>
      </c>
      <c r="E256" s="19" t="s">
        <v>507</v>
      </c>
      <c r="F256" s="10">
        <v>41821</v>
      </c>
      <c r="G256" s="10">
        <v>45047</v>
      </c>
      <c r="H256" s="11">
        <v>107</v>
      </c>
      <c r="I256" s="20" t="s">
        <v>259</v>
      </c>
      <c r="J256" s="11" t="s">
        <v>261</v>
      </c>
      <c r="K256" s="11" t="s">
        <v>262</v>
      </c>
      <c r="L256" s="11">
        <v>1</v>
      </c>
    </row>
    <row r="257" spans="1:12">
      <c r="A257" s="11" t="s">
        <v>245</v>
      </c>
      <c r="D257" s="11" t="s">
        <v>260</v>
      </c>
      <c r="E257" s="19" t="s">
        <v>508</v>
      </c>
      <c r="F257" s="10">
        <v>41821</v>
      </c>
      <c r="G257" s="10">
        <v>45047</v>
      </c>
      <c r="H257" s="11">
        <v>107</v>
      </c>
      <c r="I257" s="20" t="s">
        <v>259</v>
      </c>
      <c r="J257" s="11" t="s">
        <v>261</v>
      </c>
      <c r="K257" s="11" t="s">
        <v>262</v>
      </c>
      <c r="L257" s="11">
        <v>1</v>
      </c>
    </row>
    <row r="258" spans="1:12">
      <c r="A258" s="11" t="s">
        <v>246</v>
      </c>
      <c r="D258" s="11" t="s">
        <v>260</v>
      </c>
      <c r="E258" s="19" t="s">
        <v>509</v>
      </c>
      <c r="F258" s="10">
        <v>41821</v>
      </c>
      <c r="G258" s="10">
        <v>45047</v>
      </c>
      <c r="H258" s="11">
        <v>107</v>
      </c>
      <c r="I258" s="20" t="s">
        <v>259</v>
      </c>
      <c r="J258" s="11" t="s">
        <v>261</v>
      </c>
      <c r="K258" s="11" t="s">
        <v>262</v>
      </c>
      <c r="L258" s="11">
        <v>1</v>
      </c>
    </row>
    <row r="259" spans="1:12">
      <c r="A259" s="11" t="s">
        <v>247</v>
      </c>
      <c r="D259" s="11" t="s">
        <v>260</v>
      </c>
      <c r="E259" s="19" t="s">
        <v>510</v>
      </c>
      <c r="F259" s="10">
        <v>41821</v>
      </c>
      <c r="G259" s="10">
        <v>45047</v>
      </c>
      <c r="H259" s="11">
        <v>107</v>
      </c>
      <c r="I259" s="20" t="s">
        <v>259</v>
      </c>
      <c r="J259" s="11" t="s">
        <v>261</v>
      </c>
      <c r="K259" s="11" t="s">
        <v>262</v>
      </c>
      <c r="L259" s="11">
        <v>1</v>
      </c>
    </row>
    <row r="260" spans="1:12">
      <c r="A260" s="11" t="s">
        <v>248</v>
      </c>
      <c r="D260" s="11" t="s">
        <v>260</v>
      </c>
      <c r="E260" s="19" t="s">
        <v>511</v>
      </c>
      <c r="F260" s="10">
        <v>41821</v>
      </c>
      <c r="G260" s="10">
        <v>45047</v>
      </c>
      <c r="H260" s="11">
        <v>107</v>
      </c>
      <c r="I260" s="20" t="s">
        <v>259</v>
      </c>
      <c r="J260" s="11" t="s">
        <v>261</v>
      </c>
      <c r="K260" s="11" t="s">
        <v>262</v>
      </c>
      <c r="L260" s="11">
        <v>1</v>
      </c>
    </row>
    <row r="261" spans="1:12">
      <c r="A261" s="11" t="s">
        <v>249</v>
      </c>
      <c r="D261" s="11" t="s">
        <v>260</v>
      </c>
      <c r="E261" s="19" t="s">
        <v>512</v>
      </c>
      <c r="F261" s="10">
        <v>41821</v>
      </c>
      <c r="G261" s="10">
        <v>45047</v>
      </c>
      <c r="H261" s="11">
        <v>107</v>
      </c>
      <c r="I261" s="20" t="s">
        <v>259</v>
      </c>
      <c r="J261" s="11" t="s">
        <v>261</v>
      </c>
      <c r="K261" s="11" t="s">
        <v>262</v>
      </c>
      <c r="L261" s="11">
        <v>1</v>
      </c>
    </row>
    <row r="262" spans="1:12">
      <c r="A262" s="11" t="s">
        <v>513</v>
      </c>
      <c r="D262" s="11" t="s">
        <v>260</v>
      </c>
      <c r="E262" s="19" t="s">
        <v>763</v>
      </c>
      <c r="F262" s="10">
        <v>41821</v>
      </c>
      <c r="G262" s="10">
        <v>45047</v>
      </c>
      <c r="H262" s="11">
        <v>107</v>
      </c>
      <c r="I262" s="20" t="s">
        <v>259</v>
      </c>
      <c r="J262" s="11" t="s">
        <v>261</v>
      </c>
      <c r="K262" s="11" t="s">
        <v>262</v>
      </c>
      <c r="L262" s="11">
        <v>1</v>
      </c>
    </row>
    <row r="263" spans="1:12">
      <c r="A263" s="11" t="s">
        <v>514</v>
      </c>
      <c r="D263" s="11" t="s">
        <v>260</v>
      </c>
      <c r="E263" s="19" t="s">
        <v>764</v>
      </c>
      <c r="F263" s="10">
        <v>41821</v>
      </c>
      <c r="G263" s="10">
        <v>45047</v>
      </c>
      <c r="H263" s="11">
        <v>107</v>
      </c>
      <c r="I263" s="20" t="s">
        <v>259</v>
      </c>
      <c r="J263" s="11" t="s">
        <v>261</v>
      </c>
      <c r="K263" s="11" t="s">
        <v>262</v>
      </c>
      <c r="L263" s="11">
        <v>1</v>
      </c>
    </row>
    <row r="264" spans="1:12">
      <c r="A264" s="11" t="s">
        <v>515</v>
      </c>
      <c r="D264" s="11" t="s">
        <v>260</v>
      </c>
      <c r="E264" s="19" t="s">
        <v>765</v>
      </c>
      <c r="F264" s="10">
        <v>41821</v>
      </c>
      <c r="G264" s="10">
        <v>45047</v>
      </c>
      <c r="H264" s="11">
        <v>107</v>
      </c>
      <c r="I264" s="20" t="s">
        <v>259</v>
      </c>
      <c r="J264" s="11" t="s">
        <v>261</v>
      </c>
      <c r="K264" s="11" t="s">
        <v>262</v>
      </c>
      <c r="L264" s="11">
        <v>1</v>
      </c>
    </row>
    <row r="265" spans="1:12">
      <c r="A265" s="11" t="s">
        <v>516</v>
      </c>
      <c r="D265" s="11" t="s">
        <v>260</v>
      </c>
      <c r="E265" s="19" t="s">
        <v>766</v>
      </c>
      <c r="F265" s="10">
        <v>41821</v>
      </c>
      <c r="G265" s="10">
        <v>45047</v>
      </c>
      <c r="H265" s="11">
        <v>107</v>
      </c>
      <c r="I265" s="20" t="s">
        <v>259</v>
      </c>
      <c r="J265" s="11" t="s">
        <v>261</v>
      </c>
      <c r="K265" s="11" t="s">
        <v>262</v>
      </c>
      <c r="L265" s="11">
        <v>1</v>
      </c>
    </row>
    <row r="266" spans="1:12">
      <c r="A266" s="11" t="s">
        <v>517</v>
      </c>
      <c r="D266" s="11" t="s">
        <v>260</v>
      </c>
      <c r="E266" s="19" t="s">
        <v>767</v>
      </c>
      <c r="F266" s="10">
        <v>41821</v>
      </c>
      <c r="G266" s="10">
        <v>45047</v>
      </c>
      <c r="H266" s="11">
        <v>107</v>
      </c>
      <c r="I266" s="20" t="s">
        <v>259</v>
      </c>
      <c r="J266" s="11" t="s">
        <v>261</v>
      </c>
      <c r="K266" s="11" t="s">
        <v>262</v>
      </c>
      <c r="L266" s="11">
        <v>1</v>
      </c>
    </row>
    <row r="267" spans="1:12">
      <c r="A267" s="11" t="s">
        <v>518</v>
      </c>
      <c r="D267" s="11" t="s">
        <v>260</v>
      </c>
      <c r="E267" s="19" t="s">
        <v>768</v>
      </c>
      <c r="F267" s="10">
        <v>41821</v>
      </c>
      <c r="G267" s="10">
        <v>45047</v>
      </c>
      <c r="H267" s="11">
        <v>107</v>
      </c>
      <c r="I267" s="20" t="s">
        <v>259</v>
      </c>
      <c r="J267" s="11" t="s">
        <v>261</v>
      </c>
      <c r="K267" s="11" t="s">
        <v>262</v>
      </c>
      <c r="L267" s="11">
        <v>1</v>
      </c>
    </row>
    <row r="268" spans="1:12">
      <c r="A268" s="11" t="s">
        <v>519</v>
      </c>
      <c r="D268" s="11" t="s">
        <v>260</v>
      </c>
      <c r="E268" s="19" t="s">
        <v>769</v>
      </c>
      <c r="F268" s="10">
        <v>41821</v>
      </c>
      <c r="G268" s="10">
        <v>45047</v>
      </c>
      <c r="H268" s="11">
        <v>107</v>
      </c>
      <c r="I268" s="20" t="s">
        <v>259</v>
      </c>
      <c r="J268" s="11" t="s">
        <v>261</v>
      </c>
      <c r="K268" s="11" t="s">
        <v>262</v>
      </c>
      <c r="L268" s="11">
        <v>1</v>
      </c>
    </row>
    <row r="269" spans="1:12">
      <c r="A269" s="11" t="s">
        <v>520</v>
      </c>
      <c r="D269" s="11" t="s">
        <v>260</v>
      </c>
      <c r="E269" s="19" t="s">
        <v>770</v>
      </c>
      <c r="F269" s="10">
        <v>41821</v>
      </c>
      <c r="G269" s="10">
        <v>45047</v>
      </c>
      <c r="H269" s="11">
        <v>107</v>
      </c>
      <c r="I269" s="20" t="s">
        <v>259</v>
      </c>
      <c r="J269" s="11" t="s">
        <v>261</v>
      </c>
      <c r="K269" s="11" t="s">
        <v>262</v>
      </c>
      <c r="L269" s="11">
        <v>1</v>
      </c>
    </row>
    <row r="270" spans="1:12">
      <c r="A270" s="11" t="s">
        <v>521</v>
      </c>
      <c r="D270" s="11" t="s">
        <v>260</v>
      </c>
      <c r="E270" s="19" t="s">
        <v>771</v>
      </c>
      <c r="F270" s="10">
        <v>41821</v>
      </c>
      <c r="G270" s="10">
        <v>45047</v>
      </c>
      <c r="H270" s="11">
        <v>107</v>
      </c>
      <c r="I270" s="20" t="s">
        <v>259</v>
      </c>
      <c r="J270" s="11" t="s">
        <v>261</v>
      </c>
      <c r="K270" s="11" t="s">
        <v>262</v>
      </c>
      <c r="L270" s="11">
        <v>1</v>
      </c>
    </row>
    <row r="271" spans="1:12">
      <c r="A271" s="11" t="s">
        <v>522</v>
      </c>
      <c r="D271" s="11" t="s">
        <v>260</v>
      </c>
      <c r="E271" s="19" t="s">
        <v>772</v>
      </c>
      <c r="F271" s="10">
        <v>41821</v>
      </c>
      <c r="G271" s="10">
        <v>45047</v>
      </c>
      <c r="H271" s="11">
        <v>107</v>
      </c>
      <c r="I271" s="20" t="s">
        <v>259</v>
      </c>
      <c r="J271" s="11" t="s">
        <v>261</v>
      </c>
      <c r="K271" s="11" t="s">
        <v>262</v>
      </c>
      <c r="L271" s="11">
        <v>1</v>
      </c>
    </row>
    <row r="272" spans="1:12">
      <c r="A272" s="11" t="s">
        <v>523</v>
      </c>
      <c r="D272" s="11" t="s">
        <v>260</v>
      </c>
      <c r="E272" s="19" t="s">
        <v>773</v>
      </c>
      <c r="F272" s="10">
        <v>41821</v>
      </c>
      <c r="G272" s="10">
        <v>45047</v>
      </c>
      <c r="H272" s="11">
        <v>107</v>
      </c>
      <c r="I272" s="20" t="s">
        <v>259</v>
      </c>
      <c r="J272" s="11" t="s">
        <v>261</v>
      </c>
      <c r="K272" s="11" t="s">
        <v>262</v>
      </c>
      <c r="L272" s="11">
        <v>1</v>
      </c>
    </row>
    <row r="273" spans="1:12">
      <c r="A273" s="11" t="s">
        <v>524</v>
      </c>
      <c r="D273" s="11" t="s">
        <v>260</v>
      </c>
      <c r="E273" s="19" t="s">
        <v>774</v>
      </c>
      <c r="F273" s="10">
        <v>41821</v>
      </c>
      <c r="G273" s="10">
        <v>45047</v>
      </c>
      <c r="H273" s="11">
        <v>107</v>
      </c>
      <c r="I273" s="20" t="s">
        <v>259</v>
      </c>
      <c r="J273" s="11" t="s">
        <v>261</v>
      </c>
      <c r="K273" s="11" t="s">
        <v>262</v>
      </c>
      <c r="L273" s="11">
        <v>1</v>
      </c>
    </row>
    <row r="274" spans="1:12">
      <c r="A274" s="11" t="s">
        <v>525</v>
      </c>
      <c r="D274" s="11" t="s">
        <v>260</v>
      </c>
      <c r="E274" s="19" t="s">
        <v>775</v>
      </c>
      <c r="F274" s="10">
        <v>41821</v>
      </c>
      <c r="G274" s="10">
        <v>45047</v>
      </c>
      <c r="H274" s="11">
        <v>107</v>
      </c>
      <c r="I274" s="20" t="s">
        <v>259</v>
      </c>
      <c r="J274" s="11" t="s">
        <v>261</v>
      </c>
      <c r="K274" s="11" t="s">
        <v>262</v>
      </c>
      <c r="L274" s="11">
        <v>1</v>
      </c>
    </row>
    <row r="275" spans="1:12">
      <c r="A275" s="11" t="s">
        <v>526</v>
      </c>
      <c r="D275" s="11" t="s">
        <v>260</v>
      </c>
      <c r="E275" s="19" t="s">
        <v>776</v>
      </c>
      <c r="F275" s="10">
        <v>41821</v>
      </c>
      <c r="G275" s="10">
        <v>45047</v>
      </c>
      <c r="H275" s="11">
        <v>107</v>
      </c>
      <c r="I275" s="20" t="s">
        <v>259</v>
      </c>
      <c r="J275" s="11" t="s">
        <v>261</v>
      </c>
      <c r="K275" s="11" t="s">
        <v>262</v>
      </c>
      <c r="L275" s="11">
        <v>1</v>
      </c>
    </row>
    <row r="276" spans="1:12">
      <c r="A276" s="11" t="s">
        <v>527</v>
      </c>
      <c r="D276" s="11" t="s">
        <v>260</v>
      </c>
      <c r="E276" s="19" t="s">
        <v>777</v>
      </c>
      <c r="F276" s="10">
        <v>41821</v>
      </c>
      <c r="G276" s="10">
        <v>45047</v>
      </c>
      <c r="H276" s="11">
        <v>107</v>
      </c>
      <c r="I276" s="20" t="s">
        <v>259</v>
      </c>
      <c r="J276" s="11" t="s">
        <v>261</v>
      </c>
      <c r="K276" s="11" t="s">
        <v>262</v>
      </c>
      <c r="L276" s="11">
        <v>1</v>
      </c>
    </row>
    <row r="277" spans="1:12">
      <c r="A277" s="11" t="s">
        <v>528</v>
      </c>
      <c r="D277" s="11" t="s">
        <v>260</v>
      </c>
      <c r="E277" s="19" t="s">
        <v>778</v>
      </c>
      <c r="F277" s="10">
        <v>41821</v>
      </c>
      <c r="G277" s="10">
        <v>45047</v>
      </c>
      <c r="H277" s="11">
        <v>107</v>
      </c>
      <c r="I277" s="20" t="s">
        <v>259</v>
      </c>
      <c r="J277" s="11" t="s">
        <v>261</v>
      </c>
      <c r="K277" s="11" t="s">
        <v>262</v>
      </c>
      <c r="L277" s="11">
        <v>1</v>
      </c>
    </row>
    <row r="278" spans="1:12">
      <c r="A278" s="11" t="s">
        <v>529</v>
      </c>
      <c r="D278" s="11" t="s">
        <v>260</v>
      </c>
      <c r="E278" s="19" t="s">
        <v>779</v>
      </c>
      <c r="F278" s="10">
        <v>41821</v>
      </c>
      <c r="G278" s="10">
        <v>45047</v>
      </c>
      <c r="H278" s="11">
        <v>107</v>
      </c>
      <c r="I278" s="20" t="s">
        <v>259</v>
      </c>
      <c r="J278" s="11" t="s">
        <v>261</v>
      </c>
      <c r="K278" s="11" t="s">
        <v>262</v>
      </c>
      <c r="L278" s="11">
        <v>1</v>
      </c>
    </row>
    <row r="279" spans="1:12">
      <c r="A279" s="11" t="s">
        <v>530</v>
      </c>
      <c r="D279" s="11" t="s">
        <v>260</v>
      </c>
      <c r="E279" s="19" t="s">
        <v>780</v>
      </c>
      <c r="F279" s="10">
        <v>41821</v>
      </c>
      <c r="G279" s="10">
        <v>45047</v>
      </c>
      <c r="H279" s="11">
        <v>107</v>
      </c>
      <c r="I279" s="20" t="s">
        <v>259</v>
      </c>
      <c r="J279" s="11" t="s">
        <v>261</v>
      </c>
      <c r="K279" s="11" t="s">
        <v>262</v>
      </c>
      <c r="L279" s="11">
        <v>1</v>
      </c>
    </row>
    <row r="280" spans="1:12">
      <c r="A280" s="11" t="s">
        <v>531</v>
      </c>
      <c r="D280" s="11" t="s">
        <v>260</v>
      </c>
      <c r="E280" s="19" t="s">
        <v>781</v>
      </c>
      <c r="F280" s="10">
        <v>41821</v>
      </c>
      <c r="G280" s="10">
        <v>45047</v>
      </c>
      <c r="H280" s="11">
        <v>107</v>
      </c>
      <c r="I280" s="20" t="s">
        <v>259</v>
      </c>
      <c r="J280" s="11" t="s">
        <v>261</v>
      </c>
      <c r="K280" s="11" t="s">
        <v>262</v>
      </c>
      <c r="L280" s="11">
        <v>1</v>
      </c>
    </row>
    <row r="281" spans="1:12">
      <c r="A281" s="11" t="s">
        <v>532</v>
      </c>
      <c r="D281" s="11" t="s">
        <v>260</v>
      </c>
      <c r="E281" s="19" t="s">
        <v>782</v>
      </c>
      <c r="F281" s="10">
        <v>41821</v>
      </c>
      <c r="G281" s="10">
        <v>45047</v>
      </c>
      <c r="H281" s="11">
        <v>107</v>
      </c>
      <c r="I281" s="20" t="s">
        <v>259</v>
      </c>
      <c r="J281" s="11" t="s">
        <v>261</v>
      </c>
      <c r="K281" s="11" t="s">
        <v>262</v>
      </c>
      <c r="L281" s="11">
        <v>1</v>
      </c>
    </row>
    <row r="282" spans="1:12">
      <c r="A282" s="11" t="s">
        <v>533</v>
      </c>
      <c r="D282" s="11" t="s">
        <v>260</v>
      </c>
      <c r="E282" s="19" t="s">
        <v>783</v>
      </c>
      <c r="F282" s="10">
        <v>41821</v>
      </c>
      <c r="G282" s="10">
        <v>45047</v>
      </c>
      <c r="H282" s="11">
        <v>107</v>
      </c>
      <c r="I282" s="20" t="s">
        <v>259</v>
      </c>
      <c r="J282" s="11" t="s">
        <v>261</v>
      </c>
      <c r="K282" s="11" t="s">
        <v>262</v>
      </c>
      <c r="L282" s="11">
        <v>1</v>
      </c>
    </row>
    <row r="283" spans="1:12">
      <c r="A283" s="11" t="s">
        <v>534</v>
      </c>
      <c r="D283" s="11" t="s">
        <v>260</v>
      </c>
      <c r="E283" s="19" t="s">
        <v>784</v>
      </c>
      <c r="F283" s="10">
        <v>41821</v>
      </c>
      <c r="G283" s="10">
        <v>45047</v>
      </c>
      <c r="H283" s="11">
        <v>107</v>
      </c>
      <c r="I283" s="20" t="s">
        <v>259</v>
      </c>
      <c r="J283" s="11" t="s">
        <v>261</v>
      </c>
      <c r="K283" s="11" t="s">
        <v>262</v>
      </c>
      <c r="L283" s="11">
        <v>1</v>
      </c>
    </row>
    <row r="284" spans="1:12">
      <c r="A284" s="11" t="s">
        <v>535</v>
      </c>
      <c r="D284" s="11" t="s">
        <v>260</v>
      </c>
      <c r="E284" s="19" t="s">
        <v>785</v>
      </c>
      <c r="F284" s="10">
        <v>41821</v>
      </c>
      <c r="G284" s="10">
        <v>45047</v>
      </c>
      <c r="H284" s="11">
        <v>107</v>
      </c>
      <c r="I284" s="20" t="s">
        <v>259</v>
      </c>
      <c r="J284" s="11" t="s">
        <v>261</v>
      </c>
      <c r="K284" s="11" t="s">
        <v>262</v>
      </c>
      <c r="L284" s="11">
        <v>1</v>
      </c>
    </row>
    <row r="285" spans="1:12">
      <c r="A285" s="11" t="s">
        <v>536</v>
      </c>
      <c r="D285" s="11" t="s">
        <v>260</v>
      </c>
      <c r="E285" s="19" t="s">
        <v>786</v>
      </c>
      <c r="F285" s="10">
        <v>41821</v>
      </c>
      <c r="G285" s="10">
        <v>45047</v>
      </c>
      <c r="H285" s="11">
        <v>107</v>
      </c>
      <c r="I285" s="20" t="s">
        <v>259</v>
      </c>
      <c r="J285" s="11" t="s">
        <v>261</v>
      </c>
      <c r="K285" s="11" t="s">
        <v>262</v>
      </c>
      <c r="L285" s="11">
        <v>1</v>
      </c>
    </row>
    <row r="286" spans="1:12">
      <c r="A286" s="11" t="s">
        <v>537</v>
      </c>
      <c r="D286" s="11" t="s">
        <v>260</v>
      </c>
      <c r="E286" s="19" t="s">
        <v>787</v>
      </c>
      <c r="F286" s="10">
        <v>41821</v>
      </c>
      <c r="G286" s="10">
        <v>45047</v>
      </c>
      <c r="H286" s="11">
        <v>107</v>
      </c>
      <c r="I286" s="20" t="s">
        <v>259</v>
      </c>
      <c r="J286" s="11" t="s">
        <v>261</v>
      </c>
      <c r="K286" s="11" t="s">
        <v>262</v>
      </c>
      <c r="L286" s="11">
        <v>1</v>
      </c>
    </row>
    <row r="287" spans="1:12">
      <c r="A287" s="11" t="s">
        <v>538</v>
      </c>
      <c r="D287" s="11" t="s">
        <v>260</v>
      </c>
      <c r="E287" s="19" t="s">
        <v>788</v>
      </c>
      <c r="F287" s="10">
        <v>41821</v>
      </c>
      <c r="G287" s="10">
        <v>45047</v>
      </c>
      <c r="H287" s="11">
        <v>107</v>
      </c>
      <c r="I287" s="20" t="s">
        <v>259</v>
      </c>
      <c r="J287" s="11" t="s">
        <v>261</v>
      </c>
      <c r="K287" s="11" t="s">
        <v>262</v>
      </c>
      <c r="L287" s="11">
        <v>1</v>
      </c>
    </row>
    <row r="288" spans="1:12">
      <c r="A288" s="11" t="s">
        <v>539</v>
      </c>
      <c r="D288" s="11" t="s">
        <v>260</v>
      </c>
      <c r="E288" s="19" t="s">
        <v>789</v>
      </c>
      <c r="F288" s="10">
        <v>41821</v>
      </c>
      <c r="G288" s="10">
        <v>45047</v>
      </c>
      <c r="H288" s="11">
        <v>107</v>
      </c>
      <c r="I288" s="20" t="s">
        <v>259</v>
      </c>
      <c r="J288" s="11" t="s">
        <v>261</v>
      </c>
      <c r="K288" s="11" t="s">
        <v>262</v>
      </c>
      <c r="L288" s="11">
        <v>1</v>
      </c>
    </row>
    <row r="289" spans="1:12">
      <c r="A289" s="11" t="s">
        <v>540</v>
      </c>
      <c r="D289" s="11" t="s">
        <v>260</v>
      </c>
      <c r="E289" s="19" t="s">
        <v>790</v>
      </c>
      <c r="F289" s="10">
        <v>41821</v>
      </c>
      <c r="G289" s="10">
        <v>45047</v>
      </c>
      <c r="H289" s="11">
        <v>107</v>
      </c>
      <c r="I289" s="20" t="s">
        <v>259</v>
      </c>
      <c r="J289" s="11" t="s">
        <v>261</v>
      </c>
      <c r="K289" s="11" t="s">
        <v>262</v>
      </c>
      <c r="L289" s="11">
        <v>1</v>
      </c>
    </row>
    <row r="290" spans="1:12">
      <c r="A290" s="11" t="s">
        <v>541</v>
      </c>
      <c r="D290" s="11" t="s">
        <v>260</v>
      </c>
      <c r="E290" s="19" t="s">
        <v>791</v>
      </c>
      <c r="F290" s="10">
        <v>41821</v>
      </c>
      <c r="G290" s="10">
        <v>45047</v>
      </c>
      <c r="H290" s="11">
        <v>107</v>
      </c>
      <c r="I290" s="20" t="s">
        <v>259</v>
      </c>
      <c r="J290" s="11" t="s">
        <v>261</v>
      </c>
      <c r="K290" s="11" t="s">
        <v>262</v>
      </c>
      <c r="L290" s="11">
        <v>1</v>
      </c>
    </row>
    <row r="291" spans="1:12">
      <c r="A291" s="11" t="s">
        <v>542</v>
      </c>
      <c r="D291" s="11" t="s">
        <v>260</v>
      </c>
      <c r="E291" s="19" t="s">
        <v>792</v>
      </c>
      <c r="F291" s="10">
        <v>41821</v>
      </c>
      <c r="G291" s="10">
        <v>45047</v>
      </c>
      <c r="H291" s="11">
        <v>107</v>
      </c>
      <c r="I291" s="20" t="s">
        <v>259</v>
      </c>
      <c r="J291" s="11" t="s">
        <v>261</v>
      </c>
      <c r="K291" s="11" t="s">
        <v>262</v>
      </c>
      <c r="L291" s="11">
        <v>1</v>
      </c>
    </row>
    <row r="292" spans="1:12">
      <c r="A292" s="11" t="s">
        <v>543</v>
      </c>
      <c r="D292" s="11" t="s">
        <v>260</v>
      </c>
      <c r="E292" s="19" t="s">
        <v>793</v>
      </c>
      <c r="F292" s="10">
        <v>41821</v>
      </c>
      <c r="G292" s="10">
        <v>45047</v>
      </c>
      <c r="H292" s="11">
        <v>107</v>
      </c>
      <c r="I292" s="20" t="s">
        <v>259</v>
      </c>
      <c r="J292" s="11" t="s">
        <v>261</v>
      </c>
      <c r="K292" s="11" t="s">
        <v>262</v>
      </c>
      <c r="L292" s="11">
        <v>1</v>
      </c>
    </row>
    <row r="293" spans="1:12">
      <c r="A293" s="11" t="s">
        <v>544</v>
      </c>
      <c r="D293" s="11" t="s">
        <v>260</v>
      </c>
      <c r="E293" s="19" t="s">
        <v>794</v>
      </c>
      <c r="F293" s="10">
        <v>41821</v>
      </c>
      <c r="G293" s="10">
        <v>45047</v>
      </c>
      <c r="H293" s="11">
        <v>107</v>
      </c>
      <c r="I293" s="20" t="s">
        <v>259</v>
      </c>
      <c r="J293" s="11" t="s">
        <v>261</v>
      </c>
      <c r="K293" s="11" t="s">
        <v>262</v>
      </c>
      <c r="L293" s="11">
        <v>1</v>
      </c>
    </row>
    <row r="294" spans="1:12">
      <c r="A294" s="11" t="s">
        <v>545</v>
      </c>
      <c r="D294" s="11" t="s">
        <v>260</v>
      </c>
      <c r="E294" s="19" t="s">
        <v>795</v>
      </c>
      <c r="F294" s="10">
        <v>41821</v>
      </c>
      <c r="G294" s="10">
        <v>45047</v>
      </c>
      <c r="H294" s="11">
        <v>107</v>
      </c>
      <c r="I294" s="20" t="s">
        <v>259</v>
      </c>
      <c r="J294" s="11" t="s">
        <v>261</v>
      </c>
      <c r="K294" s="11" t="s">
        <v>262</v>
      </c>
      <c r="L294" s="11">
        <v>1</v>
      </c>
    </row>
    <row r="295" spans="1:12">
      <c r="A295" s="11" t="s">
        <v>546</v>
      </c>
      <c r="D295" s="11" t="s">
        <v>260</v>
      </c>
      <c r="E295" s="19" t="s">
        <v>796</v>
      </c>
      <c r="F295" s="10">
        <v>41821</v>
      </c>
      <c r="G295" s="10">
        <v>45047</v>
      </c>
      <c r="H295" s="11">
        <v>107</v>
      </c>
      <c r="I295" s="20" t="s">
        <v>259</v>
      </c>
      <c r="J295" s="11" t="s">
        <v>261</v>
      </c>
      <c r="K295" s="11" t="s">
        <v>262</v>
      </c>
      <c r="L295" s="11">
        <v>1</v>
      </c>
    </row>
    <row r="296" spans="1:12">
      <c r="A296" s="11" t="s">
        <v>547</v>
      </c>
      <c r="D296" s="11" t="s">
        <v>260</v>
      </c>
      <c r="E296" s="19" t="s">
        <v>797</v>
      </c>
      <c r="F296" s="10">
        <v>41821</v>
      </c>
      <c r="G296" s="10">
        <v>45047</v>
      </c>
      <c r="H296" s="11">
        <v>107</v>
      </c>
      <c r="I296" s="20" t="s">
        <v>259</v>
      </c>
      <c r="J296" s="11" t="s">
        <v>261</v>
      </c>
      <c r="K296" s="11" t="s">
        <v>262</v>
      </c>
      <c r="L296" s="11">
        <v>1</v>
      </c>
    </row>
    <row r="297" spans="1:12">
      <c r="A297" s="11" t="s">
        <v>548</v>
      </c>
      <c r="D297" s="11" t="s">
        <v>260</v>
      </c>
      <c r="E297" s="19" t="s">
        <v>798</v>
      </c>
      <c r="F297" s="10">
        <v>41821</v>
      </c>
      <c r="G297" s="10">
        <v>45047</v>
      </c>
      <c r="H297" s="11">
        <v>107</v>
      </c>
      <c r="I297" s="20" t="s">
        <v>259</v>
      </c>
      <c r="J297" s="11" t="s">
        <v>261</v>
      </c>
      <c r="K297" s="11" t="s">
        <v>262</v>
      </c>
      <c r="L297" s="11">
        <v>1</v>
      </c>
    </row>
    <row r="298" spans="1:12">
      <c r="A298" s="11" t="s">
        <v>549</v>
      </c>
      <c r="D298" s="11" t="s">
        <v>260</v>
      </c>
      <c r="E298" s="19" t="s">
        <v>799</v>
      </c>
      <c r="F298" s="10">
        <v>41821</v>
      </c>
      <c r="G298" s="10">
        <v>45047</v>
      </c>
      <c r="H298" s="11">
        <v>107</v>
      </c>
      <c r="I298" s="20" t="s">
        <v>259</v>
      </c>
      <c r="J298" s="11" t="s">
        <v>261</v>
      </c>
      <c r="K298" s="11" t="s">
        <v>262</v>
      </c>
      <c r="L298" s="11">
        <v>1</v>
      </c>
    </row>
    <row r="299" spans="1:12">
      <c r="A299" s="11" t="s">
        <v>550</v>
      </c>
      <c r="D299" s="11" t="s">
        <v>260</v>
      </c>
      <c r="E299" s="19" t="s">
        <v>800</v>
      </c>
      <c r="F299" s="10">
        <v>41821</v>
      </c>
      <c r="G299" s="10">
        <v>45047</v>
      </c>
      <c r="H299" s="11">
        <v>107</v>
      </c>
      <c r="I299" s="20" t="s">
        <v>259</v>
      </c>
      <c r="J299" s="11" t="s">
        <v>261</v>
      </c>
      <c r="K299" s="11" t="s">
        <v>262</v>
      </c>
      <c r="L299" s="11">
        <v>1</v>
      </c>
    </row>
    <row r="300" spans="1:12">
      <c r="A300" s="11" t="s">
        <v>551</v>
      </c>
      <c r="D300" s="11" t="s">
        <v>260</v>
      </c>
      <c r="E300" s="19" t="s">
        <v>801</v>
      </c>
      <c r="F300" s="10">
        <v>41821</v>
      </c>
      <c r="G300" s="10">
        <v>45047</v>
      </c>
      <c r="H300" s="11">
        <v>107</v>
      </c>
      <c r="I300" s="20" t="s">
        <v>259</v>
      </c>
      <c r="J300" s="11" t="s">
        <v>261</v>
      </c>
      <c r="K300" s="11" t="s">
        <v>262</v>
      </c>
      <c r="L300" s="11">
        <v>1</v>
      </c>
    </row>
    <row r="301" spans="1:12">
      <c r="A301" s="11" t="s">
        <v>552</v>
      </c>
      <c r="D301" s="11" t="s">
        <v>260</v>
      </c>
      <c r="E301" s="19" t="s">
        <v>802</v>
      </c>
      <c r="F301" s="10">
        <v>41821</v>
      </c>
      <c r="G301" s="10">
        <v>45047</v>
      </c>
      <c r="H301" s="11">
        <v>107</v>
      </c>
      <c r="I301" s="20" t="s">
        <v>259</v>
      </c>
      <c r="J301" s="11" t="s">
        <v>261</v>
      </c>
      <c r="K301" s="11" t="s">
        <v>262</v>
      </c>
      <c r="L301" s="11">
        <v>1</v>
      </c>
    </row>
    <row r="302" spans="1:12">
      <c r="A302" s="11" t="s">
        <v>553</v>
      </c>
      <c r="D302" s="11" t="s">
        <v>260</v>
      </c>
      <c r="E302" s="19" t="s">
        <v>803</v>
      </c>
      <c r="F302" s="10">
        <v>41821</v>
      </c>
      <c r="G302" s="10">
        <v>45047</v>
      </c>
      <c r="H302" s="11">
        <v>107</v>
      </c>
      <c r="I302" s="20" t="s">
        <v>259</v>
      </c>
      <c r="J302" s="11" t="s">
        <v>261</v>
      </c>
      <c r="K302" s="11" t="s">
        <v>262</v>
      </c>
      <c r="L302" s="11">
        <v>1</v>
      </c>
    </row>
    <row r="303" spans="1:12">
      <c r="A303" s="11" t="s">
        <v>554</v>
      </c>
      <c r="D303" s="11" t="s">
        <v>260</v>
      </c>
      <c r="E303" s="19" t="s">
        <v>804</v>
      </c>
      <c r="F303" s="10">
        <v>41821</v>
      </c>
      <c r="G303" s="10">
        <v>45047</v>
      </c>
      <c r="H303" s="11">
        <v>107</v>
      </c>
      <c r="I303" s="20" t="s">
        <v>259</v>
      </c>
      <c r="J303" s="11" t="s">
        <v>261</v>
      </c>
      <c r="K303" s="11" t="s">
        <v>262</v>
      </c>
      <c r="L303" s="11">
        <v>1</v>
      </c>
    </row>
    <row r="304" spans="1:12">
      <c r="A304" s="11" t="s">
        <v>555</v>
      </c>
      <c r="D304" s="11" t="s">
        <v>260</v>
      </c>
      <c r="E304" s="19" t="s">
        <v>805</v>
      </c>
      <c r="F304" s="10">
        <v>41821</v>
      </c>
      <c r="G304" s="10">
        <v>45047</v>
      </c>
      <c r="H304" s="11">
        <v>107</v>
      </c>
      <c r="I304" s="20" t="s">
        <v>259</v>
      </c>
      <c r="J304" s="11" t="s">
        <v>261</v>
      </c>
      <c r="K304" s="11" t="s">
        <v>262</v>
      </c>
      <c r="L304" s="11">
        <v>1</v>
      </c>
    </row>
    <row r="305" spans="1:12">
      <c r="A305" s="11" t="s">
        <v>556</v>
      </c>
      <c r="D305" s="11" t="s">
        <v>260</v>
      </c>
      <c r="E305" s="19" t="s">
        <v>806</v>
      </c>
      <c r="F305" s="10">
        <v>41821</v>
      </c>
      <c r="G305" s="10">
        <v>45047</v>
      </c>
      <c r="H305" s="11">
        <v>107</v>
      </c>
      <c r="I305" s="20" t="s">
        <v>259</v>
      </c>
      <c r="J305" s="11" t="s">
        <v>261</v>
      </c>
      <c r="K305" s="11" t="s">
        <v>262</v>
      </c>
      <c r="L305" s="11">
        <v>1</v>
      </c>
    </row>
    <row r="306" spans="1:12">
      <c r="A306" s="11" t="s">
        <v>557</v>
      </c>
      <c r="D306" s="11" t="s">
        <v>260</v>
      </c>
      <c r="E306" s="19" t="s">
        <v>807</v>
      </c>
      <c r="F306" s="10">
        <v>41821</v>
      </c>
      <c r="G306" s="10">
        <v>45047</v>
      </c>
      <c r="H306" s="11">
        <v>107</v>
      </c>
      <c r="I306" s="20" t="s">
        <v>259</v>
      </c>
      <c r="J306" s="11" t="s">
        <v>261</v>
      </c>
      <c r="K306" s="11" t="s">
        <v>262</v>
      </c>
      <c r="L306" s="11">
        <v>1</v>
      </c>
    </row>
    <row r="307" spans="1:12">
      <c r="A307" s="11" t="s">
        <v>558</v>
      </c>
      <c r="D307" s="11" t="s">
        <v>260</v>
      </c>
      <c r="E307" s="19" t="s">
        <v>808</v>
      </c>
      <c r="F307" s="10">
        <v>41821</v>
      </c>
      <c r="G307" s="10">
        <v>45047</v>
      </c>
      <c r="H307" s="11">
        <v>107</v>
      </c>
      <c r="I307" s="20" t="s">
        <v>259</v>
      </c>
      <c r="J307" s="11" t="s">
        <v>261</v>
      </c>
      <c r="K307" s="11" t="s">
        <v>262</v>
      </c>
      <c r="L307" s="11">
        <v>1</v>
      </c>
    </row>
    <row r="308" spans="1:12">
      <c r="A308" s="11" t="s">
        <v>559</v>
      </c>
      <c r="D308" s="11" t="s">
        <v>260</v>
      </c>
      <c r="E308" s="19" t="s">
        <v>809</v>
      </c>
      <c r="F308" s="10">
        <v>41821</v>
      </c>
      <c r="G308" s="10">
        <v>45047</v>
      </c>
      <c r="H308" s="11">
        <v>107</v>
      </c>
      <c r="I308" s="20" t="s">
        <v>259</v>
      </c>
      <c r="J308" s="11" t="s">
        <v>261</v>
      </c>
      <c r="K308" s="11" t="s">
        <v>262</v>
      </c>
      <c r="L308" s="11">
        <v>1</v>
      </c>
    </row>
    <row r="309" spans="1:12">
      <c r="A309" s="11" t="s">
        <v>560</v>
      </c>
      <c r="D309" s="11" t="s">
        <v>260</v>
      </c>
      <c r="E309" s="19" t="s">
        <v>810</v>
      </c>
      <c r="F309" s="10">
        <v>41821</v>
      </c>
      <c r="G309" s="10">
        <v>45047</v>
      </c>
      <c r="H309" s="11">
        <v>107</v>
      </c>
      <c r="I309" s="20" t="s">
        <v>259</v>
      </c>
      <c r="J309" s="11" t="s">
        <v>261</v>
      </c>
      <c r="K309" s="11" t="s">
        <v>262</v>
      </c>
      <c r="L309" s="11">
        <v>1</v>
      </c>
    </row>
    <row r="310" spans="1:12">
      <c r="A310" s="11" t="s">
        <v>561</v>
      </c>
      <c r="D310" s="11" t="s">
        <v>260</v>
      </c>
      <c r="E310" s="19" t="s">
        <v>811</v>
      </c>
      <c r="F310" s="10">
        <v>41821</v>
      </c>
      <c r="G310" s="10">
        <v>45047</v>
      </c>
      <c r="H310" s="11">
        <v>107</v>
      </c>
      <c r="I310" s="20" t="s">
        <v>259</v>
      </c>
      <c r="J310" s="11" t="s">
        <v>261</v>
      </c>
      <c r="K310" s="11" t="s">
        <v>262</v>
      </c>
      <c r="L310" s="11">
        <v>1</v>
      </c>
    </row>
    <row r="311" spans="1:12">
      <c r="A311" s="11" t="s">
        <v>562</v>
      </c>
      <c r="D311" s="11" t="s">
        <v>260</v>
      </c>
      <c r="E311" s="19" t="s">
        <v>812</v>
      </c>
      <c r="F311" s="10">
        <v>41821</v>
      </c>
      <c r="G311" s="10">
        <v>45047</v>
      </c>
      <c r="H311" s="11">
        <v>107</v>
      </c>
      <c r="I311" s="20" t="s">
        <v>259</v>
      </c>
      <c r="J311" s="11" t="s">
        <v>261</v>
      </c>
      <c r="K311" s="11" t="s">
        <v>262</v>
      </c>
      <c r="L311" s="11">
        <v>1</v>
      </c>
    </row>
    <row r="312" spans="1:12">
      <c r="A312" s="11" t="s">
        <v>563</v>
      </c>
      <c r="D312" s="11" t="s">
        <v>260</v>
      </c>
      <c r="E312" s="19" t="s">
        <v>813</v>
      </c>
      <c r="F312" s="10">
        <v>41821</v>
      </c>
      <c r="G312" s="10">
        <v>45047</v>
      </c>
      <c r="H312" s="11">
        <v>107</v>
      </c>
      <c r="I312" s="20" t="s">
        <v>259</v>
      </c>
      <c r="J312" s="11" t="s">
        <v>261</v>
      </c>
      <c r="K312" s="11" t="s">
        <v>262</v>
      </c>
      <c r="L312" s="11">
        <v>1</v>
      </c>
    </row>
    <row r="313" spans="1:12">
      <c r="A313" s="11" t="s">
        <v>564</v>
      </c>
      <c r="D313" s="11" t="s">
        <v>260</v>
      </c>
      <c r="E313" s="19" t="s">
        <v>814</v>
      </c>
      <c r="F313" s="10">
        <v>41821</v>
      </c>
      <c r="G313" s="10">
        <v>45047</v>
      </c>
      <c r="H313" s="11">
        <v>107</v>
      </c>
      <c r="I313" s="20" t="s">
        <v>259</v>
      </c>
      <c r="J313" s="11" t="s">
        <v>261</v>
      </c>
      <c r="K313" s="11" t="s">
        <v>262</v>
      </c>
      <c r="L313" s="11">
        <v>1</v>
      </c>
    </row>
    <row r="314" spans="1:12">
      <c r="A314" s="11" t="s">
        <v>565</v>
      </c>
      <c r="D314" s="11" t="s">
        <v>260</v>
      </c>
      <c r="E314" s="19" t="s">
        <v>815</v>
      </c>
      <c r="F314" s="10">
        <v>41821</v>
      </c>
      <c r="G314" s="10">
        <v>45047</v>
      </c>
      <c r="H314" s="11">
        <v>107</v>
      </c>
      <c r="I314" s="20" t="s">
        <v>259</v>
      </c>
      <c r="J314" s="11" t="s">
        <v>261</v>
      </c>
      <c r="K314" s="11" t="s">
        <v>262</v>
      </c>
      <c r="L314" s="11">
        <v>1</v>
      </c>
    </row>
    <row r="315" spans="1:12">
      <c r="A315" s="11" t="s">
        <v>566</v>
      </c>
      <c r="D315" s="11" t="s">
        <v>260</v>
      </c>
      <c r="E315" s="19" t="s">
        <v>816</v>
      </c>
      <c r="F315" s="10">
        <v>41821</v>
      </c>
      <c r="G315" s="10">
        <v>45047</v>
      </c>
      <c r="H315" s="11">
        <v>107</v>
      </c>
      <c r="I315" s="20" t="s">
        <v>259</v>
      </c>
      <c r="J315" s="11" t="s">
        <v>261</v>
      </c>
      <c r="K315" s="11" t="s">
        <v>262</v>
      </c>
      <c r="L315" s="11">
        <v>1</v>
      </c>
    </row>
    <row r="316" spans="1:12">
      <c r="A316" s="11" t="s">
        <v>567</v>
      </c>
      <c r="D316" s="11" t="s">
        <v>260</v>
      </c>
      <c r="E316" s="19" t="s">
        <v>817</v>
      </c>
      <c r="F316" s="10">
        <v>41821</v>
      </c>
      <c r="G316" s="10">
        <v>45047</v>
      </c>
      <c r="H316" s="11">
        <v>107</v>
      </c>
      <c r="I316" s="20" t="s">
        <v>259</v>
      </c>
      <c r="J316" s="11" t="s">
        <v>261</v>
      </c>
      <c r="K316" s="11" t="s">
        <v>262</v>
      </c>
      <c r="L316" s="11">
        <v>1</v>
      </c>
    </row>
    <row r="317" spans="1:12">
      <c r="A317" s="11" t="s">
        <v>568</v>
      </c>
      <c r="D317" s="11" t="s">
        <v>260</v>
      </c>
      <c r="E317" s="19" t="s">
        <v>818</v>
      </c>
      <c r="F317" s="10">
        <v>41821</v>
      </c>
      <c r="G317" s="10">
        <v>45047</v>
      </c>
      <c r="H317" s="11">
        <v>107</v>
      </c>
      <c r="I317" s="20" t="s">
        <v>259</v>
      </c>
      <c r="J317" s="11" t="s">
        <v>261</v>
      </c>
      <c r="K317" s="11" t="s">
        <v>262</v>
      </c>
      <c r="L317" s="11">
        <v>1</v>
      </c>
    </row>
    <row r="318" spans="1:12">
      <c r="A318" s="11" t="s">
        <v>569</v>
      </c>
      <c r="D318" s="11" t="s">
        <v>260</v>
      </c>
      <c r="E318" s="19" t="s">
        <v>819</v>
      </c>
      <c r="F318" s="10">
        <v>41821</v>
      </c>
      <c r="G318" s="10">
        <v>45047</v>
      </c>
      <c r="H318" s="11">
        <v>107</v>
      </c>
      <c r="I318" s="20" t="s">
        <v>259</v>
      </c>
      <c r="J318" s="11" t="s">
        <v>261</v>
      </c>
      <c r="K318" s="11" t="s">
        <v>262</v>
      </c>
      <c r="L318" s="11">
        <v>1</v>
      </c>
    </row>
    <row r="319" spans="1:12">
      <c r="A319" s="11" t="s">
        <v>570</v>
      </c>
      <c r="D319" s="11" t="s">
        <v>260</v>
      </c>
      <c r="E319" s="19" t="s">
        <v>820</v>
      </c>
      <c r="F319" s="10">
        <v>41821</v>
      </c>
      <c r="G319" s="10">
        <v>45047</v>
      </c>
      <c r="H319" s="11">
        <v>107</v>
      </c>
      <c r="I319" s="20" t="s">
        <v>259</v>
      </c>
      <c r="J319" s="11" t="s">
        <v>261</v>
      </c>
      <c r="K319" s="11" t="s">
        <v>262</v>
      </c>
      <c r="L319" s="11">
        <v>1</v>
      </c>
    </row>
    <row r="320" spans="1:12">
      <c r="A320" s="11" t="s">
        <v>571</v>
      </c>
      <c r="D320" s="11" t="s">
        <v>260</v>
      </c>
      <c r="E320" s="19" t="s">
        <v>821</v>
      </c>
      <c r="F320" s="10">
        <v>41821</v>
      </c>
      <c r="G320" s="10">
        <v>45047</v>
      </c>
      <c r="H320" s="11">
        <v>107</v>
      </c>
      <c r="I320" s="20" t="s">
        <v>259</v>
      </c>
      <c r="J320" s="11" t="s">
        <v>261</v>
      </c>
      <c r="K320" s="11" t="s">
        <v>262</v>
      </c>
      <c r="L320" s="11">
        <v>1</v>
      </c>
    </row>
    <row r="321" spans="1:12">
      <c r="A321" s="11" t="s">
        <v>572</v>
      </c>
      <c r="D321" s="11" t="s">
        <v>260</v>
      </c>
      <c r="E321" s="19" t="s">
        <v>822</v>
      </c>
      <c r="F321" s="10">
        <v>41821</v>
      </c>
      <c r="G321" s="10">
        <v>45047</v>
      </c>
      <c r="H321" s="11">
        <v>107</v>
      </c>
      <c r="I321" s="20" t="s">
        <v>259</v>
      </c>
      <c r="J321" s="11" t="s">
        <v>261</v>
      </c>
      <c r="K321" s="11" t="s">
        <v>262</v>
      </c>
      <c r="L321" s="11">
        <v>1</v>
      </c>
    </row>
    <row r="322" spans="1:12">
      <c r="A322" s="11" t="s">
        <v>573</v>
      </c>
      <c r="D322" s="11" t="s">
        <v>260</v>
      </c>
      <c r="E322" s="19" t="s">
        <v>823</v>
      </c>
      <c r="F322" s="10">
        <v>41821</v>
      </c>
      <c r="G322" s="10">
        <v>45047</v>
      </c>
      <c r="H322" s="11">
        <v>107</v>
      </c>
      <c r="I322" s="20" t="s">
        <v>259</v>
      </c>
      <c r="J322" s="11" t="s">
        <v>261</v>
      </c>
      <c r="K322" s="11" t="s">
        <v>262</v>
      </c>
      <c r="L322" s="11">
        <v>1</v>
      </c>
    </row>
    <row r="323" spans="1:12">
      <c r="A323" s="11" t="s">
        <v>574</v>
      </c>
      <c r="D323" s="11" t="s">
        <v>260</v>
      </c>
      <c r="E323" s="19" t="s">
        <v>824</v>
      </c>
      <c r="F323" s="10">
        <v>41821</v>
      </c>
      <c r="G323" s="10">
        <v>45047</v>
      </c>
      <c r="H323" s="11">
        <v>107</v>
      </c>
      <c r="I323" s="20" t="s">
        <v>259</v>
      </c>
      <c r="J323" s="11" t="s">
        <v>261</v>
      </c>
      <c r="K323" s="11" t="s">
        <v>262</v>
      </c>
      <c r="L323" s="11">
        <v>1</v>
      </c>
    </row>
    <row r="324" spans="1:12">
      <c r="A324" s="11" t="s">
        <v>575</v>
      </c>
      <c r="D324" s="11" t="s">
        <v>260</v>
      </c>
      <c r="E324" s="19" t="s">
        <v>825</v>
      </c>
      <c r="F324" s="10">
        <v>41821</v>
      </c>
      <c r="G324" s="10">
        <v>45047</v>
      </c>
      <c r="H324" s="11">
        <v>107</v>
      </c>
      <c r="I324" s="20" t="s">
        <v>259</v>
      </c>
      <c r="J324" s="11" t="s">
        <v>261</v>
      </c>
      <c r="K324" s="11" t="s">
        <v>262</v>
      </c>
      <c r="L324" s="11">
        <v>1</v>
      </c>
    </row>
    <row r="325" spans="1:12">
      <c r="A325" s="11" t="s">
        <v>576</v>
      </c>
      <c r="D325" s="11" t="s">
        <v>260</v>
      </c>
      <c r="E325" s="19" t="s">
        <v>826</v>
      </c>
      <c r="F325" s="10">
        <v>41821</v>
      </c>
      <c r="G325" s="10">
        <v>45047</v>
      </c>
      <c r="H325" s="11">
        <v>107</v>
      </c>
      <c r="I325" s="20" t="s">
        <v>259</v>
      </c>
      <c r="J325" s="11" t="s">
        <v>261</v>
      </c>
      <c r="K325" s="11" t="s">
        <v>262</v>
      </c>
      <c r="L325" s="11">
        <v>1</v>
      </c>
    </row>
    <row r="326" spans="1:12">
      <c r="A326" s="11" t="s">
        <v>577</v>
      </c>
      <c r="D326" s="11" t="s">
        <v>260</v>
      </c>
      <c r="E326" s="19" t="s">
        <v>827</v>
      </c>
      <c r="F326" s="10">
        <v>41821</v>
      </c>
      <c r="G326" s="10">
        <v>45047</v>
      </c>
      <c r="H326" s="11">
        <v>107</v>
      </c>
      <c r="I326" s="20" t="s">
        <v>259</v>
      </c>
      <c r="J326" s="11" t="s">
        <v>261</v>
      </c>
      <c r="K326" s="11" t="s">
        <v>262</v>
      </c>
      <c r="L326" s="11">
        <v>1</v>
      </c>
    </row>
    <row r="327" spans="1:12">
      <c r="A327" s="11" t="s">
        <v>578</v>
      </c>
      <c r="D327" s="11" t="s">
        <v>260</v>
      </c>
      <c r="E327" s="19" t="s">
        <v>828</v>
      </c>
      <c r="F327" s="10">
        <v>41821</v>
      </c>
      <c r="G327" s="10">
        <v>45047</v>
      </c>
      <c r="H327" s="11">
        <v>107</v>
      </c>
      <c r="I327" s="20" t="s">
        <v>259</v>
      </c>
      <c r="J327" s="11" t="s">
        <v>261</v>
      </c>
      <c r="K327" s="11" t="s">
        <v>262</v>
      </c>
      <c r="L327" s="11">
        <v>1</v>
      </c>
    </row>
    <row r="328" spans="1:12">
      <c r="A328" s="11" t="s">
        <v>579</v>
      </c>
      <c r="D328" s="11" t="s">
        <v>260</v>
      </c>
      <c r="E328" s="19" t="s">
        <v>829</v>
      </c>
      <c r="F328" s="10">
        <v>41821</v>
      </c>
      <c r="G328" s="10">
        <v>45047</v>
      </c>
      <c r="H328" s="11">
        <v>107</v>
      </c>
      <c r="I328" s="20" t="s">
        <v>259</v>
      </c>
      <c r="J328" s="11" t="s">
        <v>261</v>
      </c>
      <c r="K328" s="11" t="s">
        <v>262</v>
      </c>
      <c r="L328" s="11">
        <v>1</v>
      </c>
    </row>
    <row r="329" spans="1:12">
      <c r="A329" s="11" t="s">
        <v>580</v>
      </c>
      <c r="D329" s="11" t="s">
        <v>260</v>
      </c>
      <c r="E329" s="19" t="s">
        <v>830</v>
      </c>
      <c r="F329" s="10">
        <v>41821</v>
      </c>
      <c r="G329" s="10">
        <v>45047</v>
      </c>
      <c r="H329" s="11">
        <v>107</v>
      </c>
      <c r="I329" s="20" t="s">
        <v>259</v>
      </c>
      <c r="J329" s="11" t="s">
        <v>261</v>
      </c>
      <c r="K329" s="11" t="s">
        <v>262</v>
      </c>
      <c r="L329" s="11">
        <v>1</v>
      </c>
    </row>
    <row r="330" spans="1:12">
      <c r="A330" s="11" t="s">
        <v>581</v>
      </c>
      <c r="D330" s="11" t="s">
        <v>260</v>
      </c>
      <c r="E330" s="19" t="s">
        <v>831</v>
      </c>
      <c r="F330" s="10">
        <v>41821</v>
      </c>
      <c r="G330" s="10">
        <v>45047</v>
      </c>
      <c r="H330" s="11">
        <v>107</v>
      </c>
      <c r="I330" s="20" t="s">
        <v>259</v>
      </c>
      <c r="J330" s="11" t="s">
        <v>261</v>
      </c>
      <c r="K330" s="11" t="s">
        <v>262</v>
      </c>
      <c r="L330" s="11">
        <v>1</v>
      </c>
    </row>
    <row r="331" spans="1:12">
      <c r="A331" s="11" t="s">
        <v>582</v>
      </c>
      <c r="D331" s="11" t="s">
        <v>260</v>
      </c>
      <c r="E331" s="19" t="s">
        <v>832</v>
      </c>
      <c r="F331" s="10">
        <v>41821</v>
      </c>
      <c r="G331" s="10">
        <v>45047</v>
      </c>
      <c r="H331" s="11">
        <v>107</v>
      </c>
      <c r="I331" s="20" t="s">
        <v>259</v>
      </c>
      <c r="J331" s="11" t="s">
        <v>261</v>
      </c>
      <c r="K331" s="11" t="s">
        <v>262</v>
      </c>
      <c r="L331" s="11">
        <v>1</v>
      </c>
    </row>
    <row r="332" spans="1:12">
      <c r="A332" s="11" t="s">
        <v>583</v>
      </c>
      <c r="D332" s="11" t="s">
        <v>260</v>
      </c>
      <c r="E332" s="19" t="s">
        <v>833</v>
      </c>
      <c r="F332" s="10">
        <v>41821</v>
      </c>
      <c r="G332" s="10">
        <v>45047</v>
      </c>
      <c r="H332" s="11">
        <v>107</v>
      </c>
      <c r="I332" s="20" t="s">
        <v>259</v>
      </c>
      <c r="J332" s="11" t="s">
        <v>261</v>
      </c>
      <c r="K332" s="11" t="s">
        <v>262</v>
      </c>
      <c r="L332" s="11">
        <v>1</v>
      </c>
    </row>
    <row r="333" spans="1:12">
      <c r="A333" s="11" t="s">
        <v>584</v>
      </c>
      <c r="D333" s="11" t="s">
        <v>260</v>
      </c>
      <c r="E333" s="19" t="s">
        <v>834</v>
      </c>
      <c r="F333" s="10">
        <v>41821</v>
      </c>
      <c r="G333" s="10">
        <v>45047</v>
      </c>
      <c r="H333" s="11">
        <v>107</v>
      </c>
      <c r="I333" s="20" t="s">
        <v>259</v>
      </c>
      <c r="J333" s="11" t="s">
        <v>261</v>
      </c>
      <c r="K333" s="11" t="s">
        <v>262</v>
      </c>
      <c r="L333" s="11">
        <v>1</v>
      </c>
    </row>
    <row r="334" spans="1:12">
      <c r="A334" s="11" t="s">
        <v>585</v>
      </c>
      <c r="D334" s="11" t="s">
        <v>260</v>
      </c>
      <c r="E334" s="19" t="s">
        <v>835</v>
      </c>
      <c r="F334" s="10">
        <v>41821</v>
      </c>
      <c r="G334" s="10">
        <v>45047</v>
      </c>
      <c r="H334" s="11">
        <v>107</v>
      </c>
      <c r="I334" s="20" t="s">
        <v>259</v>
      </c>
      <c r="J334" s="11" t="s">
        <v>261</v>
      </c>
      <c r="K334" s="11" t="s">
        <v>262</v>
      </c>
      <c r="L334" s="11">
        <v>1</v>
      </c>
    </row>
    <row r="335" spans="1:12">
      <c r="A335" s="11" t="s">
        <v>586</v>
      </c>
      <c r="D335" s="11" t="s">
        <v>260</v>
      </c>
      <c r="E335" s="19" t="s">
        <v>836</v>
      </c>
      <c r="F335" s="10">
        <v>41821</v>
      </c>
      <c r="G335" s="10">
        <v>45047</v>
      </c>
      <c r="H335" s="11">
        <v>107</v>
      </c>
      <c r="I335" s="20" t="s">
        <v>259</v>
      </c>
      <c r="J335" s="11" t="s">
        <v>261</v>
      </c>
      <c r="K335" s="11" t="s">
        <v>262</v>
      </c>
      <c r="L335" s="11">
        <v>1</v>
      </c>
    </row>
    <row r="336" spans="1:12">
      <c r="A336" s="11" t="s">
        <v>587</v>
      </c>
      <c r="D336" s="11" t="s">
        <v>260</v>
      </c>
      <c r="E336" s="19" t="s">
        <v>837</v>
      </c>
      <c r="F336" s="10">
        <v>41821</v>
      </c>
      <c r="G336" s="10">
        <v>45047</v>
      </c>
      <c r="H336" s="11">
        <v>107</v>
      </c>
      <c r="I336" s="20" t="s">
        <v>259</v>
      </c>
      <c r="J336" s="11" t="s">
        <v>261</v>
      </c>
      <c r="K336" s="11" t="s">
        <v>262</v>
      </c>
      <c r="L336" s="11">
        <v>1</v>
      </c>
    </row>
    <row r="337" spans="1:12">
      <c r="A337" s="11" t="s">
        <v>588</v>
      </c>
      <c r="D337" s="11" t="s">
        <v>260</v>
      </c>
      <c r="E337" s="19" t="s">
        <v>838</v>
      </c>
      <c r="F337" s="10">
        <v>41821</v>
      </c>
      <c r="G337" s="10">
        <v>45047</v>
      </c>
      <c r="H337" s="11">
        <v>107</v>
      </c>
      <c r="I337" s="20" t="s">
        <v>259</v>
      </c>
      <c r="J337" s="11" t="s">
        <v>261</v>
      </c>
      <c r="K337" s="11" t="s">
        <v>262</v>
      </c>
      <c r="L337" s="11">
        <v>1</v>
      </c>
    </row>
    <row r="338" spans="1:12">
      <c r="A338" s="11" t="s">
        <v>589</v>
      </c>
      <c r="D338" s="11" t="s">
        <v>260</v>
      </c>
      <c r="E338" s="19" t="s">
        <v>839</v>
      </c>
      <c r="F338" s="10">
        <v>41821</v>
      </c>
      <c r="G338" s="10">
        <v>45047</v>
      </c>
      <c r="H338" s="11">
        <v>107</v>
      </c>
      <c r="I338" s="20" t="s">
        <v>259</v>
      </c>
      <c r="J338" s="11" t="s">
        <v>261</v>
      </c>
      <c r="K338" s="11" t="s">
        <v>262</v>
      </c>
      <c r="L338" s="11">
        <v>1</v>
      </c>
    </row>
    <row r="339" spans="1:12">
      <c r="A339" s="11" t="s">
        <v>590</v>
      </c>
      <c r="D339" s="11" t="s">
        <v>260</v>
      </c>
      <c r="E339" s="19" t="s">
        <v>840</v>
      </c>
      <c r="F339" s="10">
        <v>41821</v>
      </c>
      <c r="G339" s="10">
        <v>45047</v>
      </c>
      <c r="H339" s="11">
        <v>107</v>
      </c>
      <c r="I339" s="20" t="s">
        <v>259</v>
      </c>
      <c r="J339" s="11" t="s">
        <v>261</v>
      </c>
      <c r="K339" s="11" t="s">
        <v>262</v>
      </c>
      <c r="L339" s="11">
        <v>1</v>
      </c>
    </row>
    <row r="340" spans="1:12">
      <c r="A340" s="11" t="s">
        <v>591</v>
      </c>
      <c r="D340" s="11" t="s">
        <v>260</v>
      </c>
      <c r="E340" s="19" t="s">
        <v>841</v>
      </c>
      <c r="F340" s="10">
        <v>41821</v>
      </c>
      <c r="G340" s="10">
        <v>45047</v>
      </c>
      <c r="H340" s="11">
        <v>107</v>
      </c>
      <c r="I340" s="20" t="s">
        <v>259</v>
      </c>
      <c r="J340" s="11" t="s">
        <v>261</v>
      </c>
      <c r="K340" s="11" t="s">
        <v>262</v>
      </c>
      <c r="L340" s="11">
        <v>1</v>
      </c>
    </row>
    <row r="341" spans="1:12">
      <c r="A341" s="11" t="s">
        <v>592</v>
      </c>
      <c r="D341" s="11" t="s">
        <v>260</v>
      </c>
      <c r="E341" s="19" t="s">
        <v>842</v>
      </c>
      <c r="F341" s="10">
        <v>41821</v>
      </c>
      <c r="G341" s="10">
        <v>45047</v>
      </c>
      <c r="H341" s="11">
        <v>107</v>
      </c>
      <c r="I341" s="20" t="s">
        <v>259</v>
      </c>
      <c r="J341" s="11" t="s">
        <v>261</v>
      </c>
      <c r="K341" s="11" t="s">
        <v>262</v>
      </c>
      <c r="L341" s="11">
        <v>1</v>
      </c>
    </row>
    <row r="342" spans="1:12">
      <c r="A342" s="11" t="s">
        <v>593</v>
      </c>
      <c r="D342" s="11" t="s">
        <v>260</v>
      </c>
      <c r="E342" s="19" t="s">
        <v>843</v>
      </c>
      <c r="F342" s="10">
        <v>41821</v>
      </c>
      <c r="G342" s="10">
        <v>45047</v>
      </c>
      <c r="H342" s="11">
        <v>107</v>
      </c>
      <c r="I342" s="20" t="s">
        <v>259</v>
      </c>
      <c r="J342" s="11" t="s">
        <v>261</v>
      </c>
      <c r="K342" s="11" t="s">
        <v>262</v>
      </c>
      <c r="L342" s="11">
        <v>1</v>
      </c>
    </row>
    <row r="343" spans="1:12">
      <c r="A343" s="11" t="s">
        <v>594</v>
      </c>
      <c r="D343" s="11" t="s">
        <v>260</v>
      </c>
      <c r="E343" s="19" t="s">
        <v>844</v>
      </c>
      <c r="F343" s="10">
        <v>41821</v>
      </c>
      <c r="G343" s="10">
        <v>45047</v>
      </c>
      <c r="H343" s="11">
        <v>107</v>
      </c>
      <c r="I343" s="20" t="s">
        <v>259</v>
      </c>
      <c r="J343" s="11" t="s">
        <v>261</v>
      </c>
      <c r="K343" s="11" t="s">
        <v>262</v>
      </c>
      <c r="L343" s="11">
        <v>1</v>
      </c>
    </row>
    <row r="344" spans="1:12">
      <c r="A344" s="11" t="s">
        <v>595</v>
      </c>
      <c r="D344" s="11" t="s">
        <v>260</v>
      </c>
      <c r="E344" s="19" t="s">
        <v>845</v>
      </c>
      <c r="F344" s="10">
        <v>41821</v>
      </c>
      <c r="G344" s="10">
        <v>45047</v>
      </c>
      <c r="H344" s="11">
        <v>107</v>
      </c>
      <c r="I344" s="20" t="s">
        <v>259</v>
      </c>
      <c r="J344" s="11" t="s">
        <v>261</v>
      </c>
      <c r="K344" s="11" t="s">
        <v>262</v>
      </c>
      <c r="L344" s="11">
        <v>1</v>
      </c>
    </row>
    <row r="345" spans="1:12">
      <c r="A345" s="11" t="s">
        <v>596</v>
      </c>
      <c r="D345" s="11" t="s">
        <v>260</v>
      </c>
      <c r="E345" s="19" t="s">
        <v>846</v>
      </c>
      <c r="F345" s="10">
        <v>41821</v>
      </c>
      <c r="G345" s="10">
        <v>45047</v>
      </c>
      <c r="H345" s="11">
        <v>107</v>
      </c>
      <c r="I345" s="20" t="s">
        <v>259</v>
      </c>
      <c r="J345" s="11" t="s">
        <v>261</v>
      </c>
      <c r="K345" s="11" t="s">
        <v>262</v>
      </c>
      <c r="L345" s="11">
        <v>1</v>
      </c>
    </row>
    <row r="346" spans="1:12">
      <c r="A346" s="11" t="s">
        <v>597</v>
      </c>
      <c r="D346" s="11" t="s">
        <v>260</v>
      </c>
      <c r="E346" s="19" t="s">
        <v>847</v>
      </c>
      <c r="F346" s="10">
        <v>41821</v>
      </c>
      <c r="G346" s="10">
        <v>45047</v>
      </c>
      <c r="H346" s="11">
        <v>107</v>
      </c>
      <c r="I346" s="20" t="s">
        <v>259</v>
      </c>
      <c r="J346" s="11" t="s">
        <v>261</v>
      </c>
      <c r="K346" s="11" t="s">
        <v>262</v>
      </c>
      <c r="L346" s="11">
        <v>1</v>
      </c>
    </row>
    <row r="347" spans="1:12">
      <c r="A347" s="11" t="s">
        <v>598</v>
      </c>
      <c r="D347" s="11" t="s">
        <v>260</v>
      </c>
      <c r="E347" s="19" t="s">
        <v>848</v>
      </c>
      <c r="F347" s="10">
        <v>41821</v>
      </c>
      <c r="G347" s="10">
        <v>45047</v>
      </c>
      <c r="H347" s="11">
        <v>107</v>
      </c>
      <c r="I347" s="20" t="s">
        <v>259</v>
      </c>
      <c r="J347" s="11" t="s">
        <v>261</v>
      </c>
      <c r="K347" s="11" t="s">
        <v>262</v>
      </c>
      <c r="L347" s="11">
        <v>1</v>
      </c>
    </row>
    <row r="348" spans="1:12">
      <c r="A348" s="11" t="s">
        <v>599</v>
      </c>
      <c r="D348" s="11" t="s">
        <v>260</v>
      </c>
      <c r="E348" s="19" t="s">
        <v>849</v>
      </c>
      <c r="F348" s="10">
        <v>41821</v>
      </c>
      <c r="G348" s="10">
        <v>45047</v>
      </c>
      <c r="H348" s="11">
        <v>107</v>
      </c>
      <c r="I348" s="20" t="s">
        <v>259</v>
      </c>
      <c r="J348" s="11" t="s">
        <v>261</v>
      </c>
      <c r="K348" s="11" t="s">
        <v>262</v>
      </c>
      <c r="L348" s="11">
        <v>1</v>
      </c>
    </row>
    <row r="349" spans="1:12">
      <c r="A349" s="11" t="s">
        <v>600</v>
      </c>
      <c r="D349" s="11" t="s">
        <v>260</v>
      </c>
      <c r="E349" s="19" t="s">
        <v>850</v>
      </c>
      <c r="F349" s="10">
        <v>41821</v>
      </c>
      <c r="G349" s="10">
        <v>45047</v>
      </c>
      <c r="H349" s="11">
        <v>107</v>
      </c>
      <c r="I349" s="20" t="s">
        <v>259</v>
      </c>
      <c r="J349" s="11" t="s">
        <v>261</v>
      </c>
      <c r="K349" s="11" t="s">
        <v>262</v>
      </c>
      <c r="L349" s="11">
        <v>1</v>
      </c>
    </row>
    <row r="350" spans="1:12">
      <c r="A350" s="11" t="s">
        <v>601</v>
      </c>
      <c r="D350" s="11" t="s">
        <v>260</v>
      </c>
      <c r="E350" s="19" t="s">
        <v>851</v>
      </c>
      <c r="F350" s="10">
        <v>41821</v>
      </c>
      <c r="G350" s="10">
        <v>45047</v>
      </c>
      <c r="H350" s="11">
        <v>107</v>
      </c>
      <c r="I350" s="20" t="s">
        <v>259</v>
      </c>
      <c r="J350" s="11" t="s">
        <v>261</v>
      </c>
      <c r="K350" s="11" t="s">
        <v>262</v>
      </c>
      <c r="L350" s="11">
        <v>1</v>
      </c>
    </row>
    <row r="351" spans="1:12">
      <c r="A351" s="11" t="s">
        <v>602</v>
      </c>
      <c r="D351" s="11" t="s">
        <v>260</v>
      </c>
      <c r="E351" s="19" t="s">
        <v>852</v>
      </c>
      <c r="F351" s="10">
        <v>41821</v>
      </c>
      <c r="G351" s="10">
        <v>45047</v>
      </c>
      <c r="H351" s="11">
        <v>107</v>
      </c>
      <c r="I351" s="20" t="s">
        <v>259</v>
      </c>
      <c r="J351" s="11" t="s">
        <v>261</v>
      </c>
      <c r="K351" s="11" t="s">
        <v>262</v>
      </c>
      <c r="L351" s="11">
        <v>1</v>
      </c>
    </row>
    <row r="352" spans="1:12">
      <c r="A352" s="11" t="s">
        <v>603</v>
      </c>
      <c r="D352" s="11" t="s">
        <v>260</v>
      </c>
      <c r="E352" s="19" t="s">
        <v>853</v>
      </c>
      <c r="F352" s="10">
        <v>41821</v>
      </c>
      <c r="G352" s="10">
        <v>45047</v>
      </c>
      <c r="H352" s="11">
        <v>107</v>
      </c>
      <c r="I352" s="20" t="s">
        <v>259</v>
      </c>
      <c r="J352" s="11" t="s">
        <v>261</v>
      </c>
      <c r="K352" s="11" t="s">
        <v>262</v>
      </c>
      <c r="L352" s="11">
        <v>1</v>
      </c>
    </row>
    <row r="353" spans="1:12">
      <c r="A353" s="11" t="s">
        <v>604</v>
      </c>
      <c r="D353" s="11" t="s">
        <v>260</v>
      </c>
      <c r="E353" s="19" t="s">
        <v>854</v>
      </c>
      <c r="F353" s="10">
        <v>41821</v>
      </c>
      <c r="G353" s="10">
        <v>45047</v>
      </c>
      <c r="H353" s="11">
        <v>107</v>
      </c>
      <c r="I353" s="20" t="s">
        <v>259</v>
      </c>
      <c r="J353" s="11" t="s">
        <v>261</v>
      </c>
      <c r="K353" s="11" t="s">
        <v>262</v>
      </c>
      <c r="L353" s="11">
        <v>1</v>
      </c>
    </row>
    <row r="354" spans="1:12">
      <c r="A354" s="11" t="s">
        <v>605</v>
      </c>
      <c r="D354" s="11" t="s">
        <v>260</v>
      </c>
      <c r="E354" s="19" t="s">
        <v>855</v>
      </c>
      <c r="F354" s="10">
        <v>41821</v>
      </c>
      <c r="G354" s="10">
        <v>45047</v>
      </c>
      <c r="H354" s="11">
        <v>107</v>
      </c>
      <c r="I354" s="20" t="s">
        <v>259</v>
      </c>
      <c r="J354" s="11" t="s">
        <v>261</v>
      </c>
      <c r="K354" s="11" t="s">
        <v>262</v>
      </c>
      <c r="L354" s="11">
        <v>1</v>
      </c>
    </row>
    <row r="355" spans="1:12">
      <c r="A355" s="11" t="s">
        <v>606</v>
      </c>
      <c r="D355" s="11" t="s">
        <v>260</v>
      </c>
      <c r="E355" s="19" t="s">
        <v>856</v>
      </c>
      <c r="F355" s="10">
        <v>41821</v>
      </c>
      <c r="G355" s="10">
        <v>45047</v>
      </c>
      <c r="H355" s="11">
        <v>107</v>
      </c>
      <c r="I355" s="20" t="s">
        <v>259</v>
      </c>
      <c r="J355" s="11" t="s">
        <v>261</v>
      </c>
      <c r="K355" s="11" t="s">
        <v>262</v>
      </c>
      <c r="L355" s="11">
        <v>1</v>
      </c>
    </row>
    <row r="356" spans="1:12">
      <c r="A356" s="11" t="s">
        <v>607</v>
      </c>
      <c r="D356" s="11" t="s">
        <v>260</v>
      </c>
      <c r="E356" s="19" t="s">
        <v>857</v>
      </c>
      <c r="F356" s="10">
        <v>41821</v>
      </c>
      <c r="G356" s="10">
        <v>45047</v>
      </c>
      <c r="H356" s="11">
        <v>107</v>
      </c>
      <c r="I356" s="20" t="s">
        <v>259</v>
      </c>
      <c r="J356" s="11" t="s">
        <v>261</v>
      </c>
      <c r="K356" s="11" t="s">
        <v>262</v>
      </c>
      <c r="L356" s="11">
        <v>1</v>
      </c>
    </row>
    <row r="357" spans="1:12">
      <c r="A357" s="11" t="s">
        <v>608</v>
      </c>
      <c r="D357" s="11" t="s">
        <v>260</v>
      </c>
      <c r="E357" s="19" t="s">
        <v>858</v>
      </c>
      <c r="F357" s="10">
        <v>41821</v>
      </c>
      <c r="G357" s="10">
        <v>45047</v>
      </c>
      <c r="H357" s="11">
        <v>107</v>
      </c>
      <c r="I357" s="20" t="s">
        <v>259</v>
      </c>
      <c r="J357" s="11" t="s">
        <v>261</v>
      </c>
      <c r="K357" s="11" t="s">
        <v>262</v>
      </c>
      <c r="L357" s="11">
        <v>1</v>
      </c>
    </row>
    <row r="358" spans="1:12">
      <c r="A358" s="11" t="s">
        <v>609</v>
      </c>
      <c r="D358" s="11" t="s">
        <v>260</v>
      </c>
      <c r="E358" s="19" t="s">
        <v>859</v>
      </c>
      <c r="F358" s="10">
        <v>41821</v>
      </c>
      <c r="G358" s="10">
        <v>45047</v>
      </c>
      <c r="H358" s="11">
        <v>107</v>
      </c>
      <c r="I358" s="20" t="s">
        <v>259</v>
      </c>
      <c r="J358" s="11" t="s">
        <v>261</v>
      </c>
      <c r="K358" s="11" t="s">
        <v>262</v>
      </c>
      <c r="L358" s="11">
        <v>1</v>
      </c>
    </row>
    <row r="359" spans="1:12">
      <c r="A359" s="11" t="s">
        <v>610</v>
      </c>
      <c r="D359" s="11" t="s">
        <v>260</v>
      </c>
      <c r="E359" s="19" t="s">
        <v>860</v>
      </c>
      <c r="F359" s="10">
        <v>41821</v>
      </c>
      <c r="G359" s="10">
        <v>45047</v>
      </c>
      <c r="H359" s="11">
        <v>107</v>
      </c>
      <c r="I359" s="20" t="s">
        <v>259</v>
      </c>
      <c r="J359" s="11" t="s">
        <v>261</v>
      </c>
      <c r="K359" s="11" t="s">
        <v>262</v>
      </c>
      <c r="L359" s="11">
        <v>1</v>
      </c>
    </row>
    <row r="360" spans="1:12">
      <c r="A360" s="11" t="s">
        <v>611</v>
      </c>
      <c r="D360" s="11" t="s">
        <v>260</v>
      </c>
      <c r="E360" s="19" t="s">
        <v>861</v>
      </c>
      <c r="F360" s="10">
        <v>41821</v>
      </c>
      <c r="G360" s="10">
        <v>45047</v>
      </c>
      <c r="H360" s="11">
        <v>107</v>
      </c>
      <c r="I360" s="20" t="s">
        <v>259</v>
      </c>
      <c r="J360" s="11" t="s">
        <v>261</v>
      </c>
      <c r="K360" s="11" t="s">
        <v>262</v>
      </c>
      <c r="L360" s="11">
        <v>1</v>
      </c>
    </row>
    <row r="361" spans="1:12">
      <c r="A361" s="11" t="s">
        <v>612</v>
      </c>
      <c r="D361" s="11" t="s">
        <v>260</v>
      </c>
      <c r="E361" s="19" t="s">
        <v>862</v>
      </c>
      <c r="F361" s="10">
        <v>41821</v>
      </c>
      <c r="G361" s="10">
        <v>45047</v>
      </c>
      <c r="H361" s="11">
        <v>107</v>
      </c>
      <c r="I361" s="20" t="s">
        <v>259</v>
      </c>
      <c r="J361" s="11" t="s">
        <v>261</v>
      </c>
      <c r="K361" s="11" t="s">
        <v>262</v>
      </c>
      <c r="L361" s="11">
        <v>1</v>
      </c>
    </row>
    <row r="362" spans="1:12">
      <c r="A362" s="11" t="s">
        <v>613</v>
      </c>
      <c r="D362" s="11" t="s">
        <v>260</v>
      </c>
      <c r="E362" s="19" t="s">
        <v>863</v>
      </c>
      <c r="F362" s="10">
        <v>41821</v>
      </c>
      <c r="G362" s="10">
        <v>45047</v>
      </c>
      <c r="H362" s="11">
        <v>107</v>
      </c>
      <c r="I362" s="20" t="s">
        <v>259</v>
      </c>
      <c r="J362" s="11" t="s">
        <v>261</v>
      </c>
      <c r="K362" s="11" t="s">
        <v>262</v>
      </c>
      <c r="L362" s="11">
        <v>1</v>
      </c>
    </row>
    <row r="363" spans="1:12">
      <c r="A363" s="11" t="s">
        <v>614</v>
      </c>
      <c r="D363" s="11" t="s">
        <v>260</v>
      </c>
      <c r="E363" s="19" t="s">
        <v>864</v>
      </c>
      <c r="F363" s="10">
        <v>41821</v>
      </c>
      <c r="G363" s="10">
        <v>45047</v>
      </c>
      <c r="H363" s="11">
        <v>107</v>
      </c>
      <c r="I363" s="20" t="s">
        <v>259</v>
      </c>
      <c r="J363" s="11" t="s">
        <v>261</v>
      </c>
      <c r="K363" s="11" t="s">
        <v>262</v>
      </c>
      <c r="L363" s="11">
        <v>1</v>
      </c>
    </row>
    <row r="364" spans="1:12">
      <c r="A364" s="11" t="s">
        <v>615</v>
      </c>
      <c r="D364" s="11" t="s">
        <v>260</v>
      </c>
      <c r="E364" s="19" t="s">
        <v>865</v>
      </c>
      <c r="F364" s="10">
        <v>41821</v>
      </c>
      <c r="G364" s="10">
        <v>45047</v>
      </c>
      <c r="H364" s="11">
        <v>107</v>
      </c>
      <c r="I364" s="20" t="s">
        <v>259</v>
      </c>
      <c r="J364" s="11" t="s">
        <v>261</v>
      </c>
      <c r="K364" s="11" t="s">
        <v>262</v>
      </c>
      <c r="L364" s="11">
        <v>1</v>
      </c>
    </row>
    <row r="365" spans="1:12">
      <c r="A365" s="11" t="s">
        <v>616</v>
      </c>
      <c r="D365" s="11" t="s">
        <v>260</v>
      </c>
      <c r="E365" s="19" t="s">
        <v>866</v>
      </c>
      <c r="F365" s="10">
        <v>41821</v>
      </c>
      <c r="G365" s="10">
        <v>45047</v>
      </c>
      <c r="H365" s="11">
        <v>107</v>
      </c>
      <c r="I365" s="20" t="s">
        <v>259</v>
      </c>
      <c r="J365" s="11" t="s">
        <v>261</v>
      </c>
      <c r="K365" s="11" t="s">
        <v>262</v>
      </c>
      <c r="L365" s="11">
        <v>1</v>
      </c>
    </row>
    <row r="366" spans="1:12">
      <c r="A366" s="11" t="s">
        <v>617</v>
      </c>
      <c r="D366" s="11" t="s">
        <v>260</v>
      </c>
      <c r="E366" s="19" t="s">
        <v>867</v>
      </c>
      <c r="F366" s="10">
        <v>41821</v>
      </c>
      <c r="G366" s="10">
        <v>45047</v>
      </c>
      <c r="H366" s="11">
        <v>107</v>
      </c>
      <c r="I366" s="20" t="s">
        <v>259</v>
      </c>
      <c r="J366" s="11" t="s">
        <v>261</v>
      </c>
      <c r="K366" s="11" t="s">
        <v>262</v>
      </c>
      <c r="L366" s="11">
        <v>1</v>
      </c>
    </row>
    <row r="367" spans="1:12">
      <c r="A367" s="11" t="s">
        <v>618</v>
      </c>
      <c r="D367" s="11" t="s">
        <v>260</v>
      </c>
      <c r="E367" s="19" t="s">
        <v>868</v>
      </c>
      <c r="F367" s="10">
        <v>41821</v>
      </c>
      <c r="G367" s="10">
        <v>45047</v>
      </c>
      <c r="H367" s="11">
        <v>107</v>
      </c>
      <c r="I367" s="20" t="s">
        <v>259</v>
      </c>
      <c r="J367" s="11" t="s">
        <v>261</v>
      </c>
      <c r="K367" s="11" t="s">
        <v>262</v>
      </c>
      <c r="L367" s="11">
        <v>1</v>
      </c>
    </row>
    <row r="368" spans="1:12">
      <c r="A368" s="11" t="s">
        <v>619</v>
      </c>
      <c r="D368" s="11" t="s">
        <v>260</v>
      </c>
      <c r="E368" s="19" t="s">
        <v>869</v>
      </c>
      <c r="F368" s="10">
        <v>41821</v>
      </c>
      <c r="G368" s="10">
        <v>45047</v>
      </c>
      <c r="H368" s="11">
        <v>107</v>
      </c>
      <c r="I368" s="20" t="s">
        <v>259</v>
      </c>
      <c r="J368" s="11" t="s">
        <v>261</v>
      </c>
      <c r="K368" s="11" t="s">
        <v>262</v>
      </c>
      <c r="L368" s="11">
        <v>1</v>
      </c>
    </row>
    <row r="369" spans="1:12">
      <c r="A369" s="11" t="s">
        <v>620</v>
      </c>
      <c r="D369" s="11" t="s">
        <v>260</v>
      </c>
      <c r="E369" s="19" t="s">
        <v>870</v>
      </c>
      <c r="F369" s="10">
        <v>41821</v>
      </c>
      <c r="G369" s="10">
        <v>45047</v>
      </c>
      <c r="H369" s="11">
        <v>107</v>
      </c>
      <c r="I369" s="20" t="s">
        <v>259</v>
      </c>
      <c r="J369" s="11" t="s">
        <v>261</v>
      </c>
      <c r="K369" s="11" t="s">
        <v>262</v>
      </c>
      <c r="L369" s="11">
        <v>1</v>
      </c>
    </row>
    <row r="370" spans="1:12">
      <c r="A370" s="11" t="s">
        <v>621</v>
      </c>
      <c r="D370" s="11" t="s">
        <v>260</v>
      </c>
      <c r="E370" s="19" t="s">
        <v>871</v>
      </c>
      <c r="F370" s="10">
        <v>41821</v>
      </c>
      <c r="G370" s="10">
        <v>45047</v>
      </c>
      <c r="H370" s="11">
        <v>107</v>
      </c>
      <c r="I370" s="20" t="s">
        <v>259</v>
      </c>
      <c r="J370" s="11" t="s">
        <v>261</v>
      </c>
      <c r="K370" s="11" t="s">
        <v>262</v>
      </c>
      <c r="L370" s="11">
        <v>1</v>
      </c>
    </row>
    <row r="371" spans="1:12">
      <c r="A371" s="11" t="s">
        <v>622</v>
      </c>
      <c r="D371" s="11" t="s">
        <v>260</v>
      </c>
      <c r="E371" s="19" t="s">
        <v>872</v>
      </c>
      <c r="F371" s="10">
        <v>41821</v>
      </c>
      <c r="G371" s="10">
        <v>45047</v>
      </c>
      <c r="H371" s="11">
        <v>107</v>
      </c>
      <c r="I371" s="20" t="s">
        <v>259</v>
      </c>
      <c r="J371" s="11" t="s">
        <v>261</v>
      </c>
      <c r="K371" s="11" t="s">
        <v>262</v>
      </c>
      <c r="L371" s="11">
        <v>1</v>
      </c>
    </row>
    <row r="372" spans="1:12">
      <c r="A372" s="11" t="s">
        <v>623</v>
      </c>
      <c r="D372" s="11" t="s">
        <v>260</v>
      </c>
      <c r="E372" s="19" t="s">
        <v>873</v>
      </c>
      <c r="F372" s="10">
        <v>41821</v>
      </c>
      <c r="G372" s="10">
        <v>45047</v>
      </c>
      <c r="H372" s="11">
        <v>107</v>
      </c>
      <c r="I372" s="20" t="s">
        <v>259</v>
      </c>
      <c r="J372" s="11" t="s">
        <v>261</v>
      </c>
      <c r="K372" s="11" t="s">
        <v>262</v>
      </c>
      <c r="L372" s="11">
        <v>1</v>
      </c>
    </row>
    <row r="373" spans="1:12">
      <c r="A373" s="11" t="s">
        <v>624</v>
      </c>
      <c r="D373" s="11" t="s">
        <v>260</v>
      </c>
      <c r="E373" s="19" t="s">
        <v>874</v>
      </c>
      <c r="F373" s="10">
        <v>41821</v>
      </c>
      <c r="G373" s="10">
        <v>45047</v>
      </c>
      <c r="H373" s="11">
        <v>107</v>
      </c>
      <c r="I373" s="20" t="s">
        <v>259</v>
      </c>
      <c r="J373" s="11" t="s">
        <v>261</v>
      </c>
      <c r="K373" s="11" t="s">
        <v>262</v>
      </c>
      <c r="L373" s="11">
        <v>1</v>
      </c>
    </row>
    <row r="374" spans="1:12">
      <c r="A374" s="11" t="s">
        <v>625</v>
      </c>
      <c r="D374" s="11" t="s">
        <v>260</v>
      </c>
      <c r="E374" s="19" t="s">
        <v>875</v>
      </c>
      <c r="F374" s="10">
        <v>41821</v>
      </c>
      <c r="G374" s="10">
        <v>45047</v>
      </c>
      <c r="H374" s="11">
        <v>107</v>
      </c>
      <c r="I374" s="20" t="s">
        <v>259</v>
      </c>
      <c r="J374" s="11" t="s">
        <v>261</v>
      </c>
      <c r="K374" s="11" t="s">
        <v>262</v>
      </c>
      <c r="L374" s="11">
        <v>1</v>
      </c>
    </row>
    <row r="375" spans="1:12">
      <c r="A375" s="11" t="s">
        <v>626</v>
      </c>
      <c r="D375" s="11" t="s">
        <v>260</v>
      </c>
      <c r="E375" s="19" t="s">
        <v>876</v>
      </c>
      <c r="F375" s="10">
        <v>41821</v>
      </c>
      <c r="G375" s="10">
        <v>45047</v>
      </c>
      <c r="H375" s="11">
        <v>107</v>
      </c>
      <c r="I375" s="20" t="s">
        <v>259</v>
      </c>
      <c r="J375" s="11" t="s">
        <v>261</v>
      </c>
      <c r="K375" s="11" t="s">
        <v>262</v>
      </c>
      <c r="L375" s="11">
        <v>1</v>
      </c>
    </row>
    <row r="376" spans="1:12">
      <c r="A376" s="11" t="s">
        <v>627</v>
      </c>
      <c r="D376" s="11" t="s">
        <v>260</v>
      </c>
      <c r="E376" s="19" t="s">
        <v>877</v>
      </c>
      <c r="F376" s="10">
        <v>41821</v>
      </c>
      <c r="G376" s="10">
        <v>45047</v>
      </c>
      <c r="H376" s="11">
        <v>107</v>
      </c>
      <c r="I376" s="20" t="s">
        <v>259</v>
      </c>
      <c r="J376" s="11" t="s">
        <v>261</v>
      </c>
      <c r="K376" s="11" t="s">
        <v>262</v>
      </c>
      <c r="L376" s="11">
        <v>1</v>
      </c>
    </row>
    <row r="377" spans="1:12">
      <c r="A377" s="11" t="s">
        <v>628</v>
      </c>
      <c r="D377" s="11" t="s">
        <v>260</v>
      </c>
      <c r="E377" s="19" t="s">
        <v>878</v>
      </c>
      <c r="F377" s="10">
        <v>41821</v>
      </c>
      <c r="G377" s="10">
        <v>45047</v>
      </c>
      <c r="H377" s="11">
        <v>107</v>
      </c>
      <c r="I377" s="20" t="s">
        <v>259</v>
      </c>
      <c r="J377" s="11" t="s">
        <v>261</v>
      </c>
      <c r="K377" s="11" t="s">
        <v>262</v>
      </c>
      <c r="L377" s="11">
        <v>1</v>
      </c>
    </row>
    <row r="378" spans="1:12">
      <c r="A378" s="11" t="s">
        <v>629</v>
      </c>
      <c r="D378" s="11" t="s">
        <v>260</v>
      </c>
      <c r="E378" s="19" t="s">
        <v>879</v>
      </c>
      <c r="F378" s="10">
        <v>41821</v>
      </c>
      <c r="G378" s="10">
        <v>45047</v>
      </c>
      <c r="H378" s="11">
        <v>107</v>
      </c>
      <c r="I378" s="20" t="s">
        <v>259</v>
      </c>
      <c r="J378" s="11" t="s">
        <v>261</v>
      </c>
      <c r="K378" s="11" t="s">
        <v>262</v>
      </c>
      <c r="L378" s="11">
        <v>1</v>
      </c>
    </row>
    <row r="379" spans="1:12">
      <c r="A379" s="11" t="s">
        <v>630</v>
      </c>
      <c r="D379" s="11" t="s">
        <v>260</v>
      </c>
      <c r="E379" s="19" t="s">
        <v>880</v>
      </c>
      <c r="F379" s="10">
        <v>41821</v>
      </c>
      <c r="G379" s="10">
        <v>45047</v>
      </c>
      <c r="H379" s="11">
        <v>107</v>
      </c>
      <c r="I379" s="20" t="s">
        <v>259</v>
      </c>
      <c r="J379" s="11" t="s">
        <v>261</v>
      </c>
      <c r="K379" s="11" t="s">
        <v>262</v>
      </c>
      <c r="L379" s="11">
        <v>1</v>
      </c>
    </row>
    <row r="380" spans="1:12">
      <c r="A380" s="11" t="s">
        <v>631</v>
      </c>
      <c r="D380" s="11" t="s">
        <v>260</v>
      </c>
      <c r="E380" s="19" t="s">
        <v>881</v>
      </c>
      <c r="F380" s="10">
        <v>41821</v>
      </c>
      <c r="G380" s="10">
        <v>45047</v>
      </c>
      <c r="H380" s="11">
        <v>107</v>
      </c>
      <c r="I380" s="20" t="s">
        <v>259</v>
      </c>
      <c r="J380" s="11" t="s">
        <v>261</v>
      </c>
      <c r="K380" s="11" t="s">
        <v>262</v>
      </c>
      <c r="L380" s="11">
        <v>1</v>
      </c>
    </row>
    <row r="381" spans="1:12">
      <c r="A381" s="11" t="s">
        <v>632</v>
      </c>
      <c r="D381" s="11" t="s">
        <v>260</v>
      </c>
      <c r="E381" s="19" t="s">
        <v>882</v>
      </c>
      <c r="F381" s="10">
        <v>41821</v>
      </c>
      <c r="G381" s="10">
        <v>45047</v>
      </c>
      <c r="H381" s="11">
        <v>107</v>
      </c>
      <c r="I381" s="20" t="s">
        <v>259</v>
      </c>
      <c r="J381" s="11" t="s">
        <v>261</v>
      </c>
      <c r="K381" s="11" t="s">
        <v>262</v>
      </c>
      <c r="L381" s="11">
        <v>1</v>
      </c>
    </row>
    <row r="382" spans="1:12">
      <c r="A382" s="11" t="s">
        <v>633</v>
      </c>
      <c r="D382" s="11" t="s">
        <v>260</v>
      </c>
      <c r="E382" s="19" t="s">
        <v>883</v>
      </c>
      <c r="F382" s="10">
        <v>41821</v>
      </c>
      <c r="G382" s="10">
        <v>45047</v>
      </c>
      <c r="H382" s="11">
        <v>107</v>
      </c>
      <c r="I382" s="20" t="s">
        <v>259</v>
      </c>
      <c r="J382" s="11" t="s">
        <v>261</v>
      </c>
      <c r="K382" s="11" t="s">
        <v>262</v>
      </c>
      <c r="L382" s="11">
        <v>1</v>
      </c>
    </row>
    <row r="383" spans="1:12">
      <c r="A383" s="11" t="s">
        <v>634</v>
      </c>
      <c r="D383" s="11" t="s">
        <v>260</v>
      </c>
      <c r="E383" s="19" t="s">
        <v>884</v>
      </c>
      <c r="F383" s="10">
        <v>41821</v>
      </c>
      <c r="G383" s="10">
        <v>45047</v>
      </c>
      <c r="H383" s="11">
        <v>107</v>
      </c>
      <c r="I383" s="20" t="s">
        <v>259</v>
      </c>
      <c r="J383" s="11" t="s">
        <v>261</v>
      </c>
      <c r="K383" s="11" t="s">
        <v>262</v>
      </c>
      <c r="L383" s="11">
        <v>1</v>
      </c>
    </row>
    <row r="384" spans="1:12">
      <c r="A384" s="11" t="s">
        <v>635</v>
      </c>
      <c r="D384" s="11" t="s">
        <v>260</v>
      </c>
      <c r="E384" s="19" t="s">
        <v>885</v>
      </c>
      <c r="F384" s="10">
        <v>41821</v>
      </c>
      <c r="G384" s="10">
        <v>45047</v>
      </c>
      <c r="H384" s="11">
        <v>107</v>
      </c>
      <c r="I384" s="20" t="s">
        <v>259</v>
      </c>
      <c r="J384" s="11" t="s">
        <v>261</v>
      </c>
      <c r="K384" s="11" t="s">
        <v>262</v>
      </c>
      <c r="L384" s="11">
        <v>1</v>
      </c>
    </row>
    <row r="385" spans="1:12">
      <c r="A385" s="11" t="s">
        <v>636</v>
      </c>
      <c r="D385" s="11" t="s">
        <v>260</v>
      </c>
      <c r="E385" s="19" t="s">
        <v>886</v>
      </c>
      <c r="F385" s="10">
        <v>41821</v>
      </c>
      <c r="G385" s="10">
        <v>45047</v>
      </c>
      <c r="H385" s="11">
        <v>107</v>
      </c>
      <c r="I385" s="20" t="s">
        <v>259</v>
      </c>
      <c r="J385" s="11" t="s">
        <v>261</v>
      </c>
      <c r="K385" s="11" t="s">
        <v>262</v>
      </c>
      <c r="L385" s="11">
        <v>1</v>
      </c>
    </row>
    <row r="386" spans="1:12">
      <c r="A386" s="11" t="s">
        <v>637</v>
      </c>
      <c r="D386" s="11" t="s">
        <v>260</v>
      </c>
      <c r="E386" s="19" t="s">
        <v>887</v>
      </c>
      <c r="F386" s="10">
        <v>41821</v>
      </c>
      <c r="G386" s="10">
        <v>45047</v>
      </c>
      <c r="H386" s="11">
        <v>107</v>
      </c>
      <c r="I386" s="20" t="s">
        <v>259</v>
      </c>
      <c r="J386" s="11" t="s">
        <v>261</v>
      </c>
      <c r="K386" s="11" t="s">
        <v>262</v>
      </c>
      <c r="L386" s="11">
        <v>1</v>
      </c>
    </row>
    <row r="387" spans="1:12">
      <c r="A387" s="11" t="s">
        <v>638</v>
      </c>
      <c r="D387" s="11" t="s">
        <v>260</v>
      </c>
      <c r="E387" s="19" t="s">
        <v>888</v>
      </c>
      <c r="F387" s="10">
        <v>41821</v>
      </c>
      <c r="G387" s="10">
        <v>45047</v>
      </c>
      <c r="H387" s="11">
        <v>107</v>
      </c>
      <c r="I387" s="20" t="s">
        <v>259</v>
      </c>
      <c r="J387" s="11" t="s">
        <v>261</v>
      </c>
      <c r="K387" s="11" t="s">
        <v>262</v>
      </c>
      <c r="L387" s="11">
        <v>1</v>
      </c>
    </row>
    <row r="388" spans="1:12">
      <c r="A388" s="11" t="s">
        <v>639</v>
      </c>
      <c r="D388" s="11" t="s">
        <v>260</v>
      </c>
      <c r="E388" s="19" t="s">
        <v>889</v>
      </c>
      <c r="F388" s="10">
        <v>41821</v>
      </c>
      <c r="G388" s="10">
        <v>45047</v>
      </c>
      <c r="H388" s="11">
        <v>107</v>
      </c>
      <c r="I388" s="20" t="s">
        <v>259</v>
      </c>
      <c r="J388" s="11" t="s">
        <v>261</v>
      </c>
      <c r="K388" s="11" t="s">
        <v>262</v>
      </c>
      <c r="L388" s="11">
        <v>1</v>
      </c>
    </row>
    <row r="389" spans="1:12">
      <c r="A389" s="11" t="s">
        <v>640</v>
      </c>
      <c r="D389" s="11" t="s">
        <v>260</v>
      </c>
      <c r="E389" s="19" t="s">
        <v>890</v>
      </c>
      <c r="F389" s="10">
        <v>41821</v>
      </c>
      <c r="G389" s="10">
        <v>45047</v>
      </c>
      <c r="H389" s="11">
        <v>107</v>
      </c>
      <c r="I389" s="20" t="s">
        <v>259</v>
      </c>
      <c r="J389" s="11" t="s">
        <v>261</v>
      </c>
      <c r="K389" s="11" t="s">
        <v>262</v>
      </c>
      <c r="L389" s="11">
        <v>1</v>
      </c>
    </row>
    <row r="390" spans="1:12">
      <c r="A390" s="11" t="s">
        <v>641</v>
      </c>
      <c r="D390" s="11" t="s">
        <v>260</v>
      </c>
      <c r="E390" s="19" t="s">
        <v>891</v>
      </c>
      <c r="F390" s="10">
        <v>41821</v>
      </c>
      <c r="G390" s="10">
        <v>45047</v>
      </c>
      <c r="H390" s="11">
        <v>107</v>
      </c>
      <c r="I390" s="20" t="s">
        <v>259</v>
      </c>
      <c r="J390" s="11" t="s">
        <v>261</v>
      </c>
      <c r="K390" s="11" t="s">
        <v>262</v>
      </c>
      <c r="L390" s="11">
        <v>1</v>
      </c>
    </row>
    <row r="391" spans="1:12">
      <c r="A391" s="11" t="s">
        <v>642</v>
      </c>
      <c r="D391" s="11" t="s">
        <v>260</v>
      </c>
      <c r="E391" s="19" t="s">
        <v>892</v>
      </c>
      <c r="F391" s="10">
        <v>41821</v>
      </c>
      <c r="G391" s="10">
        <v>45047</v>
      </c>
      <c r="H391" s="11">
        <v>107</v>
      </c>
      <c r="I391" s="20" t="s">
        <v>259</v>
      </c>
      <c r="J391" s="11" t="s">
        <v>261</v>
      </c>
      <c r="K391" s="11" t="s">
        <v>262</v>
      </c>
      <c r="L391" s="11">
        <v>1</v>
      </c>
    </row>
    <row r="392" spans="1:12">
      <c r="A392" s="11" t="s">
        <v>643</v>
      </c>
      <c r="D392" s="11" t="s">
        <v>260</v>
      </c>
      <c r="E392" s="19" t="s">
        <v>893</v>
      </c>
      <c r="F392" s="10">
        <v>41821</v>
      </c>
      <c r="G392" s="10">
        <v>45047</v>
      </c>
      <c r="H392" s="11">
        <v>107</v>
      </c>
      <c r="I392" s="20" t="s">
        <v>259</v>
      </c>
      <c r="J392" s="11" t="s">
        <v>261</v>
      </c>
      <c r="K392" s="11" t="s">
        <v>262</v>
      </c>
      <c r="L392" s="11">
        <v>1</v>
      </c>
    </row>
    <row r="393" spans="1:12">
      <c r="A393" s="11" t="s">
        <v>644</v>
      </c>
      <c r="D393" s="11" t="s">
        <v>260</v>
      </c>
      <c r="E393" s="19" t="s">
        <v>894</v>
      </c>
      <c r="F393" s="10">
        <v>41821</v>
      </c>
      <c r="G393" s="10">
        <v>45047</v>
      </c>
      <c r="H393" s="11">
        <v>107</v>
      </c>
      <c r="I393" s="20" t="s">
        <v>259</v>
      </c>
      <c r="J393" s="11" t="s">
        <v>261</v>
      </c>
      <c r="K393" s="11" t="s">
        <v>262</v>
      </c>
      <c r="L393" s="11">
        <v>1</v>
      </c>
    </row>
    <row r="394" spans="1:12">
      <c r="A394" s="11" t="s">
        <v>645</v>
      </c>
      <c r="D394" s="11" t="s">
        <v>260</v>
      </c>
      <c r="E394" s="19" t="s">
        <v>895</v>
      </c>
      <c r="F394" s="10">
        <v>41821</v>
      </c>
      <c r="G394" s="10">
        <v>45047</v>
      </c>
      <c r="H394" s="11">
        <v>107</v>
      </c>
      <c r="I394" s="20" t="s">
        <v>259</v>
      </c>
      <c r="J394" s="11" t="s">
        <v>261</v>
      </c>
      <c r="K394" s="11" t="s">
        <v>262</v>
      </c>
      <c r="L394" s="11">
        <v>1</v>
      </c>
    </row>
    <row r="395" spans="1:12">
      <c r="A395" s="11" t="s">
        <v>646</v>
      </c>
      <c r="D395" s="11" t="s">
        <v>260</v>
      </c>
      <c r="E395" s="19" t="s">
        <v>896</v>
      </c>
      <c r="F395" s="10">
        <v>41821</v>
      </c>
      <c r="G395" s="10">
        <v>45047</v>
      </c>
      <c r="H395" s="11">
        <v>107</v>
      </c>
      <c r="I395" s="20" t="s">
        <v>259</v>
      </c>
      <c r="J395" s="11" t="s">
        <v>261</v>
      </c>
      <c r="K395" s="11" t="s">
        <v>262</v>
      </c>
      <c r="L395" s="11">
        <v>1</v>
      </c>
    </row>
    <row r="396" spans="1:12">
      <c r="A396" s="11" t="s">
        <v>647</v>
      </c>
      <c r="D396" s="11" t="s">
        <v>260</v>
      </c>
      <c r="E396" s="19" t="s">
        <v>897</v>
      </c>
      <c r="F396" s="10">
        <v>41821</v>
      </c>
      <c r="G396" s="10">
        <v>45047</v>
      </c>
      <c r="H396" s="11">
        <v>107</v>
      </c>
      <c r="I396" s="20" t="s">
        <v>259</v>
      </c>
      <c r="J396" s="11" t="s">
        <v>261</v>
      </c>
      <c r="K396" s="11" t="s">
        <v>262</v>
      </c>
      <c r="L396" s="11">
        <v>1</v>
      </c>
    </row>
    <row r="397" spans="1:12">
      <c r="A397" s="11" t="s">
        <v>648</v>
      </c>
      <c r="D397" s="11" t="s">
        <v>260</v>
      </c>
      <c r="E397" s="19" t="s">
        <v>898</v>
      </c>
      <c r="F397" s="10">
        <v>41821</v>
      </c>
      <c r="G397" s="10">
        <v>45047</v>
      </c>
      <c r="H397" s="11">
        <v>107</v>
      </c>
      <c r="I397" s="20" t="s">
        <v>259</v>
      </c>
      <c r="J397" s="11" t="s">
        <v>261</v>
      </c>
      <c r="K397" s="11" t="s">
        <v>262</v>
      </c>
      <c r="L397" s="11">
        <v>1</v>
      </c>
    </row>
    <row r="398" spans="1:12">
      <c r="A398" s="11" t="s">
        <v>649</v>
      </c>
      <c r="D398" s="11" t="s">
        <v>260</v>
      </c>
      <c r="E398" s="19" t="s">
        <v>899</v>
      </c>
      <c r="F398" s="10">
        <v>41821</v>
      </c>
      <c r="G398" s="10">
        <v>45047</v>
      </c>
      <c r="H398" s="11">
        <v>107</v>
      </c>
      <c r="I398" s="20" t="s">
        <v>259</v>
      </c>
      <c r="J398" s="11" t="s">
        <v>261</v>
      </c>
      <c r="K398" s="11" t="s">
        <v>262</v>
      </c>
      <c r="L398" s="11">
        <v>1</v>
      </c>
    </row>
    <row r="399" spans="1:12">
      <c r="A399" s="11" t="s">
        <v>650</v>
      </c>
      <c r="D399" s="11" t="s">
        <v>260</v>
      </c>
      <c r="E399" s="19" t="s">
        <v>900</v>
      </c>
      <c r="F399" s="10">
        <v>41821</v>
      </c>
      <c r="G399" s="10">
        <v>45047</v>
      </c>
      <c r="H399" s="11">
        <v>107</v>
      </c>
      <c r="I399" s="20" t="s">
        <v>259</v>
      </c>
      <c r="J399" s="11" t="s">
        <v>261</v>
      </c>
      <c r="K399" s="11" t="s">
        <v>262</v>
      </c>
      <c r="L399" s="11">
        <v>1</v>
      </c>
    </row>
    <row r="400" spans="1:12">
      <c r="A400" s="11" t="s">
        <v>651</v>
      </c>
      <c r="D400" s="11" t="s">
        <v>260</v>
      </c>
      <c r="E400" s="19" t="s">
        <v>901</v>
      </c>
      <c r="F400" s="10">
        <v>41821</v>
      </c>
      <c r="G400" s="10">
        <v>45047</v>
      </c>
      <c r="H400" s="11">
        <v>107</v>
      </c>
      <c r="I400" s="20" t="s">
        <v>259</v>
      </c>
      <c r="J400" s="11" t="s">
        <v>261</v>
      </c>
      <c r="K400" s="11" t="s">
        <v>262</v>
      </c>
      <c r="L400" s="11">
        <v>1</v>
      </c>
    </row>
    <row r="401" spans="1:12">
      <c r="A401" s="11" t="s">
        <v>652</v>
      </c>
      <c r="D401" s="11" t="s">
        <v>260</v>
      </c>
      <c r="E401" s="19" t="s">
        <v>902</v>
      </c>
      <c r="F401" s="10">
        <v>41821</v>
      </c>
      <c r="G401" s="10">
        <v>45047</v>
      </c>
      <c r="H401" s="11">
        <v>107</v>
      </c>
      <c r="I401" s="20" t="s">
        <v>259</v>
      </c>
      <c r="J401" s="11" t="s">
        <v>261</v>
      </c>
      <c r="K401" s="11" t="s">
        <v>262</v>
      </c>
      <c r="L401" s="11">
        <v>1</v>
      </c>
    </row>
    <row r="402" spans="1:12">
      <c r="A402" s="11" t="s">
        <v>653</v>
      </c>
      <c r="D402" s="11" t="s">
        <v>260</v>
      </c>
      <c r="E402" s="19" t="s">
        <v>903</v>
      </c>
      <c r="F402" s="10">
        <v>41821</v>
      </c>
      <c r="G402" s="10">
        <v>45047</v>
      </c>
      <c r="H402" s="11">
        <v>107</v>
      </c>
      <c r="I402" s="20" t="s">
        <v>259</v>
      </c>
      <c r="J402" s="11" t="s">
        <v>261</v>
      </c>
      <c r="K402" s="11" t="s">
        <v>262</v>
      </c>
      <c r="L402" s="11">
        <v>1</v>
      </c>
    </row>
    <row r="403" spans="1:12">
      <c r="A403" s="11" t="s">
        <v>654</v>
      </c>
      <c r="D403" s="11" t="s">
        <v>260</v>
      </c>
      <c r="E403" s="19" t="s">
        <v>904</v>
      </c>
      <c r="F403" s="10">
        <v>41821</v>
      </c>
      <c r="G403" s="10">
        <v>45047</v>
      </c>
      <c r="H403" s="11">
        <v>107</v>
      </c>
      <c r="I403" s="20" t="s">
        <v>259</v>
      </c>
      <c r="J403" s="11" t="s">
        <v>261</v>
      </c>
      <c r="K403" s="11" t="s">
        <v>262</v>
      </c>
      <c r="L403" s="11">
        <v>1</v>
      </c>
    </row>
    <row r="404" spans="1:12">
      <c r="A404" s="11" t="s">
        <v>655</v>
      </c>
      <c r="D404" s="11" t="s">
        <v>260</v>
      </c>
      <c r="E404" s="19" t="s">
        <v>905</v>
      </c>
      <c r="F404" s="10">
        <v>41821</v>
      </c>
      <c r="G404" s="10">
        <v>45047</v>
      </c>
      <c r="H404" s="11">
        <v>107</v>
      </c>
      <c r="I404" s="20" t="s">
        <v>259</v>
      </c>
      <c r="J404" s="11" t="s">
        <v>261</v>
      </c>
      <c r="K404" s="11" t="s">
        <v>262</v>
      </c>
      <c r="L404" s="11">
        <v>1</v>
      </c>
    </row>
    <row r="405" spans="1:12">
      <c r="A405" s="11" t="s">
        <v>656</v>
      </c>
      <c r="D405" s="11" t="s">
        <v>260</v>
      </c>
      <c r="E405" s="19" t="s">
        <v>906</v>
      </c>
      <c r="F405" s="10">
        <v>41821</v>
      </c>
      <c r="G405" s="10">
        <v>45047</v>
      </c>
      <c r="H405" s="11">
        <v>107</v>
      </c>
      <c r="I405" s="20" t="s">
        <v>259</v>
      </c>
      <c r="J405" s="11" t="s">
        <v>261</v>
      </c>
      <c r="K405" s="11" t="s">
        <v>262</v>
      </c>
      <c r="L405" s="11">
        <v>1</v>
      </c>
    </row>
    <row r="406" spans="1:12">
      <c r="A406" s="11" t="s">
        <v>657</v>
      </c>
      <c r="D406" s="11" t="s">
        <v>260</v>
      </c>
      <c r="E406" s="19" t="s">
        <v>907</v>
      </c>
      <c r="F406" s="10">
        <v>41821</v>
      </c>
      <c r="G406" s="10">
        <v>45047</v>
      </c>
      <c r="H406" s="11">
        <v>107</v>
      </c>
      <c r="I406" s="20" t="s">
        <v>259</v>
      </c>
      <c r="J406" s="11" t="s">
        <v>261</v>
      </c>
      <c r="K406" s="11" t="s">
        <v>262</v>
      </c>
      <c r="L406" s="11">
        <v>1</v>
      </c>
    </row>
    <row r="407" spans="1:12">
      <c r="A407" s="11" t="s">
        <v>658</v>
      </c>
      <c r="D407" s="11" t="s">
        <v>260</v>
      </c>
      <c r="E407" s="19" t="s">
        <v>908</v>
      </c>
      <c r="F407" s="10">
        <v>41821</v>
      </c>
      <c r="G407" s="10">
        <v>45047</v>
      </c>
      <c r="H407" s="11">
        <v>107</v>
      </c>
      <c r="I407" s="20" t="s">
        <v>259</v>
      </c>
      <c r="J407" s="11" t="s">
        <v>261</v>
      </c>
      <c r="K407" s="11" t="s">
        <v>262</v>
      </c>
      <c r="L407" s="11">
        <v>1</v>
      </c>
    </row>
    <row r="408" spans="1:12">
      <c r="A408" s="11" t="s">
        <v>659</v>
      </c>
      <c r="D408" s="11" t="s">
        <v>260</v>
      </c>
      <c r="E408" s="19" t="s">
        <v>909</v>
      </c>
      <c r="F408" s="10">
        <v>41821</v>
      </c>
      <c r="G408" s="10">
        <v>45047</v>
      </c>
      <c r="H408" s="11">
        <v>107</v>
      </c>
      <c r="I408" s="20" t="s">
        <v>259</v>
      </c>
      <c r="J408" s="11" t="s">
        <v>261</v>
      </c>
      <c r="K408" s="11" t="s">
        <v>262</v>
      </c>
      <c r="L408" s="11">
        <v>1</v>
      </c>
    </row>
    <row r="409" spans="1:12">
      <c r="A409" s="11" t="s">
        <v>660</v>
      </c>
      <c r="D409" s="11" t="s">
        <v>260</v>
      </c>
      <c r="E409" s="19" t="s">
        <v>910</v>
      </c>
      <c r="F409" s="10">
        <v>41821</v>
      </c>
      <c r="G409" s="10">
        <v>45047</v>
      </c>
      <c r="H409" s="11">
        <v>107</v>
      </c>
      <c r="I409" s="20" t="s">
        <v>259</v>
      </c>
      <c r="J409" s="11" t="s">
        <v>261</v>
      </c>
      <c r="K409" s="11" t="s">
        <v>262</v>
      </c>
      <c r="L409" s="11">
        <v>1</v>
      </c>
    </row>
    <row r="410" spans="1:12">
      <c r="A410" s="11" t="s">
        <v>661</v>
      </c>
      <c r="D410" s="11" t="s">
        <v>260</v>
      </c>
      <c r="E410" s="19" t="s">
        <v>911</v>
      </c>
      <c r="F410" s="10">
        <v>41821</v>
      </c>
      <c r="G410" s="10">
        <v>45047</v>
      </c>
      <c r="H410" s="11">
        <v>107</v>
      </c>
      <c r="I410" s="20" t="s">
        <v>259</v>
      </c>
      <c r="J410" s="11" t="s">
        <v>261</v>
      </c>
      <c r="K410" s="11" t="s">
        <v>262</v>
      </c>
      <c r="L410" s="11">
        <v>1</v>
      </c>
    </row>
    <row r="411" spans="1:12">
      <c r="A411" s="11" t="s">
        <v>662</v>
      </c>
      <c r="D411" s="11" t="s">
        <v>260</v>
      </c>
      <c r="E411" s="19" t="s">
        <v>912</v>
      </c>
      <c r="F411" s="10">
        <v>41821</v>
      </c>
      <c r="G411" s="10">
        <v>45047</v>
      </c>
      <c r="H411" s="11">
        <v>107</v>
      </c>
      <c r="I411" s="20" t="s">
        <v>259</v>
      </c>
      <c r="J411" s="11" t="s">
        <v>261</v>
      </c>
      <c r="K411" s="11" t="s">
        <v>262</v>
      </c>
      <c r="L411" s="11">
        <v>1</v>
      </c>
    </row>
    <row r="412" spans="1:12">
      <c r="A412" s="11" t="s">
        <v>663</v>
      </c>
      <c r="D412" s="11" t="s">
        <v>260</v>
      </c>
      <c r="E412" s="19" t="s">
        <v>913</v>
      </c>
      <c r="F412" s="10">
        <v>41821</v>
      </c>
      <c r="G412" s="10">
        <v>45047</v>
      </c>
      <c r="H412" s="11">
        <v>107</v>
      </c>
      <c r="I412" s="20" t="s">
        <v>259</v>
      </c>
      <c r="J412" s="11" t="s">
        <v>261</v>
      </c>
      <c r="K412" s="11" t="s">
        <v>262</v>
      </c>
      <c r="L412" s="11">
        <v>1</v>
      </c>
    </row>
    <row r="413" spans="1:12">
      <c r="A413" s="11" t="s">
        <v>664</v>
      </c>
      <c r="D413" s="11" t="s">
        <v>260</v>
      </c>
      <c r="E413" s="19" t="s">
        <v>914</v>
      </c>
      <c r="F413" s="10">
        <v>41821</v>
      </c>
      <c r="G413" s="10">
        <v>45047</v>
      </c>
      <c r="H413" s="11">
        <v>107</v>
      </c>
      <c r="I413" s="20" t="s">
        <v>259</v>
      </c>
      <c r="J413" s="11" t="s">
        <v>261</v>
      </c>
      <c r="K413" s="11" t="s">
        <v>262</v>
      </c>
      <c r="L413" s="11">
        <v>1</v>
      </c>
    </row>
    <row r="414" spans="1:12">
      <c r="A414" s="11" t="s">
        <v>665</v>
      </c>
      <c r="D414" s="11" t="s">
        <v>260</v>
      </c>
      <c r="E414" s="19" t="s">
        <v>915</v>
      </c>
      <c r="F414" s="10">
        <v>41821</v>
      </c>
      <c r="G414" s="10">
        <v>45047</v>
      </c>
      <c r="H414" s="11">
        <v>107</v>
      </c>
      <c r="I414" s="20" t="s">
        <v>259</v>
      </c>
      <c r="J414" s="11" t="s">
        <v>261</v>
      </c>
      <c r="K414" s="11" t="s">
        <v>262</v>
      </c>
      <c r="L414" s="11">
        <v>1</v>
      </c>
    </row>
    <row r="415" spans="1:12">
      <c r="A415" s="11" t="s">
        <v>666</v>
      </c>
      <c r="D415" s="11" t="s">
        <v>260</v>
      </c>
      <c r="E415" s="19" t="s">
        <v>916</v>
      </c>
      <c r="F415" s="10">
        <v>41821</v>
      </c>
      <c r="G415" s="10">
        <v>45047</v>
      </c>
      <c r="H415" s="11">
        <v>107</v>
      </c>
      <c r="I415" s="20" t="s">
        <v>259</v>
      </c>
      <c r="J415" s="11" t="s">
        <v>261</v>
      </c>
      <c r="K415" s="11" t="s">
        <v>262</v>
      </c>
      <c r="L415" s="11">
        <v>1</v>
      </c>
    </row>
    <row r="416" spans="1:12">
      <c r="A416" s="11" t="s">
        <v>667</v>
      </c>
      <c r="D416" s="11" t="s">
        <v>260</v>
      </c>
      <c r="E416" s="19" t="s">
        <v>917</v>
      </c>
      <c r="F416" s="10">
        <v>41821</v>
      </c>
      <c r="G416" s="10">
        <v>45047</v>
      </c>
      <c r="H416" s="11">
        <v>107</v>
      </c>
      <c r="I416" s="20" t="s">
        <v>259</v>
      </c>
      <c r="J416" s="11" t="s">
        <v>261</v>
      </c>
      <c r="K416" s="11" t="s">
        <v>262</v>
      </c>
      <c r="L416" s="11">
        <v>1</v>
      </c>
    </row>
    <row r="417" spans="1:12">
      <c r="A417" s="11" t="s">
        <v>668</v>
      </c>
      <c r="D417" s="11" t="s">
        <v>260</v>
      </c>
      <c r="E417" s="19" t="s">
        <v>918</v>
      </c>
      <c r="F417" s="10">
        <v>41821</v>
      </c>
      <c r="G417" s="10">
        <v>45047</v>
      </c>
      <c r="H417" s="11">
        <v>107</v>
      </c>
      <c r="I417" s="20" t="s">
        <v>259</v>
      </c>
      <c r="J417" s="11" t="s">
        <v>261</v>
      </c>
      <c r="K417" s="11" t="s">
        <v>262</v>
      </c>
      <c r="L417" s="11">
        <v>1</v>
      </c>
    </row>
    <row r="418" spans="1:12">
      <c r="A418" s="11" t="s">
        <v>669</v>
      </c>
      <c r="D418" s="11" t="s">
        <v>260</v>
      </c>
      <c r="E418" s="19" t="s">
        <v>919</v>
      </c>
      <c r="F418" s="10">
        <v>41821</v>
      </c>
      <c r="G418" s="10">
        <v>45047</v>
      </c>
      <c r="H418" s="11">
        <v>107</v>
      </c>
      <c r="I418" s="20" t="s">
        <v>259</v>
      </c>
      <c r="J418" s="11" t="s">
        <v>261</v>
      </c>
      <c r="K418" s="11" t="s">
        <v>262</v>
      </c>
      <c r="L418" s="11">
        <v>1</v>
      </c>
    </row>
    <row r="419" spans="1:12">
      <c r="A419" s="11" t="s">
        <v>670</v>
      </c>
      <c r="D419" s="11" t="s">
        <v>260</v>
      </c>
      <c r="E419" s="19" t="s">
        <v>920</v>
      </c>
      <c r="F419" s="10">
        <v>41821</v>
      </c>
      <c r="G419" s="10">
        <v>45047</v>
      </c>
      <c r="H419" s="11">
        <v>107</v>
      </c>
      <c r="I419" s="20" t="s">
        <v>259</v>
      </c>
      <c r="J419" s="11" t="s">
        <v>261</v>
      </c>
      <c r="K419" s="11" t="s">
        <v>262</v>
      </c>
      <c r="L419" s="11">
        <v>1</v>
      </c>
    </row>
    <row r="420" spans="1:12">
      <c r="A420" s="11" t="s">
        <v>671</v>
      </c>
      <c r="D420" s="11" t="s">
        <v>260</v>
      </c>
      <c r="E420" s="19" t="s">
        <v>921</v>
      </c>
      <c r="F420" s="10">
        <v>41821</v>
      </c>
      <c r="G420" s="10">
        <v>45047</v>
      </c>
      <c r="H420" s="11">
        <v>107</v>
      </c>
      <c r="I420" s="20" t="s">
        <v>259</v>
      </c>
      <c r="J420" s="11" t="s">
        <v>261</v>
      </c>
      <c r="K420" s="11" t="s">
        <v>262</v>
      </c>
      <c r="L420" s="11">
        <v>1</v>
      </c>
    </row>
    <row r="421" spans="1:12">
      <c r="A421" s="11" t="s">
        <v>672</v>
      </c>
      <c r="D421" s="11" t="s">
        <v>260</v>
      </c>
      <c r="E421" s="19" t="s">
        <v>922</v>
      </c>
      <c r="F421" s="10">
        <v>41821</v>
      </c>
      <c r="G421" s="10">
        <v>45047</v>
      </c>
      <c r="H421" s="11">
        <v>107</v>
      </c>
      <c r="I421" s="20" t="s">
        <v>259</v>
      </c>
      <c r="J421" s="11" t="s">
        <v>261</v>
      </c>
      <c r="K421" s="11" t="s">
        <v>262</v>
      </c>
      <c r="L421" s="11">
        <v>1</v>
      </c>
    </row>
    <row r="422" spans="1:12">
      <c r="A422" s="11" t="s">
        <v>673</v>
      </c>
      <c r="D422" s="11" t="s">
        <v>260</v>
      </c>
      <c r="E422" s="19" t="s">
        <v>923</v>
      </c>
      <c r="F422" s="10">
        <v>41821</v>
      </c>
      <c r="G422" s="10">
        <v>45047</v>
      </c>
      <c r="H422" s="11">
        <v>107</v>
      </c>
      <c r="I422" s="20" t="s">
        <v>259</v>
      </c>
      <c r="J422" s="11" t="s">
        <v>261</v>
      </c>
      <c r="K422" s="11" t="s">
        <v>262</v>
      </c>
      <c r="L422" s="11">
        <v>1</v>
      </c>
    </row>
    <row r="423" spans="1:12">
      <c r="A423" s="11" t="s">
        <v>674</v>
      </c>
      <c r="D423" s="11" t="s">
        <v>260</v>
      </c>
      <c r="E423" s="19" t="s">
        <v>924</v>
      </c>
      <c r="F423" s="10">
        <v>41821</v>
      </c>
      <c r="G423" s="10">
        <v>45047</v>
      </c>
      <c r="H423" s="11">
        <v>107</v>
      </c>
      <c r="I423" s="20" t="s">
        <v>259</v>
      </c>
      <c r="J423" s="11" t="s">
        <v>261</v>
      </c>
      <c r="K423" s="11" t="s">
        <v>262</v>
      </c>
      <c r="L423" s="11">
        <v>1</v>
      </c>
    </row>
    <row r="424" spans="1:12">
      <c r="A424" s="11" t="s">
        <v>675</v>
      </c>
      <c r="D424" s="11" t="s">
        <v>260</v>
      </c>
      <c r="E424" s="19" t="s">
        <v>925</v>
      </c>
      <c r="F424" s="10">
        <v>41821</v>
      </c>
      <c r="G424" s="10">
        <v>45047</v>
      </c>
      <c r="H424" s="11">
        <v>107</v>
      </c>
      <c r="I424" s="20" t="s">
        <v>259</v>
      </c>
      <c r="J424" s="11" t="s">
        <v>261</v>
      </c>
      <c r="K424" s="11" t="s">
        <v>262</v>
      </c>
      <c r="L424" s="11">
        <v>1</v>
      </c>
    </row>
    <row r="425" spans="1:12">
      <c r="A425" s="11" t="s">
        <v>676</v>
      </c>
      <c r="D425" s="11" t="s">
        <v>260</v>
      </c>
      <c r="E425" s="19" t="s">
        <v>926</v>
      </c>
      <c r="F425" s="10">
        <v>41821</v>
      </c>
      <c r="G425" s="10">
        <v>45047</v>
      </c>
      <c r="H425" s="11">
        <v>107</v>
      </c>
      <c r="I425" s="20" t="s">
        <v>259</v>
      </c>
      <c r="J425" s="11" t="s">
        <v>261</v>
      </c>
      <c r="K425" s="11" t="s">
        <v>262</v>
      </c>
      <c r="L425" s="11">
        <v>1</v>
      </c>
    </row>
    <row r="426" spans="1:12">
      <c r="A426" s="11" t="s">
        <v>677</v>
      </c>
      <c r="D426" s="11" t="s">
        <v>260</v>
      </c>
      <c r="E426" s="19" t="s">
        <v>927</v>
      </c>
      <c r="F426" s="10">
        <v>41821</v>
      </c>
      <c r="G426" s="10">
        <v>45047</v>
      </c>
      <c r="H426" s="11">
        <v>107</v>
      </c>
      <c r="I426" s="20" t="s">
        <v>259</v>
      </c>
      <c r="J426" s="11" t="s">
        <v>261</v>
      </c>
      <c r="K426" s="11" t="s">
        <v>262</v>
      </c>
      <c r="L426" s="11">
        <v>1</v>
      </c>
    </row>
    <row r="427" spans="1:12">
      <c r="A427" s="11" t="s">
        <v>678</v>
      </c>
      <c r="D427" s="11" t="s">
        <v>260</v>
      </c>
      <c r="E427" s="19" t="s">
        <v>928</v>
      </c>
      <c r="F427" s="10">
        <v>41821</v>
      </c>
      <c r="G427" s="10">
        <v>45047</v>
      </c>
      <c r="H427" s="11">
        <v>107</v>
      </c>
      <c r="I427" s="20" t="s">
        <v>259</v>
      </c>
      <c r="J427" s="11" t="s">
        <v>261</v>
      </c>
      <c r="K427" s="11" t="s">
        <v>262</v>
      </c>
      <c r="L427" s="11">
        <v>1</v>
      </c>
    </row>
    <row r="428" spans="1:12">
      <c r="A428" s="11" t="s">
        <v>679</v>
      </c>
      <c r="D428" s="11" t="s">
        <v>260</v>
      </c>
      <c r="E428" s="19" t="s">
        <v>929</v>
      </c>
      <c r="F428" s="10">
        <v>41821</v>
      </c>
      <c r="G428" s="10">
        <v>45047</v>
      </c>
      <c r="H428" s="11">
        <v>107</v>
      </c>
      <c r="I428" s="20" t="s">
        <v>259</v>
      </c>
      <c r="J428" s="11" t="s">
        <v>261</v>
      </c>
      <c r="K428" s="11" t="s">
        <v>262</v>
      </c>
      <c r="L428" s="11">
        <v>1</v>
      </c>
    </row>
    <row r="429" spans="1:12">
      <c r="A429" s="11" t="s">
        <v>680</v>
      </c>
      <c r="D429" s="11" t="s">
        <v>260</v>
      </c>
      <c r="E429" s="19" t="s">
        <v>930</v>
      </c>
      <c r="F429" s="10">
        <v>41821</v>
      </c>
      <c r="G429" s="10">
        <v>45047</v>
      </c>
      <c r="H429" s="11">
        <v>107</v>
      </c>
      <c r="I429" s="20" t="s">
        <v>259</v>
      </c>
      <c r="J429" s="11" t="s">
        <v>261</v>
      </c>
      <c r="K429" s="11" t="s">
        <v>262</v>
      </c>
      <c r="L429" s="11">
        <v>1</v>
      </c>
    </row>
    <row r="430" spans="1:12">
      <c r="A430" s="11" t="s">
        <v>681</v>
      </c>
      <c r="D430" s="11" t="s">
        <v>260</v>
      </c>
      <c r="E430" s="19" t="s">
        <v>931</v>
      </c>
      <c r="F430" s="10">
        <v>41821</v>
      </c>
      <c r="G430" s="10">
        <v>45047</v>
      </c>
      <c r="H430" s="11">
        <v>107</v>
      </c>
      <c r="I430" s="20" t="s">
        <v>259</v>
      </c>
      <c r="J430" s="11" t="s">
        <v>261</v>
      </c>
      <c r="K430" s="11" t="s">
        <v>262</v>
      </c>
      <c r="L430" s="11">
        <v>1</v>
      </c>
    </row>
    <row r="431" spans="1:12">
      <c r="A431" s="11" t="s">
        <v>682</v>
      </c>
      <c r="D431" s="11" t="s">
        <v>260</v>
      </c>
      <c r="E431" s="19" t="s">
        <v>932</v>
      </c>
      <c r="F431" s="10">
        <v>41821</v>
      </c>
      <c r="G431" s="10">
        <v>45047</v>
      </c>
      <c r="H431" s="11">
        <v>107</v>
      </c>
      <c r="I431" s="20" t="s">
        <v>259</v>
      </c>
      <c r="J431" s="11" t="s">
        <v>261</v>
      </c>
      <c r="K431" s="11" t="s">
        <v>262</v>
      </c>
      <c r="L431" s="11">
        <v>1</v>
      </c>
    </row>
    <row r="432" spans="1:12">
      <c r="A432" s="11" t="s">
        <v>683</v>
      </c>
      <c r="D432" s="11" t="s">
        <v>260</v>
      </c>
      <c r="E432" s="19" t="s">
        <v>933</v>
      </c>
      <c r="F432" s="10">
        <v>41821</v>
      </c>
      <c r="G432" s="10">
        <v>45047</v>
      </c>
      <c r="H432" s="11">
        <v>107</v>
      </c>
      <c r="I432" s="20" t="s">
        <v>259</v>
      </c>
      <c r="J432" s="11" t="s">
        <v>261</v>
      </c>
      <c r="K432" s="11" t="s">
        <v>262</v>
      </c>
      <c r="L432" s="11">
        <v>1</v>
      </c>
    </row>
    <row r="433" spans="1:12">
      <c r="A433" s="11" t="s">
        <v>684</v>
      </c>
      <c r="D433" s="11" t="s">
        <v>260</v>
      </c>
      <c r="E433" s="19" t="s">
        <v>934</v>
      </c>
      <c r="F433" s="10">
        <v>41821</v>
      </c>
      <c r="G433" s="10">
        <v>45047</v>
      </c>
      <c r="H433" s="11">
        <v>107</v>
      </c>
      <c r="I433" s="20" t="s">
        <v>259</v>
      </c>
      <c r="J433" s="11" t="s">
        <v>261</v>
      </c>
      <c r="K433" s="11" t="s">
        <v>262</v>
      </c>
      <c r="L433" s="11">
        <v>1</v>
      </c>
    </row>
    <row r="434" spans="1:12">
      <c r="A434" s="11" t="s">
        <v>685</v>
      </c>
      <c r="D434" s="11" t="s">
        <v>260</v>
      </c>
      <c r="E434" s="19" t="s">
        <v>935</v>
      </c>
      <c r="F434" s="10">
        <v>41821</v>
      </c>
      <c r="G434" s="10">
        <v>45047</v>
      </c>
      <c r="H434" s="11">
        <v>107</v>
      </c>
      <c r="I434" s="20" t="s">
        <v>259</v>
      </c>
      <c r="J434" s="11" t="s">
        <v>261</v>
      </c>
      <c r="K434" s="11" t="s">
        <v>262</v>
      </c>
      <c r="L434" s="11">
        <v>1</v>
      </c>
    </row>
    <row r="435" spans="1:12">
      <c r="A435" s="11" t="s">
        <v>686</v>
      </c>
      <c r="D435" s="11" t="s">
        <v>260</v>
      </c>
      <c r="E435" s="19" t="s">
        <v>936</v>
      </c>
      <c r="F435" s="10">
        <v>41821</v>
      </c>
      <c r="G435" s="10">
        <v>45047</v>
      </c>
      <c r="H435" s="11">
        <v>107</v>
      </c>
      <c r="I435" s="20" t="s">
        <v>259</v>
      </c>
      <c r="J435" s="11" t="s">
        <v>261</v>
      </c>
      <c r="K435" s="11" t="s">
        <v>262</v>
      </c>
      <c r="L435" s="11">
        <v>1</v>
      </c>
    </row>
    <row r="436" spans="1:12">
      <c r="A436" s="11" t="s">
        <v>687</v>
      </c>
      <c r="D436" s="11" t="s">
        <v>260</v>
      </c>
      <c r="E436" s="19" t="s">
        <v>937</v>
      </c>
      <c r="F436" s="10">
        <v>41821</v>
      </c>
      <c r="G436" s="10">
        <v>45047</v>
      </c>
      <c r="H436" s="11">
        <v>107</v>
      </c>
      <c r="I436" s="20" t="s">
        <v>259</v>
      </c>
      <c r="J436" s="11" t="s">
        <v>261</v>
      </c>
      <c r="K436" s="11" t="s">
        <v>262</v>
      </c>
      <c r="L436" s="11">
        <v>1</v>
      </c>
    </row>
    <row r="437" spans="1:12">
      <c r="A437" s="11" t="s">
        <v>688</v>
      </c>
      <c r="D437" s="11" t="s">
        <v>260</v>
      </c>
      <c r="E437" s="19" t="s">
        <v>938</v>
      </c>
      <c r="F437" s="10">
        <v>41821</v>
      </c>
      <c r="G437" s="10">
        <v>45047</v>
      </c>
      <c r="H437" s="11">
        <v>107</v>
      </c>
      <c r="I437" s="20" t="s">
        <v>259</v>
      </c>
      <c r="J437" s="11" t="s">
        <v>261</v>
      </c>
      <c r="K437" s="11" t="s">
        <v>262</v>
      </c>
      <c r="L437" s="11">
        <v>1</v>
      </c>
    </row>
    <row r="438" spans="1:12">
      <c r="A438" s="11" t="s">
        <v>689</v>
      </c>
      <c r="D438" s="11" t="s">
        <v>260</v>
      </c>
      <c r="E438" s="19" t="s">
        <v>939</v>
      </c>
      <c r="F438" s="10">
        <v>41821</v>
      </c>
      <c r="G438" s="10">
        <v>45047</v>
      </c>
      <c r="H438" s="11">
        <v>107</v>
      </c>
      <c r="I438" s="20" t="s">
        <v>259</v>
      </c>
      <c r="J438" s="11" t="s">
        <v>261</v>
      </c>
      <c r="K438" s="11" t="s">
        <v>262</v>
      </c>
      <c r="L438" s="11">
        <v>1</v>
      </c>
    </row>
    <row r="439" spans="1:12">
      <c r="A439" s="11" t="s">
        <v>690</v>
      </c>
      <c r="D439" s="11" t="s">
        <v>260</v>
      </c>
      <c r="E439" s="19" t="s">
        <v>940</v>
      </c>
      <c r="F439" s="10">
        <v>41821</v>
      </c>
      <c r="G439" s="10">
        <v>45047</v>
      </c>
      <c r="H439" s="11">
        <v>107</v>
      </c>
      <c r="I439" s="20" t="s">
        <v>259</v>
      </c>
      <c r="J439" s="11" t="s">
        <v>261</v>
      </c>
      <c r="K439" s="11" t="s">
        <v>262</v>
      </c>
      <c r="L439" s="11">
        <v>1</v>
      </c>
    </row>
    <row r="440" spans="1:12">
      <c r="A440" s="11" t="s">
        <v>691</v>
      </c>
      <c r="D440" s="11" t="s">
        <v>260</v>
      </c>
      <c r="E440" s="19" t="s">
        <v>941</v>
      </c>
      <c r="F440" s="10">
        <v>41821</v>
      </c>
      <c r="G440" s="10">
        <v>45047</v>
      </c>
      <c r="H440" s="11">
        <v>107</v>
      </c>
      <c r="I440" s="20" t="s">
        <v>259</v>
      </c>
      <c r="J440" s="11" t="s">
        <v>261</v>
      </c>
      <c r="K440" s="11" t="s">
        <v>262</v>
      </c>
      <c r="L440" s="11">
        <v>1</v>
      </c>
    </row>
    <row r="441" spans="1:12">
      <c r="A441" s="11" t="s">
        <v>692</v>
      </c>
      <c r="D441" s="11" t="s">
        <v>260</v>
      </c>
      <c r="E441" s="19" t="s">
        <v>942</v>
      </c>
      <c r="F441" s="10">
        <v>41821</v>
      </c>
      <c r="G441" s="10">
        <v>45047</v>
      </c>
      <c r="H441" s="11">
        <v>107</v>
      </c>
      <c r="I441" s="20" t="s">
        <v>259</v>
      </c>
      <c r="J441" s="11" t="s">
        <v>261</v>
      </c>
      <c r="K441" s="11" t="s">
        <v>262</v>
      </c>
      <c r="L441" s="11">
        <v>1</v>
      </c>
    </row>
    <row r="442" spans="1:12">
      <c r="A442" s="11" t="s">
        <v>693</v>
      </c>
      <c r="D442" s="11" t="s">
        <v>260</v>
      </c>
      <c r="E442" s="19" t="s">
        <v>943</v>
      </c>
      <c r="F442" s="10">
        <v>41821</v>
      </c>
      <c r="G442" s="10">
        <v>45047</v>
      </c>
      <c r="H442" s="11">
        <v>107</v>
      </c>
      <c r="I442" s="20" t="s">
        <v>259</v>
      </c>
      <c r="J442" s="11" t="s">
        <v>261</v>
      </c>
      <c r="K442" s="11" t="s">
        <v>262</v>
      </c>
      <c r="L442" s="11">
        <v>1</v>
      </c>
    </row>
    <row r="443" spans="1:12">
      <c r="A443" s="11" t="s">
        <v>694</v>
      </c>
      <c r="D443" s="11" t="s">
        <v>260</v>
      </c>
      <c r="E443" s="19" t="s">
        <v>944</v>
      </c>
      <c r="F443" s="10">
        <v>41821</v>
      </c>
      <c r="G443" s="10">
        <v>45047</v>
      </c>
      <c r="H443" s="11">
        <v>107</v>
      </c>
      <c r="I443" s="20" t="s">
        <v>259</v>
      </c>
      <c r="J443" s="11" t="s">
        <v>261</v>
      </c>
      <c r="K443" s="11" t="s">
        <v>262</v>
      </c>
      <c r="L443" s="11">
        <v>1</v>
      </c>
    </row>
    <row r="444" spans="1:12">
      <c r="A444" s="11" t="s">
        <v>695</v>
      </c>
      <c r="D444" s="11" t="s">
        <v>260</v>
      </c>
      <c r="E444" s="19" t="s">
        <v>945</v>
      </c>
      <c r="F444" s="10">
        <v>41821</v>
      </c>
      <c r="G444" s="10">
        <v>45047</v>
      </c>
      <c r="H444" s="11">
        <v>107</v>
      </c>
      <c r="I444" s="20" t="s">
        <v>259</v>
      </c>
      <c r="J444" s="11" t="s">
        <v>261</v>
      </c>
      <c r="K444" s="11" t="s">
        <v>262</v>
      </c>
      <c r="L444" s="11">
        <v>1</v>
      </c>
    </row>
    <row r="445" spans="1:12">
      <c r="A445" s="11" t="s">
        <v>696</v>
      </c>
      <c r="D445" s="11" t="s">
        <v>260</v>
      </c>
      <c r="E445" s="19" t="s">
        <v>946</v>
      </c>
      <c r="F445" s="10">
        <v>41821</v>
      </c>
      <c r="G445" s="10">
        <v>45047</v>
      </c>
      <c r="H445" s="11">
        <v>107</v>
      </c>
      <c r="I445" s="20" t="s">
        <v>259</v>
      </c>
      <c r="J445" s="11" t="s">
        <v>261</v>
      </c>
      <c r="K445" s="11" t="s">
        <v>262</v>
      </c>
      <c r="L445" s="11">
        <v>1</v>
      </c>
    </row>
    <row r="446" spans="1:12">
      <c r="A446" s="11" t="s">
        <v>697</v>
      </c>
      <c r="D446" s="11" t="s">
        <v>260</v>
      </c>
      <c r="E446" s="19" t="s">
        <v>947</v>
      </c>
      <c r="F446" s="10">
        <v>41821</v>
      </c>
      <c r="G446" s="10">
        <v>45047</v>
      </c>
      <c r="H446" s="11">
        <v>107</v>
      </c>
      <c r="I446" s="20" t="s">
        <v>259</v>
      </c>
      <c r="J446" s="11" t="s">
        <v>261</v>
      </c>
      <c r="K446" s="11" t="s">
        <v>262</v>
      </c>
      <c r="L446" s="11">
        <v>1</v>
      </c>
    </row>
    <row r="447" spans="1:12">
      <c r="A447" s="11" t="s">
        <v>698</v>
      </c>
      <c r="D447" s="11" t="s">
        <v>260</v>
      </c>
      <c r="E447" s="19" t="s">
        <v>948</v>
      </c>
      <c r="F447" s="10">
        <v>41821</v>
      </c>
      <c r="G447" s="10">
        <v>45047</v>
      </c>
      <c r="H447" s="11">
        <v>107</v>
      </c>
      <c r="I447" s="20" t="s">
        <v>259</v>
      </c>
      <c r="J447" s="11" t="s">
        <v>261</v>
      </c>
      <c r="K447" s="11" t="s">
        <v>262</v>
      </c>
      <c r="L447" s="11">
        <v>1</v>
      </c>
    </row>
    <row r="448" spans="1:12">
      <c r="A448" s="11" t="s">
        <v>699</v>
      </c>
      <c r="D448" s="11" t="s">
        <v>260</v>
      </c>
      <c r="E448" s="19" t="s">
        <v>949</v>
      </c>
      <c r="F448" s="10">
        <v>41821</v>
      </c>
      <c r="G448" s="10">
        <v>45047</v>
      </c>
      <c r="H448" s="11">
        <v>107</v>
      </c>
      <c r="I448" s="20" t="s">
        <v>259</v>
      </c>
      <c r="J448" s="11" t="s">
        <v>261</v>
      </c>
      <c r="K448" s="11" t="s">
        <v>262</v>
      </c>
      <c r="L448" s="11">
        <v>1</v>
      </c>
    </row>
    <row r="449" spans="1:12">
      <c r="A449" s="11" t="s">
        <v>700</v>
      </c>
      <c r="D449" s="11" t="s">
        <v>260</v>
      </c>
      <c r="E449" s="19" t="s">
        <v>950</v>
      </c>
      <c r="F449" s="10">
        <v>41821</v>
      </c>
      <c r="G449" s="10">
        <v>45047</v>
      </c>
      <c r="H449" s="11">
        <v>107</v>
      </c>
      <c r="I449" s="20" t="s">
        <v>259</v>
      </c>
      <c r="J449" s="11" t="s">
        <v>261</v>
      </c>
      <c r="K449" s="11" t="s">
        <v>262</v>
      </c>
      <c r="L449" s="11">
        <v>1</v>
      </c>
    </row>
    <row r="450" spans="1:12">
      <c r="A450" s="11" t="s">
        <v>701</v>
      </c>
      <c r="D450" s="11" t="s">
        <v>260</v>
      </c>
      <c r="E450" s="19" t="s">
        <v>951</v>
      </c>
      <c r="F450" s="10">
        <v>41821</v>
      </c>
      <c r="G450" s="10">
        <v>45047</v>
      </c>
      <c r="H450" s="11">
        <v>107</v>
      </c>
      <c r="I450" s="20" t="s">
        <v>259</v>
      </c>
      <c r="J450" s="11" t="s">
        <v>261</v>
      </c>
      <c r="K450" s="11" t="s">
        <v>262</v>
      </c>
      <c r="L450" s="11">
        <v>1</v>
      </c>
    </row>
    <row r="451" spans="1:12">
      <c r="A451" s="11" t="s">
        <v>702</v>
      </c>
      <c r="D451" s="11" t="s">
        <v>260</v>
      </c>
      <c r="E451" s="19" t="s">
        <v>952</v>
      </c>
      <c r="F451" s="10">
        <v>41821</v>
      </c>
      <c r="G451" s="10">
        <v>45047</v>
      </c>
      <c r="H451" s="11">
        <v>107</v>
      </c>
      <c r="I451" s="20" t="s">
        <v>259</v>
      </c>
      <c r="J451" s="11" t="s">
        <v>261</v>
      </c>
      <c r="K451" s="11" t="s">
        <v>262</v>
      </c>
      <c r="L451" s="11">
        <v>1</v>
      </c>
    </row>
    <row r="452" spans="1:12">
      <c r="A452" s="11" t="s">
        <v>703</v>
      </c>
      <c r="D452" s="11" t="s">
        <v>260</v>
      </c>
      <c r="E452" s="19" t="s">
        <v>953</v>
      </c>
      <c r="F452" s="10">
        <v>41821</v>
      </c>
      <c r="G452" s="10">
        <v>45047</v>
      </c>
      <c r="H452" s="11">
        <v>107</v>
      </c>
      <c r="I452" s="20" t="s">
        <v>259</v>
      </c>
      <c r="J452" s="11" t="s">
        <v>261</v>
      </c>
      <c r="K452" s="11" t="s">
        <v>262</v>
      </c>
      <c r="L452" s="11">
        <v>1</v>
      </c>
    </row>
    <row r="453" spans="1:12">
      <c r="A453" s="11" t="s">
        <v>704</v>
      </c>
      <c r="D453" s="11" t="s">
        <v>260</v>
      </c>
      <c r="E453" s="19" t="s">
        <v>954</v>
      </c>
      <c r="F453" s="10">
        <v>41821</v>
      </c>
      <c r="G453" s="10">
        <v>45047</v>
      </c>
      <c r="H453" s="11">
        <v>107</v>
      </c>
      <c r="I453" s="20" t="s">
        <v>259</v>
      </c>
      <c r="J453" s="11" t="s">
        <v>261</v>
      </c>
      <c r="K453" s="11" t="s">
        <v>262</v>
      </c>
      <c r="L453" s="11">
        <v>1</v>
      </c>
    </row>
    <row r="454" spans="1:12">
      <c r="A454" s="11" t="s">
        <v>705</v>
      </c>
      <c r="D454" s="11" t="s">
        <v>260</v>
      </c>
      <c r="E454" s="19" t="s">
        <v>955</v>
      </c>
      <c r="F454" s="10">
        <v>41821</v>
      </c>
      <c r="G454" s="10">
        <v>45047</v>
      </c>
      <c r="H454" s="11">
        <v>107</v>
      </c>
      <c r="I454" s="20" t="s">
        <v>259</v>
      </c>
      <c r="J454" s="11" t="s">
        <v>261</v>
      </c>
      <c r="K454" s="11" t="s">
        <v>262</v>
      </c>
      <c r="L454" s="11">
        <v>1</v>
      </c>
    </row>
    <row r="455" spans="1:12">
      <c r="A455" s="11" t="s">
        <v>706</v>
      </c>
      <c r="D455" s="11" t="s">
        <v>260</v>
      </c>
      <c r="E455" s="19" t="s">
        <v>956</v>
      </c>
      <c r="F455" s="10">
        <v>41821</v>
      </c>
      <c r="G455" s="10">
        <v>45047</v>
      </c>
      <c r="H455" s="11">
        <v>107</v>
      </c>
      <c r="I455" s="20" t="s">
        <v>259</v>
      </c>
      <c r="J455" s="11" t="s">
        <v>261</v>
      </c>
      <c r="K455" s="11" t="s">
        <v>262</v>
      </c>
      <c r="L455" s="11">
        <v>1</v>
      </c>
    </row>
    <row r="456" spans="1:12">
      <c r="A456" s="11" t="s">
        <v>707</v>
      </c>
      <c r="D456" s="11" t="s">
        <v>260</v>
      </c>
      <c r="E456" s="19" t="s">
        <v>957</v>
      </c>
      <c r="F456" s="10">
        <v>41821</v>
      </c>
      <c r="G456" s="10">
        <v>45047</v>
      </c>
      <c r="H456" s="11">
        <v>107</v>
      </c>
      <c r="I456" s="20" t="s">
        <v>259</v>
      </c>
      <c r="J456" s="11" t="s">
        <v>261</v>
      </c>
      <c r="K456" s="11" t="s">
        <v>262</v>
      </c>
      <c r="L456" s="11">
        <v>1</v>
      </c>
    </row>
    <row r="457" spans="1:12">
      <c r="A457" s="11" t="s">
        <v>708</v>
      </c>
      <c r="D457" s="11" t="s">
        <v>260</v>
      </c>
      <c r="E457" s="19" t="s">
        <v>958</v>
      </c>
      <c r="F457" s="10">
        <v>41821</v>
      </c>
      <c r="G457" s="10">
        <v>45047</v>
      </c>
      <c r="H457" s="11">
        <v>107</v>
      </c>
      <c r="I457" s="20" t="s">
        <v>259</v>
      </c>
      <c r="J457" s="11" t="s">
        <v>261</v>
      </c>
      <c r="K457" s="11" t="s">
        <v>262</v>
      </c>
      <c r="L457" s="11">
        <v>1</v>
      </c>
    </row>
    <row r="458" spans="1:12">
      <c r="A458" s="11" t="s">
        <v>709</v>
      </c>
      <c r="D458" s="11" t="s">
        <v>260</v>
      </c>
      <c r="E458" s="19" t="s">
        <v>959</v>
      </c>
      <c r="F458" s="10">
        <v>41821</v>
      </c>
      <c r="G458" s="10">
        <v>45047</v>
      </c>
      <c r="H458" s="11">
        <v>107</v>
      </c>
      <c r="I458" s="20" t="s">
        <v>259</v>
      </c>
      <c r="J458" s="11" t="s">
        <v>261</v>
      </c>
      <c r="K458" s="11" t="s">
        <v>262</v>
      </c>
      <c r="L458" s="11">
        <v>1</v>
      </c>
    </row>
    <row r="459" spans="1:12">
      <c r="A459" s="11" t="s">
        <v>710</v>
      </c>
      <c r="D459" s="11" t="s">
        <v>260</v>
      </c>
      <c r="E459" s="19" t="s">
        <v>960</v>
      </c>
      <c r="F459" s="10">
        <v>41821</v>
      </c>
      <c r="G459" s="10">
        <v>45047</v>
      </c>
      <c r="H459" s="11">
        <v>107</v>
      </c>
      <c r="I459" s="20" t="s">
        <v>259</v>
      </c>
      <c r="J459" s="11" t="s">
        <v>261</v>
      </c>
      <c r="K459" s="11" t="s">
        <v>262</v>
      </c>
      <c r="L459" s="11">
        <v>1</v>
      </c>
    </row>
    <row r="460" spans="1:12">
      <c r="A460" s="11" t="s">
        <v>711</v>
      </c>
      <c r="D460" s="11" t="s">
        <v>260</v>
      </c>
      <c r="E460" s="19" t="s">
        <v>961</v>
      </c>
      <c r="F460" s="10">
        <v>41821</v>
      </c>
      <c r="G460" s="10">
        <v>45047</v>
      </c>
      <c r="H460" s="11">
        <v>107</v>
      </c>
      <c r="I460" s="20" t="s">
        <v>259</v>
      </c>
      <c r="J460" s="11" t="s">
        <v>261</v>
      </c>
      <c r="K460" s="11" t="s">
        <v>262</v>
      </c>
      <c r="L460" s="11">
        <v>1</v>
      </c>
    </row>
    <row r="461" spans="1:12">
      <c r="A461" s="11" t="s">
        <v>712</v>
      </c>
      <c r="D461" s="11" t="s">
        <v>260</v>
      </c>
      <c r="E461" s="19" t="s">
        <v>962</v>
      </c>
      <c r="F461" s="10">
        <v>41821</v>
      </c>
      <c r="G461" s="10">
        <v>45047</v>
      </c>
      <c r="H461" s="11">
        <v>107</v>
      </c>
      <c r="I461" s="20" t="s">
        <v>259</v>
      </c>
      <c r="J461" s="11" t="s">
        <v>261</v>
      </c>
      <c r="K461" s="11" t="s">
        <v>262</v>
      </c>
      <c r="L461" s="11">
        <v>1</v>
      </c>
    </row>
    <row r="462" spans="1:12">
      <c r="A462" s="11" t="s">
        <v>713</v>
      </c>
      <c r="D462" s="11" t="s">
        <v>260</v>
      </c>
      <c r="E462" s="19" t="s">
        <v>963</v>
      </c>
      <c r="F462" s="10">
        <v>41821</v>
      </c>
      <c r="G462" s="10">
        <v>45047</v>
      </c>
      <c r="H462" s="11">
        <v>107</v>
      </c>
      <c r="I462" s="20" t="s">
        <v>259</v>
      </c>
      <c r="J462" s="11" t="s">
        <v>261</v>
      </c>
      <c r="K462" s="11" t="s">
        <v>262</v>
      </c>
      <c r="L462" s="11">
        <v>1</v>
      </c>
    </row>
    <row r="463" spans="1:12">
      <c r="A463" s="11" t="s">
        <v>714</v>
      </c>
      <c r="D463" s="11" t="s">
        <v>260</v>
      </c>
      <c r="E463" s="19" t="s">
        <v>964</v>
      </c>
      <c r="F463" s="10">
        <v>41821</v>
      </c>
      <c r="G463" s="10">
        <v>45047</v>
      </c>
      <c r="H463" s="11">
        <v>107</v>
      </c>
      <c r="I463" s="20" t="s">
        <v>259</v>
      </c>
      <c r="J463" s="11" t="s">
        <v>261</v>
      </c>
      <c r="K463" s="11" t="s">
        <v>262</v>
      </c>
      <c r="L463" s="11">
        <v>1</v>
      </c>
    </row>
    <row r="464" spans="1:12">
      <c r="A464" s="11" t="s">
        <v>715</v>
      </c>
      <c r="D464" s="11" t="s">
        <v>260</v>
      </c>
      <c r="E464" s="19" t="s">
        <v>965</v>
      </c>
      <c r="F464" s="10">
        <v>41821</v>
      </c>
      <c r="G464" s="10">
        <v>45047</v>
      </c>
      <c r="H464" s="11">
        <v>107</v>
      </c>
      <c r="I464" s="20" t="s">
        <v>259</v>
      </c>
      <c r="J464" s="11" t="s">
        <v>261</v>
      </c>
      <c r="K464" s="11" t="s">
        <v>262</v>
      </c>
      <c r="L464" s="11">
        <v>1</v>
      </c>
    </row>
    <row r="465" spans="1:12">
      <c r="A465" s="11" t="s">
        <v>716</v>
      </c>
      <c r="D465" s="11" t="s">
        <v>260</v>
      </c>
      <c r="E465" s="19" t="s">
        <v>966</v>
      </c>
      <c r="F465" s="10">
        <v>41821</v>
      </c>
      <c r="G465" s="10">
        <v>45047</v>
      </c>
      <c r="H465" s="11">
        <v>107</v>
      </c>
      <c r="I465" s="20" t="s">
        <v>259</v>
      </c>
      <c r="J465" s="11" t="s">
        <v>261</v>
      </c>
      <c r="K465" s="11" t="s">
        <v>262</v>
      </c>
      <c r="L465" s="11">
        <v>1</v>
      </c>
    </row>
    <row r="466" spans="1:12">
      <c r="A466" s="11" t="s">
        <v>717</v>
      </c>
      <c r="D466" s="11" t="s">
        <v>260</v>
      </c>
      <c r="E466" s="19" t="s">
        <v>967</v>
      </c>
      <c r="F466" s="10">
        <v>41821</v>
      </c>
      <c r="G466" s="10">
        <v>45047</v>
      </c>
      <c r="H466" s="11">
        <v>107</v>
      </c>
      <c r="I466" s="20" t="s">
        <v>259</v>
      </c>
      <c r="J466" s="11" t="s">
        <v>261</v>
      </c>
      <c r="K466" s="11" t="s">
        <v>262</v>
      </c>
      <c r="L466" s="11">
        <v>1</v>
      </c>
    </row>
    <row r="467" spans="1:12">
      <c r="A467" s="11" t="s">
        <v>718</v>
      </c>
      <c r="D467" s="11" t="s">
        <v>260</v>
      </c>
      <c r="E467" s="19" t="s">
        <v>968</v>
      </c>
      <c r="F467" s="10">
        <v>41821</v>
      </c>
      <c r="G467" s="10">
        <v>45047</v>
      </c>
      <c r="H467" s="11">
        <v>107</v>
      </c>
      <c r="I467" s="20" t="s">
        <v>259</v>
      </c>
      <c r="J467" s="11" t="s">
        <v>261</v>
      </c>
      <c r="K467" s="11" t="s">
        <v>262</v>
      </c>
      <c r="L467" s="11">
        <v>1</v>
      </c>
    </row>
    <row r="468" spans="1:12">
      <c r="A468" s="11" t="s">
        <v>719</v>
      </c>
      <c r="D468" s="11" t="s">
        <v>260</v>
      </c>
      <c r="E468" s="19" t="s">
        <v>969</v>
      </c>
      <c r="F468" s="10">
        <v>41821</v>
      </c>
      <c r="G468" s="10">
        <v>45047</v>
      </c>
      <c r="H468" s="11">
        <v>107</v>
      </c>
      <c r="I468" s="20" t="s">
        <v>259</v>
      </c>
      <c r="J468" s="11" t="s">
        <v>261</v>
      </c>
      <c r="K468" s="11" t="s">
        <v>262</v>
      </c>
      <c r="L468" s="11">
        <v>1</v>
      </c>
    </row>
    <row r="469" spans="1:12">
      <c r="A469" s="11" t="s">
        <v>720</v>
      </c>
      <c r="D469" s="11" t="s">
        <v>260</v>
      </c>
      <c r="E469" s="19" t="s">
        <v>970</v>
      </c>
      <c r="F469" s="10">
        <v>41821</v>
      </c>
      <c r="G469" s="10">
        <v>45047</v>
      </c>
      <c r="H469" s="11">
        <v>107</v>
      </c>
      <c r="I469" s="20" t="s">
        <v>259</v>
      </c>
      <c r="J469" s="11" t="s">
        <v>261</v>
      </c>
      <c r="K469" s="11" t="s">
        <v>262</v>
      </c>
      <c r="L469" s="11">
        <v>1</v>
      </c>
    </row>
    <row r="470" spans="1:12">
      <c r="A470" s="11" t="s">
        <v>721</v>
      </c>
      <c r="D470" s="11" t="s">
        <v>260</v>
      </c>
      <c r="E470" s="19" t="s">
        <v>971</v>
      </c>
      <c r="F470" s="10">
        <v>41821</v>
      </c>
      <c r="G470" s="10">
        <v>45047</v>
      </c>
      <c r="H470" s="11">
        <v>107</v>
      </c>
      <c r="I470" s="20" t="s">
        <v>259</v>
      </c>
      <c r="J470" s="11" t="s">
        <v>261</v>
      </c>
      <c r="K470" s="11" t="s">
        <v>262</v>
      </c>
      <c r="L470" s="11">
        <v>1</v>
      </c>
    </row>
    <row r="471" spans="1:12">
      <c r="A471" s="11" t="s">
        <v>722</v>
      </c>
      <c r="D471" s="11" t="s">
        <v>260</v>
      </c>
      <c r="E471" s="19" t="s">
        <v>972</v>
      </c>
      <c r="F471" s="10">
        <v>41821</v>
      </c>
      <c r="G471" s="10">
        <v>45047</v>
      </c>
      <c r="H471" s="11">
        <v>107</v>
      </c>
      <c r="I471" s="20" t="s">
        <v>259</v>
      </c>
      <c r="J471" s="11" t="s">
        <v>261</v>
      </c>
      <c r="K471" s="11" t="s">
        <v>262</v>
      </c>
      <c r="L471" s="11">
        <v>1</v>
      </c>
    </row>
    <row r="472" spans="1:12">
      <c r="A472" s="11" t="s">
        <v>723</v>
      </c>
      <c r="D472" s="11" t="s">
        <v>260</v>
      </c>
      <c r="E472" s="19" t="s">
        <v>973</v>
      </c>
      <c r="F472" s="10">
        <v>41821</v>
      </c>
      <c r="G472" s="10">
        <v>45047</v>
      </c>
      <c r="H472" s="11">
        <v>107</v>
      </c>
      <c r="I472" s="20" t="s">
        <v>259</v>
      </c>
      <c r="J472" s="11" t="s">
        <v>261</v>
      </c>
      <c r="K472" s="11" t="s">
        <v>262</v>
      </c>
      <c r="L472" s="11">
        <v>1</v>
      </c>
    </row>
    <row r="473" spans="1:12">
      <c r="A473" s="11" t="s">
        <v>724</v>
      </c>
      <c r="D473" s="11" t="s">
        <v>260</v>
      </c>
      <c r="E473" s="19" t="s">
        <v>974</v>
      </c>
      <c r="F473" s="10">
        <v>41821</v>
      </c>
      <c r="G473" s="10">
        <v>45047</v>
      </c>
      <c r="H473" s="11">
        <v>107</v>
      </c>
      <c r="I473" s="20" t="s">
        <v>259</v>
      </c>
      <c r="J473" s="11" t="s">
        <v>261</v>
      </c>
      <c r="K473" s="11" t="s">
        <v>262</v>
      </c>
      <c r="L473" s="11">
        <v>1</v>
      </c>
    </row>
    <row r="474" spans="1:12">
      <c r="A474" s="11" t="s">
        <v>725</v>
      </c>
      <c r="D474" s="11" t="s">
        <v>260</v>
      </c>
      <c r="E474" s="19" t="s">
        <v>975</v>
      </c>
      <c r="F474" s="10">
        <v>41821</v>
      </c>
      <c r="G474" s="10">
        <v>45047</v>
      </c>
      <c r="H474" s="11">
        <v>107</v>
      </c>
      <c r="I474" s="20" t="s">
        <v>259</v>
      </c>
      <c r="J474" s="11" t="s">
        <v>261</v>
      </c>
      <c r="K474" s="11" t="s">
        <v>262</v>
      </c>
      <c r="L474" s="11">
        <v>1</v>
      </c>
    </row>
    <row r="475" spans="1:12">
      <c r="A475" s="11" t="s">
        <v>726</v>
      </c>
      <c r="D475" s="11" t="s">
        <v>260</v>
      </c>
      <c r="E475" s="19" t="s">
        <v>976</v>
      </c>
      <c r="F475" s="10">
        <v>41821</v>
      </c>
      <c r="G475" s="10">
        <v>45047</v>
      </c>
      <c r="H475" s="11">
        <v>107</v>
      </c>
      <c r="I475" s="20" t="s">
        <v>259</v>
      </c>
      <c r="J475" s="11" t="s">
        <v>261</v>
      </c>
      <c r="K475" s="11" t="s">
        <v>262</v>
      </c>
      <c r="L475" s="11">
        <v>1</v>
      </c>
    </row>
    <row r="476" spans="1:12">
      <c r="A476" s="11" t="s">
        <v>727</v>
      </c>
      <c r="D476" s="11" t="s">
        <v>260</v>
      </c>
      <c r="E476" s="19" t="s">
        <v>977</v>
      </c>
      <c r="F476" s="10">
        <v>41821</v>
      </c>
      <c r="G476" s="10">
        <v>45047</v>
      </c>
      <c r="H476" s="11">
        <v>107</v>
      </c>
      <c r="I476" s="20" t="s">
        <v>259</v>
      </c>
      <c r="J476" s="11" t="s">
        <v>261</v>
      </c>
      <c r="K476" s="11" t="s">
        <v>262</v>
      </c>
      <c r="L476" s="11">
        <v>1</v>
      </c>
    </row>
    <row r="477" spans="1:12">
      <c r="A477" s="11" t="s">
        <v>728</v>
      </c>
      <c r="D477" s="11" t="s">
        <v>260</v>
      </c>
      <c r="E477" s="19" t="s">
        <v>978</v>
      </c>
      <c r="F477" s="10">
        <v>41821</v>
      </c>
      <c r="G477" s="10">
        <v>45047</v>
      </c>
      <c r="H477" s="11">
        <v>107</v>
      </c>
      <c r="I477" s="20" t="s">
        <v>259</v>
      </c>
      <c r="J477" s="11" t="s">
        <v>261</v>
      </c>
      <c r="K477" s="11" t="s">
        <v>262</v>
      </c>
      <c r="L477" s="11">
        <v>1</v>
      </c>
    </row>
    <row r="478" spans="1:12">
      <c r="A478" s="11" t="s">
        <v>729</v>
      </c>
      <c r="D478" s="11" t="s">
        <v>260</v>
      </c>
      <c r="E478" s="19" t="s">
        <v>979</v>
      </c>
      <c r="F478" s="10">
        <v>41821</v>
      </c>
      <c r="G478" s="10">
        <v>45047</v>
      </c>
      <c r="H478" s="11">
        <v>107</v>
      </c>
      <c r="I478" s="20" t="s">
        <v>259</v>
      </c>
      <c r="J478" s="11" t="s">
        <v>261</v>
      </c>
      <c r="K478" s="11" t="s">
        <v>262</v>
      </c>
      <c r="L478" s="11">
        <v>1</v>
      </c>
    </row>
    <row r="479" spans="1:12">
      <c r="A479" s="11" t="s">
        <v>730</v>
      </c>
      <c r="D479" s="11" t="s">
        <v>260</v>
      </c>
      <c r="E479" s="19" t="s">
        <v>980</v>
      </c>
      <c r="F479" s="10">
        <v>41821</v>
      </c>
      <c r="G479" s="10">
        <v>45047</v>
      </c>
      <c r="H479" s="11">
        <v>107</v>
      </c>
      <c r="I479" s="20" t="s">
        <v>259</v>
      </c>
      <c r="J479" s="11" t="s">
        <v>261</v>
      </c>
      <c r="K479" s="11" t="s">
        <v>262</v>
      </c>
      <c r="L479" s="11">
        <v>1</v>
      </c>
    </row>
    <row r="480" spans="1:12">
      <c r="A480" s="11" t="s">
        <v>731</v>
      </c>
      <c r="D480" s="11" t="s">
        <v>260</v>
      </c>
      <c r="E480" s="19" t="s">
        <v>981</v>
      </c>
      <c r="F480" s="10">
        <v>41821</v>
      </c>
      <c r="G480" s="10">
        <v>45047</v>
      </c>
      <c r="H480" s="11">
        <v>107</v>
      </c>
      <c r="I480" s="20" t="s">
        <v>259</v>
      </c>
      <c r="J480" s="11" t="s">
        <v>261</v>
      </c>
      <c r="K480" s="11" t="s">
        <v>262</v>
      </c>
      <c r="L480" s="11">
        <v>1</v>
      </c>
    </row>
    <row r="481" spans="1:12">
      <c r="A481" s="11" t="s">
        <v>732</v>
      </c>
      <c r="D481" s="11" t="s">
        <v>260</v>
      </c>
      <c r="E481" s="19" t="s">
        <v>982</v>
      </c>
      <c r="F481" s="10">
        <v>41821</v>
      </c>
      <c r="G481" s="10">
        <v>45047</v>
      </c>
      <c r="H481" s="11">
        <v>107</v>
      </c>
      <c r="I481" s="20" t="s">
        <v>259</v>
      </c>
      <c r="J481" s="11" t="s">
        <v>261</v>
      </c>
      <c r="K481" s="11" t="s">
        <v>262</v>
      </c>
      <c r="L481" s="11">
        <v>1</v>
      </c>
    </row>
    <row r="482" spans="1:12">
      <c r="A482" s="11" t="s">
        <v>733</v>
      </c>
      <c r="D482" s="11" t="s">
        <v>260</v>
      </c>
      <c r="E482" s="19" t="s">
        <v>983</v>
      </c>
      <c r="F482" s="10">
        <v>41821</v>
      </c>
      <c r="G482" s="10">
        <v>45047</v>
      </c>
      <c r="H482" s="11">
        <v>107</v>
      </c>
      <c r="I482" s="20" t="s">
        <v>259</v>
      </c>
      <c r="J482" s="11" t="s">
        <v>261</v>
      </c>
      <c r="K482" s="11" t="s">
        <v>262</v>
      </c>
      <c r="L482" s="11">
        <v>1</v>
      </c>
    </row>
    <row r="483" spans="1:12">
      <c r="A483" s="11" t="s">
        <v>734</v>
      </c>
      <c r="D483" s="11" t="s">
        <v>260</v>
      </c>
      <c r="E483" s="19" t="s">
        <v>984</v>
      </c>
      <c r="F483" s="10">
        <v>41821</v>
      </c>
      <c r="G483" s="10">
        <v>45047</v>
      </c>
      <c r="H483" s="11">
        <v>107</v>
      </c>
      <c r="I483" s="20" t="s">
        <v>259</v>
      </c>
      <c r="J483" s="11" t="s">
        <v>261</v>
      </c>
      <c r="K483" s="11" t="s">
        <v>262</v>
      </c>
      <c r="L483" s="11">
        <v>1</v>
      </c>
    </row>
    <row r="484" spans="1:12">
      <c r="A484" s="11" t="s">
        <v>735</v>
      </c>
      <c r="D484" s="11" t="s">
        <v>260</v>
      </c>
      <c r="E484" s="19" t="s">
        <v>985</v>
      </c>
      <c r="F484" s="10">
        <v>41821</v>
      </c>
      <c r="G484" s="10">
        <v>45047</v>
      </c>
      <c r="H484" s="11">
        <v>107</v>
      </c>
      <c r="I484" s="20" t="s">
        <v>259</v>
      </c>
      <c r="J484" s="11" t="s">
        <v>261</v>
      </c>
      <c r="K484" s="11" t="s">
        <v>262</v>
      </c>
      <c r="L484" s="11">
        <v>1</v>
      </c>
    </row>
    <row r="485" spans="1:12">
      <c r="A485" s="11" t="s">
        <v>736</v>
      </c>
      <c r="D485" s="11" t="s">
        <v>260</v>
      </c>
      <c r="E485" s="19" t="s">
        <v>986</v>
      </c>
      <c r="F485" s="10">
        <v>41821</v>
      </c>
      <c r="G485" s="10">
        <v>45047</v>
      </c>
      <c r="H485" s="11">
        <v>107</v>
      </c>
      <c r="I485" s="20" t="s">
        <v>259</v>
      </c>
      <c r="J485" s="11" t="s">
        <v>261</v>
      </c>
      <c r="K485" s="11" t="s">
        <v>262</v>
      </c>
      <c r="L485" s="11">
        <v>1</v>
      </c>
    </row>
    <row r="486" spans="1:12">
      <c r="A486" s="11" t="s">
        <v>737</v>
      </c>
      <c r="D486" s="11" t="s">
        <v>260</v>
      </c>
      <c r="E486" s="19" t="s">
        <v>987</v>
      </c>
      <c r="F486" s="10">
        <v>41821</v>
      </c>
      <c r="G486" s="10">
        <v>45047</v>
      </c>
      <c r="H486" s="11">
        <v>107</v>
      </c>
      <c r="I486" s="20" t="s">
        <v>259</v>
      </c>
      <c r="J486" s="11" t="s">
        <v>261</v>
      </c>
      <c r="K486" s="11" t="s">
        <v>262</v>
      </c>
      <c r="L486" s="11">
        <v>1</v>
      </c>
    </row>
    <row r="487" spans="1:12">
      <c r="A487" s="11" t="s">
        <v>738</v>
      </c>
      <c r="D487" s="11" t="s">
        <v>260</v>
      </c>
      <c r="E487" s="19" t="s">
        <v>988</v>
      </c>
      <c r="F487" s="10">
        <v>41821</v>
      </c>
      <c r="G487" s="10">
        <v>45047</v>
      </c>
      <c r="H487" s="11">
        <v>107</v>
      </c>
      <c r="I487" s="20" t="s">
        <v>259</v>
      </c>
      <c r="J487" s="11" t="s">
        <v>261</v>
      </c>
      <c r="K487" s="11" t="s">
        <v>262</v>
      </c>
      <c r="L487" s="11">
        <v>1</v>
      </c>
    </row>
    <row r="488" spans="1:12">
      <c r="A488" s="11" t="s">
        <v>739</v>
      </c>
      <c r="D488" s="11" t="s">
        <v>260</v>
      </c>
      <c r="E488" s="19" t="s">
        <v>989</v>
      </c>
      <c r="F488" s="10">
        <v>41821</v>
      </c>
      <c r="G488" s="10">
        <v>45047</v>
      </c>
      <c r="H488" s="11">
        <v>107</v>
      </c>
      <c r="I488" s="20" t="s">
        <v>259</v>
      </c>
      <c r="J488" s="11" t="s">
        <v>261</v>
      </c>
      <c r="K488" s="11" t="s">
        <v>262</v>
      </c>
      <c r="L488" s="11">
        <v>1</v>
      </c>
    </row>
    <row r="489" spans="1:12">
      <c r="A489" s="11" t="s">
        <v>740</v>
      </c>
      <c r="D489" s="11" t="s">
        <v>260</v>
      </c>
      <c r="E489" s="19" t="s">
        <v>990</v>
      </c>
      <c r="F489" s="10">
        <v>41821</v>
      </c>
      <c r="G489" s="10">
        <v>45047</v>
      </c>
      <c r="H489" s="11">
        <v>107</v>
      </c>
      <c r="I489" s="20" t="s">
        <v>259</v>
      </c>
      <c r="J489" s="11" t="s">
        <v>261</v>
      </c>
      <c r="K489" s="11" t="s">
        <v>262</v>
      </c>
      <c r="L489" s="11">
        <v>1</v>
      </c>
    </row>
    <row r="490" spans="1:12">
      <c r="A490" s="11" t="s">
        <v>741</v>
      </c>
      <c r="D490" s="11" t="s">
        <v>260</v>
      </c>
      <c r="E490" s="19" t="s">
        <v>991</v>
      </c>
      <c r="F490" s="10">
        <v>41821</v>
      </c>
      <c r="G490" s="10">
        <v>45047</v>
      </c>
      <c r="H490" s="11">
        <v>107</v>
      </c>
      <c r="I490" s="20" t="s">
        <v>259</v>
      </c>
      <c r="J490" s="11" t="s">
        <v>261</v>
      </c>
      <c r="K490" s="11" t="s">
        <v>262</v>
      </c>
      <c r="L490" s="11">
        <v>1</v>
      </c>
    </row>
    <row r="491" spans="1:12">
      <c r="A491" s="11" t="s">
        <v>742</v>
      </c>
      <c r="D491" s="11" t="s">
        <v>260</v>
      </c>
      <c r="E491" s="19" t="s">
        <v>992</v>
      </c>
      <c r="F491" s="10">
        <v>41821</v>
      </c>
      <c r="G491" s="10">
        <v>45047</v>
      </c>
      <c r="H491" s="11">
        <v>107</v>
      </c>
      <c r="I491" s="20" t="s">
        <v>259</v>
      </c>
      <c r="J491" s="11" t="s">
        <v>261</v>
      </c>
      <c r="K491" s="11" t="s">
        <v>262</v>
      </c>
      <c r="L491" s="11">
        <v>1</v>
      </c>
    </row>
    <row r="492" spans="1:12">
      <c r="A492" s="11" t="s">
        <v>743</v>
      </c>
      <c r="D492" s="11" t="s">
        <v>260</v>
      </c>
      <c r="E492" s="19" t="s">
        <v>993</v>
      </c>
      <c r="F492" s="10">
        <v>41821</v>
      </c>
      <c r="G492" s="10">
        <v>45047</v>
      </c>
      <c r="H492" s="11">
        <v>107</v>
      </c>
      <c r="I492" s="20" t="s">
        <v>259</v>
      </c>
      <c r="J492" s="11" t="s">
        <v>261</v>
      </c>
      <c r="K492" s="11" t="s">
        <v>262</v>
      </c>
      <c r="L492" s="11">
        <v>1</v>
      </c>
    </row>
    <row r="493" spans="1:12">
      <c r="A493" s="11" t="s">
        <v>744</v>
      </c>
      <c r="D493" s="11" t="s">
        <v>260</v>
      </c>
      <c r="E493" s="19" t="s">
        <v>994</v>
      </c>
      <c r="F493" s="10">
        <v>41821</v>
      </c>
      <c r="G493" s="10">
        <v>45047</v>
      </c>
      <c r="H493" s="11">
        <v>107</v>
      </c>
      <c r="I493" s="20" t="s">
        <v>259</v>
      </c>
      <c r="J493" s="11" t="s">
        <v>261</v>
      </c>
      <c r="K493" s="11" t="s">
        <v>262</v>
      </c>
      <c r="L493" s="11">
        <v>1</v>
      </c>
    </row>
    <row r="494" spans="1:12">
      <c r="A494" s="11" t="s">
        <v>745</v>
      </c>
      <c r="D494" s="11" t="s">
        <v>260</v>
      </c>
      <c r="E494" s="19" t="s">
        <v>995</v>
      </c>
      <c r="F494" s="10">
        <v>41821</v>
      </c>
      <c r="G494" s="10">
        <v>45047</v>
      </c>
      <c r="H494" s="11">
        <v>107</v>
      </c>
      <c r="I494" s="20" t="s">
        <v>259</v>
      </c>
      <c r="J494" s="11" t="s">
        <v>261</v>
      </c>
      <c r="K494" s="11" t="s">
        <v>262</v>
      </c>
      <c r="L494" s="11">
        <v>1</v>
      </c>
    </row>
    <row r="495" spans="1:12">
      <c r="A495" s="11" t="s">
        <v>746</v>
      </c>
      <c r="D495" s="11" t="s">
        <v>260</v>
      </c>
      <c r="E495" s="19" t="s">
        <v>996</v>
      </c>
      <c r="F495" s="10">
        <v>41821</v>
      </c>
      <c r="G495" s="10">
        <v>45047</v>
      </c>
      <c r="H495" s="11">
        <v>107</v>
      </c>
      <c r="I495" s="20" t="s">
        <v>259</v>
      </c>
      <c r="J495" s="11" t="s">
        <v>261</v>
      </c>
      <c r="K495" s="11" t="s">
        <v>262</v>
      </c>
      <c r="L495" s="11">
        <v>1</v>
      </c>
    </row>
    <row r="496" spans="1:12">
      <c r="A496" s="11" t="s">
        <v>747</v>
      </c>
      <c r="D496" s="11" t="s">
        <v>260</v>
      </c>
      <c r="E496" s="19" t="s">
        <v>997</v>
      </c>
      <c r="F496" s="10">
        <v>41821</v>
      </c>
      <c r="G496" s="10">
        <v>45047</v>
      </c>
      <c r="H496" s="11">
        <v>107</v>
      </c>
      <c r="I496" s="20" t="s">
        <v>259</v>
      </c>
      <c r="J496" s="11" t="s">
        <v>261</v>
      </c>
      <c r="K496" s="11" t="s">
        <v>262</v>
      </c>
      <c r="L496" s="11">
        <v>1</v>
      </c>
    </row>
    <row r="497" spans="1:12">
      <c r="A497" s="11" t="s">
        <v>748</v>
      </c>
      <c r="D497" s="11" t="s">
        <v>260</v>
      </c>
      <c r="E497" s="19" t="s">
        <v>998</v>
      </c>
      <c r="F497" s="10">
        <v>41821</v>
      </c>
      <c r="G497" s="10">
        <v>45047</v>
      </c>
      <c r="H497" s="11">
        <v>107</v>
      </c>
      <c r="I497" s="20" t="s">
        <v>259</v>
      </c>
      <c r="J497" s="11" t="s">
        <v>261</v>
      </c>
      <c r="K497" s="11" t="s">
        <v>262</v>
      </c>
      <c r="L497" s="11">
        <v>1</v>
      </c>
    </row>
    <row r="498" spans="1:12">
      <c r="A498" s="11" t="s">
        <v>749</v>
      </c>
      <c r="D498" s="11" t="s">
        <v>260</v>
      </c>
      <c r="E498" s="19" t="s">
        <v>999</v>
      </c>
      <c r="F498" s="10">
        <v>41821</v>
      </c>
      <c r="G498" s="10">
        <v>45047</v>
      </c>
      <c r="H498" s="11">
        <v>107</v>
      </c>
      <c r="I498" s="20" t="s">
        <v>259</v>
      </c>
      <c r="J498" s="11" t="s">
        <v>261</v>
      </c>
      <c r="K498" s="11" t="s">
        <v>262</v>
      </c>
      <c r="L498" s="11">
        <v>1</v>
      </c>
    </row>
    <row r="499" spans="1:12">
      <c r="A499" s="11" t="s">
        <v>750</v>
      </c>
      <c r="D499" s="11" t="s">
        <v>260</v>
      </c>
      <c r="E499" s="19" t="s">
        <v>1000</v>
      </c>
      <c r="F499" s="10">
        <v>41821</v>
      </c>
      <c r="G499" s="10">
        <v>45047</v>
      </c>
      <c r="H499" s="11">
        <v>107</v>
      </c>
      <c r="I499" s="20" t="s">
        <v>259</v>
      </c>
      <c r="J499" s="11" t="s">
        <v>261</v>
      </c>
      <c r="K499" s="11" t="s">
        <v>262</v>
      </c>
      <c r="L499" s="11">
        <v>1</v>
      </c>
    </row>
    <row r="500" spans="1:12">
      <c r="A500" s="11" t="s">
        <v>751</v>
      </c>
      <c r="D500" s="11" t="s">
        <v>260</v>
      </c>
      <c r="E500" s="19" t="s">
        <v>1001</v>
      </c>
      <c r="F500" s="10">
        <v>41821</v>
      </c>
      <c r="G500" s="10">
        <v>45047</v>
      </c>
      <c r="H500" s="11">
        <v>107</v>
      </c>
      <c r="I500" s="20" t="s">
        <v>259</v>
      </c>
      <c r="J500" s="11" t="s">
        <v>261</v>
      </c>
      <c r="K500" s="11" t="s">
        <v>262</v>
      </c>
      <c r="L500" s="11">
        <v>1</v>
      </c>
    </row>
    <row r="501" spans="1:12">
      <c r="A501" s="11" t="s">
        <v>752</v>
      </c>
      <c r="D501" s="11" t="s">
        <v>260</v>
      </c>
      <c r="E501" s="19" t="s">
        <v>1002</v>
      </c>
      <c r="F501" s="10">
        <v>41821</v>
      </c>
      <c r="G501" s="10">
        <v>45047</v>
      </c>
      <c r="H501" s="11">
        <v>107</v>
      </c>
      <c r="I501" s="20" t="s">
        <v>259</v>
      </c>
      <c r="J501" s="11" t="s">
        <v>261</v>
      </c>
      <c r="K501" s="11" t="s">
        <v>262</v>
      </c>
      <c r="L501" s="11">
        <v>1</v>
      </c>
    </row>
    <row r="502" spans="1:12">
      <c r="A502" s="11" t="s">
        <v>753</v>
      </c>
      <c r="D502" s="11" t="s">
        <v>260</v>
      </c>
      <c r="E502" s="19" t="s">
        <v>1003</v>
      </c>
      <c r="F502" s="10">
        <v>41821</v>
      </c>
      <c r="G502" s="10">
        <v>45047</v>
      </c>
      <c r="H502" s="11">
        <v>107</v>
      </c>
      <c r="I502" s="20" t="s">
        <v>259</v>
      </c>
      <c r="J502" s="11" t="s">
        <v>261</v>
      </c>
      <c r="K502" s="11" t="s">
        <v>262</v>
      </c>
      <c r="L502" s="11">
        <v>1</v>
      </c>
    </row>
    <row r="503" spans="1:12">
      <c r="A503" s="11" t="s">
        <v>754</v>
      </c>
      <c r="D503" s="11" t="s">
        <v>260</v>
      </c>
      <c r="E503" s="19" t="s">
        <v>1004</v>
      </c>
      <c r="F503" s="10">
        <v>41821</v>
      </c>
      <c r="G503" s="10">
        <v>45047</v>
      </c>
      <c r="H503" s="11">
        <v>107</v>
      </c>
      <c r="I503" s="20" t="s">
        <v>259</v>
      </c>
      <c r="J503" s="11" t="s">
        <v>261</v>
      </c>
      <c r="K503" s="11" t="s">
        <v>262</v>
      </c>
      <c r="L503" s="11">
        <v>1</v>
      </c>
    </row>
    <row r="504" spans="1:12">
      <c r="A504" s="11" t="s">
        <v>755</v>
      </c>
      <c r="D504" s="11" t="s">
        <v>260</v>
      </c>
      <c r="E504" s="19" t="s">
        <v>1005</v>
      </c>
      <c r="F504" s="10">
        <v>41821</v>
      </c>
      <c r="G504" s="10">
        <v>45047</v>
      </c>
      <c r="H504" s="11">
        <v>107</v>
      </c>
      <c r="I504" s="20" t="s">
        <v>259</v>
      </c>
      <c r="J504" s="11" t="s">
        <v>261</v>
      </c>
      <c r="K504" s="11" t="s">
        <v>262</v>
      </c>
      <c r="L504" s="11">
        <v>1</v>
      </c>
    </row>
    <row r="505" spans="1:12">
      <c r="A505" s="11" t="s">
        <v>756</v>
      </c>
      <c r="D505" s="11" t="s">
        <v>260</v>
      </c>
      <c r="E505" s="19" t="s">
        <v>1006</v>
      </c>
      <c r="F505" s="10">
        <v>41821</v>
      </c>
      <c r="G505" s="10">
        <v>45047</v>
      </c>
      <c r="H505" s="11">
        <v>107</v>
      </c>
      <c r="I505" s="20" t="s">
        <v>259</v>
      </c>
      <c r="J505" s="11" t="s">
        <v>261</v>
      </c>
      <c r="K505" s="11" t="s">
        <v>262</v>
      </c>
      <c r="L505" s="11">
        <v>1</v>
      </c>
    </row>
    <row r="506" spans="1:12">
      <c r="A506" s="11" t="s">
        <v>757</v>
      </c>
      <c r="D506" s="11" t="s">
        <v>260</v>
      </c>
      <c r="E506" s="19" t="s">
        <v>1007</v>
      </c>
      <c r="F506" s="10">
        <v>41821</v>
      </c>
      <c r="G506" s="10">
        <v>45047</v>
      </c>
      <c r="H506" s="11">
        <v>107</v>
      </c>
      <c r="I506" s="20" t="s">
        <v>259</v>
      </c>
      <c r="J506" s="11" t="s">
        <v>261</v>
      </c>
      <c r="K506" s="11" t="s">
        <v>262</v>
      </c>
      <c r="L506" s="11">
        <v>1</v>
      </c>
    </row>
    <row r="507" spans="1:12">
      <c r="A507" s="11" t="s">
        <v>758</v>
      </c>
      <c r="D507" s="11" t="s">
        <v>260</v>
      </c>
      <c r="E507" s="19" t="s">
        <v>1008</v>
      </c>
      <c r="F507" s="10">
        <v>41821</v>
      </c>
      <c r="G507" s="10">
        <v>45047</v>
      </c>
      <c r="H507" s="11">
        <v>107</v>
      </c>
      <c r="I507" s="20" t="s">
        <v>259</v>
      </c>
      <c r="J507" s="11" t="s">
        <v>261</v>
      </c>
      <c r="K507" s="11" t="s">
        <v>262</v>
      </c>
      <c r="L507" s="11">
        <v>1</v>
      </c>
    </row>
    <row r="508" spans="1:12">
      <c r="A508" s="11" t="s">
        <v>759</v>
      </c>
      <c r="D508" s="11" t="s">
        <v>260</v>
      </c>
      <c r="E508" s="19" t="s">
        <v>1009</v>
      </c>
      <c r="F508" s="10">
        <v>41821</v>
      </c>
      <c r="G508" s="10">
        <v>45047</v>
      </c>
      <c r="H508" s="11">
        <v>107</v>
      </c>
      <c r="I508" s="20" t="s">
        <v>259</v>
      </c>
      <c r="J508" s="11" t="s">
        <v>261</v>
      </c>
      <c r="K508" s="11" t="s">
        <v>262</v>
      </c>
      <c r="L508" s="11">
        <v>1</v>
      </c>
    </row>
    <row r="509" spans="1:12">
      <c r="A509" s="11" t="s">
        <v>760</v>
      </c>
      <c r="D509" s="11" t="s">
        <v>260</v>
      </c>
      <c r="E509" s="19" t="s">
        <v>1010</v>
      </c>
      <c r="F509" s="10">
        <v>41821</v>
      </c>
      <c r="G509" s="10">
        <v>45047</v>
      </c>
      <c r="H509" s="11">
        <v>107</v>
      </c>
      <c r="I509" s="20" t="s">
        <v>259</v>
      </c>
      <c r="J509" s="11" t="s">
        <v>261</v>
      </c>
      <c r="K509" s="11" t="s">
        <v>262</v>
      </c>
      <c r="L509" s="11">
        <v>1</v>
      </c>
    </row>
    <row r="510" spans="1:12">
      <c r="A510" s="11" t="s">
        <v>761</v>
      </c>
      <c r="D510" s="11" t="s">
        <v>260</v>
      </c>
      <c r="E510" s="19" t="s">
        <v>1011</v>
      </c>
      <c r="F510" s="10">
        <v>41821</v>
      </c>
      <c r="G510" s="10">
        <v>45047</v>
      </c>
      <c r="H510" s="11">
        <v>107</v>
      </c>
      <c r="I510" s="20" t="s">
        <v>259</v>
      </c>
      <c r="J510" s="11" t="s">
        <v>261</v>
      </c>
      <c r="K510" s="11" t="s">
        <v>262</v>
      </c>
      <c r="L510" s="11">
        <v>1</v>
      </c>
    </row>
    <row r="511" spans="1:12">
      <c r="A511" s="11" t="s">
        <v>762</v>
      </c>
      <c r="D511" s="11" t="s">
        <v>260</v>
      </c>
      <c r="E511" s="19" t="s">
        <v>1012</v>
      </c>
      <c r="F511" s="10">
        <v>41821</v>
      </c>
      <c r="G511" s="10">
        <v>45047</v>
      </c>
      <c r="H511" s="11">
        <v>107</v>
      </c>
      <c r="I511" s="20" t="s">
        <v>259</v>
      </c>
      <c r="J511" s="11" t="s">
        <v>261</v>
      </c>
      <c r="K511" s="11" t="s">
        <v>262</v>
      </c>
      <c r="L511" s="11">
        <v>1</v>
      </c>
    </row>
    <row r="512" spans="1:12">
      <c r="A512" s="11" t="s">
        <v>1013</v>
      </c>
      <c r="D512" s="11" t="s">
        <v>260</v>
      </c>
      <c r="E512" s="19" t="s">
        <v>1263</v>
      </c>
      <c r="F512" s="10">
        <v>41821</v>
      </c>
      <c r="G512" s="10">
        <v>45047</v>
      </c>
      <c r="H512" s="11">
        <v>107</v>
      </c>
      <c r="I512" s="20" t="s">
        <v>259</v>
      </c>
      <c r="J512" s="11" t="s">
        <v>261</v>
      </c>
      <c r="K512" s="11" t="s">
        <v>262</v>
      </c>
      <c r="L512" s="11">
        <v>1</v>
      </c>
    </row>
    <row r="513" spans="1:12">
      <c r="A513" s="11" t="s">
        <v>1014</v>
      </c>
      <c r="D513" s="11" t="s">
        <v>260</v>
      </c>
      <c r="E513" s="19" t="s">
        <v>1264</v>
      </c>
      <c r="F513" s="10">
        <v>41821</v>
      </c>
      <c r="G513" s="10">
        <v>45047</v>
      </c>
      <c r="H513" s="11">
        <v>107</v>
      </c>
      <c r="I513" s="20" t="s">
        <v>259</v>
      </c>
      <c r="J513" s="11" t="s">
        <v>261</v>
      </c>
      <c r="K513" s="11" t="s">
        <v>262</v>
      </c>
      <c r="L513" s="11">
        <v>1</v>
      </c>
    </row>
    <row r="514" spans="1:12">
      <c r="A514" s="11" t="s">
        <v>1015</v>
      </c>
      <c r="D514" s="11" t="s">
        <v>260</v>
      </c>
      <c r="E514" s="19" t="s">
        <v>1265</v>
      </c>
      <c r="F514" s="10">
        <v>41821</v>
      </c>
      <c r="G514" s="10">
        <v>45047</v>
      </c>
      <c r="H514" s="11">
        <v>107</v>
      </c>
      <c r="I514" s="20" t="s">
        <v>259</v>
      </c>
      <c r="J514" s="11" t="s">
        <v>261</v>
      </c>
      <c r="K514" s="11" t="s">
        <v>262</v>
      </c>
      <c r="L514" s="11">
        <v>1</v>
      </c>
    </row>
    <row r="515" spans="1:12">
      <c r="A515" s="11" t="s">
        <v>1016</v>
      </c>
      <c r="D515" s="11" t="s">
        <v>260</v>
      </c>
      <c r="E515" s="19" t="s">
        <v>1266</v>
      </c>
      <c r="F515" s="10">
        <v>41821</v>
      </c>
      <c r="G515" s="10">
        <v>45047</v>
      </c>
      <c r="H515" s="11">
        <v>107</v>
      </c>
      <c r="I515" s="20" t="s">
        <v>259</v>
      </c>
      <c r="J515" s="11" t="s">
        <v>261</v>
      </c>
      <c r="K515" s="11" t="s">
        <v>262</v>
      </c>
      <c r="L515" s="11">
        <v>1</v>
      </c>
    </row>
    <row r="516" spans="1:12">
      <c r="A516" s="11" t="s">
        <v>1017</v>
      </c>
      <c r="D516" s="11" t="s">
        <v>260</v>
      </c>
      <c r="E516" s="19" t="s">
        <v>1267</v>
      </c>
      <c r="F516" s="10">
        <v>41821</v>
      </c>
      <c r="G516" s="10">
        <v>45047</v>
      </c>
      <c r="H516" s="11">
        <v>107</v>
      </c>
      <c r="I516" s="20" t="s">
        <v>259</v>
      </c>
      <c r="J516" s="11" t="s">
        <v>261</v>
      </c>
      <c r="K516" s="11" t="s">
        <v>262</v>
      </c>
      <c r="L516" s="11">
        <v>1</v>
      </c>
    </row>
    <row r="517" spans="1:12">
      <c r="A517" s="11" t="s">
        <v>1018</v>
      </c>
      <c r="D517" s="11" t="s">
        <v>260</v>
      </c>
      <c r="E517" s="19" t="s">
        <v>1268</v>
      </c>
      <c r="F517" s="10">
        <v>41821</v>
      </c>
      <c r="G517" s="10">
        <v>45047</v>
      </c>
      <c r="H517" s="11">
        <v>107</v>
      </c>
      <c r="I517" s="20" t="s">
        <v>259</v>
      </c>
      <c r="J517" s="11" t="s">
        <v>261</v>
      </c>
      <c r="K517" s="11" t="s">
        <v>262</v>
      </c>
      <c r="L517" s="11">
        <v>1</v>
      </c>
    </row>
    <row r="518" spans="1:12">
      <c r="A518" s="11" t="s">
        <v>1019</v>
      </c>
      <c r="D518" s="11" t="s">
        <v>260</v>
      </c>
      <c r="E518" s="19" t="s">
        <v>1269</v>
      </c>
      <c r="F518" s="10">
        <v>41821</v>
      </c>
      <c r="G518" s="10">
        <v>45047</v>
      </c>
      <c r="H518" s="11">
        <v>107</v>
      </c>
      <c r="I518" s="20" t="s">
        <v>259</v>
      </c>
      <c r="J518" s="11" t="s">
        <v>261</v>
      </c>
      <c r="K518" s="11" t="s">
        <v>262</v>
      </c>
      <c r="L518" s="11">
        <v>1</v>
      </c>
    </row>
    <row r="519" spans="1:12">
      <c r="A519" s="11" t="s">
        <v>1020</v>
      </c>
      <c r="D519" s="11" t="s">
        <v>260</v>
      </c>
      <c r="E519" s="19" t="s">
        <v>1270</v>
      </c>
      <c r="F519" s="10">
        <v>41821</v>
      </c>
      <c r="G519" s="10">
        <v>45047</v>
      </c>
      <c r="H519" s="11">
        <v>107</v>
      </c>
      <c r="I519" s="20" t="s">
        <v>259</v>
      </c>
      <c r="J519" s="11" t="s">
        <v>261</v>
      </c>
      <c r="K519" s="11" t="s">
        <v>262</v>
      </c>
      <c r="L519" s="11">
        <v>1</v>
      </c>
    </row>
    <row r="520" spans="1:12">
      <c r="A520" s="11" t="s">
        <v>1021</v>
      </c>
      <c r="D520" s="11" t="s">
        <v>260</v>
      </c>
      <c r="E520" s="19" t="s">
        <v>1271</v>
      </c>
      <c r="F520" s="10">
        <v>41821</v>
      </c>
      <c r="G520" s="10">
        <v>45047</v>
      </c>
      <c r="H520" s="11">
        <v>107</v>
      </c>
      <c r="I520" s="20" t="s">
        <v>259</v>
      </c>
      <c r="J520" s="11" t="s">
        <v>261</v>
      </c>
      <c r="K520" s="11" t="s">
        <v>262</v>
      </c>
      <c r="L520" s="11">
        <v>1</v>
      </c>
    </row>
    <row r="521" spans="1:12">
      <c r="A521" s="11" t="s">
        <v>1022</v>
      </c>
      <c r="D521" s="11" t="s">
        <v>260</v>
      </c>
      <c r="E521" s="19" t="s">
        <v>1272</v>
      </c>
      <c r="F521" s="10">
        <v>41821</v>
      </c>
      <c r="G521" s="10">
        <v>45047</v>
      </c>
      <c r="H521" s="11">
        <v>107</v>
      </c>
      <c r="I521" s="20" t="s">
        <v>259</v>
      </c>
      <c r="J521" s="11" t="s">
        <v>261</v>
      </c>
      <c r="K521" s="11" t="s">
        <v>262</v>
      </c>
      <c r="L521" s="11">
        <v>1</v>
      </c>
    </row>
    <row r="522" spans="1:12">
      <c r="A522" s="11" t="s">
        <v>1023</v>
      </c>
      <c r="D522" s="11" t="s">
        <v>260</v>
      </c>
      <c r="E522" s="19" t="s">
        <v>1273</v>
      </c>
      <c r="F522" s="10">
        <v>41821</v>
      </c>
      <c r="G522" s="10">
        <v>45047</v>
      </c>
      <c r="H522" s="11">
        <v>107</v>
      </c>
      <c r="I522" s="20" t="s">
        <v>259</v>
      </c>
      <c r="J522" s="11" t="s">
        <v>261</v>
      </c>
      <c r="K522" s="11" t="s">
        <v>262</v>
      </c>
      <c r="L522" s="11">
        <v>1</v>
      </c>
    </row>
    <row r="523" spans="1:12">
      <c r="A523" s="11" t="s">
        <v>1024</v>
      </c>
      <c r="D523" s="11" t="s">
        <v>260</v>
      </c>
      <c r="E523" s="19" t="s">
        <v>1274</v>
      </c>
      <c r="F523" s="10">
        <v>41821</v>
      </c>
      <c r="G523" s="10">
        <v>45047</v>
      </c>
      <c r="H523" s="11">
        <v>107</v>
      </c>
      <c r="I523" s="20" t="s">
        <v>259</v>
      </c>
      <c r="J523" s="11" t="s">
        <v>261</v>
      </c>
      <c r="K523" s="11" t="s">
        <v>262</v>
      </c>
      <c r="L523" s="11">
        <v>1</v>
      </c>
    </row>
    <row r="524" spans="1:12">
      <c r="A524" s="11" t="s">
        <v>1025</v>
      </c>
      <c r="D524" s="11" t="s">
        <v>260</v>
      </c>
      <c r="E524" s="19" t="s">
        <v>1275</v>
      </c>
      <c r="F524" s="10">
        <v>41821</v>
      </c>
      <c r="G524" s="10">
        <v>45047</v>
      </c>
      <c r="H524" s="11">
        <v>107</v>
      </c>
      <c r="I524" s="20" t="s">
        <v>259</v>
      </c>
      <c r="J524" s="11" t="s">
        <v>261</v>
      </c>
      <c r="K524" s="11" t="s">
        <v>262</v>
      </c>
      <c r="L524" s="11">
        <v>1</v>
      </c>
    </row>
    <row r="525" spans="1:12">
      <c r="A525" s="11" t="s">
        <v>1026</v>
      </c>
      <c r="D525" s="11" t="s">
        <v>260</v>
      </c>
      <c r="E525" s="19" t="s">
        <v>1276</v>
      </c>
      <c r="F525" s="10">
        <v>41821</v>
      </c>
      <c r="G525" s="10">
        <v>45047</v>
      </c>
      <c r="H525" s="11">
        <v>107</v>
      </c>
      <c r="I525" s="20" t="s">
        <v>259</v>
      </c>
      <c r="J525" s="11" t="s">
        <v>261</v>
      </c>
      <c r="K525" s="11" t="s">
        <v>262</v>
      </c>
      <c r="L525" s="11">
        <v>1</v>
      </c>
    </row>
    <row r="526" spans="1:12">
      <c r="A526" s="11" t="s">
        <v>1027</v>
      </c>
      <c r="D526" s="11" t="s">
        <v>260</v>
      </c>
      <c r="E526" s="19" t="s">
        <v>1277</v>
      </c>
      <c r="F526" s="10">
        <v>41821</v>
      </c>
      <c r="G526" s="10">
        <v>45047</v>
      </c>
      <c r="H526" s="11">
        <v>107</v>
      </c>
      <c r="I526" s="20" t="s">
        <v>259</v>
      </c>
      <c r="J526" s="11" t="s">
        <v>261</v>
      </c>
      <c r="K526" s="11" t="s">
        <v>262</v>
      </c>
      <c r="L526" s="11">
        <v>1</v>
      </c>
    </row>
    <row r="527" spans="1:12">
      <c r="A527" s="11" t="s">
        <v>1028</v>
      </c>
      <c r="D527" s="11" t="s">
        <v>260</v>
      </c>
      <c r="E527" s="19" t="s">
        <v>1278</v>
      </c>
      <c r="F527" s="10">
        <v>41821</v>
      </c>
      <c r="G527" s="10">
        <v>45047</v>
      </c>
      <c r="H527" s="11">
        <v>107</v>
      </c>
      <c r="I527" s="20" t="s">
        <v>259</v>
      </c>
      <c r="J527" s="11" t="s">
        <v>261</v>
      </c>
      <c r="K527" s="11" t="s">
        <v>262</v>
      </c>
      <c r="L527" s="11">
        <v>1</v>
      </c>
    </row>
    <row r="528" spans="1:12">
      <c r="A528" s="11" t="s">
        <v>1029</v>
      </c>
      <c r="D528" s="11" t="s">
        <v>260</v>
      </c>
      <c r="E528" s="19" t="s">
        <v>1279</v>
      </c>
      <c r="F528" s="10">
        <v>41821</v>
      </c>
      <c r="G528" s="10">
        <v>45047</v>
      </c>
      <c r="H528" s="11">
        <v>107</v>
      </c>
      <c r="I528" s="20" t="s">
        <v>259</v>
      </c>
      <c r="J528" s="11" t="s">
        <v>261</v>
      </c>
      <c r="K528" s="11" t="s">
        <v>262</v>
      </c>
      <c r="L528" s="11">
        <v>1</v>
      </c>
    </row>
    <row r="529" spans="1:12">
      <c r="A529" s="11" t="s">
        <v>1030</v>
      </c>
      <c r="D529" s="11" t="s">
        <v>260</v>
      </c>
      <c r="E529" s="19" t="s">
        <v>1280</v>
      </c>
      <c r="F529" s="10">
        <v>41821</v>
      </c>
      <c r="G529" s="10">
        <v>45047</v>
      </c>
      <c r="H529" s="11">
        <v>107</v>
      </c>
      <c r="I529" s="20" t="s">
        <v>259</v>
      </c>
      <c r="J529" s="11" t="s">
        <v>261</v>
      </c>
      <c r="K529" s="11" t="s">
        <v>262</v>
      </c>
      <c r="L529" s="11">
        <v>1</v>
      </c>
    </row>
    <row r="530" spans="1:12">
      <c r="A530" s="11" t="s">
        <v>1031</v>
      </c>
      <c r="D530" s="11" t="s">
        <v>260</v>
      </c>
      <c r="E530" s="19" t="s">
        <v>1281</v>
      </c>
      <c r="F530" s="10">
        <v>41821</v>
      </c>
      <c r="G530" s="10">
        <v>45047</v>
      </c>
      <c r="H530" s="11">
        <v>107</v>
      </c>
      <c r="I530" s="20" t="s">
        <v>259</v>
      </c>
      <c r="J530" s="11" t="s">
        <v>261</v>
      </c>
      <c r="K530" s="11" t="s">
        <v>262</v>
      </c>
      <c r="L530" s="11">
        <v>1</v>
      </c>
    </row>
    <row r="531" spans="1:12">
      <c r="A531" s="11" t="s">
        <v>1032</v>
      </c>
      <c r="D531" s="11" t="s">
        <v>260</v>
      </c>
      <c r="E531" s="19" t="s">
        <v>1282</v>
      </c>
      <c r="F531" s="10">
        <v>41821</v>
      </c>
      <c r="G531" s="10">
        <v>45047</v>
      </c>
      <c r="H531" s="11">
        <v>107</v>
      </c>
      <c r="I531" s="20" t="s">
        <v>259</v>
      </c>
      <c r="J531" s="11" t="s">
        <v>261</v>
      </c>
      <c r="K531" s="11" t="s">
        <v>262</v>
      </c>
      <c r="L531" s="11">
        <v>1</v>
      </c>
    </row>
    <row r="532" spans="1:12">
      <c r="A532" s="11" t="s">
        <v>1033</v>
      </c>
      <c r="D532" s="11" t="s">
        <v>260</v>
      </c>
      <c r="E532" s="19" t="s">
        <v>1283</v>
      </c>
      <c r="F532" s="10">
        <v>41821</v>
      </c>
      <c r="G532" s="10">
        <v>45047</v>
      </c>
      <c r="H532" s="11">
        <v>107</v>
      </c>
      <c r="I532" s="20" t="s">
        <v>259</v>
      </c>
      <c r="J532" s="11" t="s">
        <v>261</v>
      </c>
      <c r="K532" s="11" t="s">
        <v>262</v>
      </c>
      <c r="L532" s="11">
        <v>1</v>
      </c>
    </row>
    <row r="533" spans="1:12">
      <c r="A533" s="11" t="s">
        <v>1034</v>
      </c>
      <c r="D533" s="11" t="s">
        <v>260</v>
      </c>
      <c r="E533" s="19" t="s">
        <v>1284</v>
      </c>
      <c r="F533" s="10">
        <v>41821</v>
      </c>
      <c r="G533" s="10">
        <v>45047</v>
      </c>
      <c r="H533" s="11">
        <v>107</v>
      </c>
      <c r="I533" s="20" t="s">
        <v>259</v>
      </c>
      <c r="J533" s="11" t="s">
        <v>261</v>
      </c>
      <c r="K533" s="11" t="s">
        <v>262</v>
      </c>
      <c r="L533" s="11">
        <v>1</v>
      </c>
    </row>
    <row r="534" spans="1:12">
      <c r="A534" s="11" t="s">
        <v>1035</v>
      </c>
      <c r="D534" s="11" t="s">
        <v>260</v>
      </c>
      <c r="E534" s="19" t="s">
        <v>1285</v>
      </c>
      <c r="F534" s="10">
        <v>41821</v>
      </c>
      <c r="G534" s="10">
        <v>45047</v>
      </c>
      <c r="H534" s="11">
        <v>107</v>
      </c>
      <c r="I534" s="20" t="s">
        <v>259</v>
      </c>
      <c r="J534" s="11" t="s">
        <v>261</v>
      </c>
      <c r="K534" s="11" t="s">
        <v>262</v>
      </c>
      <c r="L534" s="11">
        <v>1</v>
      </c>
    </row>
    <row r="535" spans="1:12">
      <c r="A535" s="11" t="s">
        <v>1036</v>
      </c>
      <c r="D535" s="11" t="s">
        <v>260</v>
      </c>
      <c r="E535" s="19" t="s">
        <v>1286</v>
      </c>
      <c r="F535" s="10">
        <v>41821</v>
      </c>
      <c r="G535" s="10">
        <v>45047</v>
      </c>
      <c r="H535" s="11">
        <v>107</v>
      </c>
      <c r="I535" s="20" t="s">
        <v>259</v>
      </c>
      <c r="J535" s="11" t="s">
        <v>261</v>
      </c>
      <c r="K535" s="11" t="s">
        <v>262</v>
      </c>
      <c r="L535" s="11">
        <v>1</v>
      </c>
    </row>
    <row r="536" spans="1:12">
      <c r="A536" s="11" t="s">
        <v>1037</v>
      </c>
      <c r="D536" s="11" t="s">
        <v>260</v>
      </c>
      <c r="E536" s="19" t="s">
        <v>1287</v>
      </c>
      <c r="F536" s="10">
        <v>41821</v>
      </c>
      <c r="G536" s="10">
        <v>45047</v>
      </c>
      <c r="H536" s="11">
        <v>107</v>
      </c>
      <c r="I536" s="20" t="s">
        <v>259</v>
      </c>
      <c r="J536" s="11" t="s">
        <v>261</v>
      </c>
      <c r="K536" s="11" t="s">
        <v>262</v>
      </c>
      <c r="L536" s="11">
        <v>1</v>
      </c>
    </row>
    <row r="537" spans="1:12">
      <c r="A537" s="11" t="s">
        <v>1038</v>
      </c>
      <c r="D537" s="11" t="s">
        <v>260</v>
      </c>
      <c r="E537" s="19" t="s">
        <v>1288</v>
      </c>
      <c r="F537" s="10">
        <v>41821</v>
      </c>
      <c r="G537" s="10">
        <v>45047</v>
      </c>
      <c r="H537" s="11">
        <v>107</v>
      </c>
      <c r="I537" s="20" t="s">
        <v>259</v>
      </c>
      <c r="J537" s="11" t="s">
        <v>261</v>
      </c>
      <c r="K537" s="11" t="s">
        <v>262</v>
      </c>
      <c r="L537" s="11">
        <v>1</v>
      </c>
    </row>
    <row r="538" spans="1:12">
      <c r="A538" s="11" t="s">
        <v>1039</v>
      </c>
      <c r="D538" s="11" t="s">
        <v>260</v>
      </c>
      <c r="E538" s="19" t="s">
        <v>1289</v>
      </c>
      <c r="F538" s="10">
        <v>41821</v>
      </c>
      <c r="G538" s="10">
        <v>45047</v>
      </c>
      <c r="H538" s="11">
        <v>107</v>
      </c>
      <c r="I538" s="20" t="s">
        <v>259</v>
      </c>
      <c r="J538" s="11" t="s">
        <v>261</v>
      </c>
      <c r="K538" s="11" t="s">
        <v>262</v>
      </c>
      <c r="L538" s="11">
        <v>1</v>
      </c>
    </row>
    <row r="539" spans="1:12">
      <c r="A539" s="11" t="s">
        <v>1040</v>
      </c>
      <c r="D539" s="11" t="s">
        <v>260</v>
      </c>
      <c r="E539" s="19" t="s">
        <v>1290</v>
      </c>
      <c r="F539" s="10">
        <v>41821</v>
      </c>
      <c r="G539" s="10">
        <v>45047</v>
      </c>
      <c r="H539" s="11">
        <v>107</v>
      </c>
      <c r="I539" s="20" t="s">
        <v>259</v>
      </c>
      <c r="J539" s="11" t="s">
        <v>261</v>
      </c>
      <c r="K539" s="11" t="s">
        <v>262</v>
      </c>
      <c r="L539" s="11">
        <v>1</v>
      </c>
    </row>
    <row r="540" spans="1:12">
      <c r="A540" s="11" t="s">
        <v>1041</v>
      </c>
      <c r="D540" s="11" t="s">
        <v>260</v>
      </c>
      <c r="E540" s="19" t="s">
        <v>1291</v>
      </c>
      <c r="F540" s="10">
        <v>41821</v>
      </c>
      <c r="G540" s="10">
        <v>45047</v>
      </c>
      <c r="H540" s="11">
        <v>107</v>
      </c>
      <c r="I540" s="20" t="s">
        <v>259</v>
      </c>
      <c r="J540" s="11" t="s">
        <v>261</v>
      </c>
      <c r="K540" s="11" t="s">
        <v>262</v>
      </c>
      <c r="L540" s="11">
        <v>1</v>
      </c>
    </row>
    <row r="541" spans="1:12">
      <c r="A541" s="11" t="s">
        <v>1042</v>
      </c>
      <c r="D541" s="11" t="s">
        <v>260</v>
      </c>
      <c r="E541" s="19" t="s">
        <v>1292</v>
      </c>
      <c r="F541" s="10">
        <v>41821</v>
      </c>
      <c r="G541" s="10">
        <v>45047</v>
      </c>
      <c r="H541" s="11">
        <v>107</v>
      </c>
      <c r="I541" s="20" t="s">
        <v>259</v>
      </c>
      <c r="J541" s="11" t="s">
        <v>261</v>
      </c>
      <c r="K541" s="11" t="s">
        <v>262</v>
      </c>
      <c r="L541" s="11">
        <v>1</v>
      </c>
    </row>
    <row r="542" spans="1:12">
      <c r="A542" s="11" t="s">
        <v>1043</v>
      </c>
      <c r="D542" s="11" t="s">
        <v>260</v>
      </c>
      <c r="E542" s="19" t="s">
        <v>1293</v>
      </c>
      <c r="F542" s="10">
        <v>41821</v>
      </c>
      <c r="G542" s="10">
        <v>45047</v>
      </c>
      <c r="H542" s="11">
        <v>107</v>
      </c>
      <c r="I542" s="20" t="s">
        <v>259</v>
      </c>
      <c r="J542" s="11" t="s">
        <v>261</v>
      </c>
      <c r="K542" s="11" t="s">
        <v>262</v>
      </c>
      <c r="L542" s="11">
        <v>1</v>
      </c>
    </row>
    <row r="543" spans="1:12">
      <c r="A543" s="11" t="s">
        <v>1044</v>
      </c>
      <c r="D543" s="11" t="s">
        <v>260</v>
      </c>
      <c r="E543" s="19" t="s">
        <v>1294</v>
      </c>
      <c r="F543" s="10">
        <v>41821</v>
      </c>
      <c r="G543" s="10">
        <v>45047</v>
      </c>
      <c r="H543" s="11">
        <v>107</v>
      </c>
      <c r="I543" s="20" t="s">
        <v>259</v>
      </c>
      <c r="J543" s="11" t="s">
        <v>261</v>
      </c>
      <c r="K543" s="11" t="s">
        <v>262</v>
      </c>
      <c r="L543" s="11">
        <v>1</v>
      </c>
    </row>
    <row r="544" spans="1:12">
      <c r="A544" s="11" t="s">
        <v>1045</v>
      </c>
      <c r="D544" s="11" t="s">
        <v>260</v>
      </c>
      <c r="E544" s="19" t="s">
        <v>1295</v>
      </c>
      <c r="F544" s="10">
        <v>41821</v>
      </c>
      <c r="G544" s="10">
        <v>45047</v>
      </c>
      <c r="H544" s="11">
        <v>107</v>
      </c>
      <c r="I544" s="20" t="s">
        <v>259</v>
      </c>
      <c r="J544" s="11" t="s">
        <v>261</v>
      </c>
      <c r="K544" s="11" t="s">
        <v>262</v>
      </c>
      <c r="L544" s="11">
        <v>1</v>
      </c>
    </row>
    <row r="545" spans="1:12">
      <c r="A545" s="11" t="s">
        <v>1046</v>
      </c>
      <c r="D545" s="11" t="s">
        <v>260</v>
      </c>
      <c r="E545" s="19" t="s">
        <v>1296</v>
      </c>
      <c r="F545" s="10">
        <v>41821</v>
      </c>
      <c r="G545" s="10">
        <v>45047</v>
      </c>
      <c r="H545" s="11">
        <v>107</v>
      </c>
      <c r="I545" s="20" t="s">
        <v>259</v>
      </c>
      <c r="J545" s="11" t="s">
        <v>261</v>
      </c>
      <c r="K545" s="11" t="s">
        <v>262</v>
      </c>
      <c r="L545" s="11">
        <v>1</v>
      </c>
    </row>
    <row r="546" spans="1:12">
      <c r="A546" s="11" t="s">
        <v>1047</v>
      </c>
      <c r="D546" s="11" t="s">
        <v>260</v>
      </c>
      <c r="E546" s="19" t="s">
        <v>1297</v>
      </c>
      <c r="F546" s="10">
        <v>41821</v>
      </c>
      <c r="G546" s="10">
        <v>45047</v>
      </c>
      <c r="H546" s="11">
        <v>107</v>
      </c>
      <c r="I546" s="20" t="s">
        <v>259</v>
      </c>
      <c r="J546" s="11" t="s">
        <v>261</v>
      </c>
      <c r="K546" s="11" t="s">
        <v>262</v>
      </c>
      <c r="L546" s="11">
        <v>1</v>
      </c>
    </row>
    <row r="547" spans="1:12">
      <c r="A547" s="11" t="s">
        <v>1048</v>
      </c>
      <c r="D547" s="11" t="s">
        <v>260</v>
      </c>
      <c r="E547" s="19" t="s">
        <v>1298</v>
      </c>
      <c r="F547" s="10">
        <v>41821</v>
      </c>
      <c r="G547" s="10">
        <v>45047</v>
      </c>
      <c r="H547" s="11">
        <v>107</v>
      </c>
      <c r="I547" s="20" t="s">
        <v>259</v>
      </c>
      <c r="J547" s="11" t="s">
        <v>261</v>
      </c>
      <c r="K547" s="11" t="s">
        <v>262</v>
      </c>
      <c r="L547" s="11">
        <v>1</v>
      </c>
    </row>
    <row r="548" spans="1:12">
      <c r="A548" s="11" t="s">
        <v>1049</v>
      </c>
      <c r="D548" s="11" t="s">
        <v>260</v>
      </c>
      <c r="E548" s="19" t="s">
        <v>1299</v>
      </c>
      <c r="F548" s="10">
        <v>41821</v>
      </c>
      <c r="G548" s="10">
        <v>45047</v>
      </c>
      <c r="H548" s="11">
        <v>107</v>
      </c>
      <c r="I548" s="20" t="s">
        <v>259</v>
      </c>
      <c r="J548" s="11" t="s">
        <v>261</v>
      </c>
      <c r="K548" s="11" t="s">
        <v>262</v>
      </c>
      <c r="L548" s="11">
        <v>1</v>
      </c>
    </row>
    <row r="549" spans="1:12">
      <c r="A549" s="11" t="s">
        <v>1050</v>
      </c>
      <c r="D549" s="11" t="s">
        <v>260</v>
      </c>
      <c r="E549" s="19" t="s">
        <v>1300</v>
      </c>
      <c r="F549" s="10">
        <v>41821</v>
      </c>
      <c r="G549" s="10">
        <v>45047</v>
      </c>
      <c r="H549" s="11">
        <v>107</v>
      </c>
      <c r="I549" s="20" t="s">
        <v>259</v>
      </c>
      <c r="J549" s="11" t="s">
        <v>261</v>
      </c>
      <c r="K549" s="11" t="s">
        <v>262</v>
      </c>
      <c r="L549" s="11">
        <v>1</v>
      </c>
    </row>
    <row r="550" spans="1:12">
      <c r="A550" s="11" t="s">
        <v>1051</v>
      </c>
      <c r="D550" s="11" t="s">
        <v>260</v>
      </c>
      <c r="E550" s="19" t="s">
        <v>1301</v>
      </c>
      <c r="F550" s="10">
        <v>41821</v>
      </c>
      <c r="G550" s="10">
        <v>45047</v>
      </c>
      <c r="H550" s="11">
        <v>107</v>
      </c>
      <c r="I550" s="20" t="s">
        <v>259</v>
      </c>
      <c r="J550" s="11" t="s">
        <v>261</v>
      </c>
      <c r="K550" s="11" t="s">
        <v>262</v>
      </c>
      <c r="L550" s="11">
        <v>1</v>
      </c>
    </row>
    <row r="551" spans="1:12">
      <c r="A551" s="11" t="s">
        <v>1052</v>
      </c>
      <c r="D551" s="11" t="s">
        <v>260</v>
      </c>
      <c r="E551" s="19" t="s">
        <v>1302</v>
      </c>
      <c r="F551" s="10">
        <v>41821</v>
      </c>
      <c r="G551" s="10">
        <v>45047</v>
      </c>
      <c r="H551" s="11">
        <v>107</v>
      </c>
      <c r="I551" s="20" t="s">
        <v>259</v>
      </c>
      <c r="J551" s="11" t="s">
        <v>261</v>
      </c>
      <c r="K551" s="11" t="s">
        <v>262</v>
      </c>
      <c r="L551" s="11">
        <v>1</v>
      </c>
    </row>
    <row r="552" spans="1:12">
      <c r="A552" s="11" t="s">
        <v>1053</v>
      </c>
      <c r="D552" s="11" t="s">
        <v>260</v>
      </c>
      <c r="E552" s="19" t="s">
        <v>1303</v>
      </c>
      <c r="F552" s="10">
        <v>41821</v>
      </c>
      <c r="G552" s="10">
        <v>45047</v>
      </c>
      <c r="H552" s="11">
        <v>107</v>
      </c>
      <c r="I552" s="20" t="s">
        <v>259</v>
      </c>
      <c r="J552" s="11" t="s">
        <v>261</v>
      </c>
      <c r="K552" s="11" t="s">
        <v>262</v>
      </c>
      <c r="L552" s="11">
        <v>1</v>
      </c>
    </row>
    <row r="553" spans="1:12">
      <c r="A553" s="11" t="s">
        <v>1054</v>
      </c>
      <c r="D553" s="11" t="s">
        <v>260</v>
      </c>
      <c r="E553" s="19" t="s">
        <v>1304</v>
      </c>
      <c r="F553" s="10">
        <v>41821</v>
      </c>
      <c r="G553" s="10">
        <v>45047</v>
      </c>
      <c r="H553" s="11">
        <v>107</v>
      </c>
      <c r="I553" s="20" t="s">
        <v>259</v>
      </c>
      <c r="J553" s="11" t="s">
        <v>261</v>
      </c>
      <c r="K553" s="11" t="s">
        <v>262</v>
      </c>
      <c r="L553" s="11">
        <v>1</v>
      </c>
    </row>
    <row r="554" spans="1:12">
      <c r="A554" s="11" t="s">
        <v>1055</v>
      </c>
      <c r="D554" s="11" t="s">
        <v>260</v>
      </c>
      <c r="E554" s="19" t="s">
        <v>1305</v>
      </c>
      <c r="F554" s="10">
        <v>41821</v>
      </c>
      <c r="G554" s="10">
        <v>45047</v>
      </c>
      <c r="H554" s="11">
        <v>107</v>
      </c>
      <c r="I554" s="20" t="s">
        <v>259</v>
      </c>
      <c r="J554" s="11" t="s">
        <v>261</v>
      </c>
      <c r="K554" s="11" t="s">
        <v>262</v>
      </c>
      <c r="L554" s="11">
        <v>1</v>
      </c>
    </row>
    <row r="555" spans="1:12">
      <c r="A555" s="11" t="s">
        <v>1056</v>
      </c>
      <c r="D555" s="11" t="s">
        <v>260</v>
      </c>
      <c r="E555" s="19" t="s">
        <v>1306</v>
      </c>
      <c r="F555" s="10">
        <v>41821</v>
      </c>
      <c r="G555" s="10">
        <v>45047</v>
      </c>
      <c r="H555" s="11">
        <v>107</v>
      </c>
      <c r="I555" s="20" t="s">
        <v>259</v>
      </c>
      <c r="J555" s="11" t="s">
        <v>261</v>
      </c>
      <c r="K555" s="11" t="s">
        <v>262</v>
      </c>
      <c r="L555" s="11">
        <v>1</v>
      </c>
    </row>
    <row r="556" spans="1:12">
      <c r="A556" s="11" t="s">
        <v>1057</v>
      </c>
      <c r="D556" s="11" t="s">
        <v>260</v>
      </c>
      <c r="E556" s="19" t="s">
        <v>1307</v>
      </c>
      <c r="F556" s="10">
        <v>41821</v>
      </c>
      <c r="G556" s="10">
        <v>45047</v>
      </c>
      <c r="H556" s="11">
        <v>107</v>
      </c>
      <c r="I556" s="20" t="s">
        <v>259</v>
      </c>
      <c r="J556" s="11" t="s">
        <v>261</v>
      </c>
      <c r="K556" s="11" t="s">
        <v>262</v>
      </c>
      <c r="L556" s="11">
        <v>1</v>
      </c>
    </row>
    <row r="557" spans="1:12">
      <c r="A557" s="11" t="s">
        <v>1058</v>
      </c>
      <c r="D557" s="11" t="s">
        <v>260</v>
      </c>
      <c r="E557" s="19" t="s">
        <v>1308</v>
      </c>
      <c r="F557" s="10">
        <v>41821</v>
      </c>
      <c r="G557" s="10">
        <v>45047</v>
      </c>
      <c r="H557" s="11">
        <v>107</v>
      </c>
      <c r="I557" s="20" t="s">
        <v>259</v>
      </c>
      <c r="J557" s="11" t="s">
        <v>261</v>
      </c>
      <c r="K557" s="11" t="s">
        <v>262</v>
      </c>
      <c r="L557" s="11">
        <v>1</v>
      </c>
    </row>
    <row r="558" spans="1:12">
      <c r="A558" s="11" t="s">
        <v>1059</v>
      </c>
      <c r="D558" s="11" t="s">
        <v>260</v>
      </c>
      <c r="E558" s="19" t="s">
        <v>1309</v>
      </c>
      <c r="F558" s="10">
        <v>41821</v>
      </c>
      <c r="G558" s="10">
        <v>45047</v>
      </c>
      <c r="H558" s="11">
        <v>107</v>
      </c>
      <c r="I558" s="20" t="s">
        <v>259</v>
      </c>
      <c r="J558" s="11" t="s">
        <v>261</v>
      </c>
      <c r="K558" s="11" t="s">
        <v>262</v>
      </c>
      <c r="L558" s="11">
        <v>1</v>
      </c>
    </row>
    <row r="559" spans="1:12">
      <c r="A559" s="11" t="s">
        <v>1060</v>
      </c>
      <c r="D559" s="11" t="s">
        <v>260</v>
      </c>
      <c r="E559" s="19" t="s">
        <v>1310</v>
      </c>
      <c r="F559" s="10">
        <v>41821</v>
      </c>
      <c r="G559" s="10">
        <v>45047</v>
      </c>
      <c r="H559" s="11">
        <v>107</v>
      </c>
      <c r="I559" s="20" t="s">
        <v>259</v>
      </c>
      <c r="J559" s="11" t="s">
        <v>261</v>
      </c>
      <c r="K559" s="11" t="s">
        <v>262</v>
      </c>
      <c r="L559" s="11">
        <v>1</v>
      </c>
    </row>
    <row r="560" spans="1:12">
      <c r="A560" s="11" t="s">
        <v>1061</v>
      </c>
      <c r="D560" s="11" t="s">
        <v>260</v>
      </c>
      <c r="E560" s="19" t="s">
        <v>1311</v>
      </c>
      <c r="F560" s="10">
        <v>41821</v>
      </c>
      <c r="G560" s="10">
        <v>45047</v>
      </c>
      <c r="H560" s="11">
        <v>107</v>
      </c>
      <c r="I560" s="20" t="s">
        <v>259</v>
      </c>
      <c r="J560" s="11" t="s">
        <v>261</v>
      </c>
      <c r="K560" s="11" t="s">
        <v>262</v>
      </c>
      <c r="L560" s="11">
        <v>1</v>
      </c>
    </row>
    <row r="561" spans="1:12">
      <c r="A561" s="11" t="s">
        <v>1062</v>
      </c>
      <c r="D561" s="11" t="s">
        <v>260</v>
      </c>
      <c r="E561" s="19" t="s">
        <v>1312</v>
      </c>
      <c r="F561" s="10">
        <v>41821</v>
      </c>
      <c r="G561" s="10">
        <v>45047</v>
      </c>
      <c r="H561" s="11">
        <v>107</v>
      </c>
      <c r="I561" s="20" t="s">
        <v>259</v>
      </c>
      <c r="J561" s="11" t="s">
        <v>261</v>
      </c>
      <c r="K561" s="11" t="s">
        <v>262</v>
      </c>
      <c r="L561" s="11">
        <v>1</v>
      </c>
    </row>
    <row r="562" spans="1:12">
      <c r="A562" s="11" t="s">
        <v>1063</v>
      </c>
      <c r="D562" s="11" t="s">
        <v>260</v>
      </c>
      <c r="E562" s="19" t="s">
        <v>1313</v>
      </c>
      <c r="F562" s="10">
        <v>41821</v>
      </c>
      <c r="G562" s="10">
        <v>45047</v>
      </c>
      <c r="H562" s="11">
        <v>107</v>
      </c>
      <c r="I562" s="20" t="s">
        <v>259</v>
      </c>
      <c r="J562" s="11" t="s">
        <v>261</v>
      </c>
      <c r="K562" s="11" t="s">
        <v>262</v>
      </c>
      <c r="L562" s="11">
        <v>1</v>
      </c>
    </row>
    <row r="563" spans="1:12">
      <c r="A563" s="11" t="s">
        <v>1064</v>
      </c>
      <c r="D563" s="11" t="s">
        <v>260</v>
      </c>
      <c r="E563" s="19" t="s">
        <v>1314</v>
      </c>
      <c r="F563" s="10">
        <v>41821</v>
      </c>
      <c r="G563" s="10">
        <v>45047</v>
      </c>
      <c r="H563" s="11">
        <v>107</v>
      </c>
      <c r="I563" s="20" t="s">
        <v>259</v>
      </c>
      <c r="J563" s="11" t="s">
        <v>261</v>
      </c>
      <c r="K563" s="11" t="s">
        <v>262</v>
      </c>
      <c r="L563" s="11">
        <v>1</v>
      </c>
    </row>
    <row r="564" spans="1:12">
      <c r="A564" s="11" t="s">
        <v>1065</v>
      </c>
      <c r="D564" s="11" t="s">
        <v>260</v>
      </c>
      <c r="E564" s="19" t="s">
        <v>1315</v>
      </c>
      <c r="F564" s="10">
        <v>41821</v>
      </c>
      <c r="G564" s="10">
        <v>45047</v>
      </c>
      <c r="H564" s="11">
        <v>107</v>
      </c>
      <c r="I564" s="20" t="s">
        <v>259</v>
      </c>
      <c r="J564" s="11" t="s">
        <v>261</v>
      </c>
      <c r="K564" s="11" t="s">
        <v>262</v>
      </c>
      <c r="L564" s="11">
        <v>1</v>
      </c>
    </row>
    <row r="565" spans="1:12">
      <c r="A565" s="11" t="s">
        <v>1066</v>
      </c>
      <c r="D565" s="11" t="s">
        <v>260</v>
      </c>
      <c r="E565" s="19" t="s">
        <v>1316</v>
      </c>
      <c r="F565" s="10">
        <v>41821</v>
      </c>
      <c r="G565" s="10">
        <v>45047</v>
      </c>
      <c r="H565" s="11">
        <v>107</v>
      </c>
      <c r="I565" s="20" t="s">
        <v>259</v>
      </c>
      <c r="J565" s="11" t="s">
        <v>261</v>
      </c>
      <c r="K565" s="11" t="s">
        <v>262</v>
      </c>
      <c r="L565" s="11">
        <v>1</v>
      </c>
    </row>
    <row r="566" spans="1:12">
      <c r="A566" s="11" t="s">
        <v>1067</v>
      </c>
      <c r="D566" s="11" t="s">
        <v>260</v>
      </c>
      <c r="E566" s="19" t="s">
        <v>1317</v>
      </c>
      <c r="F566" s="10">
        <v>41821</v>
      </c>
      <c r="G566" s="10">
        <v>45047</v>
      </c>
      <c r="H566" s="11">
        <v>107</v>
      </c>
      <c r="I566" s="20" t="s">
        <v>259</v>
      </c>
      <c r="J566" s="11" t="s">
        <v>261</v>
      </c>
      <c r="K566" s="11" t="s">
        <v>262</v>
      </c>
      <c r="L566" s="11">
        <v>1</v>
      </c>
    </row>
    <row r="567" spans="1:12">
      <c r="A567" s="11" t="s">
        <v>1068</v>
      </c>
      <c r="D567" s="11" t="s">
        <v>260</v>
      </c>
      <c r="E567" s="19" t="s">
        <v>1318</v>
      </c>
      <c r="F567" s="10">
        <v>41821</v>
      </c>
      <c r="G567" s="10">
        <v>45047</v>
      </c>
      <c r="H567" s="11">
        <v>107</v>
      </c>
      <c r="I567" s="20" t="s">
        <v>259</v>
      </c>
      <c r="J567" s="11" t="s">
        <v>261</v>
      </c>
      <c r="K567" s="11" t="s">
        <v>262</v>
      </c>
      <c r="L567" s="11">
        <v>1</v>
      </c>
    </row>
    <row r="568" spans="1:12">
      <c r="A568" s="11" t="s">
        <v>1069</v>
      </c>
      <c r="D568" s="11" t="s">
        <v>260</v>
      </c>
      <c r="E568" s="19" t="s">
        <v>1319</v>
      </c>
      <c r="F568" s="10">
        <v>41821</v>
      </c>
      <c r="G568" s="10">
        <v>45047</v>
      </c>
      <c r="H568" s="11">
        <v>107</v>
      </c>
      <c r="I568" s="20" t="s">
        <v>259</v>
      </c>
      <c r="J568" s="11" t="s">
        <v>261</v>
      </c>
      <c r="K568" s="11" t="s">
        <v>262</v>
      </c>
      <c r="L568" s="11">
        <v>1</v>
      </c>
    </row>
    <row r="569" spans="1:12">
      <c r="A569" s="11" t="s">
        <v>1070</v>
      </c>
      <c r="D569" s="11" t="s">
        <v>260</v>
      </c>
      <c r="E569" s="19" t="s">
        <v>1320</v>
      </c>
      <c r="F569" s="10">
        <v>41821</v>
      </c>
      <c r="G569" s="10">
        <v>45047</v>
      </c>
      <c r="H569" s="11">
        <v>107</v>
      </c>
      <c r="I569" s="20" t="s">
        <v>259</v>
      </c>
      <c r="J569" s="11" t="s">
        <v>261</v>
      </c>
      <c r="K569" s="11" t="s">
        <v>262</v>
      </c>
      <c r="L569" s="11">
        <v>1</v>
      </c>
    </row>
    <row r="570" spans="1:12">
      <c r="A570" s="11" t="s">
        <v>1071</v>
      </c>
      <c r="D570" s="11" t="s">
        <v>260</v>
      </c>
      <c r="E570" s="19" t="s">
        <v>1321</v>
      </c>
      <c r="F570" s="10">
        <v>41821</v>
      </c>
      <c r="G570" s="10">
        <v>45047</v>
      </c>
      <c r="H570" s="11">
        <v>107</v>
      </c>
      <c r="I570" s="20" t="s">
        <v>259</v>
      </c>
      <c r="J570" s="11" t="s">
        <v>261</v>
      </c>
      <c r="K570" s="11" t="s">
        <v>262</v>
      </c>
      <c r="L570" s="11">
        <v>1</v>
      </c>
    </row>
    <row r="571" spans="1:12">
      <c r="A571" s="11" t="s">
        <v>1072</v>
      </c>
      <c r="D571" s="11" t="s">
        <v>260</v>
      </c>
      <c r="E571" s="19" t="s">
        <v>1322</v>
      </c>
      <c r="F571" s="10">
        <v>41821</v>
      </c>
      <c r="G571" s="10">
        <v>45047</v>
      </c>
      <c r="H571" s="11">
        <v>107</v>
      </c>
      <c r="I571" s="20" t="s">
        <v>259</v>
      </c>
      <c r="J571" s="11" t="s">
        <v>261</v>
      </c>
      <c r="K571" s="11" t="s">
        <v>262</v>
      </c>
      <c r="L571" s="11">
        <v>1</v>
      </c>
    </row>
    <row r="572" spans="1:12">
      <c r="A572" s="11" t="s">
        <v>1073</v>
      </c>
      <c r="D572" s="11" t="s">
        <v>260</v>
      </c>
      <c r="E572" s="19" t="s">
        <v>1323</v>
      </c>
      <c r="F572" s="10">
        <v>41821</v>
      </c>
      <c r="G572" s="10">
        <v>45047</v>
      </c>
      <c r="H572" s="11">
        <v>107</v>
      </c>
      <c r="I572" s="20" t="s">
        <v>259</v>
      </c>
      <c r="J572" s="11" t="s">
        <v>261</v>
      </c>
      <c r="K572" s="11" t="s">
        <v>262</v>
      </c>
      <c r="L572" s="11">
        <v>1</v>
      </c>
    </row>
    <row r="573" spans="1:12">
      <c r="A573" s="11" t="s">
        <v>1074</v>
      </c>
      <c r="D573" s="11" t="s">
        <v>260</v>
      </c>
      <c r="E573" s="19" t="s">
        <v>1324</v>
      </c>
      <c r="F573" s="10">
        <v>41821</v>
      </c>
      <c r="G573" s="10">
        <v>45047</v>
      </c>
      <c r="H573" s="11">
        <v>107</v>
      </c>
      <c r="I573" s="20" t="s">
        <v>259</v>
      </c>
      <c r="J573" s="11" t="s">
        <v>261</v>
      </c>
      <c r="K573" s="11" t="s">
        <v>262</v>
      </c>
      <c r="L573" s="11">
        <v>1</v>
      </c>
    </row>
    <row r="574" spans="1:12">
      <c r="A574" s="11" t="s">
        <v>1075</v>
      </c>
      <c r="D574" s="11" t="s">
        <v>260</v>
      </c>
      <c r="E574" s="19" t="s">
        <v>1325</v>
      </c>
      <c r="F574" s="10">
        <v>41821</v>
      </c>
      <c r="G574" s="10">
        <v>45047</v>
      </c>
      <c r="H574" s="11">
        <v>107</v>
      </c>
      <c r="I574" s="20" t="s">
        <v>259</v>
      </c>
      <c r="J574" s="11" t="s">
        <v>261</v>
      </c>
      <c r="K574" s="11" t="s">
        <v>262</v>
      </c>
      <c r="L574" s="11">
        <v>1</v>
      </c>
    </row>
    <row r="575" spans="1:12">
      <c r="A575" s="11" t="s">
        <v>1076</v>
      </c>
      <c r="D575" s="11" t="s">
        <v>260</v>
      </c>
      <c r="E575" s="19" t="s">
        <v>1326</v>
      </c>
      <c r="F575" s="10">
        <v>41821</v>
      </c>
      <c r="G575" s="10">
        <v>45047</v>
      </c>
      <c r="H575" s="11">
        <v>107</v>
      </c>
      <c r="I575" s="20" t="s">
        <v>259</v>
      </c>
      <c r="J575" s="11" t="s">
        <v>261</v>
      </c>
      <c r="K575" s="11" t="s">
        <v>262</v>
      </c>
      <c r="L575" s="11">
        <v>1</v>
      </c>
    </row>
    <row r="576" spans="1:12">
      <c r="A576" s="11" t="s">
        <v>1077</v>
      </c>
      <c r="D576" s="11" t="s">
        <v>260</v>
      </c>
      <c r="E576" s="19" t="s">
        <v>1327</v>
      </c>
      <c r="F576" s="10">
        <v>41821</v>
      </c>
      <c r="G576" s="10">
        <v>45047</v>
      </c>
      <c r="H576" s="11">
        <v>107</v>
      </c>
      <c r="I576" s="20" t="s">
        <v>259</v>
      </c>
      <c r="J576" s="11" t="s">
        <v>261</v>
      </c>
      <c r="K576" s="11" t="s">
        <v>262</v>
      </c>
      <c r="L576" s="11">
        <v>1</v>
      </c>
    </row>
    <row r="577" spans="1:12">
      <c r="A577" s="11" t="s">
        <v>1078</v>
      </c>
      <c r="D577" s="11" t="s">
        <v>260</v>
      </c>
      <c r="E577" s="19" t="s">
        <v>1328</v>
      </c>
      <c r="F577" s="10">
        <v>41821</v>
      </c>
      <c r="G577" s="10">
        <v>45047</v>
      </c>
      <c r="H577" s="11">
        <v>107</v>
      </c>
      <c r="I577" s="20" t="s">
        <v>259</v>
      </c>
      <c r="J577" s="11" t="s">
        <v>261</v>
      </c>
      <c r="K577" s="11" t="s">
        <v>262</v>
      </c>
      <c r="L577" s="11">
        <v>1</v>
      </c>
    </row>
    <row r="578" spans="1:12">
      <c r="A578" s="11" t="s">
        <v>1079</v>
      </c>
      <c r="D578" s="11" t="s">
        <v>260</v>
      </c>
      <c r="E578" s="19" t="s">
        <v>1329</v>
      </c>
      <c r="F578" s="10">
        <v>41821</v>
      </c>
      <c r="G578" s="10">
        <v>45047</v>
      </c>
      <c r="H578" s="11">
        <v>107</v>
      </c>
      <c r="I578" s="20" t="s">
        <v>259</v>
      </c>
      <c r="J578" s="11" t="s">
        <v>261</v>
      </c>
      <c r="K578" s="11" t="s">
        <v>262</v>
      </c>
      <c r="L578" s="11">
        <v>1</v>
      </c>
    </row>
    <row r="579" spans="1:12">
      <c r="A579" s="11" t="s">
        <v>1080</v>
      </c>
      <c r="D579" s="11" t="s">
        <v>260</v>
      </c>
      <c r="E579" s="19" t="s">
        <v>1330</v>
      </c>
      <c r="F579" s="10">
        <v>41821</v>
      </c>
      <c r="G579" s="10">
        <v>45047</v>
      </c>
      <c r="H579" s="11">
        <v>107</v>
      </c>
      <c r="I579" s="20" t="s">
        <v>259</v>
      </c>
      <c r="J579" s="11" t="s">
        <v>261</v>
      </c>
      <c r="K579" s="11" t="s">
        <v>262</v>
      </c>
      <c r="L579" s="11">
        <v>1</v>
      </c>
    </row>
    <row r="580" spans="1:12">
      <c r="A580" s="11" t="s">
        <v>1081</v>
      </c>
      <c r="D580" s="11" t="s">
        <v>260</v>
      </c>
      <c r="E580" s="19" t="s">
        <v>1331</v>
      </c>
      <c r="F580" s="10">
        <v>41821</v>
      </c>
      <c r="G580" s="10">
        <v>45047</v>
      </c>
      <c r="H580" s="11">
        <v>107</v>
      </c>
      <c r="I580" s="20" t="s">
        <v>259</v>
      </c>
      <c r="J580" s="11" t="s">
        <v>261</v>
      </c>
      <c r="K580" s="11" t="s">
        <v>262</v>
      </c>
      <c r="L580" s="11">
        <v>1</v>
      </c>
    </row>
    <row r="581" spans="1:12">
      <c r="A581" s="11" t="s">
        <v>1082</v>
      </c>
      <c r="D581" s="11" t="s">
        <v>260</v>
      </c>
      <c r="E581" s="19" t="s">
        <v>1332</v>
      </c>
      <c r="F581" s="10">
        <v>41821</v>
      </c>
      <c r="G581" s="10">
        <v>45047</v>
      </c>
      <c r="H581" s="11">
        <v>107</v>
      </c>
      <c r="I581" s="20" t="s">
        <v>259</v>
      </c>
      <c r="J581" s="11" t="s">
        <v>261</v>
      </c>
      <c r="K581" s="11" t="s">
        <v>262</v>
      </c>
      <c r="L581" s="11">
        <v>1</v>
      </c>
    </row>
    <row r="582" spans="1:12">
      <c r="A582" s="11" t="s">
        <v>1083</v>
      </c>
      <c r="D582" s="11" t="s">
        <v>260</v>
      </c>
      <c r="E582" s="19" t="s">
        <v>1333</v>
      </c>
      <c r="F582" s="10">
        <v>41821</v>
      </c>
      <c r="G582" s="10">
        <v>45047</v>
      </c>
      <c r="H582" s="11">
        <v>107</v>
      </c>
      <c r="I582" s="20" t="s">
        <v>259</v>
      </c>
      <c r="J582" s="11" t="s">
        <v>261</v>
      </c>
      <c r="K582" s="11" t="s">
        <v>262</v>
      </c>
      <c r="L582" s="11">
        <v>1</v>
      </c>
    </row>
    <row r="583" spans="1:12">
      <c r="A583" s="11" t="s">
        <v>1084</v>
      </c>
      <c r="D583" s="11" t="s">
        <v>260</v>
      </c>
      <c r="E583" s="19" t="s">
        <v>1334</v>
      </c>
      <c r="F583" s="10">
        <v>41821</v>
      </c>
      <c r="G583" s="10">
        <v>45047</v>
      </c>
      <c r="H583" s="11">
        <v>107</v>
      </c>
      <c r="I583" s="20" t="s">
        <v>259</v>
      </c>
      <c r="J583" s="11" t="s">
        <v>261</v>
      </c>
      <c r="K583" s="11" t="s">
        <v>262</v>
      </c>
      <c r="L583" s="11">
        <v>1</v>
      </c>
    </row>
    <row r="584" spans="1:12">
      <c r="A584" s="11" t="s">
        <v>1085</v>
      </c>
      <c r="D584" s="11" t="s">
        <v>260</v>
      </c>
      <c r="E584" s="19" t="s">
        <v>1335</v>
      </c>
      <c r="F584" s="10">
        <v>41821</v>
      </c>
      <c r="G584" s="10">
        <v>45047</v>
      </c>
      <c r="H584" s="11">
        <v>107</v>
      </c>
      <c r="I584" s="20" t="s">
        <v>259</v>
      </c>
      <c r="J584" s="11" t="s">
        <v>261</v>
      </c>
      <c r="K584" s="11" t="s">
        <v>262</v>
      </c>
      <c r="L584" s="11">
        <v>1</v>
      </c>
    </row>
    <row r="585" spans="1:12">
      <c r="A585" s="11" t="s">
        <v>1086</v>
      </c>
      <c r="D585" s="11" t="s">
        <v>260</v>
      </c>
      <c r="E585" s="19" t="s">
        <v>1336</v>
      </c>
      <c r="F585" s="10">
        <v>41821</v>
      </c>
      <c r="G585" s="10">
        <v>45047</v>
      </c>
      <c r="H585" s="11">
        <v>107</v>
      </c>
      <c r="I585" s="20" t="s">
        <v>259</v>
      </c>
      <c r="J585" s="11" t="s">
        <v>261</v>
      </c>
      <c r="K585" s="11" t="s">
        <v>262</v>
      </c>
      <c r="L585" s="11">
        <v>1</v>
      </c>
    </row>
    <row r="586" spans="1:12">
      <c r="A586" s="11" t="s">
        <v>1087</v>
      </c>
      <c r="D586" s="11" t="s">
        <v>260</v>
      </c>
      <c r="E586" s="19" t="s">
        <v>1337</v>
      </c>
      <c r="F586" s="10">
        <v>41821</v>
      </c>
      <c r="G586" s="10">
        <v>45047</v>
      </c>
      <c r="H586" s="11">
        <v>107</v>
      </c>
      <c r="I586" s="20" t="s">
        <v>259</v>
      </c>
      <c r="J586" s="11" t="s">
        <v>261</v>
      </c>
      <c r="K586" s="11" t="s">
        <v>262</v>
      </c>
      <c r="L586" s="11">
        <v>1</v>
      </c>
    </row>
    <row r="587" spans="1:12">
      <c r="A587" s="11" t="s">
        <v>1088</v>
      </c>
      <c r="D587" s="11" t="s">
        <v>260</v>
      </c>
      <c r="E587" s="19" t="s">
        <v>1338</v>
      </c>
      <c r="F587" s="10">
        <v>41821</v>
      </c>
      <c r="G587" s="10">
        <v>45047</v>
      </c>
      <c r="H587" s="11">
        <v>107</v>
      </c>
      <c r="I587" s="20" t="s">
        <v>259</v>
      </c>
      <c r="J587" s="11" t="s">
        <v>261</v>
      </c>
      <c r="K587" s="11" t="s">
        <v>262</v>
      </c>
      <c r="L587" s="11">
        <v>1</v>
      </c>
    </row>
    <row r="588" spans="1:12">
      <c r="A588" s="11" t="s">
        <v>1089</v>
      </c>
      <c r="D588" s="11" t="s">
        <v>260</v>
      </c>
      <c r="E588" s="19" t="s">
        <v>1339</v>
      </c>
      <c r="F588" s="10">
        <v>41821</v>
      </c>
      <c r="G588" s="10">
        <v>45047</v>
      </c>
      <c r="H588" s="11">
        <v>107</v>
      </c>
      <c r="I588" s="20" t="s">
        <v>259</v>
      </c>
      <c r="J588" s="11" t="s">
        <v>261</v>
      </c>
      <c r="K588" s="11" t="s">
        <v>262</v>
      </c>
      <c r="L588" s="11">
        <v>1</v>
      </c>
    </row>
    <row r="589" spans="1:12">
      <c r="A589" s="11" t="s">
        <v>1090</v>
      </c>
      <c r="D589" s="11" t="s">
        <v>260</v>
      </c>
      <c r="E589" s="19" t="s">
        <v>1340</v>
      </c>
      <c r="F589" s="10">
        <v>41821</v>
      </c>
      <c r="G589" s="10">
        <v>45047</v>
      </c>
      <c r="H589" s="11">
        <v>107</v>
      </c>
      <c r="I589" s="20" t="s">
        <v>259</v>
      </c>
      <c r="J589" s="11" t="s">
        <v>261</v>
      </c>
      <c r="K589" s="11" t="s">
        <v>262</v>
      </c>
      <c r="L589" s="11">
        <v>1</v>
      </c>
    </row>
    <row r="590" spans="1:12">
      <c r="A590" s="11" t="s">
        <v>1091</v>
      </c>
      <c r="D590" s="11" t="s">
        <v>260</v>
      </c>
      <c r="E590" s="19" t="s">
        <v>1341</v>
      </c>
      <c r="F590" s="10">
        <v>41821</v>
      </c>
      <c r="G590" s="10">
        <v>45047</v>
      </c>
      <c r="H590" s="11">
        <v>107</v>
      </c>
      <c r="I590" s="20" t="s">
        <v>259</v>
      </c>
      <c r="J590" s="11" t="s">
        <v>261</v>
      </c>
      <c r="K590" s="11" t="s">
        <v>262</v>
      </c>
      <c r="L590" s="11">
        <v>1</v>
      </c>
    </row>
    <row r="591" spans="1:12">
      <c r="A591" s="11" t="s">
        <v>1092</v>
      </c>
      <c r="D591" s="11" t="s">
        <v>260</v>
      </c>
      <c r="E591" s="19" t="s">
        <v>1342</v>
      </c>
      <c r="F591" s="10">
        <v>41821</v>
      </c>
      <c r="G591" s="10">
        <v>45047</v>
      </c>
      <c r="H591" s="11">
        <v>107</v>
      </c>
      <c r="I591" s="20" t="s">
        <v>259</v>
      </c>
      <c r="J591" s="11" t="s">
        <v>261</v>
      </c>
      <c r="K591" s="11" t="s">
        <v>262</v>
      </c>
      <c r="L591" s="11">
        <v>1</v>
      </c>
    </row>
    <row r="592" spans="1:12">
      <c r="A592" s="11" t="s">
        <v>1093</v>
      </c>
      <c r="D592" s="11" t="s">
        <v>260</v>
      </c>
      <c r="E592" s="19" t="s">
        <v>1343</v>
      </c>
      <c r="F592" s="10">
        <v>41821</v>
      </c>
      <c r="G592" s="10">
        <v>45047</v>
      </c>
      <c r="H592" s="11">
        <v>107</v>
      </c>
      <c r="I592" s="20" t="s">
        <v>259</v>
      </c>
      <c r="J592" s="11" t="s">
        <v>261</v>
      </c>
      <c r="K592" s="11" t="s">
        <v>262</v>
      </c>
      <c r="L592" s="11">
        <v>1</v>
      </c>
    </row>
    <row r="593" spans="1:12">
      <c r="A593" s="11" t="s">
        <v>1094</v>
      </c>
      <c r="D593" s="11" t="s">
        <v>260</v>
      </c>
      <c r="E593" s="19" t="s">
        <v>1344</v>
      </c>
      <c r="F593" s="10">
        <v>41821</v>
      </c>
      <c r="G593" s="10">
        <v>45047</v>
      </c>
      <c r="H593" s="11">
        <v>107</v>
      </c>
      <c r="I593" s="20" t="s">
        <v>259</v>
      </c>
      <c r="J593" s="11" t="s">
        <v>261</v>
      </c>
      <c r="K593" s="11" t="s">
        <v>262</v>
      </c>
      <c r="L593" s="11">
        <v>1</v>
      </c>
    </row>
    <row r="594" spans="1:12">
      <c r="A594" s="11" t="s">
        <v>1095</v>
      </c>
      <c r="D594" s="11" t="s">
        <v>260</v>
      </c>
      <c r="E594" s="19" t="s">
        <v>1345</v>
      </c>
      <c r="F594" s="10">
        <v>41821</v>
      </c>
      <c r="G594" s="10">
        <v>45047</v>
      </c>
      <c r="H594" s="11">
        <v>107</v>
      </c>
      <c r="I594" s="20" t="s">
        <v>259</v>
      </c>
      <c r="J594" s="11" t="s">
        <v>261</v>
      </c>
      <c r="K594" s="11" t="s">
        <v>262</v>
      </c>
      <c r="L594" s="11">
        <v>1</v>
      </c>
    </row>
    <row r="595" spans="1:12">
      <c r="A595" s="11" t="s">
        <v>1096</v>
      </c>
      <c r="D595" s="11" t="s">
        <v>260</v>
      </c>
      <c r="E595" s="19" t="s">
        <v>1346</v>
      </c>
      <c r="F595" s="10">
        <v>41821</v>
      </c>
      <c r="G595" s="10">
        <v>45047</v>
      </c>
      <c r="H595" s="11">
        <v>107</v>
      </c>
      <c r="I595" s="20" t="s">
        <v>259</v>
      </c>
      <c r="J595" s="11" t="s">
        <v>261</v>
      </c>
      <c r="K595" s="11" t="s">
        <v>262</v>
      </c>
      <c r="L595" s="11">
        <v>1</v>
      </c>
    </row>
    <row r="596" spans="1:12">
      <c r="A596" s="11" t="s">
        <v>1097</v>
      </c>
      <c r="D596" s="11" t="s">
        <v>260</v>
      </c>
      <c r="E596" s="19" t="s">
        <v>1347</v>
      </c>
      <c r="F596" s="10">
        <v>41821</v>
      </c>
      <c r="G596" s="10">
        <v>45047</v>
      </c>
      <c r="H596" s="11">
        <v>107</v>
      </c>
      <c r="I596" s="20" t="s">
        <v>259</v>
      </c>
      <c r="J596" s="11" t="s">
        <v>261</v>
      </c>
      <c r="K596" s="11" t="s">
        <v>262</v>
      </c>
      <c r="L596" s="11">
        <v>1</v>
      </c>
    </row>
    <row r="597" spans="1:12">
      <c r="A597" s="11" t="s">
        <v>1098</v>
      </c>
      <c r="D597" s="11" t="s">
        <v>260</v>
      </c>
      <c r="E597" s="19" t="s">
        <v>1348</v>
      </c>
      <c r="F597" s="10">
        <v>41821</v>
      </c>
      <c r="G597" s="10">
        <v>45047</v>
      </c>
      <c r="H597" s="11">
        <v>107</v>
      </c>
      <c r="I597" s="20" t="s">
        <v>259</v>
      </c>
      <c r="J597" s="11" t="s">
        <v>261</v>
      </c>
      <c r="K597" s="11" t="s">
        <v>262</v>
      </c>
      <c r="L597" s="11">
        <v>1</v>
      </c>
    </row>
    <row r="598" spans="1:12">
      <c r="A598" s="11" t="s">
        <v>1099</v>
      </c>
      <c r="D598" s="11" t="s">
        <v>260</v>
      </c>
      <c r="E598" s="19" t="s">
        <v>1349</v>
      </c>
      <c r="F598" s="10">
        <v>41821</v>
      </c>
      <c r="G598" s="10">
        <v>45047</v>
      </c>
      <c r="H598" s="11">
        <v>107</v>
      </c>
      <c r="I598" s="20" t="s">
        <v>259</v>
      </c>
      <c r="J598" s="11" t="s">
        <v>261</v>
      </c>
      <c r="K598" s="11" t="s">
        <v>262</v>
      </c>
      <c r="L598" s="11">
        <v>1</v>
      </c>
    </row>
    <row r="599" spans="1:12">
      <c r="A599" s="11" t="s">
        <v>1100</v>
      </c>
      <c r="D599" s="11" t="s">
        <v>260</v>
      </c>
      <c r="E599" s="19" t="s">
        <v>1350</v>
      </c>
      <c r="F599" s="10">
        <v>41821</v>
      </c>
      <c r="G599" s="10">
        <v>45047</v>
      </c>
      <c r="H599" s="11">
        <v>107</v>
      </c>
      <c r="I599" s="20" t="s">
        <v>259</v>
      </c>
      <c r="J599" s="11" t="s">
        <v>261</v>
      </c>
      <c r="K599" s="11" t="s">
        <v>262</v>
      </c>
      <c r="L599" s="11">
        <v>1</v>
      </c>
    </row>
    <row r="600" spans="1:12">
      <c r="A600" s="11" t="s">
        <v>1101</v>
      </c>
      <c r="D600" s="11" t="s">
        <v>260</v>
      </c>
      <c r="E600" s="19" t="s">
        <v>1351</v>
      </c>
      <c r="F600" s="10">
        <v>41821</v>
      </c>
      <c r="G600" s="10">
        <v>45047</v>
      </c>
      <c r="H600" s="11">
        <v>107</v>
      </c>
      <c r="I600" s="20" t="s">
        <v>259</v>
      </c>
      <c r="J600" s="11" t="s">
        <v>261</v>
      </c>
      <c r="K600" s="11" t="s">
        <v>262</v>
      </c>
      <c r="L600" s="11">
        <v>1</v>
      </c>
    </row>
    <row r="601" spans="1:12">
      <c r="A601" s="11" t="s">
        <v>1102</v>
      </c>
      <c r="D601" s="11" t="s">
        <v>260</v>
      </c>
      <c r="E601" s="19" t="s">
        <v>1352</v>
      </c>
      <c r="F601" s="10">
        <v>41821</v>
      </c>
      <c r="G601" s="10">
        <v>45047</v>
      </c>
      <c r="H601" s="11">
        <v>107</v>
      </c>
      <c r="I601" s="20" t="s">
        <v>259</v>
      </c>
      <c r="J601" s="11" t="s">
        <v>261</v>
      </c>
      <c r="K601" s="11" t="s">
        <v>262</v>
      </c>
      <c r="L601" s="11">
        <v>1</v>
      </c>
    </row>
    <row r="602" spans="1:12">
      <c r="A602" s="11" t="s">
        <v>1103</v>
      </c>
      <c r="D602" s="11" t="s">
        <v>260</v>
      </c>
      <c r="E602" s="19" t="s">
        <v>1353</v>
      </c>
      <c r="F602" s="10">
        <v>41821</v>
      </c>
      <c r="G602" s="10">
        <v>45047</v>
      </c>
      <c r="H602" s="11">
        <v>107</v>
      </c>
      <c r="I602" s="20" t="s">
        <v>259</v>
      </c>
      <c r="J602" s="11" t="s">
        <v>261</v>
      </c>
      <c r="K602" s="11" t="s">
        <v>262</v>
      </c>
      <c r="L602" s="11">
        <v>1</v>
      </c>
    </row>
    <row r="603" spans="1:12">
      <c r="A603" s="11" t="s">
        <v>1104</v>
      </c>
      <c r="D603" s="11" t="s">
        <v>260</v>
      </c>
      <c r="E603" s="19" t="s">
        <v>1354</v>
      </c>
      <c r="F603" s="10">
        <v>41821</v>
      </c>
      <c r="G603" s="10">
        <v>45047</v>
      </c>
      <c r="H603" s="11">
        <v>107</v>
      </c>
      <c r="I603" s="20" t="s">
        <v>259</v>
      </c>
      <c r="J603" s="11" t="s">
        <v>261</v>
      </c>
      <c r="K603" s="11" t="s">
        <v>262</v>
      </c>
      <c r="L603" s="11">
        <v>1</v>
      </c>
    </row>
    <row r="604" spans="1:12">
      <c r="A604" s="11" t="s">
        <v>1105</v>
      </c>
      <c r="D604" s="11" t="s">
        <v>260</v>
      </c>
      <c r="E604" s="19" t="s">
        <v>1355</v>
      </c>
      <c r="F604" s="10">
        <v>41821</v>
      </c>
      <c r="G604" s="10">
        <v>45047</v>
      </c>
      <c r="H604" s="11">
        <v>107</v>
      </c>
      <c r="I604" s="20" t="s">
        <v>259</v>
      </c>
      <c r="J604" s="11" t="s">
        <v>261</v>
      </c>
      <c r="K604" s="11" t="s">
        <v>262</v>
      </c>
      <c r="L604" s="11">
        <v>1</v>
      </c>
    </row>
    <row r="605" spans="1:12">
      <c r="A605" s="11" t="s">
        <v>1106</v>
      </c>
      <c r="D605" s="11" t="s">
        <v>260</v>
      </c>
      <c r="E605" s="19" t="s">
        <v>1356</v>
      </c>
      <c r="F605" s="10">
        <v>41821</v>
      </c>
      <c r="G605" s="10">
        <v>45047</v>
      </c>
      <c r="H605" s="11">
        <v>107</v>
      </c>
      <c r="I605" s="20" t="s">
        <v>259</v>
      </c>
      <c r="J605" s="11" t="s">
        <v>261</v>
      </c>
      <c r="K605" s="11" t="s">
        <v>262</v>
      </c>
      <c r="L605" s="11">
        <v>1</v>
      </c>
    </row>
    <row r="606" spans="1:12">
      <c r="A606" s="11" t="s">
        <v>1107</v>
      </c>
      <c r="D606" s="11" t="s">
        <v>260</v>
      </c>
      <c r="E606" s="19" t="s">
        <v>1357</v>
      </c>
      <c r="F606" s="10">
        <v>41821</v>
      </c>
      <c r="G606" s="10">
        <v>45047</v>
      </c>
      <c r="H606" s="11">
        <v>107</v>
      </c>
      <c r="I606" s="20" t="s">
        <v>259</v>
      </c>
      <c r="J606" s="11" t="s">
        <v>261</v>
      </c>
      <c r="K606" s="11" t="s">
        <v>262</v>
      </c>
      <c r="L606" s="11">
        <v>1</v>
      </c>
    </row>
    <row r="607" spans="1:12">
      <c r="A607" s="11" t="s">
        <v>1108</v>
      </c>
      <c r="D607" s="11" t="s">
        <v>260</v>
      </c>
      <c r="E607" s="19" t="s">
        <v>1358</v>
      </c>
      <c r="F607" s="10">
        <v>41821</v>
      </c>
      <c r="G607" s="10">
        <v>45047</v>
      </c>
      <c r="H607" s="11">
        <v>107</v>
      </c>
      <c r="I607" s="20" t="s">
        <v>259</v>
      </c>
      <c r="J607" s="11" t="s">
        <v>261</v>
      </c>
      <c r="K607" s="11" t="s">
        <v>262</v>
      </c>
      <c r="L607" s="11">
        <v>1</v>
      </c>
    </row>
    <row r="608" spans="1:12">
      <c r="A608" s="11" t="s">
        <v>1109</v>
      </c>
      <c r="D608" s="11" t="s">
        <v>260</v>
      </c>
      <c r="E608" s="19" t="s">
        <v>1359</v>
      </c>
      <c r="F608" s="10">
        <v>41821</v>
      </c>
      <c r="G608" s="10">
        <v>45047</v>
      </c>
      <c r="H608" s="11">
        <v>107</v>
      </c>
      <c r="I608" s="20" t="s">
        <v>259</v>
      </c>
      <c r="J608" s="11" t="s">
        <v>261</v>
      </c>
      <c r="K608" s="11" t="s">
        <v>262</v>
      </c>
      <c r="L608" s="11">
        <v>1</v>
      </c>
    </row>
    <row r="609" spans="1:12">
      <c r="A609" s="11" t="s">
        <v>1110</v>
      </c>
      <c r="D609" s="11" t="s">
        <v>260</v>
      </c>
      <c r="E609" s="19" t="s">
        <v>1360</v>
      </c>
      <c r="F609" s="10">
        <v>41821</v>
      </c>
      <c r="G609" s="10">
        <v>45047</v>
      </c>
      <c r="H609" s="11">
        <v>107</v>
      </c>
      <c r="I609" s="20" t="s">
        <v>259</v>
      </c>
      <c r="J609" s="11" t="s">
        <v>261</v>
      </c>
      <c r="K609" s="11" t="s">
        <v>262</v>
      </c>
      <c r="L609" s="11">
        <v>1</v>
      </c>
    </row>
    <row r="610" spans="1:12">
      <c r="A610" s="11" t="s">
        <v>1111</v>
      </c>
      <c r="D610" s="11" t="s">
        <v>260</v>
      </c>
      <c r="E610" s="19" t="s">
        <v>1361</v>
      </c>
      <c r="F610" s="10">
        <v>41821</v>
      </c>
      <c r="G610" s="10">
        <v>45047</v>
      </c>
      <c r="H610" s="11">
        <v>107</v>
      </c>
      <c r="I610" s="20" t="s">
        <v>259</v>
      </c>
      <c r="J610" s="11" t="s">
        <v>261</v>
      </c>
      <c r="K610" s="11" t="s">
        <v>262</v>
      </c>
      <c r="L610" s="11">
        <v>1</v>
      </c>
    </row>
    <row r="611" spans="1:12">
      <c r="A611" s="11" t="s">
        <v>1112</v>
      </c>
      <c r="D611" s="11" t="s">
        <v>260</v>
      </c>
      <c r="E611" s="19" t="s">
        <v>1362</v>
      </c>
      <c r="F611" s="10">
        <v>41821</v>
      </c>
      <c r="G611" s="10">
        <v>45047</v>
      </c>
      <c r="H611" s="11">
        <v>107</v>
      </c>
      <c r="I611" s="20" t="s">
        <v>259</v>
      </c>
      <c r="J611" s="11" t="s">
        <v>261</v>
      </c>
      <c r="K611" s="11" t="s">
        <v>262</v>
      </c>
      <c r="L611" s="11">
        <v>1</v>
      </c>
    </row>
    <row r="612" spans="1:12">
      <c r="A612" s="11" t="s">
        <v>1113</v>
      </c>
      <c r="D612" s="11" t="s">
        <v>260</v>
      </c>
      <c r="E612" s="19" t="s">
        <v>1363</v>
      </c>
      <c r="F612" s="10">
        <v>41821</v>
      </c>
      <c r="G612" s="10">
        <v>45047</v>
      </c>
      <c r="H612" s="11">
        <v>107</v>
      </c>
      <c r="I612" s="20" t="s">
        <v>259</v>
      </c>
      <c r="J612" s="11" t="s">
        <v>261</v>
      </c>
      <c r="K612" s="11" t="s">
        <v>262</v>
      </c>
      <c r="L612" s="11">
        <v>1</v>
      </c>
    </row>
    <row r="613" spans="1:12">
      <c r="A613" s="11" t="s">
        <v>1114</v>
      </c>
      <c r="D613" s="11" t="s">
        <v>260</v>
      </c>
      <c r="E613" s="19" t="s">
        <v>1364</v>
      </c>
      <c r="F613" s="10">
        <v>41821</v>
      </c>
      <c r="G613" s="10">
        <v>45047</v>
      </c>
      <c r="H613" s="11">
        <v>107</v>
      </c>
      <c r="I613" s="20" t="s">
        <v>259</v>
      </c>
      <c r="J613" s="11" t="s">
        <v>261</v>
      </c>
      <c r="K613" s="11" t="s">
        <v>262</v>
      </c>
      <c r="L613" s="11">
        <v>1</v>
      </c>
    </row>
    <row r="614" spans="1:12">
      <c r="A614" s="11" t="s">
        <v>1115</v>
      </c>
      <c r="D614" s="11" t="s">
        <v>260</v>
      </c>
      <c r="E614" s="19" t="s">
        <v>1365</v>
      </c>
      <c r="F614" s="10">
        <v>41821</v>
      </c>
      <c r="G614" s="10">
        <v>45047</v>
      </c>
      <c r="H614" s="11">
        <v>107</v>
      </c>
      <c r="I614" s="20" t="s">
        <v>259</v>
      </c>
      <c r="J614" s="11" t="s">
        <v>261</v>
      </c>
      <c r="K614" s="11" t="s">
        <v>262</v>
      </c>
      <c r="L614" s="11">
        <v>1</v>
      </c>
    </row>
    <row r="615" spans="1:12">
      <c r="A615" s="11" t="s">
        <v>1116</v>
      </c>
      <c r="D615" s="11" t="s">
        <v>260</v>
      </c>
      <c r="E615" s="19" t="s">
        <v>1366</v>
      </c>
      <c r="F615" s="10">
        <v>41821</v>
      </c>
      <c r="G615" s="10">
        <v>45047</v>
      </c>
      <c r="H615" s="11">
        <v>107</v>
      </c>
      <c r="I615" s="20" t="s">
        <v>259</v>
      </c>
      <c r="J615" s="11" t="s">
        <v>261</v>
      </c>
      <c r="K615" s="11" t="s">
        <v>262</v>
      </c>
      <c r="L615" s="11">
        <v>1</v>
      </c>
    </row>
    <row r="616" spans="1:12">
      <c r="A616" s="11" t="s">
        <v>1117</v>
      </c>
      <c r="D616" s="11" t="s">
        <v>260</v>
      </c>
      <c r="E616" s="19" t="s">
        <v>1367</v>
      </c>
      <c r="F616" s="10">
        <v>41821</v>
      </c>
      <c r="G616" s="10">
        <v>45047</v>
      </c>
      <c r="H616" s="11">
        <v>107</v>
      </c>
      <c r="I616" s="20" t="s">
        <v>259</v>
      </c>
      <c r="J616" s="11" t="s">
        <v>261</v>
      </c>
      <c r="K616" s="11" t="s">
        <v>262</v>
      </c>
      <c r="L616" s="11">
        <v>1</v>
      </c>
    </row>
    <row r="617" spans="1:12">
      <c r="A617" s="11" t="s">
        <v>1118</v>
      </c>
      <c r="D617" s="11" t="s">
        <v>260</v>
      </c>
      <c r="E617" s="19" t="s">
        <v>1368</v>
      </c>
      <c r="F617" s="10">
        <v>41821</v>
      </c>
      <c r="G617" s="10">
        <v>45047</v>
      </c>
      <c r="H617" s="11">
        <v>107</v>
      </c>
      <c r="I617" s="20" t="s">
        <v>259</v>
      </c>
      <c r="J617" s="11" t="s">
        <v>261</v>
      </c>
      <c r="K617" s="11" t="s">
        <v>262</v>
      </c>
      <c r="L617" s="11">
        <v>1</v>
      </c>
    </row>
    <row r="618" spans="1:12">
      <c r="A618" s="11" t="s">
        <v>1119</v>
      </c>
      <c r="D618" s="11" t="s">
        <v>260</v>
      </c>
      <c r="E618" s="19" t="s">
        <v>1369</v>
      </c>
      <c r="F618" s="10">
        <v>41821</v>
      </c>
      <c r="G618" s="10">
        <v>45047</v>
      </c>
      <c r="H618" s="11">
        <v>107</v>
      </c>
      <c r="I618" s="20" t="s">
        <v>259</v>
      </c>
      <c r="J618" s="11" t="s">
        <v>261</v>
      </c>
      <c r="K618" s="11" t="s">
        <v>262</v>
      </c>
      <c r="L618" s="11">
        <v>1</v>
      </c>
    </row>
    <row r="619" spans="1:12">
      <c r="A619" s="11" t="s">
        <v>1120</v>
      </c>
      <c r="D619" s="11" t="s">
        <v>260</v>
      </c>
      <c r="E619" s="19" t="s">
        <v>1370</v>
      </c>
      <c r="F619" s="10">
        <v>41821</v>
      </c>
      <c r="G619" s="10">
        <v>45047</v>
      </c>
      <c r="H619" s="11">
        <v>107</v>
      </c>
      <c r="I619" s="20" t="s">
        <v>259</v>
      </c>
      <c r="J619" s="11" t="s">
        <v>261</v>
      </c>
      <c r="K619" s="11" t="s">
        <v>262</v>
      </c>
      <c r="L619" s="11">
        <v>1</v>
      </c>
    </row>
    <row r="620" spans="1:12">
      <c r="A620" s="11" t="s">
        <v>1121</v>
      </c>
      <c r="D620" s="11" t="s">
        <v>260</v>
      </c>
      <c r="E620" s="19" t="s">
        <v>1371</v>
      </c>
      <c r="F620" s="10">
        <v>41821</v>
      </c>
      <c r="G620" s="10">
        <v>45047</v>
      </c>
      <c r="H620" s="11">
        <v>107</v>
      </c>
      <c r="I620" s="20" t="s">
        <v>259</v>
      </c>
      <c r="J620" s="11" t="s">
        <v>261</v>
      </c>
      <c r="K620" s="11" t="s">
        <v>262</v>
      </c>
      <c r="L620" s="11">
        <v>1</v>
      </c>
    </row>
    <row r="621" spans="1:12">
      <c r="A621" s="11" t="s">
        <v>1122</v>
      </c>
      <c r="D621" s="11" t="s">
        <v>260</v>
      </c>
      <c r="E621" s="19" t="s">
        <v>1372</v>
      </c>
      <c r="F621" s="10">
        <v>41821</v>
      </c>
      <c r="G621" s="10">
        <v>45047</v>
      </c>
      <c r="H621" s="11">
        <v>107</v>
      </c>
      <c r="I621" s="20" t="s">
        <v>259</v>
      </c>
      <c r="J621" s="11" t="s">
        <v>261</v>
      </c>
      <c r="K621" s="11" t="s">
        <v>262</v>
      </c>
      <c r="L621" s="11">
        <v>1</v>
      </c>
    </row>
    <row r="622" spans="1:12">
      <c r="A622" s="11" t="s">
        <v>1123</v>
      </c>
      <c r="D622" s="11" t="s">
        <v>260</v>
      </c>
      <c r="E622" s="19" t="s">
        <v>1373</v>
      </c>
      <c r="F622" s="10">
        <v>41821</v>
      </c>
      <c r="G622" s="10">
        <v>45047</v>
      </c>
      <c r="H622" s="11">
        <v>107</v>
      </c>
      <c r="I622" s="20" t="s">
        <v>259</v>
      </c>
      <c r="J622" s="11" t="s">
        <v>261</v>
      </c>
      <c r="K622" s="11" t="s">
        <v>262</v>
      </c>
      <c r="L622" s="11">
        <v>1</v>
      </c>
    </row>
    <row r="623" spans="1:12">
      <c r="A623" s="11" t="s">
        <v>1124</v>
      </c>
      <c r="D623" s="11" t="s">
        <v>260</v>
      </c>
      <c r="E623" s="19" t="s">
        <v>1374</v>
      </c>
      <c r="F623" s="10">
        <v>41821</v>
      </c>
      <c r="G623" s="10">
        <v>45047</v>
      </c>
      <c r="H623" s="11">
        <v>107</v>
      </c>
      <c r="I623" s="20" t="s">
        <v>259</v>
      </c>
      <c r="J623" s="11" t="s">
        <v>261</v>
      </c>
      <c r="K623" s="11" t="s">
        <v>262</v>
      </c>
      <c r="L623" s="11">
        <v>1</v>
      </c>
    </row>
    <row r="624" spans="1:12">
      <c r="A624" s="11" t="s">
        <v>1125</v>
      </c>
      <c r="D624" s="11" t="s">
        <v>260</v>
      </c>
      <c r="E624" s="19" t="s">
        <v>1375</v>
      </c>
      <c r="F624" s="10">
        <v>41821</v>
      </c>
      <c r="G624" s="10">
        <v>45047</v>
      </c>
      <c r="H624" s="11">
        <v>107</v>
      </c>
      <c r="I624" s="20" t="s">
        <v>259</v>
      </c>
      <c r="J624" s="11" t="s">
        <v>261</v>
      </c>
      <c r="K624" s="11" t="s">
        <v>262</v>
      </c>
      <c r="L624" s="11">
        <v>1</v>
      </c>
    </row>
    <row r="625" spans="1:12">
      <c r="A625" s="11" t="s">
        <v>1126</v>
      </c>
      <c r="D625" s="11" t="s">
        <v>260</v>
      </c>
      <c r="E625" s="19" t="s">
        <v>1376</v>
      </c>
      <c r="F625" s="10">
        <v>41821</v>
      </c>
      <c r="G625" s="10">
        <v>45047</v>
      </c>
      <c r="H625" s="11">
        <v>107</v>
      </c>
      <c r="I625" s="20" t="s">
        <v>259</v>
      </c>
      <c r="J625" s="11" t="s">
        <v>261</v>
      </c>
      <c r="K625" s="11" t="s">
        <v>262</v>
      </c>
      <c r="L625" s="11">
        <v>1</v>
      </c>
    </row>
    <row r="626" spans="1:12">
      <c r="A626" s="11" t="s">
        <v>1127</v>
      </c>
      <c r="D626" s="11" t="s">
        <v>260</v>
      </c>
      <c r="E626" s="19" t="s">
        <v>1377</v>
      </c>
      <c r="F626" s="10">
        <v>41821</v>
      </c>
      <c r="G626" s="10">
        <v>45047</v>
      </c>
      <c r="H626" s="11">
        <v>107</v>
      </c>
      <c r="I626" s="20" t="s">
        <v>259</v>
      </c>
      <c r="J626" s="11" t="s">
        <v>261</v>
      </c>
      <c r="K626" s="11" t="s">
        <v>262</v>
      </c>
      <c r="L626" s="11">
        <v>1</v>
      </c>
    </row>
    <row r="627" spans="1:12">
      <c r="A627" s="11" t="s">
        <v>1128</v>
      </c>
      <c r="D627" s="11" t="s">
        <v>260</v>
      </c>
      <c r="E627" s="19" t="s">
        <v>1378</v>
      </c>
      <c r="F627" s="10">
        <v>41821</v>
      </c>
      <c r="G627" s="10">
        <v>45047</v>
      </c>
      <c r="H627" s="11">
        <v>107</v>
      </c>
      <c r="I627" s="20" t="s">
        <v>259</v>
      </c>
      <c r="J627" s="11" t="s">
        <v>261</v>
      </c>
      <c r="K627" s="11" t="s">
        <v>262</v>
      </c>
      <c r="L627" s="11">
        <v>1</v>
      </c>
    </row>
    <row r="628" spans="1:12">
      <c r="A628" s="11" t="s">
        <v>1129</v>
      </c>
      <c r="D628" s="11" t="s">
        <v>260</v>
      </c>
      <c r="E628" s="19" t="s">
        <v>1379</v>
      </c>
      <c r="F628" s="10">
        <v>41821</v>
      </c>
      <c r="G628" s="10">
        <v>45047</v>
      </c>
      <c r="H628" s="11">
        <v>107</v>
      </c>
      <c r="I628" s="20" t="s">
        <v>259</v>
      </c>
      <c r="J628" s="11" t="s">
        <v>261</v>
      </c>
      <c r="K628" s="11" t="s">
        <v>262</v>
      </c>
      <c r="L628" s="11">
        <v>1</v>
      </c>
    </row>
    <row r="629" spans="1:12">
      <c r="A629" s="11" t="s">
        <v>1130</v>
      </c>
      <c r="D629" s="11" t="s">
        <v>260</v>
      </c>
      <c r="E629" s="19" t="s">
        <v>1380</v>
      </c>
      <c r="F629" s="10">
        <v>41821</v>
      </c>
      <c r="G629" s="10">
        <v>45047</v>
      </c>
      <c r="H629" s="11">
        <v>107</v>
      </c>
      <c r="I629" s="20" t="s">
        <v>259</v>
      </c>
      <c r="J629" s="11" t="s">
        <v>261</v>
      </c>
      <c r="K629" s="11" t="s">
        <v>262</v>
      </c>
      <c r="L629" s="11">
        <v>1</v>
      </c>
    </row>
    <row r="630" spans="1:12">
      <c r="A630" s="11" t="s">
        <v>1131</v>
      </c>
      <c r="D630" s="11" t="s">
        <v>260</v>
      </c>
      <c r="E630" s="19" t="s">
        <v>1381</v>
      </c>
      <c r="F630" s="10">
        <v>41821</v>
      </c>
      <c r="G630" s="10">
        <v>45047</v>
      </c>
      <c r="H630" s="11">
        <v>107</v>
      </c>
      <c r="I630" s="20" t="s">
        <v>259</v>
      </c>
      <c r="J630" s="11" t="s">
        <v>261</v>
      </c>
      <c r="K630" s="11" t="s">
        <v>262</v>
      </c>
      <c r="L630" s="11">
        <v>1</v>
      </c>
    </row>
    <row r="631" spans="1:12">
      <c r="A631" s="11" t="s">
        <v>1132</v>
      </c>
      <c r="D631" s="11" t="s">
        <v>260</v>
      </c>
      <c r="E631" s="19" t="s">
        <v>1382</v>
      </c>
      <c r="F631" s="10">
        <v>41821</v>
      </c>
      <c r="G631" s="10">
        <v>45047</v>
      </c>
      <c r="H631" s="11">
        <v>107</v>
      </c>
      <c r="I631" s="20" t="s">
        <v>259</v>
      </c>
      <c r="J631" s="11" t="s">
        <v>261</v>
      </c>
      <c r="K631" s="11" t="s">
        <v>262</v>
      </c>
      <c r="L631" s="11">
        <v>1</v>
      </c>
    </row>
    <row r="632" spans="1:12">
      <c r="A632" s="11" t="s">
        <v>1133</v>
      </c>
      <c r="D632" s="11" t="s">
        <v>260</v>
      </c>
      <c r="E632" s="19" t="s">
        <v>1383</v>
      </c>
      <c r="F632" s="10">
        <v>41821</v>
      </c>
      <c r="G632" s="10">
        <v>45047</v>
      </c>
      <c r="H632" s="11">
        <v>107</v>
      </c>
      <c r="I632" s="20" t="s">
        <v>259</v>
      </c>
      <c r="J632" s="11" t="s">
        <v>261</v>
      </c>
      <c r="K632" s="11" t="s">
        <v>262</v>
      </c>
      <c r="L632" s="11">
        <v>1</v>
      </c>
    </row>
    <row r="633" spans="1:12">
      <c r="A633" s="11" t="s">
        <v>1134</v>
      </c>
      <c r="D633" s="11" t="s">
        <v>260</v>
      </c>
      <c r="E633" s="19" t="s">
        <v>1384</v>
      </c>
      <c r="F633" s="10">
        <v>41821</v>
      </c>
      <c r="G633" s="10">
        <v>45047</v>
      </c>
      <c r="H633" s="11">
        <v>107</v>
      </c>
      <c r="I633" s="20" t="s">
        <v>259</v>
      </c>
      <c r="J633" s="11" t="s">
        <v>261</v>
      </c>
      <c r="K633" s="11" t="s">
        <v>262</v>
      </c>
      <c r="L633" s="11">
        <v>1</v>
      </c>
    </row>
    <row r="634" spans="1:12">
      <c r="A634" s="11" t="s">
        <v>1135</v>
      </c>
      <c r="D634" s="11" t="s">
        <v>260</v>
      </c>
      <c r="E634" s="19" t="s">
        <v>1385</v>
      </c>
      <c r="F634" s="10">
        <v>41821</v>
      </c>
      <c r="G634" s="10">
        <v>45047</v>
      </c>
      <c r="H634" s="11">
        <v>107</v>
      </c>
      <c r="I634" s="20" t="s">
        <v>259</v>
      </c>
      <c r="J634" s="11" t="s">
        <v>261</v>
      </c>
      <c r="K634" s="11" t="s">
        <v>262</v>
      </c>
      <c r="L634" s="11">
        <v>1</v>
      </c>
    </row>
    <row r="635" spans="1:12">
      <c r="A635" s="11" t="s">
        <v>1136</v>
      </c>
      <c r="D635" s="11" t="s">
        <v>260</v>
      </c>
      <c r="E635" s="19" t="s">
        <v>1386</v>
      </c>
      <c r="F635" s="10">
        <v>41821</v>
      </c>
      <c r="G635" s="10">
        <v>45047</v>
      </c>
      <c r="H635" s="11">
        <v>107</v>
      </c>
      <c r="I635" s="20" t="s">
        <v>259</v>
      </c>
      <c r="J635" s="11" t="s">
        <v>261</v>
      </c>
      <c r="K635" s="11" t="s">
        <v>262</v>
      </c>
      <c r="L635" s="11">
        <v>1</v>
      </c>
    </row>
    <row r="636" spans="1:12">
      <c r="A636" s="11" t="s">
        <v>1137</v>
      </c>
      <c r="D636" s="11" t="s">
        <v>260</v>
      </c>
      <c r="E636" s="19" t="s">
        <v>1387</v>
      </c>
      <c r="F636" s="10">
        <v>41821</v>
      </c>
      <c r="G636" s="10">
        <v>45047</v>
      </c>
      <c r="H636" s="11">
        <v>107</v>
      </c>
      <c r="I636" s="20" t="s">
        <v>259</v>
      </c>
      <c r="J636" s="11" t="s">
        <v>261</v>
      </c>
      <c r="K636" s="11" t="s">
        <v>262</v>
      </c>
      <c r="L636" s="11">
        <v>1</v>
      </c>
    </row>
    <row r="637" spans="1:12">
      <c r="A637" s="11" t="s">
        <v>1138</v>
      </c>
      <c r="D637" s="11" t="s">
        <v>260</v>
      </c>
      <c r="E637" s="19" t="s">
        <v>1388</v>
      </c>
      <c r="F637" s="10">
        <v>41821</v>
      </c>
      <c r="G637" s="10">
        <v>45047</v>
      </c>
      <c r="H637" s="11">
        <v>107</v>
      </c>
      <c r="I637" s="20" t="s">
        <v>259</v>
      </c>
      <c r="J637" s="11" t="s">
        <v>261</v>
      </c>
      <c r="K637" s="11" t="s">
        <v>262</v>
      </c>
      <c r="L637" s="11">
        <v>1</v>
      </c>
    </row>
    <row r="638" spans="1:12">
      <c r="A638" s="11" t="s">
        <v>1139</v>
      </c>
      <c r="D638" s="11" t="s">
        <v>260</v>
      </c>
      <c r="E638" s="19" t="s">
        <v>1389</v>
      </c>
      <c r="F638" s="10">
        <v>41821</v>
      </c>
      <c r="G638" s="10">
        <v>45047</v>
      </c>
      <c r="H638" s="11">
        <v>107</v>
      </c>
      <c r="I638" s="20" t="s">
        <v>259</v>
      </c>
      <c r="J638" s="11" t="s">
        <v>261</v>
      </c>
      <c r="K638" s="11" t="s">
        <v>262</v>
      </c>
      <c r="L638" s="11">
        <v>1</v>
      </c>
    </row>
    <row r="639" spans="1:12">
      <c r="A639" s="11" t="s">
        <v>1140</v>
      </c>
      <c r="D639" s="11" t="s">
        <v>260</v>
      </c>
      <c r="E639" s="19" t="s">
        <v>1390</v>
      </c>
      <c r="F639" s="10">
        <v>41821</v>
      </c>
      <c r="G639" s="10">
        <v>45047</v>
      </c>
      <c r="H639" s="11">
        <v>107</v>
      </c>
      <c r="I639" s="20" t="s">
        <v>259</v>
      </c>
      <c r="J639" s="11" t="s">
        <v>261</v>
      </c>
      <c r="K639" s="11" t="s">
        <v>262</v>
      </c>
      <c r="L639" s="11">
        <v>1</v>
      </c>
    </row>
    <row r="640" spans="1:12">
      <c r="A640" s="11" t="s">
        <v>1141</v>
      </c>
      <c r="D640" s="11" t="s">
        <v>260</v>
      </c>
      <c r="E640" s="19" t="s">
        <v>1391</v>
      </c>
      <c r="F640" s="10">
        <v>41821</v>
      </c>
      <c r="G640" s="10">
        <v>45047</v>
      </c>
      <c r="H640" s="11">
        <v>107</v>
      </c>
      <c r="I640" s="20" t="s">
        <v>259</v>
      </c>
      <c r="J640" s="11" t="s">
        <v>261</v>
      </c>
      <c r="K640" s="11" t="s">
        <v>262</v>
      </c>
      <c r="L640" s="11">
        <v>1</v>
      </c>
    </row>
    <row r="641" spans="1:12">
      <c r="A641" s="11" t="s">
        <v>1142</v>
      </c>
      <c r="D641" s="11" t="s">
        <v>260</v>
      </c>
      <c r="E641" s="19" t="s">
        <v>1392</v>
      </c>
      <c r="F641" s="10">
        <v>41821</v>
      </c>
      <c r="G641" s="10">
        <v>45047</v>
      </c>
      <c r="H641" s="11">
        <v>107</v>
      </c>
      <c r="I641" s="20" t="s">
        <v>259</v>
      </c>
      <c r="J641" s="11" t="s">
        <v>261</v>
      </c>
      <c r="K641" s="11" t="s">
        <v>262</v>
      </c>
      <c r="L641" s="11">
        <v>1</v>
      </c>
    </row>
    <row r="642" spans="1:12">
      <c r="A642" s="11" t="s">
        <v>1143</v>
      </c>
      <c r="D642" s="11" t="s">
        <v>260</v>
      </c>
      <c r="E642" s="19" t="s">
        <v>1393</v>
      </c>
      <c r="F642" s="10">
        <v>41821</v>
      </c>
      <c r="G642" s="10">
        <v>45047</v>
      </c>
      <c r="H642" s="11">
        <v>107</v>
      </c>
      <c r="I642" s="20" t="s">
        <v>259</v>
      </c>
      <c r="J642" s="11" t="s">
        <v>261</v>
      </c>
      <c r="K642" s="11" t="s">
        <v>262</v>
      </c>
      <c r="L642" s="11">
        <v>1</v>
      </c>
    </row>
    <row r="643" spans="1:12">
      <c r="A643" s="11" t="s">
        <v>1144</v>
      </c>
      <c r="D643" s="11" t="s">
        <v>260</v>
      </c>
      <c r="E643" s="19" t="s">
        <v>1394</v>
      </c>
      <c r="F643" s="10">
        <v>41821</v>
      </c>
      <c r="G643" s="10">
        <v>45047</v>
      </c>
      <c r="H643" s="11">
        <v>107</v>
      </c>
      <c r="I643" s="20" t="s">
        <v>259</v>
      </c>
      <c r="J643" s="11" t="s">
        <v>261</v>
      </c>
      <c r="K643" s="11" t="s">
        <v>262</v>
      </c>
      <c r="L643" s="11">
        <v>1</v>
      </c>
    </row>
    <row r="644" spans="1:12">
      <c r="A644" s="11" t="s">
        <v>1145</v>
      </c>
      <c r="D644" s="11" t="s">
        <v>260</v>
      </c>
      <c r="E644" s="19" t="s">
        <v>1395</v>
      </c>
      <c r="F644" s="10">
        <v>41821</v>
      </c>
      <c r="G644" s="10">
        <v>45047</v>
      </c>
      <c r="H644" s="11">
        <v>107</v>
      </c>
      <c r="I644" s="20" t="s">
        <v>259</v>
      </c>
      <c r="J644" s="11" t="s">
        <v>261</v>
      </c>
      <c r="K644" s="11" t="s">
        <v>262</v>
      </c>
      <c r="L644" s="11">
        <v>1</v>
      </c>
    </row>
    <row r="645" spans="1:12">
      <c r="A645" s="11" t="s">
        <v>1146</v>
      </c>
      <c r="D645" s="11" t="s">
        <v>260</v>
      </c>
      <c r="E645" s="19" t="s">
        <v>1396</v>
      </c>
      <c r="F645" s="10">
        <v>41821</v>
      </c>
      <c r="G645" s="10">
        <v>45047</v>
      </c>
      <c r="H645" s="11">
        <v>107</v>
      </c>
      <c r="I645" s="20" t="s">
        <v>259</v>
      </c>
      <c r="J645" s="11" t="s">
        <v>261</v>
      </c>
      <c r="K645" s="11" t="s">
        <v>262</v>
      </c>
      <c r="L645" s="11">
        <v>1</v>
      </c>
    </row>
    <row r="646" spans="1:12">
      <c r="A646" s="11" t="s">
        <v>1147</v>
      </c>
      <c r="D646" s="11" t="s">
        <v>260</v>
      </c>
      <c r="E646" s="19" t="s">
        <v>1397</v>
      </c>
      <c r="F646" s="10">
        <v>41821</v>
      </c>
      <c r="G646" s="10">
        <v>45047</v>
      </c>
      <c r="H646" s="11">
        <v>107</v>
      </c>
      <c r="I646" s="20" t="s">
        <v>259</v>
      </c>
      <c r="J646" s="11" t="s">
        <v>261</v>
      </c>
      <c r="K646" s="11" t="s">
        <v>262</v>
      </c>
      <c r="L646" s="11">
        <v>1</v>
      </c>
    </row>
    <row r="647" spans="1:12">
      <c r="A647" s="11" t="s">
        <v>1148</v>
      </c>
      <c r="D647" s="11" t="s">
        <v>260</v>
      </c>
      <c r="E647" s="19" t="s">
        <v>1398</v>
      </c>
      <c r="F647" s="10">
        <v>41821</v>
      </c>
      <c r="G647" s="10">
        <v>45047</v>
      </c>
      <c r="H647" s="11">
        <v>107</v>
      </c>
      <c r="I647" s="20" t="s">
        <v>259</v>
      </c>
      <c r="J647" s="11" t="s">
        <v>261</v>
      </c>
      <c r="K647" s="11" t="s">
        <v>262</v>
      </c>
      <c r="L647" s="11">
        <v>1</v>
      </c>
    </row>
    <row r="648" spans="1:12">
      <c r="A648" s="11" t="s">
        <v>1149</v>
      </c>
      <c r="D648" s="11" t="s">
        <v>260</v>
      </c>
      <c r="E648" s="19" t="s">
        <v>1399</v>
      </c>
      <c r="F648" s="10">
        <v>41821</v>
      </c>
      <c r="G648" s="10">
        <v>45047</v>
      </c>
      <c r="H648" s="11">
        <v>107</v>
      </c>
      <c r="I648" s="20" t="s">
        <v>259</v>
      </c>
      <c r="J648" s="11" t="s">
        <v>261</v>
      </c>
      <c r="K648" s="11" t="s">
        <v>262</v>
      </c>
      <c r="L648" s="11">
        <v>1</v>
      </c>
    </row>
    <row r="649" spans="1:12">
      <c r="A649" s="11" t="s">
        <v>1150</v>
      </c>
      <c r="D649" s="11" t="s">
        <v>260</v>
      </c>
      <c r="E649" s="19" t="s">
        <v>1400</v>
      </c>
      <c r="F649" s="10">
        <v>41821</v>
      </c>
      <c r="G649" s="10">
        <v>45047</v>
      </c>
      <c r="H649" s="11">
        <v>107</v>
      </c>
      <c r="I649" s="20" t="s">
        <v>259</v>
      </c>
      <c r="J649" s="11" t="s">
        <v>261</v>
      </c>
      <c r="K649" s="11" t="s">
        <v>262</v>
      </c>
      <c r="L649" s="11">
        <v>1</v>
      </c>
    </row>
    <row r="650" spans="1:12">
      <c r="A650" s="11" t="s">
        <v>1151</v>
      </c>
      <c r="D650" s="11" t="s">
        <v>260</v>
      </c>
      <c r="E650" s="19" t="s">
        <v>1401</v>
      </c>
      <c r="F650" s="10">
        <v>41821</v>
      </c>
      <c r="G650" s="10">
        <v>45047</v>
      </c>
      <c r="H650" s="11">
        <v>107</v>
      </c>
      <c r="I650" s="20" t="s">
        <v>259</v>
      </c>
      <c r="J650" s="11" t="s">
        <v>261</v>
      </c>
      <c r="K650" s="11" t="s">
        <v>262</v>
      </c>
      <c r="L650" s="11">
        <v>1</v>
      </c>
    </row>
    <row r="651" spans="1:12">
      <c r="A651" s="11" t="s">
        <v>1152</v>
      </c>
      <c r="D651" s="11" t="s">
        <v>260</v>
      </c>
      <c r="E651" s="19" t="s">
        <v>1402</v>
      </c>
      <c r="F651" s="10">
        <v>41821</v>
      </c>
      <c r="G651" s="10">
        <v>45047</v>
      </c>
      <c r="H651" s="11">
        <v>107</v>
      </c>
      <c r="I651" s="20" t="s">
        <v>259</v>
      </c>
      <c r="J651" s="11" t="s">
        <v>261</v>
      </c>
      <c r="K651" s="11" t="s">
        <v>262</v>
      </c>
      <c r="L651" s="11">
        <v>1</v>
      </c>
    </row>
    <row r="652" spans="1:12">
      <c r="A652" s="11" t="s">
        <v>1153</v>
      </c>
      <c r="D652" s="11" t="s">
        <v>260</v>
      </c>
      <c r="E652" s="19" t="s">
        <v>1403</v>
      </c>
      <c r="F652" s="10">
        <v>41821</v>
      </c>
      <c r="G652" s="10">
        <v>45047</v>
      </c>
      <c r="H652" s="11">
        <v>107</v>
      </c>
      <c r="I652" s="20" t="s">
        <v>259</v>
      </c>
      <c r="J652" s="11" t="s">
        <v>261</v>
      </c>
      <c r="K652" s="11" t="s">
        <v>262</v>
      </c>
      <c r="L652" s="11">
        <v>1</v>
      </c>
    </row>
    <row r="653" spans="1:12">
      <c r="A653" s="11" t="s">
        <v>1154</v>
      </c>
      <c r="D653" s="11" t="s">
        <v>260</v>
      </c>
      <c r="E653" s="19" t="s">
        <v>1404</v>
      </c>
      <c r="F653" s="10">
        <v>41821</v>
      </c>
      <c r="G653" s="10">
        <v>45047</v>
      </c>
      <c r="H653" s="11">
        <v>107</v>
      </c>
      <c r="I653" s="20" t="s">
        <v>259</v>
      </c>
      <c r="J653" s="11" t="s">
        <v>261</v>
      </c>
      <c r="K653" s="11" t="s">
        <v>262</v>
      </c>
      <c r="L653" s="11">
        <v>1</v>
      </c>
    </row>
    <row r="654" spans="1:12">
      <c r="A654" s="11" t="s">
        <v>1155</v>
      </c>
      <c r="D654" s="11" t="s">
        <v>260</v>
      </c>
      <c r="E654" s="19" t="s">
        <v>1405</v>
      </c>
      <c r="F654" s="10">
        <v>41821</v>
      </c>
      <c r="G654" s="10">
        <v>45047</v>
      </c>
      <c r="H654" s="11">
        <v>107</v>
      </c>
      <c r="I654" s="20" t="s">
        <v>259</v>
      </c>
      <c r="J654" s="11" t="s">
        <v>261</v>
      </c>
      <c r="K654" s="11" t="s">
        <v>262</v>
      </c>
      <c r="L654" s="11">
        <v>1</v>
      </c>
    </row>
    <row r="655" spans="1:12">
      <c r="A655" s="11" t="s">
        <v>1156</v>
      </c>
      <c r="D655" s="11" t="s">
        <v>260</v>
      </c>
      <c r="E655" s="19" t="s">
        <v>1406</v>
      </c>
      <c r="F655" s="10">
        <v>41821</v>
      </c>
      <c r="G655" s="10">
        <v>45047</v>
      </c>
      <c r="H655" s="11">
        <v>107</v>
      </c>
      <c r="I655" s="20" t="s">
        <v>259</v>
      </c>
      <c r="J655" s="11" t="s">
        <v>261</v>
      </c>
      <c r="K655" s="11" t="s">
        <v>262</v>
      </c>
      <c r="L655" s="11">
        <v>1</v>
      </c>
    </row>
    <row r="656" spans="1:12">
      <c r="A656" s="11" t="s">
        <v>1157</v>
      </c>
      <c r="D656" s="11" t="s">
        <v>260</v>
      </c>
      <c r="E656" s="19" t="s">
        <v>1407</v>
      </c>
      <c r="F656" s="10">
        <v>41821</v>
      </c>
      <c r="G656" s="10">
        <v>45047</v>
      </c>
      <c r="H656" s="11">
        <v>107</v>
      </c>
      <c r="I656" s="20" t="s">
        <v>259</v>
      </c>
      <c r="J656" s="11" t="s">
        <v>261</v>
      </c>
      <c r="K656" s="11" t="s">
        <v>262</v>
      </c>
      <c r="L656" s="11">
        <v>1</v>
      </c>
    </row>
    <row r="657" spans="1:12">
      <c r="A657" s="11" t="s">
        <v>1158</v>
      </c>
      <c r="D657" s="11" t="s">
        <v>260</v>
      </c>
      <c r="E657" s="19" t="s">
        <v>1408</v>
      </c>
      <c r="F657" s="10">
        <v>41821</v>
      </c>
      <c r="G657" s="10">
        <v>45047</v>
      </c>
      <c r="H657" s="11">
        <v>107</v>
      </c>
      <c r="I657" s="20" t="s">
        <v>259</v>
      </c>
      <c r="J657" s="11" t="s">
        <v>261</v>
      </c>
      <c r="K657" s="11" t="s">
        <v>262</v>
      </c>
      <c r="L657" s="11">
        <v>1</v>
      </c>
    </row>
    <row r="658" spans="1:12">
      <c r="A658" s="11" t="s">
        <v>1159</v>
      </c>
      <c r="D658" s="11" t="s">
        <v>260</v>
      </c>
      <c r="E658" s="19" t="s">
        <v>1409</v>
      </c>
      <c r="F658" s="10">
        <v>41821</v>
      </c>
      <c r="G658" s="10">
        <v>45047</v>
      </c>
      <c r="H658" s="11">
        <v>107</v>
      </c>
      <c r="I658" s="20" t="s">
        <v>259</v>
      </c>
      <c r="J658" s="11" t="s">
        <v>261</v>
      </c>
      <c r="K658" s="11" t="s">
        <v>262</v>
      </c>
      <c r="L658" s="11">
        <v>1</v>
      </c>
    </row>
    <row r="659" spans="1:12">
      <c r="A659" s="11" t="s">
        <v>1160</v>
      </c>
      <c r="D659" s="11" t="s">
        <v>260</v>
      </c>
      <c r="E659" s="19" t="s">
        <v>1410</v>
      </c>
      <c r="F659" s="10">
        <v>41821</v>
      </c>
      <c r="G659" s="10">
        <v>45047</v>
      </c>
      <c r="H659" s="11">
        <v>107</v>
      </c>
      <c r="I659" s="20" t="s">
        <v>259</v>
      </c>
      <c r="J659" s="11" t="s">
        <v>261</v>
      </c>
      <c r="K659" s="11" t="s">
        <v>262</v>
      </c>
      <c r="L659" s="11">
        <v>1</v>
      </c>
    </row>
    <row r="660" spans="1:12">
      <c r="A660" s="11" t="s">
        <v>1161</v>
      </c>
      <c r="D660" s="11" t="s">
        <v>260</v>
      </c>
      <c r="E660" s="19" t="s">
        <v>1411</v>
      </c>
      <c r="F660" s="10">
        <v>41821</v>
      </c>
      <c r="G660" s="10">
        <v>45047</v>
      </c>
      <c r="H660" s="11">
        <v>107</v>
      </c>
      <c r="I660" s="20" t="s">
        <v>259</v>
      </c>
      <c r="J660" s="11" t="s">
        <v>261</v>
      </c>
      <c r="K660" s="11" t="s">
        <v>262</v>
      </c>
      <c r="L660" s="11">
        <v>1</v>
      </c>
    </row>
    <row r="661" spans="1:12">
      <c r="A661" s="11" t="s">
        <v>1162</v>
      </c>
      <c r="D661" s="11" t="s">
        <v>260</v>
      </c>
      <c r="E661" s="19" t="s">
        <v>1412</v>
      </c>
      <c r="F661" s="10">
        <v>41821</v>
      </c>
      <c r="G661" s="10">
        <v>45047</v>
      </c>
      <c r="H661" s="11">
        <v>107</v>
      </c>
      <c r="I661" s="20" t="s">
        <v>259</v>
      </c>
      <c r="J661" s="11" t="s">
        <v>261</v>
      </c>
      <c r="K661" s="11" t="s">
        <v>262</v>
      </c>
      <c r="L661" s="11">
        <v>1</v>
      </c>
    </row>
    <row r="662" spans="1:12">
      <c r="A662" s="11" t="s">
        <v>1163</v>
      </c>
      <c r="D662" s="11" t="s">
        <v>260</v>
      </c>
      <c r="E662" s="19" t="s">
        <v>1413</v>
      </c>
      <c r="F662" s="10">
        <v>41821</v>
      </c>
      <c r="G662" s="10">
        <v>45047</v>
      </c>
      <c r="H662" s="11">
        <v>107</v>
      </c>
      <c r="I662" s="20" t="s">
        <v>259</v>
      </c>
      <c r="J662" s="11" t="s">
        <v>261</v>
      </c>
      <c r="K662" s="11" t="s">
        <v>262</v>
      </c>
      <c r="L662" s="11">
        <v>1</v>
      </c>
    </row>
    <row r="663" spans="1:12">
      <c r="A663" s="11" t="s">
        <v>1164</v>
      </c>
      <c r="D663" s="11" t="s">
        <v>260</v>
      </c>
      <c r="E663" s="19" t="s">
        <v>1414</v>
      </c>
      <c r="F663" s="10">
        <v>41821</v>
      </c>
      <c r="G663" s="10">
        <v>45047</v>
      </c>
      <c r="H663" s="11">
        <v>107</v>
      </c>
      <c r="I663" s="20" t="s">
        <v>259</v>
      </c>
      <c r="J663" s="11" t="s">
        <v>261</v>
      </c>
      <c r="K663" s="11" t="s">
        <v>262</v>
      </c>
      <c r="L663" s="11">
        <v>1</v>
      </c>
    </row>
    <row r="664" spans="1:12">
      <c r="A664" s="11" t="s">
        <v>1165</v>
      </c>
      <c r="D664" s="11" t="s">
        <v>260</v>
      </c>
      <c r="E664" s="19" t="s">
        <v>1415</v>
      </c>
      <c r="F664" s="10">
        <v>41821</v>
      </c>
      <c r="G664" s="10">
        <v>45047</v>
      </c>
      <c r="H664" s="11">
        <v>107</v>
      </c>
      <c r="I664" s="20" t="s">
        <v>259</v>
      </c>
      <c r="J664" s="11" t="s">
        <v>261</v>
      </c>
      <c r="K664" s="11" t="s">
        <v>262</v>
      </c>
      <c r="L664" s="11">
        <v>1</v>
      </c>
    </row>
    <row r="665" spans="1:12">
      <c r="A665" s="11" t="s">
        <v>1166</v>
      </c>
      <c r="D665" s="11" t="s">
        <v>260</v>
      </c>
      <c r="E665" s="19" t="s">
        <v>1416</v>
      </c>
      <c r="F665" s="10">
        <v>41821</v>
      </c>
      <c r="G665" s="10">
        <v>45047</v>
      </c>
      <c r="H665" s="11">
        <v>107</v>
      </c>
      <c r="I665" s="20" t="s">
        <v>259</v>
      </c>
      <c r="J665" s="11" t="s">
        <v>261</v>
      </c>
      <c r="K665" s="11" t="s">
        <v>262</v>
      </c>
      <c r="L665" s="11">
        <v>1</v>
      </c>
    </row>
    <row r="666" spans="1:12">
      <c r="A666" s="11" t="s">
        <v>1167</v>
      </c>
      <c r="D666" s="11" t="s">
        <v>260</v>
      </c>
      <c r="E666" s="19" t="s">
        <v>1417</v>
      </c>
      <c r="F666" s="10">
        <v>41821</v>
      </c>
      <c r="G666" s="10">
        <v>45047</v>
      </c>
      <c r="H666" s="11">
        <v>107</v>
      </c>
      <c r="I666" s="20" t="s">
        <v>259</v>
      </c>
      <c r="J666" s="11" t="s">
        <v>261</v>
      </c>
      <c r="K666" s="11" t="s">
        <v>262</v>
      </c>
      <c r="L666" s="11">
        <v>1</v>
      </c>
    </row>
    <row r="667" spans="1:12">
      <c r="A667" s="11" t="s">
        <v>1168</v>
      </c>
      <c r="D667" s="11" t="s">
        <v>260</v>
      </c>
      <c r="E667" s="19" t="s">
        <v>1418</v>
      </c>
      <c r="F667" s="10">
        <v>41821</v>
      </c>
      <c r="G667" s="10">
        <v>45047</v>
      </c>
      <c r="H667" s="11">
        <v>107</v>
      </c>
      <c r="I667" s="20" t="s">
        <v>259</v>
      </c>
      <c r="J667" s="11" t="s">
        <v>261</v>
      </c>
      <c r="K667" s="11" t="s">
        <v>262</v>
      </c>
      <c r="L667" s="11">
        <v>1</v>
      </c>
    </row>
    <row r="668" spans="1:12">
      <c r="A668" s="11" t="s">
        <v>1169</v>
      </c>
      <c r="D668" s="11" t="s">
        <v>260</v>
      </c>
      <c r="E668" s="19" t="s">
        <v>1419</v>
      </c>
      <c r="F668" s="10">
        <v>41821</v>
      </c>
      <c r="G668" s="10">
        <v>45047</v>
      </c>
      <c r="H668" s="11">
        <v>107</v>
      </c>
      <c r="I668" s="20" t="s">
        <v>259</v>
      </c>
      <c r="J668" s="11" t="s">
        <v>261</v>
      </c>
      <c r="K668" s="11" t="s">
        <v>262</v>
      </c>
      <c r="L668" s="11">
        <v>1</v>
      </c>
    </row>
    <row r="669" spans="1:12">
      <c r="A669" s="11" t="s">
        <v>1170</v>
      </c>
      <c r="D669" s="11" t="s">
        <v>260</v>
      </c>
      <c r="E669" s="19" t="s">
        <v>1420</v>
      </c>
      <c r="F669" s="10">
        <v>41821</v>
      </c>
      <c r="G669" s="10">
        <v>45047</v>
      </c>
      <c r="H669" s="11">
        <v>107</v>
      </c>
      <c r="I669" s="20" t="s">
        <v>259</v>
      </c>
      <c r="J669" s="11" t="s">
        <v>261</v>
      </c>
      <c r="K669" s="11" t="s">
        <v>262</v>
      </c>
      <c r="L669" s="11">
        <v>1</v>
      </c>
    </row>
    <row r="670" spans="1:12">
      <c r="A670" s="11" t="s">
        <v>1171</v>
      </c>
      <c r="D670" s="11" t="s">
        <v>260</v>
      </c>
      <c r="E670" s="19" t="s">
        <v>1421</v>
      </c>
      <c r="F670" s="10">
        <v>41821</v>
      </c>
      <c r="G670" s="10">
        <v>45047</v>
      </c>
      <c r="H670" s="11">
        <v>107</v>
      </c>
      <c r="I670" s="20" t="s">
        <v>259</v>
      </c>
      <c r="J670" s="11" t="s">
        <v>261</v>
      </c>
      <c r="K670" s="11" t="s">
        <v>262</v>
      </c>
      <c r="L670" s="11">
        <v>1</v>
      </c>
    </row>
    <row r="671" spans="1:12">
      <c r="A671" s="11" t="s">
        <v>1172</v>
      </c>
      <c r="D671" s="11" t="s">
        <v>260</v>
      </c>
      <c r="E671" s="19" t="s">
        <v>1422</v>
      </c>
      <c r="F671" s="10">
        <v>41821</v>
      </c>
      <c r="G671" s="10">
        <v>45047</v>
      </c>
      <c r="H671" s="11">
        <v>107</v>
      </c>
      <c r="I671" s="20" t="s">
        <v>259</v>
      </c>
      <c r="J671" s="11" t="s">
        <v>261</v>
      </c>
      <c r="K671" s="11" t="s">
        <v>262</v>
      </c>
      <c r="L671" s="11">
        <v>1</v>
      </c>
    </row>
    <row r="672" spans="1:12">
      <c r="A672" s="11" t="s">
        <v>1173</v>
      </c>
      <c r="D672" s="11" t="s">
        <v>260</v>
      </c>
      <c r="E672" s="19" t="s">
        <v>1423</v>
      </c>
      <c r="F672" s="10">
        <v>41821</v>
      </c>
      <c r="G672" s="10">
        <v>45047</v>
      </c>
      <c r="H672" s="11">
        <v>107</v>
      </c>
      <c r="I672" s="20" t="s">
        <v>259</v>
      </c>
      <c r="J672" s="11" t="s">
        <v>261</v>
      </c>
      <c r="K672" s="11" t="s">
        <v>262</v>
      </c>
      <c r="L672" s="11">
        <v>1</v>
      </c>
    </row>
    <row r="673" spans="1:12">
      <c r="A673" s="11" t="s">
        <v>1174</v>
      </c>
      <c r="D673" s="11" t="s">
        <v>260</v>
      </c>
      <c r="E673" s="19" t="s">
        <v>1424</v>
      </c>
      <c r="F673" s="10">
        <v>41821</v>
      </c>
      <c r="G673" s="10">
        <v>45047</v>
      </c>
      <c r="H673" s="11">
        <v>107</v>
      </c>
      <c r="I673" s="20" t="s">
        <v>259</v>
      </c>
      <c r="J673" s="11" t="s">
        <v>261</v>
      </c>
      <c r="K673" s="11" t="s">
        <v>262</v>
      </c>
      <c r="L673" s="11">
        <v>1</v>
      </c>
    </row>
    <row r="674" spans="1:12">
      <c r="A674" s="11" t="s">
        <v>1175</v>
      </c>
      <c r="D674" s="11" t="s">
        <v>260</v>
      </c>
      <c r="E674" s="19" t="s">
        <v>1425</v>
      </c>
      <c r="F674" s="10">
        <v>41821</v>
      </c>
      <c r="G674" s="10">
        <v>45047</v>
      </c>
      <c r="H674" s="11">
        <v>107</v>
      </c>
      <c r="I674" s="20" t="s">
        <v>259</v>
      </c>
      <c r="J674" s="11" t="s">
        <v>261</v>
      </c>
      <c r="K674" s="11" t="s">
        <v>262</v>
      </c>
      <c r="L674" s="11">
        <v>1</v>
      </c>
    </row>
    <row r="675" spans="1:12">
      <c r="A675" s="11" t="s">
        <v>1176</v>
      </c>
      <c r="D675" s="11" t="s">
        <v>260</v>
      </c>
      <c r="E675" s="19" t="s">
        <v>1426</v>
      </c>
      <c r="F675" s="10">
        <v>41821</v>
      </c>
      <c r="G675" s="10">
        <v>45047</v>
      </c>
      <c r="H675" s="11">
        <v>107</v>
      </c>
      <c r="I675" s="20" t="s">
        <v>259</v>
      </c>
      <c r="J675" s="11" t="s">
        <v>261</v>
      </c>
      <c r="K675" s="11" t="s">
        <v>262</v>
      </c>
      <c r="L675" s="11">
        <v>1</v>
      </c>
    </row>
    <row r="676" spans="1:12">
      <c r="A676" s="11" t="s">
        <v>1177</v>
      </c>
      <c r="D676" s="11" t="s">
        <v>260</v>
      </c>
      <c r="E676" s="19" t="s">
        <v>1427</v>
      </c>
      <c r="F676" s="10">
        <v>41821</v>
      </c>
      <c r="G676" s="10">
        <v>45047</v>
      </c>
      <c r="H676" s="11">
        <v>107</v>
      </c>
      <c r="I676" s="20" t="s">
        <v>259</v>
      </c>
      <c r="J676" s="11" t="s">
        <v>261</v>
      </c>
      <c r="K676" s="11" t="s">
        <v>262</v>
      </c>
      <c r="L676" s="11">
        <v>1</v>
      </c>
    </row>
    <row r="677" spans="1:12">
      <c r="A677" s="11" t="s">
        <v>1178</v>
      </c>
      <c r="D677" s="11" t="s">
        <v>260</v>
      </c>
      <c r="E677" s="19" t="s">
        <v>1428</v>
      </c>
      <c r="F677" s="10">
        <v>41821</v>
      </c>
      <c r="G677" s="10">
        <v>45047</v>
      </c>
      <c r="H677" s="11">
        <v>107</v>
      </c>
      <c r="I677" s="20" t="s">
        <v>259</v>
      </c>
      <c r="J677" s="11" t="s">
        <v>261</v>
      </c>
      <c r="K677" s="11" t="s">
        <v>262</v>
      </c>
      <c r="L677" s="11">
        <v>1</v>
      </c>
    </row>
    <row r="678" spans="1:12">
      <c r="A678" s="11" t="s">
        <v>1179</v>
      </c>
      <c r="D678" s="11" t="s">
        <v>260</v>
      </c>
      <c r="E678" s="19" t="s">
        <v>1429</v>
      </c>
      <c r="F678" s="10">
        <v>41821</v>
      </c>
      <c r="G678" s="10">
        <v>45047</v>
      </c>
      <c r="H678" s="11">
        <v>107</v>
      </c>
      <c r="I678" s="20" t="s">
        <v>259</v>
      </c>
      <c r="J678" s="11" t="s">
        <v>261</v>
      </c>
      <c r="K678" s="11" t="s">
        <v>262</v>
      </c>
      <c r="L678" s="11">
        <v>1</v>
      </c>
    </row>
    <row r="679" spans="1:12">
      <c r="A679" s="11" t="s">
        <v>1180</v>
      </c>
      <c r="D679" s="11" t="s">
        <v>260</v>
      </c>
      <c r="E679" s="19" t="s">
        <v>1430</v>
      </c>
      <c r="F679" s="10">
        <v>41821</v>
      </c>
      <c r="G679" s="10">
        <v>45047</v>
      </c>
      <c r="H679" s="11">
        <v>107</v>
      </c>
      <c r="I679" s="20" t="s">
        <v>259</v>
      </c>
      <c r="J679" s="11" t="s">
        <v>261</v>
      </c>
      <c r="K679" s="11" t="s">
        <v>262</v>
      </c>
      <c r="L679" s="11">
        <v>1</v>
      </c>
    </row>
    <row r="680" spans="1:12">
      <c r="A680" s="11" t="s">
        <v>1181</v>
      </c>
      <c r="D680" s="11" t="s">
        <v>260</v>
      </c>
      <c r="E680" s="19" t="s">
        <v>1431</v>
      </c>
      <c r="F680" s="10">
        <v>41821</v>
      </c>
      <c r="G680" s="10">
        <v>45047</v>
      </c>
      <c r="H680" s="11">
        <v>107</v>
      </c>
      <c r="I680" s="20" t="s">
        <v>259</v>
      </c>
      <c r="J680" s="11" t="s">
        <v>261</v>
      </c>
      <c r="K680" s="11" t="s">
        <v>262</v>
      </c>
      <c r="L680" s="11">
        <v>1</v>
      </c>
    </row>
    <row r="681" spans="1:12">
      <c r="A681" s="11" t="s">
        <v>1182</v>
      </c>
      <c r="D681" s="11" t="s">
        <v>260</v>
      </c>
      <c r="E681" s="19" t="s">
        <v>1432</v>
      </c>
      <c r="F681" s="10">
        <v>41821</v>
      </c>
      <c r="G681" s="10">
        <v>45047</v>
      </c>
      <c r="H681" s="11">
        <v>107</v>
      </c>
      <c r="I681" s="20" t="s">
        <v>259</v>
      </c>
      <c r="J681" s="11" t="s">
        <v>261</v>
      </c>
      <c r="K681" s="11" t="s">
        <v>262</v>
      </c>
      <c r="L681" s="11">
        <v>1</v>
      </c>
    </row>
    <row r="682" spans="1:12">
      <c r="A682" s="11" t="s">
        <v>1183</v>
      </c>
      <c r="D682" s="11" t="s">
        <v>260</v>
      </c>
      <c r="E682" s="19" t="s">
        <v>1433</v>
      </c>
      <c r="F682" s="10">
        <v>41821</v>
      </c>
      <c r="G682" s="10">
        <v>45047</v>
      </c>
      <c r="H682" s="11">
        <v>107</v>
      </c>
      <c r="I682" s="20" t="s">
        <v>259</v>
      </c>
      <c r="J682" s="11" t="s">
        <v>261</v>
      </c>
      <c r="K682" s="11" t="s">
        <v>262</v>
      </c>
      <c r="L682" s="11">
        <v>1</v>
      </c>
    </row>
    <row r="683" spans="1:12">
      <c r="A683" s="11" t="s">
        <v>1184</v>
      </c>
      <c r="D683" s="11" t="s">
        <v>260</v>
      </c>
      <c r="E683" s="19" t="s">
        <v>1434</v>
      </c>
      <c r="F683" s="10">
        <v>41821</v>
      </c>
      <c r="G683" s="10">
        <v>45047</v>
      </c>
      <c r="H683" s="11">
        <v>107</v>
      </c>
      <c r="I683" s="20" t="s">
        <v>259</v>
      </c>
      <c r="J683" s="11" t="s">
        <v>261</v>
      </c>
      <c r="K683" s="11" t="s">
        <v>262</v>
      </c>
      <c r="L683" s="11">
        <v>1</v>
      </c>
    </row>
    <row r="684" spans="1:12">
      <c r="A684" s="11" t="s">
        <v>1185</v>
      </c>
      <c r="D684" s="11" t="s">
        <v>260</v>
      </c>
      <c r="E684" s="19" t="s">
        <v>1435</v>
      </c>
      <c r="F684" s="10">
        <v>41821</v>
      </c>
      <c r="G684" s="10">
        <v>45047</v>
      </c>
      <c r="H684" s="11">
        <v>107</v>
      </c>
      <c r="I684" s="20" t="s">
        <v>259</v>
      </c>
      <c r="J684" s="11" t="s">
        <v>261</v>
      </c>
      <c r="K684" s="11" t="s">
        <v>262</v>
      </c>
      <c r="L684" s="11">
        <v>1</v>
      </c>
    </row>
    <row r="685" spans="1:12">
      <c r="A685" s="11" t="s">
        <v>1186</v>
      </c>
      <c r="D685" s="11" t="s">
        <v>260</v>
      </c>
      <c r="E685" s="19" t="s">
        <v>1436</v>
      </c>
      <c r="F685" s="10">
        <v>41821</v>
      </c>
      <c r="G685" s="10">
        <v>45047</v>
      </c>
      <c r="H685" s="11">
        <v>107</v>
      </c>
      <c r="I685" s="20" t="s">
        <v>259</v>
      </c>
      <c r="J685" s="11" t="s">
        <v>261</v>
      </c>
      <c r="K685" s="11" t="s">
        <v>262</v>
      </c>
      <c r="L685" s="11">
        <v>1</v>
      </c>
    </row>
    <row r="686" spans="1:12">
      <c r="A686" s="11" t="s">
        <v>1187</v>
      </c>
      <c r="D686" s="11" t="s">
        <v>260</v>
      </c>
      <c r="E686" s="19" t="s">
        <v>1437</v>
      </c>
      <c r="F686" s="10">
        <v>41821</v>
      </c>
      <c r="G686" s="10">
        <v>45047</v>
      </c>
      <c r="H686" s="11">
        <v>107</v>
      </c>
      <c r="I686" s="20" t="s">
        <v>259</v>
      </c>
      <c r="J686" s="11" t="s">
        <v>261</v>
      </c>
      <c r="K686" s="11" t="s">
        <v>262</v>
      </c>
      <c r="L686" s="11">
        <v>1</v>
      </c>
    </row>
    <row r="687" spans="1:12">
      <c r="A687" s="11" t="s">
        <v>1188</v>
      </c>
      <c r="D687" s="11" t="s">
        <v>260</v>
      </c>
      <c r="E687" s="19" t="s">
        <v>1438</v>
      </c>
      <c r="F687" s="10">
        <v>41821</v>
      </c>
      <c r="G687" s="10">
        <v>45047</v>
      </c>
      <c r="H687" s="11">
        <v>107</v>
      </c>
      <c r="I687" s="20" t="s">
        <v>259</v>
      </c>
      <c r="J687" s="11" t="s">
        <v>261</v>
      </c>
      <c r="K687" s="11" t="s">
        <v>262</v>
      </c>
      <c r="L687" s="11">
        <v>1</v>
      </c>
    </row>
    <row r="688" spans="1:12">
      <c r="A688" s="11" t="s">
        <v>1189</v>
      </c>
      <c r="D688" s="11" t="s">
        <v>260</v>
      </c>
      <c r="E688" s="19" t="s">
        <v>1439</v>
      </c>
      <c r="F688" s="10">
        <v>41821</v>
      </c>
      <c r="G688" s="10">
        <v>45047</v>
      </c>
      <c r="H688" s="11">
        <v>107</v>
      </c>
      <c r="I688" s="20" t="s">
        <v>259</v>
      </c>
      <c r="J688" s="11" t="s">
        <v>261</v>
      </c>
      <c r="K688" s="11" t="s">
        <v>262</v>
      </c>
      <c r="L688" s="11">
        <v>1</v>
      </c>
    </row>
    <row r="689" spans="1:12">
      <c r="A689" s="11" t="s">
        <v>1190</v>
      </c>
      <c r="D689" s="11" t="s">
        <v>260</v>
      </c>
      <c r="E689" s="19" t="s">
        <v>1440</v>
      </c>
      <c r="F689" s="10">
        <v>41821</v>
      </c>
      <c r="G689" s="10">
        <v>45047</v>
      </c>
      <c r="H689" s="11">
        <v>107</v>
      </c>
      <c r="I689" s="20" t="s">
        <v>259</v>
      </c>
      <c r="J689" s="11" t="s">
        <v>261</v>
      </c>
      <c r="K689" s="11" t="s">
        <v>262</v>
      </c>
      <c r="L689" s="11">
        <v>1</v>
      </c>
    </row>
    <row r="690" spans="1:12">
      <c r="A690" s="11" t="s">
        <v>1191</v>
      </c>
      <c r="D690" s="11" t="s">
        <v>260</v>
      </c>
      <c r="E690" s="19" t="s">
        <v>1441</v>
      </c>
      <c r="F690" s="10">
        <v>41821</v>
      </c>
      <c r="G690" s="10">
        <v>45047</v>
      </c>
      <c r="H690" s="11">
        <v>107</v>
      </c>
      <c r="I690" s="20" t="s">
        <v>259</v>
      </c>
      <c r="J690" s="11" t="s">
        <v>261</v>
      </c>
      <c r="K690" s="11" t="s">
        <v>262</v>
      </c>
      <c r="L690" s="11">
        <v>1</v>
      </c>
    </row>
    <row r="691" spans="1:12">
      <c r="A691" s="11" t="s">
        <v>1192</v>
      </c>
      <c r="D691" s="11" t="s">
        <v>260</v>
      </c>
      <c r="E691" s="19" t="s">
        <v>1442</v>
      </c>
      <c r="F691" s="10">
        <v>41821</v>
      </c>
      <c r="G691" s="10">
        <v>45047</v>
      </c>
      <c r="H691" s="11">
        <v>107</v>
      </c>
      <c r="I691" s="20" t="s">
        <v>259</v>
      </c>
      <c r="J691" s="11" t="s">
        <v>261</v>
      </c>
      <c r="K691" s="11" t="s">
        <v>262</v>
      </c>
      <c r="L691" s="11">
        <v>1</v>
      </c>
    </row>
    <row r="692" spans="1:12">
      <c r="A692" s="11" t="s">
        <v>1193</v>
      </c>
      <c r="D692" s="11" t="s">
        <v>260</v>
      </c>
      <c r="E692" s="19" t="s">
        <v>1443</v>
      </c>
      <c r="F692" s="10">
        <v>41821</v>
      </c>
      <c r="G692" s="10">
        <v>45047</v>
      </c>
      <c r="H692" s="11">
        <v>107</v>
      </c>
      <c r="I692" s="20" t="s">
        <v>259</v>
      </c>
      <c r="J692" s="11" t="s">
        <v>261</v>
      </c>
      <c r="K692" s="11" t="s">
        <v>262</v>
      </c>
      <c r="L692" s="11">
        <v>1</v>
      </c>
    </row>
    <row r="693" spans="1:12">
      <c r="A693" s="11" t="s">
        <v>1194</v>
      </c>
      <c r="D693" s="11" t="s">
        <v>260</v>
      </c>
      <c r="E693" s="19" t="s">
        <v>1444</v>
      </c>
      <c r="F693" s="10">
        <v>41821</v>
      </c>
      <c r="G693" s="10">
        <v>45047</v>
      </c>
      <c r="H693" s="11">
        <v>107</v>
      </c>
      <c r="I693" s="20" t="s">
        <v>259</v>
      </c>
      <c r="J693" s="11" t="s">
        <v>261</v>
      </c>
      <c r="K693" s="11" t="s">
        <v>262</v>
      </c>
      <c r="L693" s="11">
        <v>1</v>
      </c>
    </row>
    <row r="694" spans="1:12">
      <c r="A694" s="11" t="s">
        <v>1195</v>
      </c>
      <c r="D694" s="11" t="s">
        <v>260</v>
      </c>
      <c r="E694" s="19" t="s">
        <v>1445</v>
      </c>
      <c r="F694" s="10">
        <v>41821</v>
      </c>
      <c r="G694" s="10">
        <v>45047</v>
      </c>
      <c r="H694" s="11">
        <v>107</v>
      </c>
      <c r="I694" s="20" t="s">
        <v>259</v>
      </c>
      <c r="J694" s="11" t="s">
        <v>261</v>
      </c>
      <c r="K694" s="11" t="s">
        <v>262</v>
      </c>
      <c r="L694" s="11">
        <v>1</v>
      </c>
    </row>
    <row r="695" spans="1:12">
      <c r="A695" s="11" t="s">
        <v>1196</v>
      </c>
      <c r="D695" s="11" t="s">
        <v>260</v>
      </c>
      <c r="E695" s="19" t="s">
        <v>1446</v>
      </c>
      <c r="F695" s="10">
        <v>41821</v>
      </c>
      <c r="G695" s="10">
        <v>45047</v>
      </c>
      <c r="H695" s="11">
        <v>107</v>
      </c>
      <c r="I695" s="20" t="s">
        <v>259</v>
      </c>
      <c r="J695" s="11" t="s">
        <v>261</v>
      </c>
      <c r="K695" s="11" t="s">
        <v>262</v>
      </c>
      <c r="L695" s="11">
        <v>1</v>
      </c>
    </row>
    <row r="696" spans="1:12">
      <c r="A696" s="11" t="s">
        <v>1197</v>
      </c>
      <c r="D696" s="11" t="s">
        <v>260</v>
      </c>
      <c r="E696" s="19" t="s">
        <v>1447</v>
      </c>
      <c r="F696" s="10">
        <v>41821</v>
      </c>
      <c r="G696" s="10">
        <v>45047</v>
      </c>
      <c r="H696" s="11">
        <v>107</v>
      </c>
      <c r="I696" s="20" t="s">
        <v>259</v>
      </c>
      <c r="J696" s="11" t="s">
        <v>261</v>
      </c>
      <c r="K696" s="11" t="s">
        <v>262</v>
      </c>
      <c r="L696" s="11">
        <v>1</v>
      </c>
    </row>
    <row r="697" spans="1:12">
      <c r="A697" s="11" t="s">
        <v>1198</v>
      </c>
      <c r="D697" s="11" t="s">
        <v>260</v>
      </c>
      <c r="E697" s="19" t="s">
        <v>1448</v>
      </c>
      <c r="F697" s="10">
        <v>41821</v>
      </c>
      <c r="G697" s="10">
        <v>45047</v>
      </c>
      <c r="H697" s="11">
        <v>107</v>
      </c>
      <c r="I697" s="20" t="s">
        <v>259</v>
      </c>
      <c r="J697" s="11" t="s">
        <v>261</v>
      </c>
      <c r="K697" s="11" t="s">
        <v>262</v>
      </c>
      <c r="L697" s="11">
        <v>1</v>
      </c>
    </row>
    <row r="698" spans="1:12">
      <c r="A698" s="11" t="s">
        <v>1199</v>
      </c>
      <c r="D698" s="11" t="s">
        <v>260</v>
      </c>
      <c r="E698" s="19" t="s">
        <v>1449</v>
      </c>
      <c r="F698" s="10">
        <v>41821</v>
      </c>
      <c r="G698" s="10">
        <v>45047</v>
      </c>
      <c r="H698" s="11">
        <v>107</v>
      </c>
      <c r="I698" s="20" t="s">
        <v>259</v>
      </c>
      <c r="J698" s="11" t="s">
        <v>261</v>
      </c>
      <c r="K698" s="11" t="s">
        <v>262</v>
      </c>
      <c r="L698" s="11">
        <v>1</v>
      </c>
    </row>
    <row r="699" spans="1:12">
      <c r="A699" s="11" t="s">
        <v>1200</v>
      </c>
      <c r="D699" s="11" t="s">
        <v>260</v>
      </c>
      <c r="E699" s="19" t="s">
        <v>1450</v>
      </c>
      <c r="F699" s="10">
        <v>41821</v>
      </c>
      <c r="G699" s="10">
        <v>45047</v>
      </c>
      <c r="H699" s="11">
        <v>107</v>
      </c>
      <c r="I699" s="20" t="s">
        <v>259</v>
      </c>
      <c r="J699" s="11" t="s">
        <v>261</v>
      </c>
      <c r="K699" s="11" t="s">
        <v>262</v>
      </c>
      <c r="L699" s="11">
        <v>1</v>
      </c>
    </row>
    <row r="700" spans="1:12">
      <c r="A700" s="11" t="s">
        <v>1201</v>
      </c>
      <c r="D700" s="11" t="s">
        <v>260</v>
      </c>
      <c r="E700" s="19" t="s">
        <v>1451</v>
      </c>
      <c r="F700" s="10">
        <v>41821</v>
      </c>
      <c r="G700" s="10">
        <v>45047</v>
      </c>
      <c r="H700" s="11">
        <v>107</v>
      </c>
      <c r="I700" s="20" t="s">
        <v>259</v>
      </c>
      <c r="J700" s="11" t="s">
        <v>261</v>
      </c>
      <c r="K700" s="11" t="s">
        <v>262</v>
      </c>
      <c r="L700" s="11">
        <v>1</v>
      </c>
    </row>
    <row r="701" spans="1:12">
      <c r="A701" s="11" t="s">
        <v>1202</v>
      </c>
      <c r="D701" s="11" t="s">
        <v>260</v>
      </c>
      <c r="E701" s="19" t="s">
        <v>1452</v>
      </c>
      <c r="F701" s="10">
        <v>41821</v>
      </c>
      <c r="G701" s="10">
        <v>45047</v>
      </c>
      <c r="H701" s="11">
        <v>107</v>
      </c>
      <c r="I701" s="20" t="s">
        <v>259</v>
      </c>
      <c r="J701" s="11" t="s">
        <v>261</v>
      </c>
      <c r="K701" s="11" t="s">
        <v>262</v>
      </c>
      <c r="L701" s="11">
        <v>1</v>
      </c>
    </row>
    <row r="702" spans="1:12">
      <c r="A702" s="11" t="s">
        <v>1203</v>
      </c>
      <c r="D702" s="11" t="s">
        <v>260</v>
      </c>
      <c r="E702" s="19" t="s">
        <v>1453</v>
      </c>
      <c r="F702" s="10">
        <v>41821</v>
      </c>
      <c r="G702" s="10">
        <v>45047</v>
      </c>
      <c r="H702" s="11">
        <v>107</v>
      </c>
      <c r="I702" s="20" t="s">
        <v>259</v>
      </c>
      <c r="J702" s="11" t="s">
        <v>261</v>
      </c>
      <c r="K702" s="11" t="s">
        <v>262</v>
      </c>
      <c r="L702" s="11">
        <v>1</v>
      </c>
    </row>
    <row r="703" spans="1:12">
      <c r="A703" s="11" t="s">
        <v>1204</v>
      </c>
      <c r="D703" s="11" t="s">
        <v>260</v>
      </c>
      <c r="E703" s="19" t="s">
        <v>1454</v>
      </c>
      <c r="F703" s="10">
        <v>41821</v>
      </c>
      <c r="G703" s="10">
        <v>45047</v>
      </c>
      <c r="H703" s="11">
        <v>107</v>
      </c>
      <c r="I703" s="20" t="s">
        <v>259</v>
      </c>
      <c r="J703" s="11" t="s">
        <v>261</v>
      </c>
      <c r="K703" s="11" t="s">
        <v>262</v>
      </c>
      <c r="L703" s="11">
        <v>1</v>
      </c>
    </row>
    <row r="704" spans="1:12">
      <c r="A704" s="11" t="s">
        <v>1205</v>
      </c>
      <c r="D704" s="11" t="s">
        <v>260</v>
      </c>
      <c r="E704" s="19" t="s">
        <v>1455</v>
      </c>
      <c r="F704" s="10">
        <v>41821</v>
      </c>
      <c r="G704" s="10">
        <v>45047</v>
      </c>
      <c r="H704" s="11">
        <v>107</v>
      </c>
      <c r="I704" s="20" t="s">
        <v>259</v>
      </c>
      <c r="J704" s="11" t="s">
        <v>261</v>
      </c>
      <c r="K704" s="11" t="s">
        <v>262</v>
      </c>
      <c r="L704" s="11">
        <v>1</v>
      </c>
    </row>
    <row r="705" spans="1:12">
      <c r="A705" s="11" t="s">
        <v>1206</v>
      </c>
      <c r="D705" s="11" t="s">
        <v>260</v>
      </c>
      <c r="E705" s="19" t="s">
        <v>1456</v>
      </c>
      <c r="F705" s="10">
        <v>41821</v>
      </c>
      <c r="G705" s="10">
        <v>45047</v>
      </c>
      <c r="H705" s="11">
        <v>107</v>
      </c>
      <c r="I705" s="20" t="s">
        <v>259</v>
      </c>
      <c r="J705" s="11" t="s">
        <v>261</v>
      </c>
      <c r="K705" s="11" t="s">
        <v>262</v>
      </c>
      <c r="L705" s="11">
        <v>1</v>
      </c>
    </row>
    <row r="706" spans="1:12">
      <c r="A706" s="11" t="s">
        <v>1207</v>
      </c>
      <c r="D706" s="11" t="s">
        <v>260</v>
      </c>
      <c r="E706" s="19" t="s">
        <v>1457</v>
      </c>
      <c r="F706" s="10">
        <v>41821</v>
      </c>
      <c r="G706" s="10">
        <v>45047</v>
      </c>
      <c r="H706" s="11">
        <v>107</v>
      </c>
      <c r="I706" s="20" t="s">
        <v>259</v>
      </c>
      <c r="J706" s="11" t="s">
        <v>261</v>
      </c>
      <c r="K706" s="11" t="s">
        <v>262</v>
      </c>
      <c r="L706" s="11">
        <v>1</v>
      </c>
    </row>
    <row r="707" spans="1:12">
      <c r="A707" s="11" t="s">
        <v>1208</v>
      </c>
      <c r="D707" s="11" t="s">
        <v>260</v>
      </c>
      <c r="E707" s="19" t="s">
        <v>1458</v>
      </c>
      <c r="F707" s="10">
        <v>41821</v>
      </c>
      <c r="G707" s="10">
        <v>45047</v>
      </c>
      <c r="H707" s="11">
        <v>107</v>
      </c>
      <c r="I707" s="20" t="s">
        <v>259</v>
      </c>
      <c r="J707" s="11" t="s">
        <v>261</v>
      </c>
      <c r="K707" s="11" t="s">
        <v>262</v>
      </c>
      <c r="L707" s="11">
        <v>1</v>
      </c>
    </row>
    <row r="708" spans="1:12">
      <c r="A708" s="11" t="s">
        <v>1209</v>
      </c>
      <c r="D708" s="11" t="s">
        <v>260</v>
      </c>
      <c r="E708" s="19" t="s">
        <v>1459</v>
      </c>
      <c r="F708" s="10">
        <v>41821</v>
      </c>
      <c r="G708" s="10">
        <v>45047</v>
      </c>
      <c r="H708" s="11">
        <v>107</v>
      </c>
      <c r="I708" s="20" t="s">
        <v>259</v>
      </c>
      <c r="J708" s="11" t="s">
        <v>261</v>
      </c>
      <c r="K708" s="11" t="s">
        <v>262</v>
      </c>
      <c r="L708" s="11">
        <v>1</v>
      </c>
    </row>
    <row r="709" spans="1:12">
      <c r="A709" s="11" t="s">
        <v>1210</v>
      </c>
      <c r="D709" s="11" t="s">
        <v>260</v>
      </c>
      <c r="E709" s="19" t="s">
        <v>1460</v>
      </c>
      <c r="F709" s="10">
        <v>41821</v>
      </c>
      <c r="G709" s="10">
        <v>45047</v>
      </c>
      <c r="H709" s="11">
        <v>107</v>
      </c>
      <c r="I709" s="20" t="s">
        <v>259</v>
      </c>
      <c r="J709" s="11" t="s">
        <v>261</v>
      </c>
      <c r="K709" s="11" t="s">
        <v>262</v>
      </c>
      <c r="L709" s="11">
        <v>1</v>
      </c>
    </row>
    <row r="710" spans="1:12">
      <c r="A710" s="11" t="s">
        <v>1211</v>
      </c>
      <c r="D710" s="11" t="s">
        <v>260</v>
      </c>
      <c r="E710" s="19" t="s">
        <v>1461</v>
      </c>
      <c r="F710" s="10">
        <v>41821</v>
      </c>
      <c r="G710" s="10">
        <v>45047</v>
      </c>
      <c r="H710" s="11">
        <v>107</v>
      </c>
      <c r="I710" s="20" t="s">
        <v>259</v>
      </c>
      <c r="J710" s="11" t="s">
        <v>261</v>
      </c>
      <c r="K710" s="11" t="s">
        <v>262</v>
      </c>
      <c r="L710" s="11">
        <v>1</v>
      </c>
    </row>
    <row r="711" spans="1:12">
      <c r="A711" s="11" t="s">
        <v>1212</v>
      </c>
      <c r="D711" s="11" t="s">
        <v>260</v>
      </c>
      <c r="E711" s="19" t="s">
        <v>1462</v>
      </c>
      <c r="F711" s="10">
        <v>41821</v>
      </c>
      <c r="G711" s="10">
        <v>45047</v>
      </c>
      <c r="H711" s="11">
        <v>107</v>
      </c>
      <c r="I711" s="20" t="s">
        <v>259</v>
      </c>
      <c r="J711" s="11" t="s">
        <v>261</v>
      </c>
      <c r="K711" s="11" t="s">
        <v>262</v>
      </c>
      <c r="L711" s="11">
        <v>1</v>
      </c>
    </row>
    <row r="712" spans="1:12">
      <c r="A712" s="11" t="s">
        <v>1213</v>
      </c>
      <c r="D712" s="11" t="s">
        <v>260</v>
      </c>
      <c r="E712" s="19" t="s">
        <v>1463</v>
      </c>
      <c r="F712" s="10">
        <v>41821</v>
      </c>
      <c r="G712" s="10">
        <v>45047</v>
      </c>
      <c r="H712" s="11">
        <v>107</v>
      </c>
      <c r="I712" s="20" t="s">
        <v>259</v>
      </c>
      <c r="J712" s="11" t="s">
        <v>261</v>
      </c>
      <c r="K712" s="11" t="s">
        <v>262</v>
      </c>
      <c r="L712" s="11">
        <v>1</v>
      </c>
    </row>
    <row r="713" spans="1:12">
      <c r="A713" s="11" t="s">
        <v>1214</v>
      </c>
      <c r="D713" s="11" t="s">
        <v>260</v>
      </c>
      <c r="E713" s="19" t="s">
        <v>1464</v>
      </c>
      <c r="F713" s="10">
        <v>41821</v>
      </c>
      <c r="G713" s="10">
        <v>45047</v>
      </c>
      <c r="H713" s="11">
        <v>107</v>
      </c>
      <c r="I713" s="20" t="s">
        <v>259</v>
      </c>
      <c r="J713" s="11" t="s">
        <v>261</v>
      </c>
      <c r="K713" s="11" t="s">
        <v>262</v>
      </c>
      <c r="L713" s="11">
        <v>1</v>
      </c>
    </row>
    <row r="714" spans="1:12">
      <c r="A714" s="11" t="s">
        <v>1215</v>
      </c>
      <c r="D714" s="11" t="s">
        <v>260</v>
      </c>
      <c r="E714" s="19" t="s">
        <v>1465</v>
      </c>
      <c r="F714" s="10">
        <v>41821</v>
      </c>
      <c r="G714" s="10">
        <v>45047</v>
      </c>
      <c r="H714" s="11">
        <v>107</v>
      </c>
      <c r="I714" s="20" t="s">
        <v>259</v>
      </c>
      <c r="J714" s="11" t="s">
        <v>261</v>
      </c>
      <c r="K714" s="11" t="s">
        <v>262</v>
      </c>
      <c r="L714" s="11">
        <v>1</v>
      </c>
    </row>
    <row r="715" spans="1:12">
      <c r="A715" s="11" t="s">
        <v>1216</v>
      </c>
      <c r="D715" s="11" t="s">
        <v>260</v>
      </c>
      <c r="E715" s="19" t="s">
        <v>1466</v>
      </c>
      <c r="F715" s="10">
        <v>41821</v>
      </c>
      <c r="G715" s="10">
        <v>45047</v>
      </c>
      <c r="H715" s="11">
        <v>107</v>
      </c>
      <c r="I715" s="20" t="s">
        <v>259</v>
      </c>
      <c r="J715" s="11" t="s">
        <v>261</v>
      </c>
      <c r="K715" s="11" t="s">
        <v>262</v>
      </c>
      <c r="L715" s="11">
        <v>1</v>
      </c>
    </row>
    <row r="716" spans="1:12">
      <c r="A716" s="11" t="s">
        <v>1217</v>
      </c>
      <c r="D716" s="11" t="s">
        <v>260</v>
      </c>
      <c r="E716" s="19" t="s">
        <v>1467</v>
      </c>
      <c r="F716" s="10">
        <v>41821</v>
      </c>
      <c r="G716" s="10">
        <v>45047</v>
      </c>
      <c r="H716" s="11">
        <v>107</v>
      </c>
      <c r="I716" s="20" t="s">
        <v>259</v>
      </c>
      <c r="J716" s="11" t="s">
        <v>261</v>
      </c>
      <c r="K716" s="11" t="s">
        <v>262</v>
      </c>
      <c r="L716" s="11">
        <v>1</v>
      </c>
    </row>
    <row r="717" spans="1:12">
      <c r="A717" s="11" t="s">
        <v>1218</v>
      </c>
      <c r="D717" s="11" t="s">
        <v>260</v>
      </c>
      <c r="E717" s="19" t="s">
        <v>1468</v>
      </c>
      <c r="F717" s="10">
        <v>41821</v>
      </c>
      <c r="G717" s="10">
        <v>45047</v>
      </c>
      <c r="H717" s="11">
        <v>107</v>
      </c>
      <c r="I717" s="20" t="s">
        <v>259</v>
      </c>
      <c r="J717" s="11" t="s">
        <v>261</v>
      </c>
      <c r="K717" s="11" t="s">
        <v>262</v>
      </c>
      <c r="L717" s="11">
        <v>1</v>
      </c>
    </row>
    <row r="718" spans="1:12">
      <c r="A718" s="11" t="s">
        <v>1219</v>
      </c>
      <c r="D718" s="11" t="s">
        <v>260</v>
      </c>
      <c r="E718" s="19" t="s">
        <v>1469</v>
      </c>
      <c r="F718" s="10">
        <v>41821</v>
      </c>
      <c r="G718" s="10">
        <v>45047</v>
      </c>
      <c r="H718" s="11">
        <v>107</v>
      </c>
      <c r="I718" s="20" t="s">
        <v>259</v>
      </c>
      <c r="J718" s="11" t="s">
        <v>261</v>
      </c>
      <c r="K718" s="11" t="s">
        <v>262</v>
      </c>
      <c r="L718" s="11">
        <v>1</v>
      </c>
    </row>
    <row r="719" spans="1:12">
      <c r="A719" s="11" t="s">
        <v>1220</v>
      </c>
      <c r="D719" s="11" t="s">
        <v>260</v>
      </c>
      <c r="E719" s="19" t="s">
        <v>1470</v>
      </c>
      <c r="F719" s="10">
        <v>41821</v>
      </c>
      <c r="G719" s="10">
        <v>45047</v>
      </c>
      <c r="H719" s="11">
        <v>107</v>
      </c>
      <c r="I719" s="20" t="s">
        <v>259</v>
      </c>
      <c r="J719" s="11" t="s">
        <v>261</v>
      </c>
      <c r="K719" s="11" t="s">
        <v>262</v>
      </c>
      <c r="L719" s="11">
        <v>1</v>
      </c>
    </row>
    <row r="720" spans="1:12">
      <c r="A720" s="11" t="s">
        <v>1221</v>
      </c>
      <c r="D720" s="11" t="s">
        <v>260</v>
      </c>
      <c r="E720" s="19" t="s">
        <v>1471</v>
      </c>
      <c r="F720" s="10">
        <v>41821</v>
      </c>
      <c r="G720" s="10">
        <v>45047</v>
      </c>
      <c r="H720" s="11">
        <v>107</v>
      </c>
      <c r="I720" s="20" t="s">
        <v>259</v>
      </c>
      <c r="J720" s="11" t="s">
        <v>261</v>
      </c>
      <c r="K720" s="11" t="s">
        <v>262</v>
      </c>
      <c r="L720" s="11">
        <v>1</v>
      </c>
    </row>
    <row r="721" spans="1:12">
      <c r="A721" s="11" t="s">
        <v>1222</v>
      </c>
      <c r="D721" s="11" t="s">
        <v>260</v>
      </c>
      <c r="E721" s="19" t="s">
        <v>1472</v>
      </c>
      <c r="F721" s="10">
        <v>41821</v>
      </c>
      <c r="G721" s="10">
        <v>45047</v>
      </c>
      <c r="H721" s="11">
        <v>107</v>
      </c>
      <c r="I721" s="20" t="s">
        <v>259</v>
      </c>
      <c r="J721" s="11" t="s">
        <v>261</v>
      </c>
      <c r="K721" s="11" t="s">
        <v>262</v>
      </c>
      <c r="L721" s="11">
        <v>1</v>
      </c>
    </row>
    <row r="722" spans="1:12">
      <c r="A722" s="11" t="s">
        <v>1223</v>
      </c>
      <c r="D722" s="11" t="s">
        <v>260</v>
      </c>
      <c r="E722" s="19" t="s">
        <v>1473</v>
      </c>
      <c r="F722" s="10">
        <v>41821</v>
      </c>
      <c r="G722" s="10">
        <v>45047</v>
      </c>
      <c r="H722" s="11">
        <v>107</v>
      </c>
      <c r="I722" s="20" t="s">
        <v>259</v>
      </c>
      <c r="J722" s="11" t="s">
        <v>261</v>
      </c>
      <c r="K722" s="11" t="s">
        <v>262</v>
      </c>
      <c r="L722" s="11">
        <v>1</v>
      </c>
    </row>
    <row r="723" spans="1:12">
      <c r="A723" s="11" t="s">
        <v>1224</v>
      </c>
      <c r="D723" s="11" t="s">
        <v>260</v>
      </c>
      <c r="E723" s="19" t="s">
        <v>1474</v>
      </c>
      <c r="F723" s="10">
        <v>41821</v>
      </c>
      <c r="G723" s="10">
        <v>45047</v>
      </c>
      <c r="H723" s="11">
        <v>107</v>
      </c>
      <c r="I723" s="20" t="s">
        <v>259</v>
      </c>
      <c r="J723" s="11" t="s">
        <v>261</v>
      </c>
      <c r="K723" s="11" t="s">
        <v>262</v>
      </c>
      <c r="L723" s="11">
        <v>1</v>
      </c>
    </row>
    <row r="724" spans="1:12">
      <c r="A724" s="11" t="s">
        <v>1225</v>
      </c>
      <c r="D724" s="11" t="s">
        <v>260</v>
      </c>
      <c r="E724" s="19" t="s">
        <v>1475</v>
      </c>
      <c r="F724" s="10">
        <v>41821</v>
      </c>
      <c r="G724" s="10">
        <v>45047</v>
      </c>
      <c r="H724" s="11">
        <v>107</v>
      </c>
      <c r="I724" s="20" t="s">
        <v>259</v>
      </c>
      <c r="J724" s="11" t="s">
        <v>261</v>
      </c>
      <c r="K724" s="11" t="s">
        <v>262</v>
      </c>
      <c r="L724" s="11">
        <v>1</v>
      </c>
    </row>
    <row r="725" spans="1:12">
      <c r="A725" s="11" t="s">
        <v>1226</v>
      </c>
      <c r="D725" s="11" t="s">
        <v>260</v>
      </c>
      <c r="E725" s="19" t="s">
        <v>1476</v>
      </c>
      <c r="F725" s="10">
        <v>41821</v>
      </c>
      <c r="G725" s="10">
        <v>45047</v>
      </c>
      <c r="H725" s="11">
        <v>107</v>
      </c>
      <c r="I725" s="20" t="s">
        <v>259</v>
      </c>
      <c r="J725" s="11" t="s">
        <v>261</v>
      </c>
      <c r="K725" s="11" t="s">
        <v>262</v>
      </c>
      <c r="L725" s="11">
        <v>1</v>
      </c>
    </row>
    <row r="726" spans="1:12">
      <c r="A726" s="11" t="s">
        <v>1227</v>
      </c>
      <c r="D726" s="11" t="s">
        <v>260</v>
      </c>
      <c r="E726" s="19" t="s">
        <v>1477</v>
      </c>
      <c r="F726" s="10">
        <v>41821</v>
      </c>
      <c r="G726" s="10">
        <v>45047</v>
      </c>
      <c r="H726" s="11">
        <v>107</v>
      </c>
      <c r="I726" s="20" t="s">
        <v>259</v>
      </c>
      <c r="J726" s="11" t="s">
        <v>261</v>
      </c>
      <c r="K726" s="11" t="s">
        <v>262</v>
      </c>
      <c r="L726" s="11">
        <v>1</v>
      </c>
    </row>
    <row r="727" spans="1:12">
      <c r="A727" s="11" t="s">
        <v>1228</v>
      </c>
      <c r="D727" s="11" t="s">
        <v>260</v>
      </c>
      <c r="E727" s="19" t="s">
        <v>1478</v>
      </c>
      <c r="F727" s="10">
        <v>41821</v>
      </c>
      <c r="G727" s="10">
        <v>45047</v>
      </c>
      <c r="H727" s="11">
        <v>107</v>
      </c>
      <c r="I727" s="20" t="s">
        <v>259</v>
      </c>
      <c r="J727" s="11" t="s">
        <v>261</v>
      </c>
      <c r="K727" s="11" t="s">
        <v>262</v>
      </c>
      <c r="L727" s="11">
        <v>1</v>
      </c>
    </row>
    <row r="728" spans="1:12">
      <c r="A728" s="11" t="s">
        <v>1229</v>
      </c>
      <c r="D728" s="11" t="s">
        <v>260</v>
      </c>
      <c r="E728" s="19" t="s">
        <v>1479</v>
      </c>
      <c r="F728" s="10">
        <v>41821</v>
      </c>
      <c r="G728" s="10">
        <v>45047</v>
      </c>
      <c r="H728" s="11">
        <v>107</v>
      </c>
      <c r="I728" s="20" t="s">
        <v>259</v>
      </c>
      <c r="J728" s="11" t="s">
        <v>261</v>
      </c>
      <c r="K728" s="11" t="s">
        <v>262</v>
      </c>
      <c r="L728" s="11">
        <v>1</v>
      </c>
    </row>
    <row r="729" spans="1:12">
      <c r="A729" s="11" t="s">
        <v>1230</v>
      </c>
      <c r="D729" s="11" t="s">
        <v>260</v>
      </c>
      <c r="E729" s="19" t="s">
        <v>1480</v>
      </c>
      <c r="F729" s="10">
        <v>41821</v>
      </c>
      <c r="G729" s="10">
        <v>45047</v>
      </c>
      <c r="H729" s="11">
        <v>107</v>
      </c>
      <c r="I729" s="20" t="s">
        <v>259</v>
      </c>
      <c r="J729" s="11" t="s">
        <v>261</v>
      </c>
      <c r="K729" s="11" t="s">
        <v>262</v>
      </c>
      <c r="L729" s="11">
        <v>1</v>
      </c>
    </row>
    <row r="730" spans="1:12">
      <c r="A730" s="11" t="s">
        <v>1231</v>
      </c>
      <c r="D730" s="11" t="s">
        <v>260</v>
      </c>
      <c r="E730" s="19" t="s">
        <v>1481</v>
      </c>
      <c r="F730" s="10">
        <v>41821</v>
      </c>
      <c r="G730" s="10">
        <v>45047</v>
      </c>
      <c r="H730" s="11">
        <v>107</v>
      </c>
      <c r="I730" s="20" t="s">
        <v>259</v>
      </c>
      <c r="J730" s="11" t="s">
        <v>261</v>
      </c>
      <c r="K730" s="11" t="s">
        <v>262</v>
      </c>
      <c r="L730" s="11">
        <v>1</v>
      </c>
    </row>
    <row r="731" spans="1:12">
      <c r="A731" s="11" t="s">
        <v>1232</v>
      </c>
      <c r="D731" s="11" t="s">
        <v>260</v>
      </c>
      <c r="E731" s="19" t="s">
        <v>1482</v>
      </c>
      <c r="F731" s="10">
        <v>41821</v>
      </c>
      <c r="G731" s="10">
        <v>45047</v>
      </c>
      <c r="H731" s="11">
        <v>107</v>
      </c>
      <c r="I731" s="20" t="s">
        <v>259</v>
      </c>
      <c r="J731" s="11" t="s">
        <v>261</v>
      </c>
      <c r="K731" s="11" t="s">
        <v>262</v>
      </c>
      <c r="L731" s="11">
        <v>1</v>
      </c>
    </row>
    <row r="732" spans="1:12">
      <c r="A732" s="11" t="s">
        <v>1233</v>
      </c>
      <c r="D732" s="11" t="s">
        <v>260</v>
      </c>
      <c r="E732" s="19" t="s">
        <v>1483</v>
      </c>
      <c r="F732" s="10">
        <v>41821</v>
      </c>
      <c r="G732" s="10">
        <v>45047</v>
      </c>
      <c r="H732" s="11">
        <v>107</v>
      </c>
      <c r="I732" s="20" t="s">
        <v>259</v>
      </c>
      <c r="J732" s="11" t="s">
        <v>261</v>
      </c>
      <c r="K732" s="11" t="s">
        <v>262</v>
      </c>
      <c r="L732" s="11">
        <v>1</v>
      </c>
    </row>
    <row r="733" spans="1:12">
      <c r="A733" s="11" t="s">
        <v>1234</v>
      </c>
      <c r="D733" s="11" t="s">
        <v>260</v>
      </c>
      <c r="E733" s="19" t="s">
        <v>1484</v>
      </c>
      <c r="F733" s="10">
        <v>41821</v>
      </c>
      <c r="G733" s="10">
        <v>45047</v>
      </c>
      <c r="H733" s="11">
        <v>107</v>
      </c>
      <c r="I733" s="20" t="s">
        <v>259</v>
      </c>
      <c r="J733" s="11" t="s">
        <v>261</v>
      </c>
      <c r="K733" s="11" t="s">
        <v>262</v>
      </c>
      <c r="L733" s="11">
        <v>1</v>
      </c>
    </row>
    <row r="734" spans="1:12">
      <c r="A734" s="11" t="s">
        <v>1235</v>
      </c>
      <c r="D734" s="11" t="s">
        <v>260</v>
      </c>
      <c r="E734" s="19" t="s">
        <v>1485</v>
      </c>
      <c r="F734" s="10">
        <v>41821</v>
      </c>
      <c r="G734" s="10">
        <v>45047</v>
      </c>
      <c r="H734" s="11">
        <v>107</v>
      </c>
      <c r="I734" s="20" t="s">
        <v>259</v>
      </c>
      <c r="J734" s="11" t="s">
        <v>261</v>
      </c>
      <c r="K734" s="11" t="s">
        <v>262</v>
      </c>
      <c r="L734" s="11">
        <v>1</v>
      </c>
    </row>
    <row r="735" spans="1:12">
      <c r="A735" s="11" t="s">
        <v>1236</v>
      </c>
      <c r="D735" s="11" t="s">
        <v>260</v>
      </c>
      <c r="E735" s="19" t="s">
        <v>1486</v>
      </c>
      <c r="F735" s="10">
        <v>41821</v>
      </c>
      <c r="G735" s="10">
        <v>45047</v>
      </c>
      <c r="H735" s="11">
        <v>107</v>
      </c>
      <c r="I735" s="20" t="s">
        <v>259</v>
      </c>
      <c r="J735" s="11" t="s">
        <v>261</v>
      </c>
      <c r="K735" s="11" t="s">
        <v>262</v>
      </c>
      <c r="L735" s="11">
        <v>1</v>
      </c>
    </row>
    <row r="736" spans="1:12">
      <c r="A736" s="11" t="s">
        <v>1237</v>
      </c>
      <c r="D736" s="11" t="s">
        <v>260</v>
      </c>
      <c r="E736" s="19" t="s">
        <v>1487</v>
      </c>
      <c r="F736" s="10">
        <v>41821</v>
      </c>
      <c r="G736" s="10">
        <v>45047</v>
      </c>
      <c r="H736" s="11">
        <v>107</v>
      </c>
      <c r="I736" s="20" t="s">
        <v>259</v>
      </c>
      <c r="J736" s="11" t="s">
        <v>261</v>
      </c>
      <c r="K736" s="11" t="s">
        <v>262</v>
      </c>
      <c r="L736" s="11">
        <v>1</v>
      </c>
    </row>
    <row r="737" spans="1:12">
      <c r="A737" s="11" t="s">
        <v>1238</v>
      </c>
      <c r="D737" s="11" t="s">
        <v>260</v>
      </c>
      <c r="E737" s="19" t="s">
        <v>1488</v>
      </c>
      <c r="F737" s="10">
        <v>41821</v>
      </c>
      <c r="G737" s="10">
        <v>45047</v>
      </c>
      <c r="H737" s="11">
        <v>107</v>
      </c>
      <c r="I737" s="20" t="s">
        <v>259</v>
      </c>
      <c r="J737" s="11" t="s">
        <v>261</v>
      </c>
      <c r="K737" s="11" t="s">
        <v>262</v>
      </c>
      <c r="L737" s="11">
        <v>1</v>
      </c>
    </row>
    <row r="738" spans="1:12">
      <c r="A738" s="11" t="s">
        <v>1239</v>
      </c>
      <c r="D738" s="11" t="s">
        <v>260</v>
      </c>
      <c r="E738" s="19" t="s">
        <v>1489</v>
      </c>
      <c r="F738" s="10">
        <v>41821</v>
      </c>
      <c r="G738" s="10">
        <v>45047</v>
      </c>
      <c r="H738" s="11">
        <v>107</v>
      </c>
      <c r="I738" s="20" t="s">
        <v>259</v>
      </c>
      <c r="J738" s="11" t="s">
        <v>261</v>
      </c>
      <c r="K738" s="11" t="s">
        <v>262</v>
      </c>
      <c r="L738" s="11">
        <v>1</v>
      </c>
    </row>
    <row r="739" spans="1:12">
      <c r="A739" s="11" t="s">
        <v>1240</v>
      </c>
      <c r="D739" s="11" t="s">
        <v>260</v>
      </c>
      <c r="E739" s="19" t="s">
        <v>1490</v>
      </c>
      <c r="F739" s="10">
        <v>41821</v>
      </c>
      <c r="G739" s="10">
        <v>45047</v>
      </c>
      <c r="H739" s="11">
        <v>107</v>
      </c>
      <c r="I739" s="20" t="s">
        <v>259</v>
      </c>
      <c r="J739" s="11" t="s">
        <v>261</v>
      </c>
      <c r="K739" s="11" t="s">
        <v>262</v>
      </c>
      <c r="L739" s="11">
        <v>1</v>
      </c>
    </row>
    <row r="740" spans="1:12">
      <c r="A740" s="11" t="s">
        <v>1241</v>
      </c>
      <c r="D740" s="11" t="s">
        <v>260</v>
      </c>
      <c r="E740" s="19" t="s">
        <v>1491</v>
      </c>
      <c r="F740" s="10">
        <v>41821</v>
      </c>
      <c r="G740" s="10">
        <v>45047</v>
      </c>
      <c r="H740" s="11">
        <v>107</v>
      </c>
      <c r="I740" s="20" t="s">
        <v>259</v>
      </c>
      <c r="J740" s="11" t="s">
        <v>261</v>
      </c>
      <c r="K740" s="11" t="s">
        <v>262</v>
      </c>
      <c r="L740" s="11">
        <v>1</v>
      </c>
    </row>
    <row r="741" spans="1:12">
      <c r="A741" s="11" t="s">
        <v>1242</v>
      </c>
      <c r="D741" s="11" t="s">
        <v>260</v>
      </c>
      <c r="E741" s="19" t="s">
        <v>1492</v>
      </c>
      <c r="F741" s="10">
        <v>41821</v>
      </c>
      <c r="G741" s="10">
        <v>45047</v>
      </c>
      <c r="H741" s="11">
        <v>107</v>
      </c>
      <c r="I741" s="20" t="s">
        <v>259</v>
      </c>
      <c r="J741" s="11" t="s">
        <v>261</v>
      </c>
      <c r="K741" s="11" t="s">
        <v>262</v>
      </c>
      <c r="L741" s="11">
        <v>1</v>
      </c>
    </row>
    <row r="742" spans="1:12">
      <c r="A742" s="11" t="s">
        <v>1243</v>
      </c>
      <c r="D742" s="11" t="s">
        <v>260</v>
      </c>
      <c r="E742" s="19" t="s">
        <v>1493</v>
      </c>
      <c r="F742" s="10">
        <v>41821</v>
      </c>
      <c r="G742" s="10">
        <v>45047</v>
      </c>
      <c r="H742" s="11">
        <v>107</v>
      </c>
      <c r="I742" s="20" t="s">
        <v>259</v>
      </c>
      <c r="J742" s="11" t="s">
        <v>261</v>
      </c>
      <c r="K742" s="11" t="s">
        <v>262</v>
      </c>
      <c r="L742" s="11">
        <v>1</v>
      </c>
    </row>
    <row r="743" spans="1:12">
      <c r="A743" s="11" t="s">
        <v>1244</v>
      </c>
      <c r="D743" s="11" t="s">
        <v>260</v>
      </c>
      <c r="E743" s="19" t="s">
        <v>1494</v>
      </c>
      <c r="F743" s="10">
        <v>41821</v>
      </c>
      <c r="G743" s="10">
        <v>45047</v>
      </c>
      <c r="H743" s="11">
        <v>107</v>
      </c>
      <c r="I743" s="20" t="s">
        <v>259</v>
      </c>
      <c r="J743" s="11" t="s">
        <v>261</v>
      </c>
      <c r="K743" s="11" t="s">
        <v>262</v>
      </c>
      <c r="L743" s="11">
        <v>1</v>
      </c>
    </row>
    <row r="744" spans="1:12">
      <c r="A744" s="11" t="s">
        <v>1245</v>
      </c>
      <c r="D744" s="11" t="s">
        <v>260</v>
      </c>
      <c r="E744" s="19" t="s">
        <v>1495</v>
      </c>
      <c r="F744" s="10">
        <v>41821</v>
      </c>
      <c r="G744" s="10">
        <v>45047</v>
      </c>
      <c r="H744" s="11">
        <v>107</v>
      </c>
      <c r="I744" s="20" t="s">
        <v>259</v>
      </c>
      <c r="J744" s="11" t="s">
        <v>261</v>
      </c>
      <c r="K744" s="11" t="s">
        <v>262</v>
      </c>
      <c r="L744" s="11">
        <v>1</v>
      </c>
    </row>
    <row r="745" spans="1:12">
      <c r="A745" s="11" t="s">
        <v>1246</v>
      </c>
      <c r="D745" s="11" t="s">
        <v>260</v>
      </c>
      <c r="E745" s="19" t="s">
        <v>1496</v>
      </c>
      <c r="F745" s="10">
        <v>41821</v>
      </c>
      <c r="G745" s="10">
        <v>45047</v>
      </c>
      <c r="H745" s="11">
        <v>107</v>
      </c>
      <c r="I745" s="20" t="s">
        <v>259</v>
      </c>
      <c r="J745" s="11" t="s">
        <v>261</v>
      </c>
      <c r="K745" s="11" t="s">
        <v>262</v>
      </c>
      <c r="L745" s="11">
        <v>1</v>
      </c>
    </row>
    <row r="746" spans="1:12">
      <c r="A746" s="11" t="s">
        <v>1247</v>
      </c>
      <c r="D746" s="11" t="s">
        <v>260</v>
      </c>
      <c r="E746" s="19" t="s">
        <v>1497</v>
      </c>
      <c r="F746" s="10">
        <v>41821</v>
      </c>
      <c r="G746" s="10">
        <v>45047</v>
      </c>
      <c r="H746" s="11">
        <v>107</v>
      </c>
      <c r="I746" s="20" t="s">
        <v>259</v>
      </c>
      <c r="J746" s="11" t="s">
        <v>261</v>
      </c>
      <c r="K746" s="11" t="s">
        <v>262</v>
      </c>
      <c r="L746" s="11">
        <v>1</v>
      </c>
    </row>
    <row r="747" spans="1:12">
      <c r="A747" s="11" t="s">
        <v>1248</v>
      </c>
      <c r="D747" s="11" t="s">
        <v>260</v>
      </c>
      <c r="E747" s="19" t="s">
        <v>1498</v>
      </c>
      <c r="F747" s="10">
        <v>41821</v>
      </c>
      <c r="G747" s="10">
        <v>45047</v>
      </c>
      <c r="H747" s="11">
        <v>107</v>
      </c>
      <c r="I747" s="20" t="s">
        <v>259</v>
      </c>
      <c r="J747" s="11" t="s">
        <v>261</v>
      </c>
      <c r="K747" s="11" t="s">
        <v>262</v>
      </c>
      <c r="L747" s="11">
        <v>1</v>
      </c>
    </row>
    <row r="748" spans="1:12">
      <c r="A748" s="11" t="s">
        <v>1249</v>
      </c>
      <c r="D748" s="11" t="s">
        <v>260</v>
      </c>
      <c r="E748" s="19" t="s">
        <v>1499</v>
      </c>
      <c r="F748" s="10">
        <v>41821</v>
      </c>
      <c r="G748" s="10">
        <v>45047</v>
      </c>
      <c r="H748" s="11">
        <v>107</v>
      </c>
      <c r="I748" s="20" t="s">
        <v>259</v>
      </c>
      <c r="J748" s="11" t="s">
        <v>261</v>
      </c>
      <c r="K748" s="11" t="s">
        <v>262</v>
      </c>
      <c r="L748" s="11">
        <v>1</v>
      </c>
    </row>
    <row r="749" spans="1:12">
      <c r="A749" s="11" t="s">
        <v>1250</v>
      </c>
      <c r="D749" s="11" t="s">
        <v>260</v>
      </c>
      <c r="E749" s="19" t="s">
        <v>1500</v>
      </c>
      <c r="F749" s="10">
        <v>41821</v>
      </c>
      <c r="G749" s="10">
        <v>45047</v>
      </c>
      <c r="H749" s="11">
        <v>107</v>
      </c>
      <c r="I749" s="20" t="s">
        <v>259</v>
      </c>
      <c r="J749" s="11" t="s">
        <v>261</v>
      </c>
      <c r="K749" s="11" t="s">
        <v>262</v>
      </c>
      <c r="L749" s="11">
        <v>1</v>
      </c>
    </row>
    <row r="750" spans="1:12">
      <c r="A750" s="11" t="s">
        <v>1251</v>
      </c>
      <c r="D750" s="11" t="s">
        <v>260</v>
      </c>
      <c r="E750" s="19" t="s">
        <v>1501</v>
      </c>
      <c r="F750" s="10">
        <v>41821</v>
      </c>
      <c r="G750" s="10">
        <v>45047</v>
      </c>
      <c r="H750" s="11">
        <v>107</v>
      </c>
      <c r="I750" s="20" t="s">
        <v>259</v>
      </c>
      <c r="J750" s="11" t="s">
        <v>261</v>
      </c>
      <c r="K750" s="11" t="s">
        <v>262</v>
      </c>
      <c r="L750" s="11">
        <v>1</v>
      </c>
    </row>
    <row r="751" spans="1:12">
      <c r="A751" s="11" t="s">
        <v>1252</v>
      </c>
      <c r="D751" s="11" t="s">
        <v>260</v>
      </c>
      <c r="E751" s="19" t="s">
        <v>1502</v>
      </c>
      <c r="F751" s="10">
        <v>41821</v>
      </c>
      <c r="G751" s="10">
        <v>45047</v>
      </c>
      <c r="H751" s="11">
        <v>107</v>
      </c>
      <c r="I751" s="20" t="s">
        <v>259</v>
      </c>
      <c r="J751" s="11" t="s">
        <v>261</v>
      </c>
      <c r="K751" s="11" t="s">
        <v>262</v>
      </c>
      <c r="L751" s="11">
        <v>1</v>
      </c>
    </row>
    <row r="752" spans="1:12">
      <c r="A752" s="11" t="s">
        <v>1253</v>
      </c>
      <c r="D752" s="11" t="s">
        <v>260</v>
      </c>
      <c r="E752" s="19" t="s">
        <v>1503</v>
      </c>
      <c r="F752" s="10">
        <v>41821</v>
      </c>
      <c r="G752" s="10">
        <v>45047</v>
      </c>
      <c r="H752" s="11">
        <v>107</v>
      </c>
      <c r="I752" s="20" t="s">
        <v>259</v>
      </c>
      <c r="J752" s="11" t="s">
        <v>261</v>
      </c>
      <c r="K752" s="11" t="s">
        <v>262</v>
      </c>
      <c r="L752" s="11">
        <v>1</v>
      </c>
    </row>
    <row r="753" spans="1:12">
      <c r="A753" s="11" t="s">
        <v>1254</v>
      </c>
      <c r="D753" s="11" t="s">
        <v>260</v>
      </c>
      <c r="E753" s="19" t="s">
        <v>1504</v>
      </c>
      <c r="F753" s="10">
        <v>41821</v>
      </c>
      <c r="G753" s="10">
        <v>45047</v>
      </c>
      <c r="H753" s="11">
        <v>107</v>
      </c>
      <c r="I753" s="20" t="s">
        <v>259</v>
      </c>
      <c r="J753" s="11" t="s">
        <v>261</v>
      </c>
      <c r="K753" s="11" t="s">
        <v>262</v>
      </c>
      <c r="L753" s="11">
        <v>1</v>
      </c>
    </row>
    <row r="754" spans="1:12">
      <c r="A754" s="11" t="s">
        <v>1255</v>
      </c>
      <c r="D754" s="11" t="s">
        <v>260</v>
      </c>
      <c r="E754" s="19" t="s">
        <v>1505</v>
      </c>
      <c r="F754" s="10">
        <v>41821</v>
      </c>
      <c r="G754" s="10">
        <v>45047</v>
      </c>
      <c r="H754" s="11">
        <v>107</v>
      </c>
      <c r="I754" s="20" t="s">
        <v>259</v>
      </c>
      <c r="J754" s="11" t="s">
        <v>261</v>
      </c>
      <c r="K754" s="11" t="s">
        <v>262</v>
      </c>
      <c r="L754" s="11">
        <v>1</v>
      </c>
    </row>
    <row r="755" spans="1:12">
      <c r="A755" s="11" t="s">
        <v>1256</v>
      </c>
      <c r="D755" s="11" t="s">
        <v>260</v>
      </c>
      <c r="E755" s="19" t="s">
        <v>1506</v>
      </c>
      <c r="F755" s="10">
        <v>41821</v>
      </c>
      <c r="G755" s="10">
        <v>45047</v>
      </c>
      <c r="H755" s="11">
        <v>107</v>
      </c>
      <c r="I755" s="20" t="s">
        <v>259</v>
      </c>
      <c r="J755" s="11" t="s">
        <v>261</v>
      </c>
      <c r="K755" s="11" t="s">
        <v>262</v>
      </c>
      <c r="L755" s="11">
        <v>1</v>
      </c>
    </row>
    <row r="756" spans="1:12">
      <c r="A756" s="11" t="s">
        <v>1257</v>
      </c>
      <c r="D756" s="11" t="s">
        <v>260</v>
      </c>
      <c r="E756" s="19" t="s">
        <v>1507</v>
      </c>
      <c r="F756" s="10">
        <v>41821</v>
      </c>
      <c r="G756" s="10">
        <v>45047</v>
      </c>
      <c r="H756" s="11">
        <v>107</v>
      </c>
      <c r="I756" s="20" t="s">
        <v>259</v>
      </c>
      <c r="J756" s="11" t="s">
        <v>261</v>
      </c>
      <c r="K756" s="11" t="s">
        <v>262</v>
      </c>
      <c r="L756" s="11">
        <v>1</v>
      </c>
    </row>
    <row r="757" spans="1:12">
      <c r="A757" s="11" t="s">
        <v>1258</v>
      </c>
      <c r="D757" s="11" t="s">
        <v>260</v>
      </c>
      <c r="E757" s="19" t="s">
        <v>1508</v>
      </c>
      <c r="F757" s="10">
        <v>41821</v>
      </c>
      <c r="G757" s="10">
        <v>45047</v>
      </c>
      <c r="H757" s="11">
        <v>107</v>
      </c>
      <c r="I757" s="20" t="s">
        <v>259</v>
      </c>
      <c r="J757" s="11" t="s">
        <v>261</v>
      </c>
      <c r="K757" s="11" t="s">
        <v>262</v>
      </c>
      <c r="L757" s="11">
        <v>1</v>
      </c>
    </row>
    <row r="758" spans="1:12">
      <c r="A758" s="11" t="s">
        <v>1259</v>
      </c>
      <c r="D758" s="11" t="s">
        <v>260</v>
      </c>
      <c r="E758" s="19" t="s">
        <v>1509</v>
      </c>
      <c r="F758" s="10">
        <v>41821</v>
      </c>
      <c r="G758" s="10">
        <v>45047</v>
      </c>
      <c r="H758" s="11">
        <v>107</v>
      </c>
      <c r="I758" s="20" t="s">
        <v>259</v>
      </c>
      <c r="J758" s="11" t="s">
        <v>261</v>
      </c>
      <c r="K758" s="11" t="s">
        <v>262</v>
      </c>
      <c r="L758" s="11">
        <v>1</v>
      </c>
    </row>
    <row r="759" spans="1:12">
      <c r="A759" s="11" t="s">
        <v>1260</v>
      </c>
      <c r="D759" s="11" t="s">
        <v>260</v>
      </c>
      <c r="E759" s="19" t="s">
        <v>1510</v>
      </c>
      <c r="F759" s="10">
        <v>41821</v>
      </c>
      <c r="G759" s="10">
        <v>45047</v>
      </c>
      <c r="H759" s="11">
        <v>107</v>
      </c>
      <c r="I759" s="20" t="s">
        <v>259</v>
      </c>
      <c r="J759" s="11" t="s">
        <v>261</v>
      </c>
      <c r="K759" s="11" t="s">
        <v>262</v>
      </c>
      <c r="L759" s="11">
        <v>1</v>
      </c>
    </row>
    <row r="760" spans="1:12">
      <c r="A760" s="11" t="s">
        <v>1261</v>
      </c>
      <c r="D760" s="11" t="s">
        <v>260</v>
      </c>
      <c r="E760" s="19" t="s">
        <v>1511</v>
      </c>
      <c r="F760" s="10">
        <v>41821</v>
      </c>
      <c r="G760" s="10">
        <v>45047</v>
      </c>
      <c r="H760" s="11">
        <v>107</v>
      </c>
      <c r="I760" s="20" t="s">
        <v>259</v>
      </c>
      <c r="J760" s="11" t="s">
        <v>261</v>
      </c>
      <c r="K760" s="11" t="s">
        <v>262</v>
      </c>
      <c r="L760" s="11">
        <v>1</v>
      </c>
    </row>
    <row r="761" spans="1:12">
      <c r="A761" s="11" t="s">
        <v>1262</v>
      </c>
      <c r="D761" s="11" t="s">
        <v>260</v>
      </c>
      <c r="E761" s="19" t="s">
        <v>1512</v>
      </c>
      <c r="F761" s="10">
        <v>41821</v>
      </c>
      <c r="G761" s="10">
        <v>45047</v>
      </c>
      <c r="H761" s="11">
        <v>107</v>
      </c>
      <c r="I761" s="20" t="s">
        <v>259</v>
      </c>
      <c r="J761" s="11" t="s">
        <v>261</v>
      </c>
      <c r="K761" s="11" t="s">
        <v>262</v>
      </c>
      <c r="L761" s="11">
        <v>1</v>
      </c>
    </row>
    <row r="762" spans="1:12">
      <c r="A762" s="11" t="s">
        <v>1513</v>
      </c>
      <c r="D762" s="11" t="s">
        <v>260</v>
      </c>
      <c r="E762" s="19" t="s">
        <v>1618</v>
      </c>
      <c r="F762" s="10">
        <v>41821</v>
      </c>
      <c r="G762" s="10">
        <v>45047</v>
      </c>
      <c r="H762" s="11">
        <v>107</v>
      </c>
      <c r="I762" s="20" t="s">
        <v>259</v>
      </c>
      <c r="J762" s="11" t="s">
        <v>261</v>
      </c>
      <c r="K762" s="11" t="s">
        <v>262</v>
      </c>
      <c r="L762" s="11">
        <v>1</v>
      </c>
    </row>
    <row r="763" spans="1:12">
      <c r="A763" s="11" t="s">
        <v>1514</v>
      </c>
      <c r="D763" s="11" t="s">
        <v>260</v>
      </c>
      <c r="E763" s="19" t="s">
        <v>1619</v>
      </c>
      <c r="F763" s="10">
        <v>41821</v>
      </c>
      <c r="G763" s="10">
        <v>45047</v>
      </c>
      <c r="H763" s="11">
        <v>107</v>
      </c>
      <c r="I763" s="20" t="s">
        <v>259</v>
      </c>
      <c r="J763" s="11" t="s">
        <v>261</v>
      </c>
      <c r="K763" s="11" t="s">
        <v>262</v>
      </c>
      <c r="L763" s="11">
        <v>1</v>
      </c>
    </row>
    <row r="764" spans="1:12">
      <c r="A764" s="11" t="s">
        <v>1515</v>
      </c>
      <c r="D764" s="11" t="s">
        <v>260</v>
      </c>
      <c r="E764" s="19" t="s">
        <v>1620</v>
      </c>
      <c r="F764" s="10">
        <v>41821</v>
      </c>
      <c r="G764" s="10">
        <v>45047</v>
      </c>
      <c r="H764" s="11">
        <v>107</v>
      </c>
      <c r="I764" s="20" t="s">
        <v>259</v>
      </c>
      <c r="J764" s="11" t="s">
        <v>261</v>
      </c>
      <c r="K764" s="11" t="s">
        <v>262</v>
      </c>
      <c r="L764" s="11">
        <v>1</v>
      </c>
    </row>
    <row r="765" spans="1:12">
      <c r="A765" s="11" t="s">
        <v>1516</v>
      </c>
      <c r="D765" s="11" t="s">
        <v>260</v>
      </c>
      <c r="E765" s="19" t="s">
        <v>1621</v>
      </c>
      <c r="F765" s="10">
        <v>41821</v>
      </c>
      <c r="G765" s="10">
        <v>45047</v>
      </c>
      <c r="H765" s="11">
        <v>107</v>
      </c>
      <c r="I765" s="20" t="s">
        <v>259</v>
      </c>
      <c r="J765" s="11" t="s">
        <v>261</v>
      </c>
      <c r="K765" s="11" t="s">
        <v>262</v>
      </c>
      <c r="L765" s="11">
        <v>1</v>
      </c>
    </row>
    <row r="766" spans="1:12">
      <c r="A766" s="11" t="s">
        <v>1517</v>
      </c>
      <c r="D766" s="11" t="s">
        <v>260</v>
      </c>
      <c r="E766" s="19" t="s">
        <v>1622</v>
      </c>
      <c r="F766" s="10">
        <v>41821</v>
      </c>
      <c r="G766" s="10">
        <v>45047</v>
      </c>
      <c r="H766" s="11">
        <v>107</v>
      </c>
      <c r="I766" s="20" t="s">
        <v>259</v>
      </c>
      <c r="J766" s="11" t="s">
        <v>261</v>
      </c>
      <c r="K766" s="11" t="s">
        <v>262</v>
      </c>
      <c r="L766" s="11">
        <v>1</v>
      </c>
    </row>
    <row r="767" spans="1:12">
      <c r="A767" s="11" t="s">
        <v>1518</v>
      </c>
      <c r="D767" s="11" t="s">
        <v>260</v>
      </c>
      <c r="E767" s="19" t="s">
        <v>1623</v>
      </c>
      <c r="F767" s="10">
        <v>41821</v>
      </c>
      <c r="G767" s="10">
        <v>45047</v>
      </c>
      <c r="H767" s="11">
        <v>107</v>
      </c>
      <c r="I767" s="20" t="s">
        <v>259</v>
      </c>
      <c r="J767" s="11" t="s">
        <v>261</v>
      </c>
      <c r="K767" s="11" t="s">
        <v>262</v>
      </c>
      <c r="L767" s="11">
        <v>1</v>
      </c>
    </row>
    <row r="768" spans="1:12">
      <c r="A768" s="11" t="s">
        <v>1519</v>
      </c>
      <c r="D768" s="11" t="s">
        <v>260</v>
      </c>
      <c r="E768" s="19" t="s">
        <v>1624</v>
      </c>
      <c r="F768" s="10">
        <v>41821</v>
      </c>
      <c r="G768" s="10">
        <v>45047</v>
      </c>
      <c r="H768" s="11">
        <v>107</v>
      </c>
      <c r="I768" s="20" t="s">
        <v>259</v>
      </c>
      <c r="J768" s="11" t="s">
        <v>261</v>
      </c>
      <c r="K768" s="11" t="s">
        <v>262</v>
      </c>
      <c r="L768" s="11">
        <v>1</v>
      </c>
    </row>
    <row r="769" spans="1:12">
      <c r="A769" s="11" t="s">
        <v>1520</v>
      </c>
      <c r="D769" s="11" t="s">
        <v>260</v>
      </c>
      <c r="E769" s="19" t="s">
        <v>1625</v>
      </c>
      <c r="F769" s="10">
        <v>41821</v>
      </c>
      <c r="G769" s="10">
        <v>45047</v>
      </c>
      <c r="H769" s="11">
        <v>107</v>
      </c>
      <c r="I769" s="20" t="s">
        <v>259</v>
      </c>
      <c r="J769" s="11" t="s">
        <v>261</v>
      </c>
      <c r="K769" s="11" t="s">
        <v>262</v>
      </c>
      <c r="L769" s="11">
        <v>1</v>
      </c>
    </row>
    <row r="770" spans="1:12">
      <c r="A770" s="11" t="s">
        <v>1521</v>
      </c>
      <c r="D770" s="11" t="s">
        <v>260</v>
      </c>
      <c r="E770" s="19" t="s">
        <v>1626</v>
      </c>
      <c r="F770" s="10">
        <v>41821</v>
      </c>
      <c r="G770" s="10">
        <v>45047</v>
      </c>
      <c r="H770" s="11">
        <v>107</v>
      </c>
      <c r="I770" s="20" t="s">
        <v>259</v>
      </c>
      <c r="J770" s="11" t="s">
        <v>261</v>
      </c>
      <c r="K770" s="11" t="s">
        <v>262</v>
      </c>
      <c r="L770" s="11">
        <v>1</v>
      </c>
    </row>
    <row r="771" spans="1:12">
      <c r="A771" s="11" t="s">
        <v>1522</v>
      </c>
      <c r="D771" s="11" t="s">
        <v>260</v>
      </c>
      <c r="E771" s="19" t="s">
        <v>1627</v>
      </c>
      <c r="F771" s="10">
        <v>41821</v>
      </c>
      <c r="G771" s="10">
        <v>45047</v>
      </c>
      <c r="H771" s="11">
        <v>107</v>
      </c>
      <c r="I771" s="20" t="s">
        <v>259</v>
      </c>
      <c r="J771" s="11" t="s">
        <v>261</v>
      </c>
      <c r="K771" s="11" t="s">
        <v>262</v>
      </c>
      <c r="L771" s="11">
        <v>1</v>
      </c>
    </row>
    <row r="772" spans="1:12">
      <c r="A772" s="11" t="s">
        <v>1523</v>
      </c>
      <c r="D772" s="11" t="s">
        <v>260</v>
      </c>
      <c r="E772" s="19" t="s">
        <v>1628</v>
      </c>
      <c r="F772" s="10">
        <v>41821</v>
      </c>
      <c r="G772" s="10">
        <v>45047</v>
      </c>
      <c r="H772" s="11">
        <v>107</v>
      </c>
      <c r="I772" s="20" t="s">
        <v>259</v>
      </c>
      <c r="J772" s="11" t="s">
        <v>261</v>
      </c>
      <c r="K772" s="11" t="s">
        <v>262</v>
      </c>
      <c r="L772" s="11">
        <v>1</v>
      </c>
    </row>
    <row r="773" spans="1:12">
      <c r="A773" s="11" t="s">
        <v>1524</v>
      </c>
      <c r="D773" s="11" t="s">
        <v>260</v>
      </c>
      <c r="E773" s="19" t="s">
        <v>1629</v>
      </c>
      <c r="F773" s="10">
        <v>41821</v>
      </c>
      <c r="G773" s="10">
        <v>45047</v>
      </c>
      <c r="H773" s="11">
        <v>107</v>
      </c>
      <c r="I773" s="20" t="s">
        <v>259</v>
      </c>
      <c r="J773" s="11" t="s">
        <v>261</v>
      </c>
      <c r="K773" s="11" t="s">
        <v>262</v>
      </c>
      <c r="L773" s="11">
        <v>1</v>
      </c>
    </row>
    <row r="774" spans="1:12">
      <c r="A774" s="11" t="s">
        <v>1525</v>
      </c>
      <c r="D774" s="11" t="s">
        <v>260</v>
      </c>
      <c r="E774" s="19" t="s">
        <v>1630</v>
      </c>
      <c r="F774" s="10">
        <v>41821</v>
      </c>
      <c r="G774" s="10">
        <v>45047</v>
      </c>
      <c r="H774" s="11">
        <v>107</v>
      </c>
      <c r="I774" s="20" t="s">
        <v>259</v>
      </c>
      <c r="J774" s="11" t="s">
        <v>261</v>
      </c>
      <c r="K774" s="11" t="s">
        <v>262</v>
      </c>
      <c r="L774" s="11">
        <v>1</v>
      </c>
    </row>
    <row r="775" spans="1:12">
      <c r="A775" s="11" t="s">
        <v>1526</v>
      </c>
      <c r="D775" s="11" t="s">
        <v>260</v>
      </c>
      <c r="E775" s="19" t="s">
        <v>1631</v>
      </c>
      <c r="F775" s="10">
        <v>41821</v>
      </c>
      <c r="G775" s="10">
        <v>45047</v>
      </c>
      <c r="H775" s="11">
        <v>107</v>
      </c>
      <c r="I775" s="20" t="s">
        <v>259</v>
      </c>
      <c r="J775" s="11" t="s">
        <v>261</v>
      </c>
      <c r="K775" s="11" t="s">
        <v>262</v>
      </c>
      <c r="L775" s="11">
        <v>1</v>
      </c>
    </row>
    <row r="776" spans="1:12">
      <c r="A776" s="11" t="s">
        <v>1527</v>
      </c>
      <c r="D776" s="11" t="s">
        <v>260</v>
      </c>
      <c r="E776" s="19" t="s">
        <v>1632</v>
      </c>
      <c r="F776" s="10">
        <v>41821</v>
      </c>
      <c r="G776" s="10">
        <v>45047</v>
      </c>
      <c r="H776" s="11">
        <v>107</v>
      </c>
      <c r="I776" s="20" t="s">
        <v>259</v>
      </c>
      <c r="J776" s="11" t="s">
        <v>261</v>
      </c>
      <c r="K776" s="11" t="s">
        <v>262</v>
      </c>
      <c r="L776" s="11">
        <v>1</v>
      </c>
    </row>
    <row r="777" spans="1:12">
      <c r="A777" s="11" t="s">
        <v>1528</v>
      </c>
      <c r="D777" s="11" t="s">
        <v>260</v>
      </c>
      <c r="E777" s="19" t="s">
        <v>1633</v>
      </c>
      <c r="F777" s="10">
        <v>41821</v>
      </c>
      <c r="G777" s="10">
        <v>45047</v>
      </c>
      <c r="H777" s="11">
        <v>107</v>
      </c>
      <c r="I777" s="20" t="s">
        <v>259</v>
      </c>
      <c r="J777" s="11" t="s">
        <v>261</v>
      </c>
      <c r="K777" s="11" t="s">
        <v>262</v>
      </c>
      <c r="L777" s="11">
        <v>1</v>
      </c>
    </row>
    <row r="778" spans="1:12">
      <c r="A778" s="11" t="s">
        <v>1529</v>
      </c>
      <c r="D778" s="11" t="s">
        <v>260</v>
      </c>
      <c r="E778" s="19" t="s">
        <v>1634</v>
      </c>
      <c r="F778" s="10">
        <v>41821</v>
      </c>
      <c r="G778" s="10">
        <v>45047</v>
      </c>
      <c r="H778" s="11">
        <v>107</v>
      </c>
      <c r="I778" s="20" t="s">
        <v>259</v>
      </c>
      <c r="J778" s="11" t="s">
        <v>261</v>
      </c>
      <c r="K778" s="11" t="s">
        <v>262</v>
      </c>
      <c r="L778" s="11">
        <v>1</v>
      </c>
    </row>
    <row r="779" spans="1:12">
      <c r="A779" s="11" t="s">
        <v>1530</v>
      </c>
      <c r="D779" s="11" t="s">
        <v>260</v>
      </c>
      <c r="E779" s="19" t="s">
        <v>1635</v>
      </c>
      <c r="F779" s="10">
        <v>41821</v>
      </c>
      <c r="G779" s="10">
        <v>45047</v>
      </c>
      <c r="H779" s="11">
        <v>107</v>
      </c>
      <c r="I779" s="20" t="s">
        <v>259</v>
      </c>
      <c r="J779" s="11" t="s">
        <v>261</v>
      </c>
      <c r="K779" s="11" t="s">
        <v>262</v>
      </c>
      <c r="L779" s="11">
        <v>1</v>
      </c>
    </row>
    <row r="780" spans="1:12">
      <c r="A780" s="11" t="s">
        <v>1531</v>
      </c>
      <c r="D780" s="11" t="s">
        <v>260</v>
      </c>
      <c r="E780" s="19" t="s">
        <v>1636</v>
      </c>
      <c r="F780" s="10">
        <v>41821</v>
      </c>
      <c r="G780" s="10">
        <v>45047</v>
      </c>
      <c r="H780" s="11">
        <v>107</v>
      </c>
      <c r="I780" s="20" t="s">
        <v>259</v>
      </c>
      <c r="J780" s="11" t="s">
        <v>261</v>
      </c>
      <c r="K780" s="11" t="s">
        <v>262</v>
      </c>
      <c r="L780" s="11">
        <v>1</v>
      </c>
    </row>
    <row r="781" spans="1:12">
      <c r="A781" s="11" t="s">
        <v>1532</v>
      </c>
      <c r="D781" s="11" t="s">
        <v>260</v>
      </c>
      <c r="E781" s="19" t="s">
        <v>1637</v>
      </c>
      <c r="F781" s="10">
        <v>41821</v>
      </c>
      <c r="G781" s="10">
        <v>45047</v>
      </c>
      <c r="H781" s="11">
        <v>107</v>
      </c>
      <c r="I781" s="20" t="s">
        <v>259</v>
      </c>
      <c r="J781" s="11" t="s">
        <v>261</v>
      </c>
      <c r="K781" s="11" t="s">
        <v>262</v>
      </c>
      <c r="L781" s="11">
        <v>1</v>
      </c>
    </row>
    <row r="782" spans="1:12">
      <c r="A782" s="11" t="s">
        <v>1533</v>
      </c>
      <c r="D782" s="11" t="s">
        <v>260</v>
      </c>
      <c r="E782" s="19" t="s">
        <v>1638</v>
      </c>
      <c r="F782" s="10">
        <v>41821</v>
      </c>
      <c r="G782" s="10">
        <v>45047</v>
      </c>
      <c r="H782" s="11">
        <v>107</v>
      </c>
      <c r="I782" s="20" t="s">
        <v>259</v>
      </c>
      <c r="J782" s="11" t="s">
        <v>261</v>
      </c>
      <c r="K782" s="11" t="s">
        <v>262</v>
      </c>
      <c r="L782" s="11">
        <v>1</v>
      </c>
    </row>
    <row r="783" spans="1:12">
      <c r="A783" s="11" t="s">
        <v>1534</v>
      </c>
      <c r="D783" s="11" t="s">
        <v>260</v>
      </c>
      <c r="E783" s="19" t="s">
        <v>1639</v>
      </c>
      <c r="F783" s="10">
        <v>41821</v>
      </c>
      <c r="G783" s="10">
        <v>45047</v>
      </c>
      <c r="H783" s="11">
        <v>107</v>
      </c>
      <c r="I783" s="20" t="s">
        <v>259</v>
      </c>
      <c r="J783" s="11" t="s">
        <v>261</v>
      </c>
      <c r="K783" s="11" t="s">
        <v>262</v>
      </c>
      <c r="L783" s="11">
        <v>1</v>
      </c>
    </row>
    <row r="784" spans="1:12">
      <c r="A784" s="11" t="s">
        <v>1535</v>
      </c>
      <c r="D784" s="11" t="s">
        <v>260</v>
      </c>
      <c r="E784" s="19" t="s">
        <v>1640</v>
      </c>
      <c r="F784" s="10">
        <v>41821</v>
      </c>
      <c r="G784" s="10">
        <v>45047</v>
      </c>
      <c r="H784" s="11">
        <v>107</v>
      </c>
      <c r="I784" s="20" t="s">
        <v>259</v>
      </c>
      <c r="J784" s="11" t="s">
        <v>261</v>
      </c>
      <c r="K784" s="11" t="s">
        <v>262</v>
      </c>
      <c r="L784" s="11">
        <v>1</v>
      </c>
    </row>
    <row r="785" spans="1:12">
      <c r="A785" s="11" t="s">
        <v>1536</v>
      </c>
      <c r="D785" s="11" t="s">
        <v>260</v>
      </c>
      <c r="E785" s="19" t="s">
        <v>1641</v>
      </c>
      <c r="F785" s="10">
        <v>41821</v>
      </c>
      <c r="G785" s="10">
        <v>45047</v>
      </c>
      <c r="H785" s="11">
        <v>107</v>
      </c>
      <c r="I785" s="20" t="s">
        <v>259</v>
      </c>
      <c r="J785" s="11" t="s">
        <v>261</v>
      </c>
      <c r="K785" s="11" t="s">
        <v>262</v>
      </c>
      <c r="L785" s="11">
        <v>1</v>
      </c>
    </row>
    <row r="786" spans="1:12">
      <c r="A786" s="11" t="s">
        <v>1537</v>
      </c>
      <c r="D786" s="11" t="s">
        <v>260</v>
      </c>
      <c r="E786" s="19" t="s">
        <v>1642</v>
      </c>
      <c r="F786" s="10">
        <v>41821</v>
      </c>
      <c r="G786" s="10">
        <v>45047</v>
      </c>
      <c r="H786" s="11">
        <v>107</v>
      </c>
      <c r="I786" s="20" t="s">
        <v>259</v>
      </c>
      <c r="J786" s="11" t="s">
        <v>261</v>
      </c>
      <c r="K786" s="11" t="s">
        <v>262</v>
      </c>
      <c r="L786" s="11">
        <v>1</v>
      </c>
    </row>
    <row r="787" spans="1:12">
      <c r="A787" s="11" t="s">
        <v>1538</v>
      </c>
      <c r="D787" s="11" t="s">
        <v>260</v>
      </c>
      <c r="E787" s="19" t="s">
        <v>1643</v>
      </c>
      <c r="F787" s="10">
        <v>41821</v>
      </c>
      <c r="G787" s="10">
        <v>45047</v>
      </c>
      <c r="H787" s="11">
        <v>107</v>
      </c>
      <c r="I787" s="20" t="s">
        <v>259</v>
      </c>
      <c r="J787" s="11" t="s">
        <v>261</v>
      </c>
      <c r="K787" s="11" t="s">
        <v>262</v>
      </c>
      <c r="L787" s="11">
        <v>1</v>
      </c>
    </row>
    <row r="788" spans="1:12">
      <c r="A788" s="11" t="s">
        <v>1539</v>
      </c>
      <c r="D788" s="11" t="s">
        <v>260</v>
      </c>
      <c r="E788" s="19" t="s">
        <v>1644</v>
      </c>
      <c r="F788" s="10">
        <v>41821</v>
      </c>
      <c r="G788" s="10">
        <v>45047</v>
      </c>
      <c r="H788" s="11">
        <v>107</v>
      </c>
      <c r="I788" s="20" t="s">
        <v>259</v>
      </c>
      <c r="J788" s="11" t="s">
        <v>261</v>
      </c>
      <c r="K788" s="11" t="s">
        <v>262</v>
      </c>
      <c r="L788" s="11">
        <v>1</v>
      </c>
    </row>
    <row r="789" spans="1:12">
      <c r="A789" s="11" t="s">
        <v>1540</v>
      </c>
      <c r="D789" s="11" t="s">
        <v>260</v>
      </c>
      <c r="E789" s="19" t="s">
        <v>1645</v>
      </c>
      <c r="F789" s="10">
        <v>41821</v>
      </c>
      <c r="G789" s="10">
        <v>45047</v>
      </c>
      <c r="H789" s="11">
        <v>107</v>
      </c>
      <c r="I789" s="20" t="s">
        <v>259</v>
      </c>
      <c r="J789" s="11" t="s">
        <v>261</v>
      </c>
      <c r="K789" s="11" t="s">
        <v>262</v>
      </c>
      <c r="L789" s="11">
        <v>1</v>
      </c>
    </row>
    <row r="790" spans="1:12">
      <c r="A790" s="11" t="s">
        <v>1541</v>
      </c>
      <c r="D790" s="11" t="s">
        <v>260</v>
      </c>
      <c r="E790" s="19" t="s">
        <v>1646</v>
      </c>
      <c r="F790" s="10">
        <v>41821</v>
      </c>
      <c r="G790" s="10">
        <v>45047</v>
      </c>
      <c r="H790" s="11">
        <v>107</v>
      </c>
      <c r="I790" s="20" t="s">
        <v>259</v>
      </c>
      <c r="J790" s="11" t="s">
        <v>261</v>
      </c>
      <c r="K790" s="11" t="s">
        <v>262</v>
      </c>
      <c r="L790" s="11">
        <v>1</v>
      </c>
    </row>
    <row r="791" spans="1:12">
      <c r="A791" s="11" t="s">
        <v>1542</v>
      </c>
      <c r="D791" s="11" t="s">
        <v>260</v>
      </c>
      <c r="E791" s="19" t="s">
        <v>1647</v>
      </c>
      <c r="F791" s="10">
        <v>41821</v>
      </c>
      <c r="G791" s="10">
        <v>45047</v>
      </c>
      <c r="H791" s="11">
        <v>107</v>
      </c>
      <c r="I791" s="20" t="s">
        <v>259</v>
      </c>
      <c r="J791" s="11" t="s">
        <v>261</v>
      </c>
      <c r="K791" s="11" t="s">
        <v>262</v>
      </c>
      <c r="L791" s="11">
        <v>1</v>
      </c>
    </row>
    <row r="792" spans="1:12">
      <c r="A792" s="11" t="s">
        <v>1543</v>
      </c>
      <c r="D792" s="11" t="s">
        <v>260</v>
      </c>
      <c r="E792" s="19" t="s">
        <v>1648</v>
      </c>
      <c r="F792" s="10">
        <v>41821</v>
      </c>
      <c r="G792" s="10">
        <v>45047</v>
      </c>
      <c r="H792" s="11">
        <v>107</v>
      </c>
      <c r="I792" s="20" t="s">
        <v>259</v>
      </c>
      <c r="J792" s="11" t="s">
        <v>261</v>
      </c>
      <c r="K792" s="11" t="s">
        <v>262</v>
      </c>
      <c r="L792" s="11">
        <v>1</v>
      </c>
    </row>
    <row r="793" spans="1:12">
      <c r="A793" s="11" t="s">
        <v>1544</v>
      </c>
      <c r="D793" s="11" t="s">
        <v>260</v>
      </c>
      <c r="E793" s="19" t="s">
        <v>1649</v>
      </c>
      <c r="F793" s="10">
        <v>41821</v>
      </c>
      <c r="G793" s="10">
        <v>45047</v>
      </c>
      <c r="H793" s="11">
        <v>107</v>
      </c>
      <c r="I793" s="20" t="s">
        <v>259</v>
      </c>
      <c r="J793" s="11" t="s">
        <v>261</v>
      </c>
      <c r="K793" s="11" t="s">
        <v>262</v>
      </c>
      <c r="L793" s="11">
        <v>1</v>
      </c>
    </row>
    <row r="794" spans="1:12">
      <c r="A794" s="11" t="s">
        <v>1545</v>
      </c>
      <c r="D794" s="11" t="s">
        <v>260</v>
      </c>
      <c r="E794" s="19" t="s">
        <v>1650</v>
      </c>
      <c r="F794" s="10">
        <v>41821</v>
      </c>
      <c r="G794" s="10">
        <v>45047</v>
      </c>
      <c r="H794" s="11">
        <v>107</v>
      </c>
      <c r="I794" s="20" t="s">
        <v>259</v>
      </c>
      <c r="J794" s="11" t="s">
        <v>261</v>
      </c>
      <c r="K794" s="11" t="s">
        <v>262</v>
      </c>
      <c r="L794" s="11">
        <v>1</v>
      </c>
    </row>
    <row r="795" spans="1:12">
      <c r="A795" s="11" t="s">
        <v>1546</v>
      </c>
      <c r="D795" s="11" t="s">
        <v>260</v>
      </c>
      <c r="E795" s="19" t="s">
        <v>1651</v>
      </c>
      <c r="F795" s="10">
        <v>41821</v>
      </c>
      <c r="G795" s="10">
        <v>45047</v>
      </c>
      <c r="H795" s="11">
        <v>107</v>
      </c>
      <c r="I795" s="20" t="s">
        <v>259</v>
      </c>
      <c r="J795" s="11" t="s">
        <v>261</v>
      </c>
      <c r="K795" s="11" t="s">
        <v>262</v>
      </c>
      <c r="L795" s="11">
        <v>1</v>
      </c>
    </row>
    <row r="796" spans="1:12">
      <c r="A796" s="11" t="s">
        <v>1547</v>
      </c>
      <c r="D796" s="11" t="s">
        <v>260</v>
      </c>
      <c r="E796" s="19" t="s">
        <v>1652</v>
      </c>
      <c r="F796" s="10">
        <v>41821</v>
      </c>
      <c r="G796" s="10">
        <v>45047</v>
      </c>
      <c r="H796" s="11">
        <v>107</v>
      </c>
      <c r="I796" s="20" t="s">
        <v>259</v>
      </c>
      <c r="J796" s="11" t="s">
        <v>261</v>
      </c>
      <c r="K796" s="11" t="s">
        <v>262</v>
      </c>
      <c r="L796" s="11">
        <v>1</v>
      </c>
    </row>
    <row r="797" spans="1:12">
      <c r="A797" s="11" t="s">
        <v>1548</v>
      </c>
      <c r="D797" s="11" t="s">
        <v>260</v>
      </c>
      <c r="E797" s="19" t="s">
        <v>1653</v>
      </c>
      <c r="F797" s="10">
        <v>41821</v>
      </c>
      <c r="G797" s="10">
        <v>45047</v>
      </c>
      <c r="H797" s="11">
        <v>107</v>
      </c>
      <c r="I797" s="20" t="s">
        <v>259</v>
      </c>
      <c r="J797" s="11" t="s">
        <v>261</v>
      </c>
      <c r="K797" s="11" t="s">
        <v>262</v>
      </c>
      <c r="L797" s="11">
        <v>1</v>
      </c>
    </row>
    <row r="798" spans="1:12">
      <c r="A798" s="11" t="s">
        <v>1549</v>
      </c>
      <c r="D798" s="11" t="s">
        <v>260</v>
      </c>
      <c r="E798" s="19" t="s">
        <v>1654</v>
      </c>
      <c r="F798" s="10">
        <v>41821</v>
      </c>
      <c r="G798" s="10">
        <v>45047</v>
      </c>
      <c r="H798" s="11">
        <v>107</v>
      </c>
      <c r="I798" s="20" t="s">
        <v>259</v>
      </c>
      <c r="J798" s="11" t="s">
        <v>261</v>
      </c>
      <c r="K798" s="11" t="s">
        <v>262</v>
      </c>
      <c r="L798" s="11">
        <v>1</v>
      </c>
    </row>
    <row r="799" spans="1:12">
      <c r="A799" s="11" t="s">
        <v>1550</v>
      </c>
      <c r="D799" s="11" t="s">
        <v>260</v>
      </c>
      <c r="E799" s="19" t="s">
        <v>1655</v>
      </c>
      <c r="F799" s="10">
        <v>41821</v>
      </c>
      <c r="G799" s="10">
        <v>45047</v>
      </c>
      <c r="H799" s="11">
        <v>107</v>
      </c>
      <c r="I799" s="20" t="s">
        <v>259</v>
      </c>
      <c r="J799" s="11" t="s">
        <v>261</v>
      </c>
      <c r="K799" s="11" t="s">
        <v>262</v>
      </c>
      <c r="L799" s="11">
        <v>1</v>
      </c>
    </row>
    <row r="800" spans="1:12">
      <c r="A800" s="11" t="s">
        <v>1551</v>
      </c>
      <c r="D800" s="11" t="s">
        <v>260</v>
      </c>
      <c r="E800" s="19" t="s">
        <v>1656</v>
      </c>
      <c r="F800" s="10">
        <v>41821</v>
      </c>
      <c r="G800" s="10">
        <v>45047</v>
      </c>
      <c r="H800" s="11">
        <v>107</v>
      </c>
      <c r="I800" s="20" t="s">
        <v>259</v>
      </c>
      <c r="J800" s="11" t="s">
        <v>261</v>
      </c>
      <c r="K800" s="11" t="s">
        <v>262</v>
      </c>
      <c r="L800" s="11">
        <v>1</v>
      </c>
    </row>
    <row r="801" spans="1:12">
      <c r="A801" s="11" t="s">
        <v>1552</v>
      </c>
      <c r="D801" s="11" t="s">
        <v>260</v>
      </c>
      <c r="E801" s="19" t="s">
        <v>1657</v>
      </c>
      <c r="F801" s="10">
        <v>41821</v>
      </c>
      <c r="G801" s="10">
        <v>45047</v>
      </c>
      <c r="H801" s="11">
        <v>107</v>
      </c>
      <c r="I801" s="20" t="s">
        <v>259</v>
      </c>
      <c r="J801" s="11" t="s">
        <v>261</v>
      </c>
      <c r="K801" s="11" t="s">
        <v>262</v>
      </c>
      <c r="L801" s="11">
        <v>1</v>
      </c>
    </row>
    <row r="802" spans="1:12">
      <c r="A802" s="11" t="s">
        <v>1553</v>
      </c>
      <c r="D802" s="11" t="s">
        <v>260</v>
      </c>
      <c r="E802" s="19" t="s">
        <v>1658</v>
      </c>
      <c r="F802" s="10">
        <v>41821</v>
      </c>
      <c r="G802" s="10">
        <v>45047</v>
      </c>
      <c r="H802" s="11">
        <v>107</v>
      </c>
      <c r="I802" s="20" t="s">
        <v>259</v>
      </c>
      <c r="J802" s="11" t="s">
        <v>261</v>
      </c>
      <c r="K802" s="11" t="s">
        <v>262</v>
      </c>
      <c r="L802" s="11">
        <v>1</v>
      </c>
    </row>
    <row r="803" spans="1:12">
      <c r="A803" s="11" t="s">
        <v>1554</v>
      </c>
      <c r="D803" s="11" t="s">
        <v>260</v>
      </c>
      <c r="E803" s="19" t="s">
        <v>1659</v>
      </c>
      <c r="F803" s="10">
        <v>41821</v>
      </c>
      <c r="G803" s="10">
        <v>45047</v>
      </c>
      <c r="H803" s="11">
        <v>107</v>
      </c>
      <c r="I803" s="20" t="s">
        <v>259</v>
      </c>
      <c r="J803" s="11" t="s">
        <v>261</v>
      </c>
      <c r="K803" s="11" t="s">
        <v>262</v>
      </c>
      <c r="L803" s="11">
        <v>1</v>
      </c>
    </row>
    <row r="804" spans="1:12">
      <c r="A804" s="11" t="s">
        <v>1555</v>
      </c>
      <c r="D804" s="11" t="s">
        <v>260</v>
      </c>
      <c r="E804" s="19" t="s">
        <v>1660</v>
      </c>
      <c r="F804" s="10">
        <v>41821</v>
      </c>
      <c r="G804" s="10">
        <v>45047</v>
      </c>
      <c r="H804" s="11">
        <v>107</v>
      </c>
      <c r="I804" s="20" t="s">
        <v>259</v>
      </c>
      <c r="J804" s="11" t="s">
        <v>261</v>
      </c>
      <c r="K804" s="11" t="s">
        <v>262</v>
      </c>
      <c r="L804" s="11">
        <v>1</v>
      </c>
    </row>
    <row r="805" spans="1:12">
      <c r="A805" s="11" t="s">
        <v>1556</v>
      </c>
      <c r="D805" s="11" t="s">
        <v>260</v>
      </c>
      <c r="E805" s="19" t="s">
        <v>1661</v>
      </c>
      <c r="F805" s="10">
        <v>41821</v>
      </c>
      <c r="G805" s="10">
        <v>45047</v>
      </c>
      <c r="H805" s="11">
        <v>107</v>
      </c>
      <c r="I805" s="20" t="s">
        <v>259</v>
      </c>
      <c r="J805" s="11" t="s">
        <v>261</v>
      </c>
      <c r="K805" s="11" t="s">
        <v>262</v>
      </c>
      <c r="L805" s="11">
        <v>1</v>
      </c>
    </row>
    <row r="806" spans="1:12">
      <c r="A806" s="11" t="s">
        <v>1557</v>
      </c>
      <c r="D806" s="11" t="s">
        <v>260</v>
      </c>
      <c r="E806" s="19" t="s">
        <v>1662</v>
      </c>
      <c r="F806" s="10">
        <v>41821</v>
      </c>
      <c r="G806" s="10">
        <v>45047</v>
      </c>
      <c r="H806" s="11">
        <v>107</v>
      </c>
      <c r="I806" s="20" t="s">
        <v>259</v>
      </c>
      <c r="J806" s="11" t="s">
        <v>261</v>
      </c>
      <c r="K806" s="11" t="s">
        <v>262</v>
      </c>
      <c r="L806" s="11">
        <v>1</v>
      </c>
    </row>
    <row r="807" spans="1:12">
      <c r="A807" s="11" t="s">
        <v>1558</v>
      </c>
      <c r="D807" s="11" t="s">
        <v>260</v>
      </c>
      <c r="E807" s="19" t="s">
        <v>1663</v>
      </c>
      <c r="F807" s="10">
        <v>41821</v>
      </c>
      <c r="G807" s="10">
        <v>45047</v>
      </c>
      <c r="H807" s="11">
        <v>107</v>
      </c>
      <c r="I807" s="20" t="s">
        <v>259</v>
      </c>
      <c r="J807" s="11" t="s">
        <v>261</v>
      </c>
      <c r="K807" s="11" t="s">
        <v>262</v>
      </c>
      <c r="L807" s="11">
        <v>1</v>
      </c>
    </row>
    <row r="808" spans="1:12">
      <c r="A808" s="11" t="s">
        <v>1559</v>
      </c>
      <c r="D808" s="11" t="s">
        <v>260</v>
      </c>
      <c r="E808" s="19" t="s">
        <v>1664</v>
      </c>
      <c r="F808" s="10">
        <v>41821</v>
      </c>
      <c r="G808" s="10">
        <v>45047</v>
      </c>
      <c r="H808" s="11">
        <v>107</v>
      </c>
      <c r="I808" s="20" t="s">
        <v>259</v>
      </c>
      <c r="J808" s="11" t="s">
        <v>261</v>
      </c>
      <c r="K808" s="11" t="s">
        <v>262</v>
      </c>
      <c r="L808" s="11">
        <v>1</v>
      </c>
    </row>
    <row r="809" spans="1:12">
      <c r="A809" s="11" t="s">
        <v>1560</v>
      </c>
      <c r="D809" s="11" t="s">
        <v>260</v>
      </c>
      <c r="E809" s="19" t="s">
        <v>1665</v>
      </c>
      <c r="F809" s="10">
        <v>41821</v>
      </c>
      <c r="G809" s="10">
        <v>45047</v>
      </c>
      <c r="H809" s="11">
        <v>107</v>
      </c>
      <c r="I809" s="20" t="s">
        <v>259</v>
      </c>
      <c r="J809" s="11" t="s">
        <v>261</v>
      </c>
      <c r="K809" s="11" t="s">
        <v>262</v>
      </c>
      <c r="L809" s="11">
        <v>1</v>
      </c>
    </row>
    <row r="810" spans="1:12">
      <c r="A810" s="11" t="s">
        <v>1561</v>
      </c>
      <c r="D810" s="11" t="s">
        <v>260</v>
      </c>
      <c r="E810" s="19" t="s">
        <v>1666</v>
      </c>
      <c r="F810" s="10">
        <v>41821</v>
      </c>
      <c r="G810" s="10">
        <v>45047</v>
      </c>
      <c r="H810" s="11">
        <v>107</v>
      </c>
      <c r="I810" s="20" t="s">
        <v>259</v>
      </c>
      <c r="J810" s="11" t="s">
        <v>261</v>
      </c>
      <c r="K810" s="11" t="s">
        <v>262</v>
      </c>
      <c r="L810" s="11">
        <v>1</v>
      </c>
    </row>
    <row r="811" spans="1:12">
      <c r="A811" s="11" t="s">
        <v>1562</v>
      </c>
      <c r="D811" s="11" t="s">
        <v>260</v>
      </c>
      <c r="E811" s="19" t="s">
        <v>1667</v>
      </c>
      <c r="F811" s="10">
        <v>41821</v>
      </c>
      <c r="G811" s="10">
        <v>45047</v>
      </c>
      <c r="H811" s="11">
        <v>107</v>
      </c>
      <c r="I811" s="20" t="s">
        <v>259</v>
      </c>
      <c r="J811" s="11" t="s">
        <v>261</v>
      </c>
      <c r="K811" s="11" t="s">
        <v>262</v>
      </c>
      <c r="L811" s="11">
        <v>1</v>
      </c>
    </row>
    <row r="812" spans="1:12">
      <c r="A812" s="11" t="s">
        <v>1563</v>
      </c>
      <c r="D812" s="11" t="s">
        <v>260</v>
      </c>
      <c r="E812" s="19" t="s">
        <v>1668</v>
      </c>
      <c r="F812" s="10">
        <v>41821</v>
      </c>
      <c r="G812" s="10">
        <v>45047</v>
      </c>
      <c r="H812" s="11">
        <v>107</v>
      </c>
      <c r="I812" s="20" t="s">
        <v>259</v>
      </c>
      <c r="J812" s="11" t="s">
        <v>261</v>
      </c>
      <c r="K812" s="11" t="s">
        <v>262</v>
      </c>
      <c r="L812" s="11">
        <v>1</v>
      </c>
    </row>
    <row r="813" spans="1:12">
      <c r="A813" s="11" t="s">
        <v>1564</v>
      </c>
      <c r="D813" s="11" t="s">
        <v>260</v>
      </c>
      <c r="E813" s="19" t="s">
        <v>1669</v>
      </c>
      <c r="F813" s="10">
        <v>41821</v>
      </c>
      <c r="G813" s="10">
        <v>45047</v>
      </c>
      <c r="H813" s="11">
        <v>107</v>
      </c>
      <c r="I813" s="20" t="s">
        <v>259</v>
      </c>
      <c r="J813" s="11" t="s">
        <v>261</v>
      </c>
      <c r="K813" s="11" t="s">
        <v>262</v>
      </c>
      <c r="L813" s="11">
        <v>1</v>
      </c>
    </row>
    <row r="814" spans="1:12">
      <c r="A814" s="11" t="s">
        <v>1565</v>
      </c>
      <c r="D814" s="11" t="s">
        <v>260</v>
      </c>
      <c r="E814" s="19" t="s">
        <v>1670</v>
      </c>
      <c r="F814" s="10">
        <v>41821</v>
      </c>
      <c r="G814" s="10">
        <v>45047</v>
      </c>
      <c r="H814" s="11">
        <v>107</v>
      </c>
      <c r="I814" s="20" t="s">
        <v>259</v>
      </c>
      <c r="J814" s="11" t="s">
        <v>261</v>
      </c>
      <c r="K814" s="11" t="s">
        <v>262</v>
      </c>
      <c r="L814" s="11">
        <v>1</v>
      </c>
    </row>
    <row r="815" spans="1:12">
      <c r="A815" s="11" t="s">
        <v>1566</v>
      </c>
      <c r="D815" s="11" t="s">
        <v>260</v>
      </c>
      <c r="E815" s="19" t="s">
        <v>1671</v>
      </c>
      <c r="F815" s="10">
        <v>41821</v>
      </c>
      <c r="G815" s="10">
        <v>45047</v>
      </c>
      <c r="H815" s="11">
        <v>107</v>
      </c>
      <c r="I815" s="20" t="s">
        <v>259</v>
      </c>
      <c r="J815" s="11" t="s">
        <v>261</v>
      </c>
      <c r="K815" s="11" t="s">
        <v>262</v>
      </c>
      <c r="L815" s="11">
        <v>1</v>
      </c>
    </row>
    <row r="816" spans="1:12">
      <c r="A816" s="11" t="s">
        <v>1567</v>
      </c>
      <c r="D816" s="11" t="s">
        <v>260</v>
      </c>
      <c r="E816" s="19" t="s">
        <v>1672</v>
      </c>
      <c r="F816" s="10">
        <v>41821</v>
      </c>
      <c r="G816" s="10">
        <v>45047</v>
      </c>
      <c r="H816" s="11">
        <v>107</v>
      </c>
      <c r="I816" s="20" t="s">
        <v>259</v>
      </c>
      <c r="J816" s="11" t="s">
        <v>261</v>
      </c>
      <c r="K816" s="11" t="s">
        <v>262</v>
      </c>
      <c r="L816" s="11">
        <v>1</v>
      </c>
    </row>
    <row r="817" spans="1:12">
      <c r="A817" s="11" t="s">
        <v>1568</v>
      </c>
      <c r="D817" s="11" t="s">
        <v>260</v>
      </c>
      <c r="E817" s="19" t="s">
        <v>1673</v>
      </c>
      <c r="F817" s="10">
        <v>41821</v>
      </c>
      <c r="G817" s="10">
        <v>45047</v>
      </c>
      <c r="H817" s="11">
        <v>107</v>
      </c>
      <c r="I817" s="20" t="s">
        <v>259</v>
      </c>
      <c r="J817" s="11" t="s">
        <v>261</v>
      </c>
      <c r="K817" s="11" t="s">
        <v>262</v>
      </c>
      <c r="L817" s="11">
        <v>1</v>
      </c>
    </row>
    <row r="818" spans="1:12">
      <c r="A818" s="11" t="s">
        <v>1569</v>
      </c>
      <c r="D818" s="11" t="s">
        <v>260</v>
      </c>
      <c r="E818" s="19" t="s">
        <v>1674</v>
      </c>
      <c r="F818" s="10">
        <v>41821</v>
      </c>
      <c r="G818" s="10">
        <v>45047</v>
      </c>
      <c r="H818" s="11">
        <v>107</v>
      </c>
      <c r="I818" s="20" t="s">
        <v>259</v>
      </c>
      <c r="J818" s="11" t="s">
        <v>261</v>
      </c>
      <c r="K818" s="11" t="s">
        <v>262</v>
      </c>
      <c r="L818" s="11">
        <v>1</v>
      </c>
    </row>
    <row r="819" spans="1:12">
      <c r="A819" s="11" t="s">
        <v>1570</v>
      </c>
      <c r="D819" s="11" t="s">
        <v>260</v>
      </c>
      <c r="E819" s="19" t="s">
        <v>1675</v>
      </c>
      <c r="F819" s="10">
        <v>41821</v>
      </c>
      <c r="G819" s="10">
        <v>45047</v>
      </c>
      <c r="H819" s="11">
        <v>107</v>
      </c>
      <c r="I819" s="20" t="s">
        <v>259</v>
      </c>
      <c r="J819" s="11" t="s">
        <v>261</v>
      </c>
      <c r="K819" s="11" t="s">
        <v>262</v>
      </c>
      <c r="L819" s="11">
        <v>1</v>
      </c>
    </row>
    <row r="820" spans="1:12">
      <c r="A820" s="11" t="s">
        <v>1571</v>
      </c>
      <c r="D820" s="11" t="s">
        <v>260</v>
      </c>
      <c r="E820" s="19" t="s">
        <v>1676</v>
      </c>
      <c r="F820" s="10">
        <v>41821</v>
      </c>
      <c r="G820" s="10">
        <v>45047</v>
      </c>
      <c r="H820" s="11">
        <v>107</v>
      </c>
      <c r="I820" s="20" t="s">
        <v>259</v>
      </c>
      <c r="J820" s="11" t="s">
        <v>261</v>
      </c>
      <c r="K820" s="11" t="s">
        <v>262</v>
      </c>
      <c r="L820" s="11">
        <v>1</v>
      </c>
    </row>
    <row r="821" spans="1:12">
      <c r="A821" s="11" t="s">
        <v>1572</v>
      </c>
      <c r="D821" s="11" t="s">
        <v>260</v>
      </c>
      <c r="E821" s="19" t="s">
        <v>1677</v>
      </c>
      <c r="F821" s="10">
        <v>41821</v>
      </c>
      <c r="G821" s="10">
        <v>45047</v>
      </c>
      <c r="H821" s="11">
        <v>107</v>
      </c>
      <c r="I821" s="20" t="s">
        <v>259</v>
      </c>
      <c r="J821" s="11" t="s">
        <v>261</v>
      </c>
      <c r="K821" s="11" t="s">
        <v>262</v>
      </c>
      <c r="L821" s="11">
        <v>1</v>
      </c>
    </row>
    <row r="822" spans="1:12">
      <c r="A822" s="11" t="s">
        <v>1573</v>
      </c>
      <c r="D822" s="11" t="s">
        <v>260</v>
      </c>
      <c r="E822" s="19" t="s">
        <v>1678</v>
      </c>
      <c r="F822" s="10">
        <v>41821</v>
      </c>
      <c r="G822" s="10">
        <v>45047</v>
      </c>
      <c r="H822" s="11">
        <v>107</v>
      </c>
      <c r="I822" s="20" t="s">
        <v>259</v>
      </c>
      <c r="J822" s="11" t="s">
        <v>261</v>
      </c>
      <c r="K822" s="11" t="s">
        <v>262</v>
      </c>
      <c r="L822" s="11">
        <v>1</v>
      </c>
    </row>
    <row r="823" spans="1:12">
      <c r="A823" s="11" t="s">
        <v>1574</v>
      </c>
      <c r="D823" s="11" t="s">
        <v>260</v>
      </c>
      <c r="E823" s="19" t="s">
        <v>1679</v>
      </c>
      <c r="F823" s="10">
        <v>41821</v>
      </c>
      <c r="G823" s="10">
        <v>45047</v>
      </c>
      <c r="H823" s="11">
        <v>107</v>
      </c>
      <c r="I823" s="20" t="s">
        <v>259</v>
      </c>
      <c r="J823" s="11" t="s">
        <v>261</v>
      </c>
      <c r="K823" s="11" t="s">
        <v>262</v>
      </c>
      <c r="L823" s="11">
        <v>1</v>
      </c>
    </row>
    <row r="824" spans="1:12">
      <c r="A824" s="11" t="s">
        <v>1575</v>
      </c>
      <c r="D824" s="11" t="s">
        <v>260</v>
      </c>
      <c r="E824" s="19" t="s">
        <v>1680</v>
      </c>
      <c r="F824" s="10">
        <v>41821</v>
      </c>
      <c r="G824" s="10">
        <v>45047</v>
      </c>
      <c r="H824" s="11">
        <v>107</v>
      </c>
      <c r="I824" s="20" t="s">
        <v>259</v>
      </c>
      <c r="J824" s="11" t="s">
        <v>261</v>
      </c>
      <c r="K824" s="11" t="s">
        <v>262</v>
      </c>
      <c r="L824" s="11">
        <v>1</v>
      </c>
    </row>
    <row r="825" spans="1:12">
      <c r="A825" s="11" t="s">
        <v>1576</v>
      </c>
      <c r="D825" s="11" t="s">
        <v>260</v>
      </c>
      <c r="E825" s="19" t="s">
        <v>1681</v>
      </c>
      <c r="F825" s="10">
        <v>41821</v>
      </c>
      <c r="G825" s="10">
        <v>45047</v>
      </c>
      <c r="H825" s="11">
        <v>107</v>
      </c>
      <c r="I825" s="20" t="s">
        <v>259</v>
      </c>
      <c r="J825" s="11" t="s">
        <v>261</v>
      </c>
      <c r="K825" s="11" t="s">
        <v>262</v>
      </c>
      <c r="L825" s="11">
        <v>1</v>
      </c>
    </row>
    <row r="826" spans="1:12">
      <c r="A826" s="11" t="s">
        <v>1577</v>
      </c>
      <c r="D826" s="11" t="s">
        <v>260</v>
      </c>
      <c r="E826" s="19" t="s">
        <v>1682</v>
      </c>
      <c r="F826" s="10">
        <v>41821</v>
      </c>
      <c r="G826" s="10">
        <v>45047</v>
      </c>
      <c r="H826" s="11">
        <v>107</v>
      </c>
      <c r="I826" s="20" t="s">
        <v>259</v>
      </c>
      <c r="J826" s="11" t="s">
        <v>261</v>
      </c>
      <c r="K826" s="11" t="s">
        <v>262</v>
      </c>
      <c r="L826" s="11">
        <v>1</v>
      </c>
    </row>
    <row r="827" spans="1:12">
      <c r="A827" s="11" t="s">
        <v>1578</v>
      </c>
      <c r="D827" s="11" t="s">
        <v>260</v>
      </c>
      <c r="E827" s="19" t="s">
        <v>1683</v>
      </c>
      <c r="F827" s="10">
        <v>41821</v>
      </c>
      <c r="G827" s="10">
        <v>45047</v>
      </c>
      <c r="H827" s="11">
        <v>107</v>
      </c>
      <c r="I827" s="20" t="s">
        <v>259</v>
      </c>
      <c r="J827" s="11" t="s">
        <v>261</v>
      </c>
      <c r="K827" s="11" t="s">
        <v>262</v>
      </c>
      <c r="L827" s="11">
        <v>1</v>
      </c>
    </row>
    <row r="828" spans="1:12">
      <c r="A828" s="11" t="s">
        <v>1579</v>
      </c>
      <c r="D828" s="11" t="s">
        <v>260</v>
      </c>
      <c r="E828" s="19" t="s">
        <v>1684</v>
      </c>
      <c r="F828" s="10">
        <v>41821</v>
      </c>
      <c r="G828" s="10">
        <v>45047</v>
      </c>
      <c r="H828" s="11">
        <v>107</v>
      </c>
      <c r="I828" s="20" t="s">
        <v>259</v>
      </c>
      <c r="J828" s="11" t="s">
        <v>261</v>
      </c>
      <c r="K828" s="11" t="s">
        <v>262</v>
      </c>
      <c r="L828" s="11">
        <v>1</v>
      </c>
    </row>
    <row r="829" spans="1:12">
      <c r="A829" s="11" t="s">
        <v>1580</v>
      </c>
      <c r="D829" s="11" t="s">
        <v>260</v>
      </c>
      <c r="E829" s="19" t="s">
        <v>1685</v>
      </c>
      <c r="F829" s="10">
        <v>41821</v>
      </c>
      <c r="G829" s="10">
        <v>45047</v>
      </c>
      <c r="H829" s="11">
        <v>107</v>
      </c>
      <c r="I829" s="20" t="s">
        <v>259</v>
      </c>
      <c r="J829" s="11" t="s">
        <v>261</v>
      </c>
      <c r="K829" s="11" t="s">
        <v>262</v>
      </c>
      <c r="L829" s="11">
        <v>1</v>
      </c>
    </row>
    <row r="830" spans="1:12">
      <c r="A830" s="11" t="s">
        <v>1581</v>
      </c>
      <c r="D830" s="11" t="s">
        <v>260</v>
      </c>
      <c r="E830" s="19" t="s">
        <v>1686</v>
      </c>
      <c r="F830" s="10">
        <v>41821</v>
      </c>
      <c r="G830" s="10">
        <v>45047</v>
      </c>
      <c r="H830" s="11">
        <v>107</v>
      </c>
      <c r="I830" s="20" t="s">
        <v>259</v>
      </c>
      <c r="J830" s="11" t="s">
        <v>261</v>
      </c>
      <c r="K830" s="11" t="s">
        <v>262</v>
      </c>
      <c r="L830" s="11">
        <v>1</v>
      </c>
    </row>
    <row r="831" spans="1:12">
      <c r="A831" s="11" t="s">
        <v>1582</v>
      </c>
      <c r="D831" s="11" t="s">
        <v>260</v>
      </c>
      <c r="E831" s="19" t="s">
        <v>1687</v>
      </c>
      <c r="F831" s="10">
        <v>41821</v>
      </c>
      <c r="G831" s="10">
        <v>45047</v>
      </c>
      <c r="H831" s="11">
        <v>107</v>
      </c>
      <c r="I831" s="20" t="s">
        <v>259</v>
      </c>
      <c r="J831" s="11" t="s">
        <v>261</v>
      </c>
      <c r="K831" s="11" t="s">
        <v>262</v>
      </c>
      <c r="L831" s="11">
        <v>1</v>
      </c>
    </row>
    <row r="832" spans="1:12">
      <c r="A832" s="11" t="s">
        <v>1583</v>
      </c>
      <c r="D832" s="11" t="s">
        <v>260</v>
      </c>
      <c r="E832" s="19" t="s">
        <v>1688</v>
      </c>
      <c r="F832" s="10">
        <v>41821</v>
      </c>
      <c r="G832" s="10">
        <v>45047</v>
      </c>
      <c r="H832" s="11">
        <v>107</v>
      </c>
      <c r="I832" s="20" t="s">
        <v>259</v>
      </c>
      <c r="J832" s="11" t="s">
        <v>261</v>
      </c>
      <c r="K832" s="11" t="s">
        <v>262</v>
      </c>
      <c r="L832" s="11">
        <v>1</v>
      </c>
    </row>
    <row r="833" spans="1:12">
      <c r="A833" s="11" t="s">
        <v>1584</v>
      </c>
      <c r="D833" s="11" t="s">
        <v>260</v>
      </c>
      <c r="E833" s="19" t="s">
        <v>1689</v>
      </c>
      <c r="F833" s="10">
        <v>41821</v>
      </c>
      <c r="G833" s="10">
        <v>45047</v>
      </c>
      <c r="H833" s="11">
        <v>107</v>
      </c>
      <c r="I833" s="20" t="s">
        <v>259</v>
      </c>
      <c r="J833" s="11" t="s">
        <v>261</v>
      </c>
      <c r="K833" s="11" t="s">
        <v>262</v>
      </c>
      <c r="L833" s="11">
        <v>1</v>
      </c>
    </row>
    <row r="834" spans="1:12">
      <c r="A834" s="11" t="s">
        <v>1585</v>
      </c>
      <c r="D834" s="11" t="s">
        <v>260</v>
      </c>
      <c r="E834" s="19" t="s">
        <v>1690</v>
      </c>
      <c r="F834" s="10">
        <v>41821</v>
      </c>
      <c r="G834" s="10">
        <v>45047</v>
      </c>
      <c r="H834" s="11">
        <v>107</v>
      </c>
      <c r="I834" s="20" t="s">
        <v>259</v>
      </c>
      <c r="J834" s="11" t="s">
        <v>261</v>
      </c>
      <c r="K834" s="11" t="s">
        <v>262</v>
      </c>
      <c r="L834" s="11">
        <v>1</v>
      </c>
    </row>
    <row r="835" spans="1:12">
      <c r="A835" s="11" t="s">
        <v>1586</v>
      </c>
      <c r="D835" s="11" t="s">
        <v>260</v>
      </c>
      <c r="E835" s="19" t="s">
        <v>1691</v>
      </c>
      <c r="F835" s="10">
        <v>41821</v>
      </c>
      <c r="G835" s="10">
        <v>45047</v>
      </c>
      <c r="H835" s="11">
        <v>107</v>
      </c>
      <c r="I835" s="20" t="s">
        <v>259</v>
      </c>
      <c r="J835" s="11" t="s">
        <v>261</v>
      </c>
      <c r="K835" s="11" t="s">
        <v>262</v>
      </c>
      <c r="L835" s="11">
        <v>1</v>
      </c>
    </row>
    <row r="836" spans="1:12">
      <c r="A836" s="11" t="s">
        <v>1587</v>
      </c>
      <c r="D836" s="11" t="s">
        <v>260</v>
      </c>
      <c r="E836" s="19" t="s">
        <v>1692</v>
      </c>
      <c r="F836" s="10">
        <v>41821</v>
      </c>
      <c r="G836" s="10">
        <v>45047</v>
      </c>
      <c r="H836" s="11">
        <v>107</v>
      </c>
      <c r="I836" s="20" t="s">
        <v>259</v>
      </c>
      <c r="J836" s="11" t="s">
        <v>261</v>
      </c>
      <c r="K836" s="11" t="s">
        <v>262</v>
      </c>
      <c r="L836" s="11">
        <v>1</v>
      </c>
    </row>
    <row r="837" spans="1:12">
      <c r="A837" s="11" t="s">
        <v>1588</v>
      </c>
      <c r="D837" s="11" t="s">
        <v>260</v>
      </c>
      <c r="E837" s="19" t="s">
        <v>1693</v>
      </c>
      <c r="F837" s="10">
        <v>41821</v>
      </c>
      <c r="G837" s="10">
        <v>45047</v>
      </c>
      <c r="H837" s="11">
        <v>107</v>
      </c>
      <c r="I837" s="20" t="s">
        <v>259</v>
      </c>
      <c r="J837" s="11" t="s">
        <v>261</v>
      </c>
      <c r="K837" s="11" t="s">
        <v>262</v>
      </c>
      <c r="L837" s="11">
        <v>1</v>
      </c>
    </row>
    <row r="838" spans="1:12">
      <c r="A838" s="11" t="s">
        <v>1589</v>
      </c>
      <c r="D838" s="11" t="s">
        <v>260</v>
      </c>
      <c r="E838" s="19" t="s">
        <v>1694</v>
      </c>
      <c r="F838" s="10">
        <v>41821</v>
      </c>
      <c r="G838" s="10">
        <v>45047</v>
      </c>
      <c r="H838" s="11">
        <v>107</v>
      </c>
      <c r="I838" s="20" t="s">
        <v>259</v>
      </c>
      <c r="J838" s="11" t="s">
        <v>261</v>
      </c>
      <c r="K838" s="11" t="s">
        <v>262</v>
      </c>
      <c r="L838" s="11">
        <v>1</v>
      </c>
    </row>
    <row r="839" spans="1:12">
      <c r="A839" s="11" t="s">
        <v>1590</v>
      </c>
      <c r="D839" s="11" t="s">
        <v>260</v>
      </c>
      <c r="E839" s="19" t="s">
        <v>1695</v>
      </c>
      <c r="F839" s="10">
        <v>41821</v>
      </c>
      <c r="G839" s="10">
        <v>45047</v>
      </c>
      <c r="H839" s="11">
        <v>107</v>
      </c>
      <c r="I839" s="20" t="s">
        <v>259</v>
      </c>
      <c r="J839" s="11" t="s">
        <v>261</v>
      </c>
      <c r="K839" s="11" t="s">
        <v>262</v>
      </c>
      <c r="L839" s="11">
        <v>1</v>
      </c>
    </row>
    <row r="840" spans="1:12">
      <c r="A840" s="11" t="s">
        <v>1591</v>
      </c>
      <c r="D840" s="11" t="s">
        <v>260</v>
      </c>
      <c r="E840" s="19" t="s">
        <v>1696</v>
      </c>
      <c r="F840" s="10">
        <v>41821</v>
      </c>
      <c r="G840" s="10">
        <v>45047</v>
      </c>
      <c r="H840" s="11">
        <v>107</v>
      </c>
      <c r="I840" s="20" t="s">
        <v>259</v>
      </c>
      <c r="J840" s="11" t="s">
        <v>261</v>
      </c>
      <c r="K840" s="11" t="s">
        <v>262</v>
      </c>
      <c r="L840" s="11">
        <v>1</v>
      </c>
    </row>
    <row r="841" spans="1:12">
      <c r="A841" s="11" t="s">
        <v>1592</v>
      </c>
      <c r="D841" s="11" t="s">
        <v>260</v>
      </c>
      <c r="E841" s="19" t="s">
        <v>1697</v>
      </c>
      <c r="F841" s="10">
        <v>41821</v>
      </c>
      <c r="G841" s="10">
        <v>45047</v>
      </c>
      <c r="H841" s="11">
        <v>107</v>
      </c>
      <c r="I841" s="20" t="s">
        <v>259</v>
      </c>
      <c r="J841" s="11" t="s">
        <v>261</v>
      </c>
      <c r="K841" s="11" t="s">
        <v>262</v>
      </c>
      <c r="L841" s="11">
        <v>1</v>
      </c>
    </row>
    <row r="842" spans="1:12">
      <c r="A842" s="11" t="s">
        <v>1593</v>
      </c>
      <c r="D842" s="11" t="s">
        <v>260</v>
      </c>
      <c r="E842" s="19" t="s">
        <v>1698</v>
      </c>
      <c r="F842" s="10">
        <v>41821</v>
      </c>
      <c r="G842" s="10">
        <v>45047</v>
      </c>
      <c r="H842" s="11">
        <v>107</v>
      </c>
      <c r="I842" s="20" t="s">
        <v>259</v>
      </c>
      <c r="J842" s="11" t="s">
        <v>261</v>
      </c>
      <c r="K842" s="11" t="s">
        <v>262</v>
      </c>
      <c r="L842" s="11">
        <v>1</v>
      </c>
    </row>
    <row r="843" spans="1:12">
      <c r="A843" s="11" t="s">
        <v>1594</v>
      </c>
      <c r="D843" s="11" t="s">
        <v>260</v>
      </c>
      <c r="E843" s="19" t="s">
        <v>1699</v>
      </c>
      <c r="F843" s="10">
        <v>41821</v>
      </c>
      <c r="G843" s="10">
        <v>45047</v>
      </c>
      <c r="H843" s="11">
        <v>107</v>
      </c>
      <c r="I843" s="20" t="s">
        <v>259</v>
      </c>
      <c r="J843" s="11" t="s">
        <v>261</v>
      </c>
      <c r="K843" s="11" t="s">
        <v>262</v>
      </c>
      <c r="L843" s="11">
        <v>1</v>
      </c>
    </row>
    <row r="844" spans="1:12">
      <c r="A844" s="11" t="s">
        <v>1595</v>
      </c>
      <c r="D844" s="11" t="s">
        <v>260</v>
      </c>
      <c r="E844" s="19" t="s">
        <v>1700</v>
      </c>
      <c r="F844" s="10">
        <v>41821</v>
      </c>
      <c r="G844" s="10">
        <v>45047</v>
      </c>
      <c r="H844" s="11">
        <v>107</v>
      </c>
      <c r="I844" s="20" t="s">
        <v>259</v>
      </c>
      <c r="J844" s="11" t="s">
        <v>261</v>
      </c>
      <c r="K844" s="11" t="s">
        <v>262</v>
      </c>
      <c r="L844" s="11">
        <v>1</v>
      </c>
    </row>
    <row r="845" spans="1:12">
      <c r="A845" s="11" t="s">
        <v>1596</v>
      </c>
      <c r="D845" s="11" t="s">
        <v>260</v>
      </c>
      <c r="E845" s="19" t="s">
        <v>1701</v>
      </c>
      <c r="F845" s="10">
        <v>41821</v>
      </c>
      <c r="G845" s="10">
        <v>45047</v>
      </c>
      <c r="H845" s="11">
        <v>107</v>
      </c>
      <c r="I845" s="20" t="s">
        <v>259</v>
      </c>
      <c r="J845" s="11" t="s">
        <v>261</v>
      </c>
      <c r="K845" s="11" t="s">
        <v>262</v>
      </c>
      <c r="L845" s="11">
        <v>1</v>
      </c>
    </row>
    <row r="846" spans="1:12">
      <c r="A846" s="11" t="s">
        <v>1597</v>
      </c>
      <c r="D846" s="11" t="s">
        <v>260</v>
      </c>
      <c r="E846" s="19" t="s">
        <v>1702</v>
      </c>
      <c r="F846" s="10">
        <v>41821</v>
      </c>
      <c r="G846" s="10">
        <v>45047</v>
      </c>
      <c r="H846" s="11">
        <v>107</v>
      </c>
      <c r="I846" s="20" t="s">
        <v>259</v>
      </c>
      <c r="J846" s="11" t="s">
        <v>261</v>
      </c>
      <c r="K846" s="11" t="s">
        <v>262</v>
      </c>
      <c r="L846" s="11">
        <v>1</v>
      </c>
    </row>
    <row r="847" spans="1:12">
      <c r="A847" s="11" t="s">
        <v>1598</v>
      </c>
      <c r="D847" s="11" t="s">
        <v>260</v>
      </c>
      <c r="E847" s="19" t="s">
        <v>1703</v>
      </c>
      <c r="F847" s="10">
        <v>41821</v>
      </c>
      <c r="G847" s="10">
        <v>45047</v>
      </c>
      <c r="H847" s="11">
        <v>107</v>
      </c>
      <c r="I847" s="20" t="s">
        <v>259</v>
      </c>
      <c r="J847" s="11" t="s">
        <v>261</v>
      </c>
      <c r="K847" s="11" t="s">
        <v>262</v>
      </c>
      <c r="L847" s="11">
        <v>1</v>
      </c>
    </row>
    <row r="848" spans="1:12">
      <c r="A848" s="11" t="s">
        <v>1599</v>
      </c>
      <c r="D848" s="11" t="s">
        <v>260</v>
      </c>
      <c r="E848" s="19" t="s">
        <v>1704</v>
      </c>
      <c r="F848" s="10">
        <v>41821</v>
      </c>
      <c r="G848" s="10">
        <v>45047</v>
      </c>
      <c r="H848" s="11">
        <v>107</v>
      </c>
      <c r="I848" s="20" t="s">
        <v>259</v>
      </c>
      <c r="J848" s="11" t="s">
        <v>261</v>
      </c>
      <c r="K848" s="11" t="s">
        <v>262</v>
      </c>
      <c r="L848" s="11">
        <v>1</v>
      </c>
    </row>
    <row r="849" spans="1:12">
      <c r="A849" s="11" t="s">
        <v>1600</v>
      </c>
      <c r="D849" s="11" t="s">
        <v>260</v>
      </c>
      <c r="E849" s="19" t="s">
        <v>1705</v>
      </c>
      <c r="F849" s="10">
        <v>41821</v>
      </c>
      <c r="G849" s="10">
        <v>45047</v>
      </c>
      <c r="H849" s="11">
        <v>107</v>
      </c>
      <c r="I849" s="20" t="s">
        <v>259</v>
      </c>
      <c r="J849" s="11" t="s">
        <v>261</v>
      </c>
      <c r="K849" s="11" t="s">
        <v>262</v>
      </c>
      <c r="L849" s="11">
        <v>1</v>
      </c>
    </row>
    <row r="850" spans="1:12">
      <c r="A850" s="11" t="s">
        <v>1601</v>
      </c>
      <c r="D850" s="11" t="s">
        <v>260</v>
      </c>
      <c r="E850" s="19" t="s">
        <v>1706</v>
      </c>
      <c r="F850" s="10">
        <v>41821</v>
      </c>
      <c r="G850" s="10">
        <v>45047</v>
      </c>
      <c r="H850" s="11">
        <v>107</v>
      </c>
      <c r="I850" s="20" t="s">
        <v>259</v>
      </c>
      <c r="J850" s="11" t="s">
        <v>261</v>
      </c>
      <c r="K850" s="11" t="s">
        <v>262</v>
      </c>
      <c r="L850" s="11">
        <v>1</v>
      </c>
    </row>
    <row r="851" spans="1:12">
      <c r="A851" s="11" t="s">
        <v>1602</v>
      </c>
      <c r="D851" s="11" t="s">
        <v>260</v>
      </c>
      <c r="E851" s="19" t="s">
        <v>1707</v>
      </c>
      <c r="F851" s="10">
        <v>41821</v>
      </c>
      <c r="G851" s="10">
        <v>45047</v>
      </c>
      <c r="H851" s="11">
        <v>107</v>
      </c>
      <c r="I851" s="20" t="s">
        <v>259</v>
      </c>
      <c r="J851" s="11" t="s">
        <v>261</v>
      </c>
      <c r="K851" s="11" t="s">
        <v>262</v>
      </c>
      <c r="L851" s="11">
        <v>1</v>
      </c>
    </row>
    <row r="852" spans="1:12">
      <c r="A852" s="11" t="s">
        <v>1603</v>
      </c>
      <c r="D852" s="11" t="s">
        <v>260</v>
      </c>
      <c r="E852" s="19" t="s">
        <v>1708</v>
      </c>
      <c r="F852" s="10">
        <v>41821</v>
      </c>
      <c r="G852" s="10">
        <v>45047</v>
      </c>
      <c r="H852" s="11">
        <v>107</v>
      </c>
      <c r="I852" s="20" t="s">
        <v>259</v>
      </c>
      <c r="J852" s="11" t="s">
        <v>261</v>
      </c>
      <c r="K852" s="11" t="s">
        <v>262</v>
      </c>
      <c r="L852" s="11">
        <v>1</v>
      </c>
    </row>
    <row r="853" spans="1:12">
      <c r="A853" s="11" t="s">
        <v>1604</v>
      </c>
      <c r="D853" s="11" t="s">
        <v>260</v>
      </c>
      <c r="E853" s="19" t="s">
        <v>1709</v>
      </c>
      <c r="F853" s="10">
        <v>41821</v>
      </c>
      <c r="G853" s="10">
        <v>45047</v>
      </c>
      <c r="H853" s="11">
        <v>107</v>
      </c>
      <c r="I853" s="20" t="s">
        <v>259</v>
      </c>
      <c r="J853" s="11" t="s">
        <v>261</v>
      </c>
      <c r="K853" s="11" t="s">
        <v>262</v>
      </c>
      <c r="L853" s="11">
        <v>1</v>
      </c>
    </row>
    <row r="854" spans="1:12">
      <c r="A854" s="11" t="s">
        <v>1605</v>
      </c>
      <c r="D854" s="11" t="s">
        <v>260</v>
      </c>
      <c r="E854" s="19" t="s">
        <v>1710</v>
      </c>
      <c r="F854" s="10">
        <v>41821</v>
      </c>
      <c r="G854" s="10">
        <v>45047</v>
      </c>
      <c r="H854" s="11">
        <v>107</v>
      </c>
      <c r="I854" s="20" t="s">
        <v>259</v>
      </c>
      <c r="J854" s="11" t="s">
        <v>261</v>
      </c>
      <c r="K854" s="11" t="s">
        <v>262</v>
      </c>
      <c r="L854" s="11">
        <v>1</v>
      </c>
    </row>
    <row r="855" spans="1:12">
      <c r="A855" s="11" t="s">
        <v>1606</v>
      </c>
      <c r="D855" s="11" t="s">
        <v>260</v>
      </c>
      <c r="E855" s="19" t="s">
        <v>1711</v>
      </c>
      <c r="F855" s="10">
        <v>41821</v>
      </c>
      <c r="G855" s="10">
        <v>45047</v>
      </c>
      <c r="H855" s="11">
        <v>107</v>
      </c>
      <c r="I855" s="20" t="s">
        <v>259</v>
      </c>
      <c r="J855" s="11" t="s">
        <v>261</v>
      </c>
      <c r="K855" s="11" t="s">
        <v>262</v>
      </c>
      <c r="L855" s="11">
        <v>1</v>
      </c>
    </row>
    <row r="856" spans="1:12">
      <c r="A856" s="11" t="s">
        <v>1607</v>
      </c>
      <c r="D856" s="11" t="s">
        <v>260</v>
      </c>
      <c r="E856" s="19" t="s">
        <v>1712</v>
      </c>
      <c r="F856" s="10">
        <v>41821</v>
      </c>
      <c r="G856" s="10">
        <v>45047</v>
      </c>
      <c r="H856" s="11">
        <v>107</v>
      </c>
      <c r="I856" s="20" t="s">
        <v>259</v>
      </c>
      <c r="J856" s="11" t="s">
        <v>261</v>
      </c>
      <c r="K856" s="11" t="s">
        <v>262</v>
      </c>
      <c r="L856" s="11">
        <v>1</v>
      </c>
    </row>
    <row r="857" spans="1:12">
      <c r="A857" s="11" t="s">
        <v>1608</v>
      </c>
      <c r="D857" s="11" t="s">
        <v>260</v>
      </c>
      <c r="E857" s="19" t="s">
        <v>1713</v>
      </c>
      <c r="F857" s="10">
        <v>41821</v>
      </c>
      <c r="G857" s="10">
        <v>45047</v>
      </c>
      <c r="H857" s="11">
        <v>107</v>
      </c>
      <c r="I857" s="20" t="s">
        <v>259</v>
      </c>
      <c r="J857" s="11" t="s">
        <v>261</v>
      </c>
      <c r="K857" s="11" t="s">
        <v>262</v>
      </c>
      <c r="L857" s="11">
        <v>1</v>
      </c>
    </row>
    <row r="858" spans="1:12">
      <c r="A858" s="11" t="s">
        <v>1609</v>
      </c>
      <c r="D858" s="11" t="s">
        <v>260</v>
      </c>
      <c r="E858" s="19" t="s">
        <v>1714</v>
      </c>
      <c r="F858" s="10">
        <v>41821</v>
      </c>
      <c r="G858" s="10">
        <v>45047</v>
      </c>
      <c r="H858" s="11">
        <v>107</v>
      </c>
      <c r="I858" s="20" t="s">
        <v>259</v>
      </c>
      <c r="J858" s="11" t="s">
        <v>261</v>
      </c>
      <c r="K858" s="11" t="s">
        <v>262</v>
      </c>
      <c r="L858" s="11">
        <v>1</v>
      </c>
    </row>
    <row r="859" spans="1:12">
      <c r="A859" s="11" t="s">
        <v>1610</v>
      </c>
      <c r="D859" s="11" t="s">
        <v>260</v>
      </c>
      <c r="E859" s="19" t="s">
        <v>1715</v>
      </c>
      <c r="F859" s="10">
        <v>41821</v>
      </c>
      <c r="G859" s="10">
        <v>45047</v>
      </c>
      <c r="H859" s="11">
        <v>107</v>
      </c>
      <c r="I859" s="20" t="s">
        <v>259</v>
      </c>
      <c r="J859" s="11" t="s">
        <v>261</v>
      </c>
      <c r="K859" s="11" t="s">
        <v>262</v>
      </c>
      <c r="L859" s="11">
        <v>1</v>
      </c>
    </row>
    <row r="860" spans="1:12">
      <c r="A860" s="11" t="s">
        <v>1611</v>
      </c>
      <c r="D860" s="11" t="s">
        <v>260</v>
      </c>
      <c r="E860" s="19" t="s">
        <v>1716</v>
      </c>
      <c r="F860" s="10">
        <v>41821</v>
      </c>
      <c r="G860" s="10">
        <v>45047</v>
      </c>
      <c r="H860" s="11">
        <v>107</v>
      </c>
      <c r="I860" s="20" t="s">
        <v>259</v>
      </c>
      <c r="J860" s="11" t="s">
        <v>261</v>
      </c>
      <c r="K860" s="11" t="s">
        <v>262</v>
      </c>
      <c r="L860" s="11">
        <v>1</v>
      </c>
    </row>
    <row r="861" spans="1:12">
      <c r="A861" s="11" t="s">
        <v>1612</v>
      </c>
      <c r="D861" s="11" t="s">
        <v>260</v>
      </c>
      <c r="E861" s="19" t="s">
        <v>1717</v>
      </c>
      <c r="F861" s="10">
        <v>41821</v>
      </c>
      <c r="G861" s="10">
        <v>45047</v>
      </c>
      <c r="H861" s="11">
        <v>107</v>
      </c>
      <c r="I861" s="20" t="s">
        <v>259</v>
      </c>
      <c r="J861" s="11" t="s">
        <v>261</v>
      </c>
      <c r="K861" s="11" t="s">
        <v>262</v>
      </c>
      <c r="L861" s="11">
        <v>1</v>
      </c>
    </row>
    <row r="862" spans="1:12">
      <c r="A862" s="11" t="s">
        <v>1613</v>
      </c>
      <c r="D862" s="11" t="s">
        <v>260</v>
      </c>
      <c r="E862" s="19" t="s">
        <v>1718</v>
      </c>
      <c r="F862" s="10">
        <v>41821</v>
      </c>
      <c r="G862" s="10">
        <v>45047</v>
      </c>
      <c r="H862" s="11">
        <v>107</v>
      </c>
      <c r="I862" s="20" t="s">
        <v>259</v>
      </c>
      <c r="J862" s="11" t="s">
        <v>261</v>
      </c>
      <c r="K862" s="11" t="s">
        <v>262</v>
      </c>
      <c r="L862" s="11">
        <v>1</v>
      </c>
    </row>
    <row r="863" spans="1:12">
      <c r="A863" s="11" t="s">
        <v>1614</v>
      </c>
      <c r="D863" s="11" t="s">
        <v>260</v>
      </c>
      <c r="E863" s="19" t="s">
        <v>1719</v>
      </c>
      <c r="F863" s="10">
        <v>41821</v>
      </c>
      <c r="G863" s="10">
        <v>45047</v>
      </c>
      <c r="H863" s="11">
        <v>107</v>
      </c>
      <c r="I863" s="20" t="s">
        <v>259</v>
      </c>
      <c r="J863" s="11" t="s">
        <v>261</v>
      </c>
      <c r="K863" s="11" t="s">
        <v>262</v>
      </c>
      <c r="L863" s="11">
        <v>1</v>
      </c>
    </row>
    <row r="864" spans="1:12">
      <c r="A864" s="11" t="s">
        <v>1615</v>
      </c>
      <c r="D864" s="11" t="s">
        <v>260</v>
      </c>
      <c r="E864" s="19" t="s">
        <v>1720</v>
      </c>
      <c r="F864" s="10">
        <v>41821</v>
      </c>
      <c r="G864" s="10">
        <v>45047</v>
      </c>
      <c r="H864" s="11">
        <v>107</v>
      </c>
      <c r="I864" s="20" t="s">
        <v>259</v>
      </c>
      <c r="J864" s="11" t="s">
        <v>261</v>
      </c>
      <c r="K864" s="11" t="s">
        <v>262</v>
      </c>
      <c r="L864" s="11">
        <v>1</v>
      </c>
    </row>
    <row r="865" spans="1:12">
      <c r="A865" s="11" t="s">
        <v>1616</v>
      </c>
      <c r="D865" s="11" t="s">
        <v>260</v>
      </c>
      <c r="E865" s="19" t="s">
        <v>1721</v>
      </c>
      <c r="F865" s="10">
        <v>41821</v>
      </c>
      <c r="G865" s="10">
        <v>45047</v>
      </c>
      <c r="H865" s="11">
        <v>107</v>
      </c>
      <c r="I865" s="20" t="s">
        <v>259</v>
      </c>
      <c r="J865" s="11" t="s">
        <v>261</v>
      </c>
      <c r="K865" s="11" t="s">
        <v>262</v>
      </c>
      <c r="L865" s="11">
        <v>1</v>
      </c>
    </row>
    <row r="866" spans="1:12">
      <c r="A866" s="11" t="s">
        <v>1617</v>
      </c>
      <c r="D866" s="11" t="s">
        <v>260</v>
      </c>
      <c r="E866" s="19" t="s">
        <v>1722</v>
      </c>
      <c r="F866" s="10">
        <v>41821</v>
      </c>
      <c r="G866" s="10">
        <v>45047</v>
      </c>
      <c r="H866" s="11">
        <v>107</v>
      </c>
      <c r="I866" s="20" t="s">
        <v>259</v>
      </c>
      <c r="J866" s="11" t="s">
        <v>261</v>
      </c>
      <c r="K866" s="11" t="s">
        <v>262</v>
      </c>
      <c r="L866" s="11">
        <v>1</v>
      </c>
    </row>
    <row r="868" spans="1:12">
      <c r="A868" s="11" t="s">
        <v>1731</v>
      </c>
    </row>
  </sheetData>
  <mergeCells count="1">
    <mergeCell ref="B6:L6"/>
  </mergeCells>
  <hyperlinks>
    <hyperlink ref="D8" location="Enquiries!A1" display="Enquiries" xr:uid="{00000000-0004-0000-0000-000000000000}"/>
    <hyperlink ref="E12" location="A127833187R" display="A127833187R" xr:uid="{00000000-0004-0000-0000-000001000000}"/>
    <hyperlink ref="E13" location="A127830217L" display="A127830217L" xr:uid="{00000000-0004-0000-0000-000002000000}"/>
    <hyperlink ref="E14" location="A127827247T" display="A127827247T" xr:uid="{00000000-0004-0000-0000-000003000000}"/>
    <hyperlink ref="E15" location="A127833189V" display="A127833189V" xr:uid="{00000000-0004-0000-0000-000004000000}"/>
    <hyperlink ref="E16" location="A127830219T" display="A127830219T" xr:uid="{00000000-0004-0000-0000-000005000000}"/>
    <hyperlink ref="E17" location="A127827249W" display="A127827249W" xr:uid="{00000000-0004-0000-0000-000006000000}"/>
    <hyperlink ref="E18" location="A127833188T" display="A127833188T" xr:uid="{00000000-0004-0000-0000-000007000000}"/>
    <hyperlink ref="E19" location="A127830218R" display="A127830218R" xr:uid="{00000000-0004-0000-0000-000008000000}"/>
    <hyperlink ref="E20" location="A127827248V" display="A127827248V" xr:uid="{00000000-0004-0000-0000-000009000000}"/>
    <hyperlink ref="E21" location="A127833182C" display="A127833182C" xr:uid="{00000000-0004-0000-0000-00000A000000}"/>
    <hyperlink ref="E22" location="A127830212A" display="A127830212A" xr:uid="{00000000-0004-0000-0000-00000B000000}"/>
    <hyperlink ref="E23" location="A127827242F" display="A127827242F" xr:uid="{00000000-0004-0000-0000-00000C000000}"/>
    <hyperlink ref="E24" location="A127833186L" display="A127833186L" xr:uid="{00000000-0004-0000-0000-00000D000000}"/>
    <hyperlink ref="E25" location="A127830216K" display="A127830216K" xr:uid="{00000000-0004-0000-0000-00000E000000}"/>
    <hyperlink ref="E26" location="A127827246R" display="A127827246R" xr:uid="{00000000-0004-0000-0000-00000F000000}"/>
    <hyperlink ref="E27" location="A127833181A" display="A127833181A" xr:uid="{00000000-0004-0000-0000-000010000000}"/>
    <hyperlink ref="E28" location="A127830211X" display="A127830211X" xr:uid="{00000000-0004-0000-0000-000011000000}"/>
    <hyperlink ref="E29" location="A127827241C" display="A127827241C" xr:uid="{00000000-0004-0000-0000-000012000000}"/>
    <hyperlink ref="E30" location="A127833179R" display="A127833179R" xr:uid="{00000000-0004-0000-0000-000013000000}"/>
    <hyperlink ref="E31" location="A127830209L" display="A127830209L" xr:uid="{00000000-0004-0000-0000-000014000000}"/>
    <hyperlink ref="E32" location="A127827239T" display="A127827239T" xr:uid="{00000000-0004-0000-0000-000015000000}"/>
    <hyperlink ref="E33" location="A127833190C" display="A127833190C" xr:uid="{00000000-0004-0000-0000-000016000000}"/>
    <hyperlink ref="E34" location="A127830220A" display="A127830220A" xr:uid="{00000000-0004-0000-0000-000017000000}"/>
    <hyperlink ref="E35" location="A127827250F" display="A127827250F" xr:uid="{00000000-0004-0000-0000-000018000000}"/>
    <hyperlink ref="E36" location="A127833178L" display="A127833178L" xr:uid="{00000000-0004-0000-0000-000019000000}"/>
    <hyperlink ref="E37" location="A127830208K" display="A127830208K" xr:uid="{00000000-0004-0000-0000-00001A000000}"/>
    <hyperlink ref="E38" location="A127827238R" display="A127827238R" xr:uid="{00000000-0004-0000-0000-00001B000000}"/>
    <hyperlink ref="E39" location="A127833185K" display="A127833185K" xr:uid="{00000000-0004-0000-0000-00001C000000}"/>
    <hyperlink ref="E40" location="A127830215J" display="A127830215J" xr:uid="{00000000-0004-0000-0000-00001D000000}"/>
    <hyperlink ref="E41" location="A127827245L" display="A127827245L" xr:uid="{00000000-0004-0000-0000-00001E000000}"/>
    <hyperlink ref="E42" location="A127833180X" display="A127833180X" xr:uid="{00000000-0004-0000-0000-00001F000000}"/>
    <hyperlink ref="E43" location="A127830210W" display="A127830210W" xr:uid="{00000000-0004-0000-0000-000020000000}"/>
    <hyperlink ref="E44" location="A127827240A" display="A127827240A" xr:uid="{00000000-0004-0000-0000-000021000000}"/>
    <hyperlink ref="E45" location="A127833177K" display="A127833177K" xr:uid="{00000000-0004-0000-0000-000022000000}"/>
    <hyperlink ref="E46" location="A127830207J" display="A127830207J" xr:uid="{00000000-0004-0000-0000-000023000000}"/>
    <hyperlink ref="E47" location="A127827237L" display="A127827237L" xr:uid="{00000000-0004-0000-0000-000024000000}"/>
    <hyperlink ref="E48" location="A127833184J" display="A127833184J" xr:uid="{00000000-0004-0000-0000-000025000000}"/>
    <hyperlink ref="E49" location="A127830214F" display="A127830214F" xr:uid="{00000000-0004-0000-0000-000026000000}"/>
    <hyperlink ref="E50" location="A127827244K" display="A127827244K" xr:uid="{00000000-0004-0000-0000-000027000000}"/>
    <hyperlink ref="E51" location="A127833183F" display="A127833183F" xr:uid="{00000000-0004-0000-0000-000028000000}"/>
    <hyperlink ref="E52" location="A127830213C" display="A127830213C" xr:uid="{00000000-0004-0000-0000-000029000000}"/>
    <hyperlink ref="E53" location="A127827243J" display="A127827243J" xr:uid="{00000000-0004-0000-0000-00002A000000}"/>
    <hyperlink ref="E54" location="A127833191F" display="A127833191F" xr:uid="{00000000-0004-0000-0000-00002B000000}"/>
    <hyperlink ref="E55" location="A127830221C" display="A127830221C" xr:uid="{00000000-0004-0000-0000-00002C000000}"/>
    <hyperlink ref="E56" location="A127827251J" display="A127827251J" xr:uid="{00000000-0004-0000-0000-00002D000000}"/>
    <hyperlink ref="E57" location="A127832947A" display="A127832947A" xr:uid="{00000000-0004-0000-0000-00002E000000}"/>
    <hyperlink ref="E58" location="A127829977F" display="A127829977F" xr:uid="{00000000-0004-0000-0000-00002F000000}"/>
    <hyperlink ref="E59" location="A127827007F" display="A127827007F" xr:uid="{00000000-0004-0000-0000-000030000000}"/>
    <hyperlink ref="E60" location="A127832949F" display="A127832949F" xr:uid="{00000000-0004-0000-0000-000031000000}"/>
    <hyperlink ref="E61" location="A127829979K" display="A127829979K" xr:uid="{00000000-0004-0000-0000-000032000000}"/>
    <hyperlink ref="E62" location="A127827009K" display="A127827009K" xr:uid="{00000000-0004-0000-0000-000033000000}"/>
    <hyperlink ref="E63" location="A127832948C" display="A127832948C" xr:uid="{00000000-0004-0000-0000-000034000000}"/>
    <hyperlink ref="E64" location="A127829978J" display="A127829978J" xr:uid="{00000000-0004-0000-0000-000035000000}"/>
    <hyperlink ref="E65" location="A127827008J" display="A127827008J" xr:uid="{00000000-0004-0000-0000-000036000000}"/>
    <hyperlink ref="E66" location="A127832942R" display="A127832942R" xr:uid="{00000000-0004-0000-0000-000037000000}"/>
    <hyperlink ref="E67" location="A127829972V" display="A127829972V" xr:uid="{00000000-0004-0000-0000-000038000000}"/>
    <hyperlink ref="E68" location="A127827002V" display="A127827002V" xr:uid="{00000000-0004-0000-0000-000039000000}"/>
    <hyperlink ref="E69" location="A127832946X" display="A127832946X" xr:uid="{00000000-0004-0000-0000-00003A000000}"/>
    <hyperlink ref="E70" location="A127829976C" display="A127829976C" xr:uid="{00000000-0004-0000-0000-00003B000000}"/>
    <hyperlink ref="E71" location="A127827006C" display="A127827006C" xr:uid="{00000000-0004-0000-0000-00003C000000}"/>
    <hyperlink ref="E72" location="A127832941L" display="A127832941L" xr:uid="{00000000-0004-0000-0000-00003D000000}"/>
    <hyperlink ref="E73" location="A127829971T" display="A127829971T" xr:uid="{00000000-0004-0000-0000-00003E000000}"/>
    <hyperlink ref="E74" location="A127827001T" display="A127827001T" xr:uid="{00000000-0004-0000-0000-00003F000000}"/>
    <hyperlink ref="E75" location="A127832939A" display="A127832939A" xr:uid="{00000000-0004-0000-0000-000040000000}"/>
    <hyperlink ref="E76" location="A127829969F" display="A127829969F" xr:uid="{00000000-0004-0000-0000-000041000000}"/>
    <hyperlink ref="E77" location="A127826999R" display="A127826999R" xr:uid="{00000000-0004-0000-0000-000042000000}"/>
    <hyperlink ref="E78" location="A127832950R" display="A127832950R" xr:uid="{00000000-0004-0000-0000-000043000000}"/>
    <hyperlink ref="E79" location="A127829980V" display="A127829980V" xr:uid="{00000000-0004-0000-0000-000044000000}"/>
    <hyperlink ref="E80" location="A127827010V" display="A127827010V" xr:uid="{00000000-0004-0000-0000-000045000000}"/>
    <hyperlink ref="E81" location="A127832938X" display="A127832938X" xr:uid="{00000000-0004-0000-0000-000046000000}"/>
    <hyperlink ref="E82" location="A127829968C" display="A127829968C" xr:uid="{00000000-0004-0000-0000-000047000000}"/>
    <hyperlink ref="E83" location="A127826998L" display="A127826998L" xr:uid="{00000000-0004-0000-0000-000048000000}"/>
    <hyperlink ref="E84" location="A127832945W" display="A127832945W" xr:uid="{00000000-0004-0000-0000-000049000000}"/>
    <hyperlink ref="E85" location="A127829975A" display="A127829975A" xr:uid="{00000000-0004-0000-0000-00004A000000}"/>
    <hyperlink ref="E86" location="A127827005A" display="A127827005A" xr:uid="{00000000-0004-0000-0000-00004B000000}"/>
    <hyperlink ref="E87" location="A127832940K" display="A127832940K" xr:uid="{00000000-0004-0000-0000-00004C000000}"/>
    <hyperlink ref="E88" location="A127829970R" display="A127829970R" xr:uid="{00000000-0004-0000-0000-00004D000000}"/>
    <hyperlink ref="E89" location="A127827000R" display="A127827000R" xr:uid="{00000000-0004-0000-0000-00004E000000}"/>
    <hyperlink ref="E90" location="A127832937W" display="A127832937W" xr:uid="{00000000-0004-0000-0000-00004F000000}"/>
    <hyperlink ref="E91" location="A127829967A" display="A127829967A" xr:uid="{00000000-0004-0000-0000-000050000000}"/>
    <hyperlink ref="E92" location="A127826997K" display="A127826997K" xr:uid="{00000000-0004-0000-0000-000051000000}"/>
    <hyperlink ref="E93" location="A127832944V" display="A127832944V" xr:uid="{00000000-0004-0000-0000-000052000000}"/>
    <hyperlink ref="E94" location="A127829974X" display="A127829974X" xr:uid="{00000000-0004-0000-0000-000053000000}"/>
    <hyperlink ref="E95" location="A127827004X" display="A127827004X" xr:uid="{00000000-0004-0000-0000-000054000000}"/>
    <hyperlink ref="E96" location="A127832943T" display="A127832943T" xr:uid="{00000000-0004-0000-0000-000055000000}"/>
    <hyperlink ref="E97" location="A127829973W" display="A127829973W" xr:uid="{00000000-0004-0000-0000-000056000000}"/>
    <hyperlink ref="E98" location="A127827003W" display="A127827003W" xr:uid="{00000000-0004-0000-0000-000057000000}"/>
    <hyperlink ref="E99" location="A127832951T" display="A127832951T" xr:uid="{00000000-0004-0000-0000-000058000000}"/>
    <hyperlink ref="E100" location="A127829981W" display="A127829981W" xr:uid="{00000000-0004-0000-0000-000059000000}"/>
    <hyperlink ref="E101" location="A127827011W" display="A127827011W" xr:uid="{00000000-0004-0000-0000-00005A000000}"/>
    <hyperlink ref="E102" location="A127833127L" display="A127833127L" xr:uid="{00000000-0004-0000-0000-00005B000000}"/>
    <hyperlink ref="E103" location="A127830157W" display="A127830157W" xr:uid="{00000000-0004-0000-0000-00005C000000}"/>
    <hyperlink ref="E104" location="A127827187A" display="A127827187A" xr:uid="{00000000-0004-0000-0000-00005D000000}"/>
    <hyperlink ref="E105" location="A127833129T" display="A127833129T" xr:uid="{00000000-0004-0000-0000-00005E000000}"/>
    <hyperlink ref="E106" location="A127830159A" display="A127830159A" xr:uid="{00000000-0004-0000-0000-00005F000000}"/>
    <hyperlink ref="E107" location="A127827189F" display="A127827189F" xr:uid="{00000000-0004-0000-0000-000060000000}"/>
    <hyperlink ref="E108" location="A127833128R" display="A127833128R" xr:uid="{00000000-0004-0000-0000-000061000000}"/>
    <hyperlink ref="E109" location="A127830158X" display="A127830158X" xr:uid="{00000000-0004-0000-0000-000062000000}"/>
    <hyperlink ref="E110" location="A127827188C" display="A127827188C" xr:uid="{00000000-0004-0000-0000-000063000000}"/>
    <hyperlink ref="E111" location="A127833122A" display="A127833122A" xr:uid="{00000000-0004-0000-0000-000064000000}"/>
    <hyperlink ref="E112" location="A127830152K" display="A127830152K" xr:uid="{00000000-0004-0000-0000-000065000000}"/>
    <hyperlink ref="E113" location="A127827182R" display="A127827182R" xr:uid="{00000000-0004-0000-0000-000066000000}"/>
    <hyperlink ref="E114" location="A127833126K" display="A127833126K" xr:uid="{00000000-0004-0000-0000-000067000000}"/>
    <hyperlink ref="E115" location="A127830156V" display="A127830156V" xr:uid="{00000000-0004-0000-0000-000068000000}"/>
    <hyperlink ref="E116" location="A127827186X" display="A127827186X" xr:uid="{00000000-0004-0000-0000-000069000000}"/>
    <hyperlink ref="E117" location="A127833121X" display="A127833121X" xr:uid="{00000000-0004-0000-0000-00006A000000}"/>
    <hyperlink ref="E118" location="A127830151J" display="A127830151J" xr:uid="{00000000-0004-0000-0000-00006B000000}"/>
    <hyperlink ref="E119" location="A127827181L" display="A127827181L" xr:uid="{00000000-0004-0000-0000-00006C000000}"/>
    <hyperlink ref="E120" location="A127833119L" display="A127833119L" xr:uid="{00000000-0004-0000-0000-00006D000000}"/>
    <hyperlink ref="E121" location="A127830149W" display="A127830149W" xr:uid="{00000000-0004-0000-0000-00006E000000}"/>
    <hyperlink ref="E122" location="A127827179A" display="A127827179A" xr:uid="{00000000-0004-0000-0000-00006F000000}"/>
    <hyperlink ref="E123" location="A127833130A" display="A127833130A" xr:uid="{00000000-0004-0000-0000-000070000000}"/>
    <hyperlink ref="E124" location="A127830160K" display="A127830160K" xr:uid="{00000000-0004-0000-0000-000071000000}"/>
    <hyperlink ref="E125" location="A127827190R" display="A127827190R" xr:uid="{00000000-0004-0000-0000-000072000000}"/>
    <hyperlink ref="E126" location="A127833118K" display="A127833118K" xr:uid="{00000000-0004-0000-0000-000073000000}"/>
    <hyperlink ref="E127" location="A127830148V" display="A127830148V" xr:uid="{00000000-0004-0000-0000-000074000000}"/>
    <hyperlink ref="E128" location="A127827178X" display="A127827178X" xr:uid="{00000000-0004-0000-0000-000075000000}"/>
    <hyperlink ref="E129" location="A127833125J" display="A127833125J" xr:uid="{00000000-0004-0000-0000-000076000000}"/>
    <hyperlink ref="E130" location="A127830155T" display="A127830155T" xr:uid="{00000000-0004-0000-0000-000077000000}"/>
    <hyperlink ref="E131" location="A127827185W" display="A127827185W" xr:uid="{00000000-0004-0000-0000-000078000000}"/>
    <hyperlink ref="E132" location="A127833120W" display="A127833120W" xr:uid="{00000000-0004-0000-0000-000079000000}"/>
    <hyperlink ref="E133" location="A127830150F" display="A127830150F" xr:uid="{00000000-0004-0000-0000-00007A000000}"/>
    <hyperlink ref="E134" location="A127827180K" display="A127827180K" xr:uid="{00000000-0004-0000-0000-00007B000000}"/>
    <hyperlink ref="E135" location="A127833117J" display="A127833117J" xr:uid="{00000000-0004-0000-0000-00007C000000}"/>
    <hyperlink ref="E136" location="A127830147T" display="A127830147T" xr:uid="{00000000-0004-0000-0000-00007D000000}"/>
    <hyperlink ref="E137" location="A127827177W" display="A127827177W" xr:uid="{00000000-0004-0000-0000-00007E000000}"/>
    <hyperlink ref="E138" location="A127833124F" display="A127833124F" xr:uid="{00000000-0004-0000-0000-00007F000000}"/>
    <hyperlink ref="E139" location="A127830154R" display="A127830154R" xr:uid="{00000000-0004-0000-0000-000080000000}"/>
    <hyperlink ref="E140" location="A127827184V" display="A127827184V" xr:uid="{00000000-0004-0000-0000-000081000000}"/>
    <hyperlink ref="E141" location="A127833123C" display="A127833123C" xr:uid="{00000000-0004-0000-0000-000082000000}"/>
    <hyperlink ref="E142" location="A127830153L" display="A127830153L" xr:uid="{00000000-0004-0000-0000-000083000000}"/>
    <hyperlink ref="E143" location="A127827183T" display="A127827183T" xr:uid="{00000000-0004-0000-0000-000084000000}"/>
    <hyperlink ref="E144" location="A127833131C" display="A127833131C" xr:uid="{00000000-0004-0000-0000-000085000000}"/>
    <hyperlink ref="E145" location="A127830161L" display="A127830161L" xr:uid="{00000000-0004-0000-0000-000086000000}"/>
    <hyperlink ref="E146" location="A127827191T" display="A127827191T" xr:uid="{00000000-0004-0000-0000-000087000000}"/>
    <hyperlink ref="E147" location="A127833067W" display="A127833067W" xr:uid="{00000000-0004-0000-0000-000088000000}"/>
    <hyperlink ref="E148" location="A127830097F" display="A127830097F" xr:uid="{00000000-0004-0000-0000-000089000000}"/>
    <hyperlink ref="E149" location="A127827127X" display="A127827127X" xr:uid="{00000000-0004-0000-0000-00008A000000}"/>
    <hyperlink ref="E150" location="A127833069A" display="A127833069A" xr:uid="{00000000-0004-0000-0000-00008B000000}"/>
    <hyperlink ref="E151" location="A127830099K" display="A127830099K" xr:uid="{00000000-0004-0000-0000-00008C000000}"/>
    <hyperlink ref="E152" location="A127827129C" display="A127827129C" xr:uid="{00000000-0004-0000-0000-00008D000000}"/>
    <hyperlink ref="E153" location="A127833068X" display="A127833068X" xr:uid="{00000000-0004-0000-0000-00008E000000}"/>
    <hyperlink ref="E154" location="A127830098J" display="A127830098J" xr:uid="{00000000-0004-0000-0000-00008F000000}"/>
    <hyperlink ref="E155" location="A127827128A" display="A127827128A" xr:uid="{00000000-0004-0000-0000-000090000000}"/>
    <hyperlink ref="E156" location="A127833062K" display="A127833062K" xr:uid="{00000000-0004-0000-0000-000091000000}"/>
    <hyperlink ref="E157" location="A127830092V" display="A127830092V" xr:uid="{00000000-0004-0000-0000-000092000000}"/>
    <hyperlink ref="E158" location="A127827122L" display="A127827122L" xr:uid="{00000000-0004-0000-0000-000093000000}"/>
    <hyperlink ref="E159" location="A127833066V" display="A127833066V" xr:uid="{00000000-0004-0000-0000-000094000000}"/>
    <hyperlink ref="E160" location="A127830096C" display="A127830096C" xr:uid="{00000000-0004-0000-0000-000095000000}"/>
    <hyperlink ref="E161" location="A127827126W" display="A127827126W" xr:uid="{00000000-0004-0000-0000-000096000000}"/>
    <hyperlink ref="E162" location="A127833061J" display="A127833061J" xr:uid="{00000000-0004-0000-0000-000097000000}"/>
    <hyperlink ref="E163" location="A127830091T" display="A127830091T" xr:uid="{00000000-0004-0000-0000-000098000000}"/>
    <hyperlink ref="E164" location="A127827121K" display="A127827121K" xr:uid="{00000000-0004-0000-0000-000099000000}"/>
    <hyperlink ref="E165" location="A127833059W" display="A127833059W" xr:uid="{00000000-0004-0000-0000-00009A000000}"/>
    <hyperlink ref="E166" location="A127830089F" display="A127830089F" xr:uid="{00000000-0004-0000-0000-00009B000000}"/>
    <hyperlink ref="E167" location="A127827119X" display="A127827119X" xr:uid="{00000000-0004-0000-0000-00009C000000}"/>
    <hyperlink ref="E168" location="A127833070K" display="A127833070K" xr:uid="{00000000-0004-0000-0000-00009D000000}"/>
    <hyperlink ref="E169" location="A127830100J" display="A127830100J" xr:uid="{00000000-0004-0000-0000-00009E000000}"/>
    <hyperlink ref="E170" location="A127827130L" display="A127827130L" xr:uid="{00000000-0004-0000-0000-00009F000000}"/>
    <hyperlink ref="E171" location="A127833058V" display="A127833058V" xr:uid="{00000000-0004-0000-0000-0000A0000000}"/>
    <hyperlink ref="E172" location="A127830088C" display="A127830088C" xr:uid="{00000000-0004-0000-0000-0000A1000000}"/>
    <hyperlink ref="E173" location="A127827118W" display="A127827118W" xr:uid="{00000000-0004-0000-0000-0000A2000000}"/>
    <hyperlink ref="E174" location="A127833065T" display="A127833065T" xr:uid="{00000000-0004-0000-0000-0000A3000000}"/>
    <hyperlink ref="E175" location="A127830095A" display="A127830095A" xr:uid="{00000000-0004-0000-0000-0000A4000000}"/>
    <hyperlink ref="E176" location="A127827125V" display="A127827125V" xr:uid="{00000000-0004-0000-0000-0000A5000000}"/>
    <hyperlink ref="E177" location="A127833060F" display="A127833060F" xr:uid="{00000000-0004-0000-0000-0000A6000000}"/>
    <hyperlink ref="E178" location="A127830090R" display="A127830090R" xr:uid="{00000000-0004-0000-0000-0000A7000000}"/>
    <hyperlink ref="E179" location="A127827120J" display="A127827120J" xr:uid="{00000000-0004-0000-0000-0000A8000000}"/>
    <hyperlink ref="E180" location="A127833057T" display="A127833057T" xr:uid="{00000000-0004-0000-0000-0000A9000000}"/>
    <hyperlink ref="E181" location="A127830087A" display="A127830087A" xr:uid="{00000000-0004-0000-0000-0000AA000000}"/>
    <hyperlink ref="E182" location="A127827117V" display="A127827117V" xr:uid="{00000000-0004-0000-0000-0000AB000000}"/>
    <hyperlink ref="E183" location="A127833064R" display="A127833064R" xr:uid="{00000000-0004-0000-0000-0000AC000000}"/>
    <hyperlink ref="E184" location="A127830094X" display="A127830094X" xr:uid="{00000000-0004-0000-0000-0000AD000000}"/>
    <hyperlink ref="E185" location="A127827124T" display="A127827124T" xr:uid="{00000000-0004-0000-0000-0000AE000000}"/>
    <hyperlink ref="E186" location="A127833063L" display="A127833063L" xr:uid="{00000000-0004-0000-0000-0000AF000000}"/>
    <hyperlink ref="E187" location="A127830093W" display="A127830093W" xr:uid="{00000000-0004-0000-0000-0000B0000000}"/>
    <hyperlink ref="E188" location="A127827123R" display="A127827123R" xr:uid="{00000000-0004-0000-0000-0000B1000000}"/>
    <hyperlink ref="E189" location="A127833071L" display="A127833071L" xr:uid="{00000000-0004-0000-0000-0000B2000000}"/>
    <hyperlink ref="E190" location="A127830101K" display="A127830101K" xr:uid="{00000000-0004-0000-0000-0000B3000000}"/>
    <hyperlink ref="E191" location="A127827131R" display="A127827131R" xr:uid="{00000000-0004-0000-0000-0000B4000000}"/>
    <hyperlink ref="E192" location="A127833037J" display="A127833037J" xr:uid="{00000000-0004-0000-0000-0000B5000000}"/>
    <hyperlink ref="E193" location="A127830067T" display="A127830067T" xr:uid="{00000000-0004-0000-0000-0000B6000000}"/>
    <hyperlink ref="E194" location="A127827097W" display="A127827097W" xr:uid="{00000000-0004-0000-0000-0000B7000000}"/>
    <hyperlink ref="E195" location="A127833039L" display="A127833039L" xr:uid="{00000000-0004-0000-0000-0000B8000000}"/>
    <hyperlink ref="E196" location="A127830069W" display="A127830069W" xr:uid="{00000000-0004-0000-0000-0000B9000000}"/>
    <hyperlink ref="E197" location="A127827099A" display="A127827099A" xr:uid="{00000000-0004-0000-0000-0000BA000000}"/>
    <hyperlink ref="E198" location="A127833038K" display="A127833038K" xr:uid="{00000000-0004-0000-0000-0000BB000000}"/>
    <hyperlink ref="E199" location="A127830068V" display="A127830068V" xr:uid="{00000000-0004-0000-0000-0000BC000000}"/>
    <hyperlink ref="E200" location="A127827098X" display="A127827098X" xr:uid="{00000000-0004-0000-0000-0000BD000000}"/>
    <hyperlink ref="E201" location="A127833032W" display="A127833032W" xr:uid="{00000000-0004-0000-0000-0000BE000000}"/>
    <hyperlink ref="E202" location="A127830062F" display="A127830062F" xr:uid="{00000000-0004-0000-0000-0000BF000000}"/>
    <hyperlink ref="E203" location="A127827092K" display="A127827092K" xr:uid="{00000000-0004-0000-0000-0000C0000000}"/>
    <hyperlink ref="E204" location="A127833036F" display="A127833036F" xr:uid="{00000000-0004-0000-0000-0000C1000000}"/>
    <hyperlink ref="E205" location="A127830066R" display="A127830066R" xr:uid="{00000000-0004-0000-0000-0000C2000000}"/>
    <hyperlink ref="E206" location="A127827096V" display="A127827096V" xr:uid="{00000000-0004-0000-0000-0000C3000000}"/>
    <hyperlink ref="E207" location="A127833031V" display="A127833031V" xr:uid="{00000000-0004-0000-0000-0000C4000000}"/>
    <hyperlink ref="E208" location="A127830061C" display="A127830061C" xr:uid="{00000000-0004-0000-0000-0000C5000000}"/>
    <hyperlink ref="E209" location="A127827091J" display="A127827091J" xr:uid="{00000000-0004-0000-0000-0000C6000000}"/>
    <hyperlink ref="E210" location="A127833029J" display="A127833029J" xr:uid="{00000000-0004-0000-0000-0000C7000000}"/>
    <hyperlink ref="E211" location="A127830059T" display="A127830059T" xr:uid="{00000000-0004-0000-0000-0000C8000000}"/>
    <hyperlink ref="E212" location="A127827089W" display="A127827089W" xr:uid="{00000000-0004-0000-0000-0000C9000000}"/>
    <hyperlink ref="E213" location="A127833040W" display="A127833040W" xr:uid="{00000000-0004-0000-0000-0000CA000000}"/>
    <hyperlink ref="E214" location="A127830070F" display="A127830070F" xr:uid="{00000000-0004-0000-0000-0000CB000000}"/>
    <hyperlink ref="E215" location="A127827100X" display="A127827100X" xr:uid="{00000000-0004-0000-0000-0000CC000000}"/>
    <hyperlink ref="E216" location="A127833028F" display="A127833028F" xr:uid="{00000000-0004-0000-0000-0000CD000000}"/>
    <hyperlink ref="E217" location="A127830058R" display="A127830058R" xr:uid="{00000000-0004-0000-0000-0000CE000000}"/>
    <hyperlink ref="E218" location="A127827088V" display="A127827088V" xr:uid="{00000000-0004-0000-0000-0000CF000000}"/>
    <hyperlink ref="E219" location="A127833035C" display="A127833035C" xr:uid="{00000000-0004-0000-0000-0000D0000000}"/>
    <hyperlink ref="E220" location="A127830065L" display="A127830065L" xr:uid="{00000000-0004-0000-0000-0000D1000000}"/>
    <hyperlink ref="E221" location="A127827095T" display="A127827095T" xr:uid="{00000000-0004-0000-0000-0000D2000000}"/>
    <hyperlink ref="E222" location="A127833030T" display="A127833030T" xr:uid="{00000000-0004-0000-0000-0000D3000000}"/>
    <hyperlink ref="E223" location="A127830060A" display="A127830060A" xr:uid="{00000000-0004-0000-0000-0000D4000000}"/>
    <hyperlink ref="E224" location="A127827090F" display="A127827090F" xr:uid="{00000000-0004-0000-0000-0000D5000000}"/>
    <hyperlink ref="E225" location="A127833027C" display="A127833027C" xr:uid="{00000000-0004-0000-0000-0000D6000000}"/>
    <hyperlink ref="E226" location="A127830057L" display="A127830057L" xr:uid="{00000000-0004-0000-0000-0000D7000000}"/>
    <hyperlink ref="E227" location="A127827087T" display="A127827087T" xr:uid="{00000000-0004-0000-0000-0000D8000000}"/>
    <hyperlink ref="E228" location="A127833034A" display="A127833034A" xr:uid="{00000000-0004-0000-0000-0000D9000000}"/>
    <hyperlink ref="E229" location="A127830064K" display="A127830064K" xr:uid="{00000000-0004-0000-0000-0000DA000000}"/>
    <hyperlink ref="E230" location="A127827094R" display="A127827094R" xr:uid="{00000000-0004-0000-0000-0000DB000000}"/>
    <hyperlink ref="E231" location="A127833033X" display="A127833033X" xr:uid="{00000000-0004-0000-0000-0000DC000000}"/>
    <hyperlink ref="E232" location="A127830063J" display="A127830063J" xr:uid="{00000000-0004-0000-0000-0000DD000000}"/>
    <hyperlink ref="E233" location="A127827093L" display="A127827093L" xr:uid="{00000000-0004-0000-0000-0000DE000000}"/>
    <hyperlink ref="E234" location="A127833041X" display="A127833041X" xr:uid="{00000000-0004-0000-0000-0000DF000000}"/>
    <hyperlink ref="E235" location="A127830071J" display="A127830071J" xr:uid="{00000000-0004-0000-0000-0000E0000000}"/>
    <hyperlink ref="E236" location="A127827101A" display="A127827101A" xr:uid="{00000000-0004-0000-0000-0000E1000000}"/>
    <hyperlink ref="E237" location="A127833217T" display="A127833217T" xr:uid="{00000000-0004-0000-0000-0000E2000000}"/>
    <hyperlink ref="E238" location="A127830247A" display="A127830247A" xr:uid="{00000000-0004-0000-0000-0000E3000000}"/>
    <hyperlink ref="E239" location="A127827277F" display="A127827277F" xr:uid="{00000000-0004-0000-0000-0000E4000000}"/>
    <hyperlink ref="E240" location="A127833219W" display="A127833219W" xr:uid="{00000000-0004-0000-0000-0000E5000000}"/>
    <hyperlink ref="E241" location="A127830249F" display="A127830249F" xr:uid="{00000000-0004-0000-0000-0000E6000000}"/>
    <hyperlink ref="E242" location="A127827279K" display="A127827279K" xr:uid="{00000000-0004-0000-0000-0000E7000000}"/>
    <hyperlink ref="E243" location="A127833218V" display="A127833218V" xr:uid="{00000000-0004-0000-0000-0000E8000000}"/>
    <hyperlink ref="E244" location="A127830248C" display="A127830248C" xr:uid="{00000000-0004-0000-0000-0000E9000000}"/>
    <hyperlink ref="E245" location="A127827278J" display="A127827278J" xr:uid="{00000000-0004-0000-0000-0000EA000000}"/>
    <hyperlink ref="E246" location="A127833212F" display="A127833212F" xr:uid="{00000000-0004-0000-0000-0000EB000000}"/>
    <hyperlink ref="E247" location="A127830242R" display="A127830242R" xr:uid="{00000000-0004-0000-0000-0000EC000000}"/>
    <hyperlink ref="E248" location="A127827272V" display="A127827272V" xr:uid="{00000000-0004-0000-0000-0000ED000000}"/>
    <hyperlink ref="E249" location="A127833216R" display="A127833216R" xr:uid="{00000000-0004-0000-0000-0000EE000000}"/>
    <hyperlink ref="E250" location="A127830246X" display="A127830246X" xr:uid="{00000000-0004-0000-0000-0000EF000000}"/>
    <hyperlink ref="E251" location="A127827276C" display="A127827276C" xr:uid="{00000000-0004-0000-0000-0000F0000000}"/>
    <hyperlink ref="E252" location="A127833211C" display="A127833211C" xr:uid="{00000000-0004-0000-0000-0000F1000000}"/>
    <hyperlink ref="E253" location="A127830241L" display="A127830241L" xr:uid="{00000000-0004-0000-0000-0000F2000000}"/>
    <hyperlink ref="E254" location="A127827271T" display="A127827271T" xr:uid="{00000000-0004-0000-0000-0000F3000000}"/>
    <hyperlink ref="E255" location="A127833209T" display="A127833209T" xr:uid="{00000000-0004-0000-0000-0000F4000000}"/>
    <hyperlink ref="E256" location="A127830239A" display="A127830239A" xr:uid="{00000000-0004-0000-0000-0000F5000000}"/>
    <hyperlink ref="E257" location="A127827269F" display="A127827269F" xr:uid="{00000000-0004-0000-0000-0000F6000000}"/>
    <hyperlink ref="E258" location="A127833220F" display="A127833220F" xr:uid="{00000000-0004-0000-0000-0000F7000000}"/>
    <hyperlink ref="E259" location="A127830250R" display="A127830250R" xr:uid="{00000000-0004-0000-0000-0000F8000000}"/>
    <hyperlink ref="E260" location="A127827280V" display="A127827280V" xr:uid="{00000000-0004-0000-0000-0000F9000000}"/>
    <hyperlink ref="E261" location="A127833208R" display="A127833208R" xr:uid="{00000000-0004-0000-0000-0000FA000000}"/>
    <hyperlink ref="E262" location="A127830238X" display="A127830238X" xr:uid="{00000000-0004-0000-0000-0000FB000000}"/>
    <hyperlink ref="E263" location="A127827268C" display="A127827268C" xr:uid="{00000000-0004-0000-0000-0000FC000000}"/>
    <hyperlink ref="E264" location="A127833215L" display="A127833215L" xr:uid="{00000000-0004-0000-0000-0000FD000000}"/>
    <hyperlink ref="E265" location="A127830245W" display="A127830245W" xr:uid="{00000000-0004-0000-0000-0000FE000000}"/>
    <hyperlink ref="E266" location="A127827275A" display="A127827275A" xr:uid="{00000000-0004-0000-0000-0000FF000000}"/>
    <hyperlink ref="E267" location="A127833210A" display="A127833210A" xr:uid="{00000000-0004-0000-0000-000000010000}"/>
    <hyperlink ref="E268" location="A127830240K" display="A127830240K" xr:uid="{00000000-0004-0000-0000-000001010000}"/>
    <hyperlink ref="E269" location="A127827270R" display="A127827270R" xr:uid="{00000000-0004-0000-0000-000002010000}"/>
    <hyperlink ref="E270" location="A127833207L" display="A127833207L" xr:uid="{00000000-0004-0000-0000-000003010000}"/>
    <hyperlink ref="E271" location="A127830237W" display="A127830237W" xr:uid="{00000000-0004-0000-0000-000004010000}"/>
    <hyperlink ref="E272" location="A127827267A" display="A127827267A" xr:uid="{00000000-0004-0000-0000-000005010000}"/>
    <hyperlink ref="E273" location="A127833214K" display="A127833214K" xr:uid="{00000000-0004-0000-0000-000006010000}"/>
    <hyperlink ref="E274" location="A127830244V" display="A127830244V" xr:uid="{00000000-0004-0000-0000-000007010000}"/>
    <hyperlink ref="E275" location="A127827274X" display="A127827274X" xr:uid="{00000000-0004-0000-0000-000008010000}"/>
    <hyperlink ref="E276" location="A127833213J" display="A127833213J" xr:uid="{00000000-0004-0000-0000-000009010000}"/>
    <hyperlink ref="E277" location="A127830243T" display="A127830243T" xr:uid="{00000000-0004-0000-0000-00000A010000}"/>
    <hyperlink ref="E278" location="A127827273W" display="A127827273W" xr:uid="{00000000-0004-0000-0000-00000B010000}"/>
    <hyperlink ref="E279" location="A127833221J" display="A127833221J" xr:uid="{00000000-0004-0000-0000-00000C010000}"/>
    <hyperlink ref="E280" location="A127830251T" display="A127830251T" xr:uid="{00000000-0004-0000-0000-00000D010000}"/>
    <hyperlink ref="E281" location="A127827281W" display="A127827281W" xr:uid="{00000000-0004-0000-0000-00000E010000}"/>
    <hyperlink ref="E282" location="A127833247F" display="A127833247F" xr:uid="{00000000-0004-0000-0000-00000F010000}"/>
    <hyperlink ref="E283" location="A127830277R" display="A127830277R" xr:uid="{00000000-0004-0000-0000-000010010000}"/>
    <hyperlink ref="E284" location="A127827307J" display="A127827307J" xr:uid="{00000000-0004-0000-0000-000011010000}"/>
    <hyperlink ref="E285" location="A127833249K" display="A127833249K" xr:uid="{00000000-0004-0000-0000-000012010000}"/>
    <hyperlink ref="E286" location="A127830279V" display="A127830279V" xr:uid="{00000000-0004-0000-0000-000013010000}"/>
    <hyperlink ref="E287" location="A127827309L" display="A127827309L" xr:uid="{00000000-0004-0000-0000-000014010000}"/>
    <hyperlink ref="E288" location="A127833248J" display="A127833248J" xr:uid="{00000000-0004-0000-0000-000015010000}"/>
    <hyperlink ref="E289" location="A127830278T" display="A127830278T" xr:uid="{00000000-0004-0000-0000-000016010000}"/>
    <hyperlink ref="E290" location="A127827308K" display="A127827308K" xr:uid="{00000000-0004-0000-0000-000017010000}"/>
    <hyperlink ref="E291" location="A127833242V" display="A127833242V" xr:uid="{00000000-0004-0000-0000-000018010000}"/>
    <hyperlink ref="E292" location="A127830272C" display="A127830272C" xr:uid="{00000000-0004-0000-0000-000019010000}"/>
    <hyperlink ref="E293" location="A127827302W" display="A127827302W" xr:uid="{00000000-0004-0000-0000-00001A010000}"/>
    <hyperlink ref="E294" location="A127833246C" display="A127833246C" xr:uid="{00000000-0004-0000-0000-00001B010000}"/>
    <hyperlink ref="E295" location="A127830276L" display="A127830276L" xr:uid="{00000000-0004-0000-0000-00001C010000}"/>
    <hyperlink ref="E296" location="A127827306F" display="A127827306F" xr:uid="{00000000-0004-0000-0000-00001D010000}"/>
    <hyperlink ref="E297" location="A127833241T" display="A127833241T" xr:uid="{00000000-0004-0000-0000-00001E010000}"/>
    <hyperlink ref="E298" location="A127830271A" display="A127830271A" xr:uid="{00000000-0004-0000-0000-00001F010000}"/>
    <hyperlink ref="E299" location="A127827301V" display="A127827301V" xr:uid="{00000000-0004-0000-0000-000020010000}"/>
    <hyperlink ref="E300" location="A127833239F" display="A127833239F" xr:uid="{00000000-0004-0000-0000-000021010000}"/>
    <hyperlink ref="E301" location="A127830269R" display="A127830269R" xr:uid="{00000000-0004-0000-0000-000022010000}"/>
    <hyperlink ref="E302" location="A127827299V" display="A127827299V" xr:uid="{00000000-0004-0000-0000-000023010000}"/>
    <hyperlink ref="E303" location="A127833250V" display="A127833250V" xr:uid="{00000000-0004-0000-0000-000024010000}"/>
    <hyperlink ref="E304" location="A127830280C" display="A127830280C" xr:uid="{00000000-0004-0000-0000-000025010000}"/>
    <hyperlink ref="E305" location="A127827310W" display="A127827310W" xr:uid="{00000000-0004-0000-0000-000026010000}"/>
    <hyperlink ref="E306" location="A127833238C" display="A127833238C" xr:uid="{00000000-0004-0000-0000-000027010000}"/>
    <hyperlink ref="E307" location="A127830268L" display="A127830268L" xr:uid="{00000000-0004-0000-0000-000028010000}"/>
    <hyperlink ref="E308" location="A127827298T" display="A127827298T" xr:uid="{00000000-0004-0000-0000-000029010000}"/>
    <hyperlink ref="E309" location="A127833245A" display="A127833245A" xr:uid="{00000000-0004-0000-0000-00002A010000}"/>
    <hyperlink ref="E310" location="A127830275K" display="A127830275K" xr:uid="{00000000-0004-0000-0000-00002B010000}"/>
    <hyperlink ref="E311" location="A127827305C" display="A127827305C" xr:uid="{00000000-0004-0000-0000-00002C010000}"/>
    <hyperlink ref="E312" location="A127833240R" display="A127833240R" xr:uid="{00000000-0004-0000-0000-00002D010000}"/>
    <hyperlink ref="E313" location="A127830270X" display="A127830270X" xr:uid="{00000000-0004-0000-0000-00002E010000}"/>
    <hyperlink ref="E314" location="A127827300T" display="A127827300T" xr:uid="{00000000-0004-0000-0000-00002F010000}"/>
    <hyperlink ref="E315" location="A127833237A" display="A127833237A" xr:uid="{00000000-0004-0000-0000-000030010000}"/>
    <hyperlink ref="E316" location="A127830267K" display="A127830267K" xr:uid="{00000000-0004-0000-0000-000031010000}"/>
    <hyperlink ref="E317" location="A127827297R" display="A127827297R" xr:uid="{00000000-0004-0000-0000-000032010000}"/>
    <hyperlink ref="E318" location="A127833244X" display="A127833244X" xr:uid="{00000000-0004-0000-0000-000033010000}"/>
    <hyperlink ref="E319" location="A127830274J" display="A127830274J" xr:uid="{00000000-0004-0000-0000-000034010000}"/>
    <hyperlink ref="E320" location="A127827304A" display="A127827304A" xr:uid="{00000000-0004-0000-0000-000035010000}"/>
    <hyperlink ref="E321" location="A127833243W" display="A127833243W" xr:uid="{00000000-0004-0000-0000-000036010000}"/>
    <hyperlink ref="E322" location="A127830273F" display="A127830273F" xr:uid="{00000000-0004-0000-0000-000037010000}"/>
    <hyperlink ref="E323" location="A127827303X" display="A127827303X" xr:uid="{00000000-0004-0000-0000-000038010000}"/>
    <hyperlink ref="E324" location="A127833251W" display="A127833251W" xr:uid="{00000000-0004-0000-0000-000039010000}"/>
    <hyperlink ref="E325" location="A127830281F" display="A127830281F" xr:uid="{00000000-0004-0000-0000-00003A010000}"/>
    <hyperlink ref="E326" location="A127827311X" display="A127827311X" xr:uid="{00000000-0004-0000-0000-00003B010000}"/>
    <hyperlink ref="E327" location="A127833157A" display="A127833157A" xr:uid="{00000000-0004-0000-0000-00003C010000}"/>
    <hyperlink ref="E328" location="A127830187K" display="A127830187K" xr:uid="{00000000-0004-0000-0000-00003D010000}"/>
    <hyperlink ref="E329" location="A127827217C" display="A127827217C" xr:uid="{00000000-0004-0000-0000-00003E010000}"/>
    <hyperlink ref="E330" location="A127833159F" display="A127833159F" xr:uid="{00000000-0004-0000-0000-00003F010000}"/>
    <hyperlink ref="E331" location="A127830189R" display="A127830189R" xr:uid="{00000000-0004-0000-0000-000040010000}"/>
    <hyperlink ref="E332" location="A127827219J" display="A127827219J" xr:uid="{00000000-0004-0000-0000-000041010000}"/>
    <hyperlink ref="E333" location="A127833158C" display="A127833158C" xr:uid="{00000000-0004-0000-0000-000042010000}"/>
    <hyperlink ref="E334" location="A127830188L" display="A127830188L" xr:uid="{00000000-0004-0000-0000-000043010000}"/>
    <hyperlink ref="E335" location="A127827218F" display="A127827218F" xr:uid="{00000000-0004-0000-0000-000044010000}"/>
    <hyperlink ref="E336" location="A127833152R" display="A127833152R" xr:uid="{00000000-0004-0000-0000-000045010000}"/>
    <hyperlink ref="E337" location="A127830182X" display="A127830182X" xr:uid="{00000000-0004-0000-0000-000046010000}"/>
    <hyperlink ref="E338" location="A127827212T" display="A127827212T" xr:uid="{00000000-0004-0000-0000-000047010000}"/>
    <hyperlink ref="E339" location="A127833156X" display="A127833156X" xr:uid="{00000000-0004-0000-0000-000048010000}"/>
    <hyperlink ref="E340" location="A127830186J" display="A127830186J" xr:uid="{00000000-0004-0000-0000-000049010000}"/>
    <hyperlink ref="E341" location="A127827216A" display="A127827216A" xr:uid="{00000000-0004-0000-0000-00004A010000}"/>
    <hyperlink ref="E342" location="A127833151L" display="A127833151L" xr:uid="{00000000-0004-0000-0000-00004B010000}"/>
    <hyperlink ref="E343" location="A127830181W" display="A127830181W" xr:uid="{00000000-0004-0000-0000-00004C010000}"/>
    <hyperlink ref="E344" location="A127827211R" display="A127827211R" xr:uid="{00000000-0004-0000-0000-00004D010000}"/>
    <hyperlink ref="E345" location="A127833149A" display="A127833149A" xr:uid="{00000000-0004-0000-0000-00004E010000}"/>
    <hyperlink ref="E346" location="A127830179K" display="A127830179K" xr:uid="{00000000-0004-0000-0000-00004F010000}"/>
    <hyperlink ref="E347" location="A127827209C" display="A127827209C" xr:uid="{00000000-0004-0000-0000-000050010000}"/>
    <hyperlink ref="E348" location="A127833160R" display="A127833160R" xr:uid="{00000000-0004-0000-0000-000051010000}"/>
    <hyperlink ref="E349" location="A127830190X" display="A127830190X" xr:uid="{00000000-0004-0000-0000-000052010000}"/>
    <hyperlink ref="E350" location="A127827220T" display="A127827220T" xr:uid="{00000000-0004-0000-0000-000053010000}"/>
    <hyperlink ref="E351" location="A127833148X" display="A127833148X" xr:uid="{00000000-0004-0000-0000-000054010000}"/>
    <hyperlink ref="E352" location="A127830178J" display="A127830178J" xr:uid="{00000000-0004-0000-0000-000055010000}"/>
    <hyperlink ref="E353" location="A127827208A" display="A127827208A" xr:uid="{00000000-0004-0000-0000-000056010000}"/>
    <hyperlink ref="E354" location="A127833155W" display="A127833155W" xr:uid="{00000000-0004-0000-0000-000057010000}"/>
    <hyperlink ref="E355" location="A127830185F" display="A127830185F" xr:uid="{00000000-0004-0000-0000-000058010000}"/>
    <hyperlink ref="E356" location="A127827215X" display="A127827215X" xr:uid="{00000000-0004-0000-0000-000059010000}"/>
    <hyperlink ref="E357" location="A127833150K" display="A127833150K" xr:uid="{00000000-0004-0000-0000-00005A010000}"/>
    <hyperlink ref="E358" location="A127830180V" display="A127830180V" xr:uid="{00000000-0004-0000-0000-00005B010000}"/>
    <hyperlink ref="E359" location="A127827210L" display="A127827210L" xr:uid="{00000000-0004-0000-0000-00005C010000}"/>
    <hyperlink ref="E360" location="A127833147W" display="A127833147W" xr:uid="{00000000-0004-0000-0000-00005D010000}"/>
    <hyperlink ref="E361" location="A127830177F" display="A127830177F" xr:uid="{00000000-0004-0000-0000-00005E010000}"/>
    <hyperlink ref="E362" location="A127827207X" display="A127827207X" xr:uid="{00000000-0004-0000-0000-00005F010000}"/>
    <hyperlink ref="E363" location="A127833154V" display="A127833154V" xr:uid="{00000000-0004-0000-0000-000060010000}"/>
    <hyperlink ref="E364" location="A127830184C" display="A127830184C" xr:uid="{00000000-0004-0000-0000-000061010000}"/>
    <hyperlink ref="E365" location="A127827214W" display="A127827214W" xr:uid="{00000000-0004-0000-0000-000062010000}"/>
    <hyperlink ref="E366" location="A127833153T" display="A127833153T" xr:uid="{00000000-0004-0000-0000-000063010000}"/>
    <hyperlink ref="E367" location="A127830183A" display="A127830183A" xr:uid="{00000000-0004-0000-0000-000064010000}"/>
    <hyperlink ref="E368" location="A127827213V" display="A127827213V" xr:uid="{00000000-0004-0000-0000-000065010000}"/>
    <hyperlink ref="E369" location="A127833161T" display="A127833161T" xr:uid="{00000000-0004-0000-0000-000066010000}"/>
    <hyperlink ref="E370" location="A127830191A" display="A127830191A" xr:uid="{00000000-0004-0000-0000-000067010000}"/>
    <hyperlink ref="E371" location="A127827221V" display="A127827221V" xr:uid="{00000000-0004-0000-0000-000068010000}"/>
    <hyperlink ref="E372" location="A127833007V" display="A127833007V" xr:uid="{00000000-0004-0000-0000-000069010000}"/>
    <hyperlink ref="E373" location="A127830037C" display="A127830037C" xr:uid="{00000000-0004-0000-0000-00006A010000}"/>
    <hyperlink ref="E374" location="A127827067J" display="A127827067J" xr:uid="{00000000-0004-0000-0000-00006B010000}"/>
    <hyperlink ref="E375" location="A127833009X" display="A127833009X" xr:uid="{00000000-0004-0000-0000-00006C010000}"/>
    <hyperlink ref="E376" location="A127830039J" display="A127830039J" xr:uid="{00000000-0004-0000-0000-00006D010000}"/>
    <hyperlink ref="E377" location="A127827069L" display="A127827069L" xr:uid="{00000000-0004-0000-0000-00006E010000}"/>
    <hyperlink ref="E378" location="A127833008W" display="A127833008W" xr:uid="{00000000-0004-0000-0000-00006F010000}"/>
    <hyperlink ref="E379" location="A127830038F" display="A127830038F" xr:uid="{00000000-0004-0000-0000-000070010000}"/>
    <hyperlink ref="E380" location="A127827068K" display="A127827068K" xr:uid="{00000000-0004-0000-0000-000071010000}"/>
    <hyperlink ref="E381" location="A127833002J" display="A127833002J" xr:uid="{00000000-0004-0000-0000-000072010000}"/>
    <hyperlink ref="E382" location="A127830032T" display="A127830032T" xr:uid="{00000000-0004-0000-0000-000073010000}"/>
    <hyperlink ref="E383" location="A127827062W" display="A127827062W" xr:uid="{00000000-0004-0000-0000-000074010000}"/>
    <hyperlink ref="E384" location="A127833006T" display="A127833006T" xr:uid="{00000000-0004-0000-0000-000075010000}"/>
    <hyperlink ref="E385" location="A127830036A" display="A127830036A" xr:uid="{00000000-0004-0000-0000-000076010000}"/>
    <hyperlink ref="E386" location="A127827066F" display="A127827066F" xr:uid="{00000000-0004-0000-0000-000077010000}"/>
    <hyperlink ref="E387" location="A127833001F" display="A127833001F" xr:uid="{00000000-0004-0000-0000-000078010000}"/>
    <hyperlink ref="E388" location="A127830031R" display="A127830031R" xr:uid="{00000000-0004-0000-0000-000079010000}"/>
    <hyperlink ref="E389" location="A127827061V" display="A127827061V" xr:uid="{00000000-0004-0000-0000-00007A010000}"/>
    <hyperlink ref="E390" location="A127832999C" display="A127832999C" xr:uid="{00000000-0004-0000-0000-00007B010000}"/>
    <hyperlink ref="E391" location="A127830029C" display="A127830029C" xr:uid="{00000000-0004-0000-0000-00007C010000}"/>
    <hyperlink ref="E392" location="A127827059J" display="A127827059J" xr:uid="{00000000-0004-0000-0000-00007D010000}"/>
    <hyperlink ref="E393" location="A127833010J" display="A127833010J" xr:uid="{00000000-0004-0000-0000-00007E010000}"/>
    <hyperlink ref="E394" location="A127830040T" display="A127830040T" xr:uid="{00000000-0004-0000-0000-00007F010000}"/>
    <hyperlink ref="E395" location="A127827070W" display="A127827070W" xr:uid="{00000000-0004-0000-0000-000080010000}"/>
    <hyperlink ref="E396" location="A127832998A" display="A127832998A" xr:uid="{00000000-0004-0000-0000-000081010000}"/>
    <hyperlink ref="E397" location="A127830028A" display="A127830028A" xr:uid="{00000000-0004-0000-0000-000082010000}"/>
    <hyperlink ref="E398" location="A127827058F" display="A127827058F" xr:uid="{00000000-0004-0000-0000-000083010000}"/>
    <hyperlink ref="E399" location="A127833005R" display="A127833005R" xr:uid="{00000000-0004-0000-0000-000084010000}"/>
    <hyperlink ref="E400" location="A127830035X" display="A127830035X" xr:uid="{00000000-0004-0000-0000-000085010000}"/>
    <hyperlink ref="E401" location="A127827065C" display="A127827065C" xr:uid="{00000000-0004-0000-0000-000086010000}"/>
    <hyperlink ref="E402" location="A127833000C" display="A127833000C" xr:uid="{00000000-0004-0000-0000-000087010000}"/>
    <hyperlink ref="E403" location="A127830030L" display="A127830030L" xr:uid="{00000000-0004-0000-0000-000088010000}"/>
    <hyperlink ref="E404" location="A127827060T" display="A127827060T" xr:uid="{00000000-0004-0000-0000-000089010000}"/>
    <hyperlink ref="E405" location="A127832997X" display="A127832997X" xr:uid="{00000000-0004-0000-0000-00008A010000}"/>
    <hyperlink ref="E406" location="A127830027X" display="A127830027X" xr:uid="{00000000-0004-0000-0000-00008B010000}"/>
    <hyperlink ref="E407" location="A127827057C" display="A127827057C" xr:uid="{00000000-0004-0000-0000-00008C010000}"/>
    <hyperlink ref="E408" location="A127833004L" display="A127833004L" xr:uid="{00000000-0004-0000-0000-00008D010000}"/>
    <hyperlink ref="E409" location="A127830034W" display="A127830034W" xr:uid="{00000000-0004-0000-0000-00008E010000}"/>
    <hyperlink ref="E410" location="A127827064A" display="A127827064A" xr:uid="{00000000-0004-0000-0000-00008F010000}"/>
    <hyperlink ref="E411" location="A127833003K" display="A127833003K" xr:uid="{00000000-0004-0000-0000-000090010000}"/>
    <hyperlink ref="E412" location="A127830033V" display="A127830033V" xr:uid="{00000000-0004-0000-0000-000091010000}"/>
    <hyperlink ref="E413" location="A127827063X" display="A127827063X" xr:uid="{00000000-0004-0000-0000-000092010000}"/>
    <hyperlink ref="E414" location="A127833011K" display="A127833011K" xr:uid="{00000000-0004-0000-0000-000093010000}"/>
    <hyperlink ref="E415" location="A127830041V" display="A127830041V" xr:uid="{00000000-0004-0000-0000-000094010000}"/>
    <hyperlink ref="E416" location="A127827071X" display="A127827071X" xr:uid="{00000000-0004-0000-0000-000095010000}"/>
    <hyperlink ref="E417" location="A127832977R" display="A127832977R" xr:uid="{00000000-0004-0000-0000-000096010000}"/>
    <hyperlink ref="E418" location="A127830007R" display="A127830007R" xr:uid="{00000000-0004-0000-0000-000097010000}"/>
    <hyperlink ref="E419" location="A127827037V" display="A127827037V" xr:uid="{00000000-0004-0000-0000-000098010000}"/>
    <hyperlink ref="E420" location="A127832979V" display="A127832979V" xr:uid="{00000000-0004-0000-0000-000099010000}"/>
    <hyperlink ref="E421" location="A127830009V" display="A127830009V" xr:uid="{00000000-0004-0000-0000-00009A010000}"/>
    <hyperlink ref="E422" location="A127827039X" display="A127827039X" xr:uid="{00000000-0004-0000-0000-00009B010000}"/>
    <hyperlink ref="E423" location="A127832978T" display="A127832978T" xr:uid="{00000000-0004-0000-0000-00009C010000}"/>
    <hyperlink ref="E424" location="A127830008T" display="A127830008T" xr:uid="{00000000-0004-0000-0000-00009D010000}"/>
    <hyperlink ref="E425" location="A127827038W" display="A127827038W" xr:uid="{00000000-0004-0000-0000-00009E010000}"/>
    <hyperlink ref="E426" location="A127832972C" display="A127832972C" xr:uid="{00000000-0004-0000-0000-00009F010000}"/>
    <hyperlink ref="E427" location="A127830002C" display="A127830002C" xr:uid="{00000000-0004-0000-0000-0000A0010000}"/>
    <hyperlink ref="E428" location="A127827032J" display="A127827032J" xr:uid="{00000000-0004-0000-0000-0000A1010000}"/>
    <hyperlink ref="E429" location="A127832976L" display="A127832976L" xr:uid="{00000000-0004-0000-0000-0000A2010000}"/>
    <hyperlink ref="E430" location="A127830006L" display="A127830006L" xr:uid="{00000000-0004-0000-0000-0000A3010000}"/>
    <hyperlink ref="E431" location="A127827036T" display="A127827036T" xr:uid="{00000000-0004-0000-0000-0000A4010000}"/>
    <hyperlink ref="E432" location="A127832971A" display="A127832971A" xr:uid="{00000000-0004-0000-0000-0000A5010000}"/>
    <hyperlink ref="E433" location="A127830001A" display="A127830001A" xr:uid="{00000000-0004-0000-0000-0000A6010000}"/>
    <hyperlink ref="E434" location="A127827031F" display="A127827031F" xr:uid="{00000000-0004-0000-0000-0000A7010000}"/>
    <hyperlink ref="E435" location="A127832969R" display="A127832969R" xr:uid="{00000000-0004-0000-0000-0000A8010000}"/>
    <hyperlink ref="E436" location="A127829999V" display="A127829999V" xr:uid="{00000000-0004-0000-0000-0000A9010000}"/>
    <hyperlink ref="E437" location="A127827029V" display="A127827029V" xr:uid="{00000000-0004-0000-0000-0000AA010000}"/>
    <hyperlink ref="E438" location="A127832980C" display="A127832980C" xr:uid="{00000000-0004-0000-0000-0000AB010000}"/>
    <hyperlink ref="E439" location="A127830010C" display="A127830010C" xr:uid="{00000000-0004-0000-0000-0000AC010000}"/>
    <hyperlink ref="E440" location="A127827040J" display="A127827040J" xr:uid="{00000000-0004-0000-0000-0000AD010000}"/>
    <hyperlink ref="E441" location="A127832968L" display="A127832968L" xr:uid="{00000000-0004-0000-0000-0000AE010000}"/>
    <hyperlink ref="E442" location="A127829998T" display="A127829998T" xr:uid="{00000000-0004-0000-0000-0000AF010000}"/>
    <hyperlink ref="E443" location="A127827028T" display="A127827028T" xr:uid="{00000000-0004-0000-0000-0000B0010000}"/>
    <hyperlink ref="E444" location="A127832975K" display="A127832975K" xr:uid="{00000000-0004-0000-0000-0000B1010000}"/>
    <hyperlink ref="E445" location="A127830005K" display="A127830005K" xr:uid="{00000000-0004-0000-0000-0000B2010000}"/>
    <hyperlink ref="E446" location="A127827035R" display="A127827035R" xr:uid="{00000000-0004-0000-0000-0000B3010000}"/>
    <hyperlink ref="E447" location="A127832970X" display="A127832970X" xr:uid="{00000000-0004-0000-0000-0000B4010000}"/>
    <hyperlink ref="E448" location="A127830000X" display="A127830000X" xr:uid="{00000000-0004-0000-0000-0000B5010000}"/>
    <hyperlink ref="E449" location="A127827030C" display="A127827030C" xr:uid="{00000000-0004-0000-0000-0000B6010000}"/>
    <hyperlink ref="E450" location="A127832967K" display="A127832967K" xr:uid="{00000000-0004-0000-0000-0000B7010000}"/>
    <hyperlink ref="E451" location="A127829997R" display="A127829997R" xr:uid="{00000000-0004-0000-0000-0000B8010000}"/>
    <hyperlink ref="E452" location="A127827027R" display="A127827027R" xr:uid="{00000000-0004-0000-0000-0000B9010000}"/>
    <hyperlink ref="E453" location="A127832974J" display="A127832974J" xr:uid="{00000000-0004-0000-0000-0000BA010000}"/>
    <hyperlink ref="E454" location="A127830004J" display="A127830004J" xr:uid="{00000000-0004-0000-0000-0000BB010000}"/>
    <hyperlink ref="E455" location="A127827034L" display="A127827034L" xr:uid="{00000000-0004-0000-0000-0000BC010000}"/>
    <hyperlink ref="E456" location="A127832973F" display="A127832973F" xr:uid="{00000000-0004-0000-0000-0000BD010000}"/>
    <hyperlink ref="E457" location="A127830003F" display="A127830003F" xr:uid="{00000000-0004-0000-0000-0000BE010000}"/>
    <hyperlink ref="E458" location="A127827033K" display="A127827033K" xr:uid="{00000000-0004-0000-0000-0000BF010000}"/>
    <hyperlink ref="E459" location="A127832981F" display="A127832981F" xr:uid="{00000000-0004-0000-0000-0000C0010000}"/>
    <hyperlink ref="E460" location="A127830011F" display="A127830011F" xr:uid="{00000000-0004-0000-0000-0000C1010000}"/>
    <hyperlink ref="E461" location="A127827041K" display="A127827041K" xr:uid="{00000000-0004-0000-0000-0000C2010000}"/>
    <hyperlink ref="E462" location="A127833097K" display="A127833097K" xr:uid="{00000000-0004-0000-0000-0000C3010000}"/>
    <hyperlink ref="E463" location="A127830127J" display="A127830127J" xr:uid="{00000000-0004-0000-0000-0000C4010000}"/>
    <hyperlink ref="E464" location="A127827157L" display="A127827157L" xr:uid="{00000000-0004-0000-0000-0000C5010000}"/>
    <hyperlink ref="E465" location="A127833099R" display="A127833099R" xr:uid="{00000000-0004-0000-0000-0000C6010000}"/>
    <hyperlink ref="E466" location="A127830129L" display="A127830129L" xr:uid="{00000000-0004-0000-0000-0000C7010000}"/>
    <hyperlink ref="E467" location="A127827159T" display="A127827159T" xr:uid="{00000000-0004-0000-0000-0000C8010000}"/>
    <hyperlink ref="E468" location="A127833098L" display="A127833098L" xr:uid="{00000000-0004-0000-0000-0000C9010000}"/>
    <hyperlink ref="E469" location="A127830128K" display="A127830128K" xr:uid="{00000000-0004-0000-0000-0000CA010000}"/>
    <hyperlink ref="E470" location="A127827158R" display="A127827158R" xr:uid="{00000000-0004-0000-0000-0000CB010000}"/>
    <hyperlink ref="E471" location="A127833092X" display="A127833092X" xr:uid="{00000000-0004-0000-0000-0000CC010000}"/>
    <hyperlink ref="E472" location="A127830122W" display="A127830122W" xr:uid="{00000000-0004-0000-0000-0000CD010000}"/>
    <hyperlink ref="E473" location="A127827152A" display="A127827152A" xr:uid="{00000000-0004-0000-0000-0000CE010000}"/>
    <hyperlink ref="E474" location="A127833096J" display="A127833096J" xr:uid="{00000000-0004-0000-0000-0000CF010000}"/>
    <hyperlink ref="E475" location="A127830126F" display="A127830126F" xr:uid="{00000000-0004-0000-0000-0000D0010000}"/>
    <hyperlink ref="E476" location="A127827156K" display="A127827156K" xr:uid="{00000000-0004-0000-0000-0000D1010000}"/>
    <hyperlink ref="E477" location="A127833091W" display="A127833091W" xr:uid="{00000000-0004-0000-0000-0000D2010000}"/>
    <hyperlink ref="E478" location="A127830121V" display="A127830121V" xr:uid="{00000000-0004-0000-0000-0000D3010000}"/>
    <hyperlink ref="E479" location="A127827151X" display="A127827151X" xr:uid="{00000000-0004-0000-0000-0000D4010000}"/>
    <hyperlink ref="E480" location="A127833089K" display="A127833089K" xr:uid="{00000000-0004-0000-0000-0000D5010000}"/>
    <hyperlink ref="E481" location="A127830119J" display="A127830119J" xr:uid="{00000000-0004-0000-0000-0000D6010000}"/>
    <hyperlink ref="E482" location="A127827149L" display="A127827149L" xr:uid="{00000000-0004-0000-0000-0000D7010000}"/>
    <hyperlink ref="E483" location="A127833100L" display="A127833100L" xr:uid="{00000000-0004-0000-0000-0000D8010000}"/>
    <hyperlink ref="E484" location="A127830130W" display="A127830130W" xr:uid="{00000000-0004-0000-0000-0000D9010000}"/>
    <hyperlink ref="E485" location="A127827160A" display="A127827160A" xr:uid="{00000000-0004-0000-0000-0000DA010000}"/>
    <hyperlink ref="E486" location="A127833088J" display="A127833088J" xr:uid="{00000000-0004-0000-0000-0000DB010000}"/>
    <hyperlink ref="E487" location="A127830118F" display="A127830118F" xr:uid="{00000000-0004-0000-0000-0000DC010000}"/>
    <hyperlink ref="E488" location="A127827148K" display="A127827148K" xr:uid="{00000000-0004-0000-0000-0000DD010000}"/>
    <hyperlink ref="E489" location="A127833095F" display="A127833095F" xr:uid="{00000000-0004-0000-0000-0000DE010000}"/>
    <hyperlink ref="E490" location="A127830125C" display="A127830125C" xr:uid="{00000000-0004-0000-0000-0000DF010000}"/>
    <hyperlink ref="E491" location="A127827155J" display="A127827155J" xr:uid="{00000000-0004-0000-0000-0000E0010000}"/>
    <hyperlink ref="E492" location="A127833090V" display="A127833090V" xr:uid="{00000000-0004-0000-0000-0000E1010000}"/>
    <hyperlink ref="E493" location="A127830120T" display="A127830120T" xr:uid="{00000000-0004-0000-0000-0000E2010000}"/>
    <hyperlink ref="E494" location="A127827150W" display="A127827150W" xr:uid="{00000000-0004-0000-0000-0000E3010000}"/>
    <hyperlink ref="E495" location="A127833087F" display="A127833087F" xr:uid="{00000000-0004-0000-0000-0000E4010000}"/>
    <hyperlink ref="E496" location="A127830117C" display="A127830117C" xr:uid="{00000000-0004-0000-0000-0000E5010000}"/>
    <hyperlink ref="E497" location="A127827147J" display="A127827147J" xr:uid="{00000000-0004-0000-0000-0000E6010000}"/>
    <hyperlink ref="E498" location="A127833094C" display="A127833094C" xr:uid="{00000000-0004-0000-0000-0000E7010000}"/>
    <hyperlink ref="E499" location="A127830124A" display="A127830124A" xr:uid="{00000000-0004-0000-0000-0000E8010000}"/>
    <hyperlink ref="E500" location="A127827154F" display="A127827154F" xr:uid="{00000000-0004-0000-0000-0000E9010000}"/>
    <hyperlink ref="E501" location="A127833093A" display="A127833093A" xr:uid="{00000000-0004-0000-0000-0000EA010000}"/>
    <hyperlink ref="E502" location="A127830123X" display="A127830123X" xr:uid="{00000000-0004-0000-0000-0000EB010000}"/>
    <hyperlink ref="E503" location="A127827153C" display="A127827153C" xr:uid="{00000000-0004-0000-0000-0000EC010000}"/>
    <hyperlink ref="E504" location="A127833101R" display="A127833101R" xr:uid="{00000000-0004-0000-0000-0000ED010000}"/>
    <hyperlink ref="E505" location="A127830131X" display="A127830131X" xr:uid="{00000000-0004-0000-0000-0000EE010000}"/>
    <hyperlink ref="E506" location="A127827161C" display="A127827161C" xr:uid="{00000000-0004-0000-0000-0000EF010000}"/>
    <hyperlink ref="E507" location="A127834837X" display="A127834837X" xr:uid="{00000000-0004-0000-0000-0000F0010000}"/>
    <hyperlink ref="E508" location="A127831867J" display="A127831867J" xr:uid="{00000000-0004-0000-0000-0000F1010000}"/>
    <hyperlink ref="E509" location="A127828897L" display="A127828897L" xr:uid="{00000000-0004-0000-0000-0000F2010000}"/>
    <hyperlink ref="E510" location="A127834839C" display="A127834839C" xr:uid="{00000000-0004-0000-0000-0000F3010000}"/>
    <hyperlink ref="E511" location="A127831869L" display="A127831869L" xr:uid="{00000000-0004-0000-0000-0000F4010000}"/>
    <hyperlink ref="E512" location="A127828899T" display="A127828899T" xr:uid="{00000000-0004-0000-0000-0000F5010000}"/>
    <hyperlink ref="E513" location="A127834838A" display="A127834838A" xr:uid="{00000000-0004-0000-0000-0000F6010000}"/>
    <hyperlink ref="E514" location="A127831868K" display="A127831868K" xr:uid="{00000000-0004-0000-0000-0000F7010000}"/>
    <hyperlink ref="E515" location="A127828898R" display="A127828898R" xr:uid="{00000000-0004-0000-0000-0000F8010000}"/>
    <hyperlink ref="E516" location="A127834832L" display="A127834832L" xr:uid="{00000000-0004-0000-0000-0000F9010000}"/>
    <hyperlink ref="E517" location="A127831862W" display="A127831862W" xr:uid="{00000000-0004-0000-0000-0000FA010000}"/>
    <hyperlink ref="E518" location="A127828892A" display="A127828892A" xr:uid="{00000000-0004-0000-0000-0000FB010000}"/>
    <hyperlink ref="E519" location="A127834836W" display="A127834836W" xr:uid="{00000000-0004-0000-0000-0000FC010000}"/>
    <hyperlink ref="E520" location="A127831866F" display="A127831866F" xr:uid="{00000000-0004-0000-0000-0000FD010000}"/>
    <hyperlink ref="E521" location="A127828896K" display="A127828896K" xr:uid="{00000000-0004-0000-0000-0000FE010000}"/>
    <hyperlink ref="E522" location="A127834831K" display="A127834831K" xr:uid="{00000000-0004-0000-0000-0000FF010000}"/>
    <hyperlink ref="E523" location="A127831861V" display="A127831861V" xr:uid="{00000000-0004-0000-0000-000000020000}"/>
    <hyperlink ref="E524" location="A127828891X" display="A127828891X" xr:uid="{00000000-0004-0000-0000-000001020000}"/>
    <hyperlink ref="E525" location="A127834829X" display="A127834829X" xr:uid="{00000000-0004-0000-0000-000002020000}"/>
    <hyperlink ref="E526" location="A127831859J" display="A127831859J" xr:uid="{00000000-0004-0000-0000-000003020000}"/>
    <hyperlink ref="E527" location="A127828889L" display="A127828889L" xr:uid="{00000000-0004-0000-0000-000004020000}"/>
    <hyperlink ref="E528" location="A127834840L" display="A127834840L" xr:uid="{00000000-0004-0000-0000-000005020000}"/>
    <hyperlink ref="E529" location="A127831870W" display="A127831870W" xr:uid="{00000000-0004-0000-0000-000006020000}"/>
    <hyperlink ref="E530" location="A127828900R" display="A127828900R" xr:uid="{00000000-0004-0000-0000-000007020000}"/>
    <hyperlink ref="E531" location="A127834828W" display="A127834828W" xr:uid="{00000000-0004-0000-0000-000008020000}"/>
    <hyperlink ref="E532" location="A127831858F" display="A127831858F" xr:uid="{00000000-0004-0000-0000-000009020000}"/>
    <hyperlink ref="E533" location="A127828888K" display="A127828888K" xr:uid="{00000000-0004-0000-0000-00000A020000}"/>
    <hyperlink ref="E534" location="A127834835V" display="A127834835V" xr:uid="{00000000-0004-0000-0000-00000B020000}"/>
    <hyperlink ref="E535" location="A127831865C" display="A127831865C" xr:uid="{00000000-0004-0000-0000-00000C020000}"/>
    <hyperlink ref="E536" location="A127828895J" display="A127828895J" xr:uid="{00000000-0004-0000-0000-00000D020000}"/>
    <hyperlink ref="E537" location="A127834830J" display="A127834830J" xr:uid="{00000000-0004-0000-0000-00000E020000}"/>
    <hyperlink ref="E538" location="A127831860T" display="A127831860T" xr:uid="{00000000-0004-0000-0000-00000F020000}"/>
    <hyperlink ref="E539" location="A127828890W" display="A127828890W" xr:uid="{00000000-0004-0000-0000-000010020000}"/>
    <hyperlink ref="E540" location="A127834827V" display="A127834827V" xr:uid="{00000000-0004-0000-0000-000011020000}"/>
    <hyperlink ref="E541" location="A127831857C" display="A127831857C" xr:uid="{00000000-0004-0000-0000-000012020000}"/>
    <hyperlink ref="E542" location="A127828887J" display="A127828887J" xr:uid="{00000000-0004-0000-0000-000013020000}"/>
    <hyperlink ref="E543" location="A127834834T" display="A127834834T" xr:uid="{00000000-0004-0000-0000-000014020000}"/>
    <hyperlink ref="E544" location="A127831864A" display="A127831864A" xr:uid="{00000000-0004-0000-0000-000015020000}"/>
    <hyperlink ref="E545" location="A127828894F" display="A127828894F" xr:uid="{00000000-0004-0000-0000-000016020000}"/>
    <hyperlink ref="E546" location="A127834833R" display="A127834833R" xr:uid="{00000000-0004-0000-0000-000017020000}"/>
    <hyperlink ref="E547" location="A127831863X" display="A127831863X" xr:uid="{00000000-0004-0000-0000-000018020000}"/>
    <hyperlink ref="E548" location="A127828893C" display="A127828893C" xr:uid="{00000000-0004-0000-0000-000019020000}"/>
    <hyperlink ref="E549" location="A127834841R" display="A127834841R" xr:uid="{00000000-0004-0000-0000-00001A020000}"/>
    <hyperlink ref="E550" location="A127831871X" display="A127831871X" xr:uid="{00000000-0004-0000-0000-00001B020000}"/>
    <hyperlink ref="E551" location="A127828901T" display="A127828901T" xr:uid="{00000000-0004-0000-0000-00001C020000}"/>
    <hyperlink ref="E552" location="A127833517V" display="A127833517V" xr:uid="{00000000-0004-0000-0000-00001D020000}"/>
    <hyperlink ref="E553" location="A127830547C" display="A127830547C" xr:uid="{00000000-0004-0000-0000-00001E020000}"/>
    <hyperlink ref="E554" location="A127827577J" display="A127827577J" xr:uid="{00000000-0004-0000-0000-00001F020000}"/>
    <hyperlink ref="E555" location="A127833519X" display="A127833519X" xr:uid="{00000000-0004-0000-0000-000020020000}"/>
    <hyperlink ref="E556" location="A127830549J" display="A127830549J" xr:uid="{00000000-0004-0000-0000-000021020000}"/>
    <hyperlink ref="E557" location="A127827579L" display="A127827579L" xr:uid="{00000000-0004-0000-0000-000022020000}"/>
    <hyperlink ref="E558" location="A127833518W" display="A127833518W" xr:uid="{00000000-0004-0000-0000-000023020000}"/>
    <hyperlink ref="E559" location="A127830548F" display="A127830548F" xr:uid="{00000000-0004-0000-0000-000024020000}"/>
    <hyperlink ref="E560" location="A127827578K" display="A127827578K" xr:uid="{00000000-0004-0000-0000-000025020000}"/>
    <hyperlink ref="E561" location="A127833512J" display="A127833512J" xr:uid="{00000000-0004-0000-0000-000026020000}"/>
    <hyperlink ref="E562" location="A127830542T" display="A127830542T" xr:uid="{00000000-0004-0000-0000-000027020000}"/>
    <hyperlink ref="E563" location="A127827572W" display="A127827572W" xr:uid="{00000000-0004-0000-0000-000028020000}"/>
    <hyperlink ref="E564" location="A127833516T" display="A127833516T" xr:uid="{00000000-0004-0000-0000-000029020000}"/>
    <hyperlink ref="E565" location="A127830546A" display="A127830546A" xr:uid="{00000000-0004-0000-0000-00002A020000}"/>
    <hyperlink ref="E566" location="A127827576F" display="A127827576F" xr:uid="{00000000-0004-0000-0000-00002B020000}"/>
    <hyperlink ref="E567" location="A127833511F" display="A127833511F" xr:uid="{00000000-0004-0000-0000-00002C020000}"/>
    <hyperlink ref="E568" location="A127830541R" display="A127830541R" xr:uid="{00000000-0004-0000-0000-00002D020000}"/>
    <hyperlink ref="E569" location="A127827571V" display="A127827571V" xr:uid="{00000000-0004-0000-0000-00002E020000}"/>
    <hyperlink ref="E570" location="A127833509V" display="A127833509V" xr:uid="{00000000-0004-0000-0000-00002F020000}"/>
    <hyperlink ref="E571" location="A127830539C" display="A127830539C" xr:uid="{00000000-0004-0000-0000-000030020000}"/>
    <hyperlink ref="E572" location="A127827569J" display="A127827569J" xr:uid="{00000000-0004-0000-0000-000031020000}"/>
    <hyperlink ref="E573" location="A127833520J" display="A127833520J" xr:uid="{00000000-0004-0000-0000-000032020000}"/>
    <hyperlink ref="E574" location="A127830550T" display="A127830550T" xr:uid="{00000000-0004-0000-0000-000033020000}"/>
    <hyperlink ref="E575" location="A127827580W" display="A127827580W" xr:uid="{00000000-0004-0000-0000-000034020000}"/>
    <hyperlink ref="E576" location="A127833508T" display="A127833508T" xr:uid="{00000000-0004-0000-0000-000035020000}"/>
    <hyperlink ref="E577" location="A127830538A" display="A127830538A" xr:uid="{00000000-0004-0000-0000-000036020000}"/>
    <hyperlink ref="E578" location="A127827568F" display="A127827568F" xr:uid="{00000000-0004-0000-0000-000037020000}"/>
    <hyperlink ref="E579" location="A127833515R" display="A127833515R" xr:uid="{00000000-0004-0000-0000-000038020000}"/>
    <hyperlink ref="E580" location="A127830545X" display="A127830545X" xr:uid="{00000000-0004-0000-0000-000039020000}"/>
    <hyperlink ref="E581" location="A127827575C" display="A127827575C" xr:uid="{00000000-0004-0000-0000-00003A020000}"/>
    <hyperlink ref="E582" location="A127833510C" display="A127833510C" xr:uid="{00000000-0004-0000-0000-00003B020000}"/>
    <hyperlink ref="E583" location="A127830540L" display="A127830540L" xr:uid="{00000000-0004-0000-0000-00003C020000}"/>
    <hyperlink ref="E584" location="A127827570T" display="A127827570T" xr:uid="{00000000-0004-0000-0000-00003D020000}"/>
    <hyperlink ref="E585" location="A127833507R" display="A127833507R" xr:uid="{00000000-0004-0000-0000-00003E020000}"/>
    <hyperlink ref="E586" location="A127830537X" display="A127830537X" xr:uid="{00000000-0004-0000-0000-00003F020000}"/>
    <hyperlink ref="E587" location="A127827567C" display="A127827567C" xr:uid="{00000000-0004-0000-0000-000040020000}"/>
    <hyperlink ref="E588" location="A127833514L" display="A127833514L" xr:uid="{00000000-0004-0000-0000-000041020000}"/>
    <hyperlink ref="E589" location="A127830544W" display="A127830544W" xr:uid="{00000000-0004-0000-0000-000042020000}"/>
    <hyperlink ref="E590" location="A127827574A" display="A127827574A" xr:uid="{00000000-0004-0000-0000-000043020000}"/>
    <hyperlink ref="E591" location="A127833513K" display="A127833513K" xr:uid="{00000000-0004-0000-0000-000044020000}"/>
    <hyperlink ref="E592" location="A127830543V" display="A127830543V" xr:uid="{00000000-0004-0000-0000-000045020000}"/>
    <hyperlink ref="E593" location="A127827573X" display="A127827573X" xr:uid="{00000000-0004-0000-0000-000046020000}"/>
    <hyperlink ref="E594" location="A127833521K" display="A127833521K" xr:uid="{00000000-0004-0000-0000-000047020000}"/>
    <hyperlink ref="E595" location="A127830551V" display="A127830551V" xr:uid="{00000000-0004-0000-0000-000048020000}"/>
    <hyperlink ref="E596" location="A127827581X" display="A127827581X" xr:uid="{00000000-0004-0000-0000-000049020000}"/>
    <hyperlink ref="E597" location="A127835167T" display="A127835167T" xr:uid="{00000000-0004-0000-0000-00004A020000}"/>
    <hyperlink ref="E598" location="A127832197A" display="A127832197A" xr:uid="{00000000-0004-0000-0000-00004B020000}"/>
    <hyperlink ref="E599" location="A127829227V" display="A127829227V" xr:uid="{00000000-0004-0000-0000-00004C020000}"/>
    <hyperlink ref="E600" location="A127835169W" display="A127835169W" xr:uid="{00000000-0004-0000-0000-00004D020000}"/>
    <hyperlink ref="E601" location="A127832199F" display="A127832199F" xr:uid="{00000000-0004-0000-0000-00004E020000}"/>
    <hyperlink ref="E602" location="A127829229X" display="A127829229X" xr:uid="{00000000-0004-0000-0000-00004F020000}"/>
    <hyperlink ref="E603" location="A127835168V" display="A127835168V" xr:uid="{00000000-0004-0000-0000-000050020000}"/>
    <hyperlink ref="E604" location="A127832198C" display="A127832198C" xr:uid="{00000000-0004-0000-0000-000051020000}"/>
    <hyperlink ref="E605" location="A127829228W" display="A127829228W" xr:uid="{00000000-0004-0000-0000-000052020000}"/>
    <hyperlink ref="E606" location="A127835162F" display="A127835162F" xr:uid="{00000000-0004-0000-0000-000053020000}"/>
    <hyperlink ref="E607" location="A127832192R" display="A127832192R" xr:uid="{00000000-0004-0000-0000-000054020000}"/>
    <hyperlink ref="E608" location="A127829222J" display="A127829222J" xr:uid="{00000000-0004-0000-0000-000055020000}"/>
    <hyperlink ref="E609" location="A127835166R" display="A127835166R" xr:uid="{00000000-0004-0000-0000-000056020000}"/>
    <hyperlink ref="E610" location="A127832196X" display="A127832196X" xr:uid="{00000000-0004-0000-0000-000057020000}"/>
    <hyperlink ref="E611" location="A127829226T" display="A127829226T" xr:uid="{00000000-0004-0000-0000-000058020000}"/>
    <hyperlink ref="E612" location="A127835161C" display="A127835161C" xr:uid="{00000000-0004-0000-0000-000059020000}"/>
    <hyperlink ref="E613" location="A127832191L" display="A127832191L" xr:uid="{00000000-0004-0000-0000-00005A020000}"/>
    <hyperlink ref="E614" location="A127829221F" display="A127829221F" xr:uid="{00000000-0004-0000-0000-00005B020000}"/>
    <hyperlink ref="E615" location="A127835159T" display="A127835159T" xr:uid="{00000000-0004-0000-0000-00005C020000}"/>
    <hyperlink ref="E616" location="A127832189A" display="A127832189A" xr:uid="{00000000-0004-0000-0000-00005D020000}"/>
    <hyperlink ref="E617" location="A127829219V" display="A127829219V" xr:uid="{00000000-0004-0000-0000-00005E020000}"/>
    <hyperlink ref="E618" location="A127835170F" display="A127835170F" xr:uid="{00000000-0004-0000-0000-00005F020000}"/>
    <hyperlink ref="E619" location="A127832200C" display="A127832200C" xr:uid="{00000000-0004-0000-0000-000060020000}"/>
    <hyperlink ref="E620" location="A127829230J" display="A127829230J" xr:uid="{00000000-0004-0000-0000-000061020000}"/>
    <hyperlink ref="E621" location="A127835158R" display="A127835158R" xr:uid="{00000000-0004-0000-0000-000062020000}"/>
    <hyperlink ref="E622" location="A127832188X" display="A127832188X" xr:uid="{00000000-0004-0000-0000-000063020000}"/>
    <hyperlink ref="E623" location="A127829218T" display="A127829218T" xr:uid="{00000000-0004-0000-0000-000064020000}"/>
    <hyperlink ref="E624" location="A127835165L" display="A127835165L" xr:uid="{00000000-0004-0000-0000-000065020000}"/>
    <hyperlink ref="E625" location="A127832195W" display="A127832195W" xr:uid="{00000000-0004-0000-0000-000066020000}"/>
    <hyperlink ref="E626" location="A127829225R" display="A127829225R" xr:uid="{00000000-0004-0000-0000-000067020000}"/>
    <hyperlink ref="E627" location="A127835160A" display="A127835160A" xr:uid="{00000000-0004-0000-0000-000068020000}"/>
    <hyperlink ref="E628" location="A127832190K" display="A127832190K" xr:uid="{00000000-0004-0000-0000-000069020000}"/>
    <hyperlink ref="E629" location="A127829220C" display="A127829220C" xr:uid="{00000000-0004-0000-0000-00006A020000}"/>
    <hyperlink ref="E630" location="A127835157L" display="A127835157L" xr:uid="{00000000-0004-0000-0000-00006B020000}"/>
    <hyperlink ref="E631" location="A127832187W" display="A127832187W" xr:uid="{00000000-0004-0000-0000-00006C020000}"/>
    <hyperlink ref="E632" location="A127829217R" display="A127829217R" xr:uid="{00000000-0004-0000-0000-00006D020000}"/>
    <hyperlink ref="E633" location="A127835164K" display="A127835164K" xr:uid="{00000000-0004-0000-0000-00006E020000}"/>
    <hyperlink ref="E634" location="A127832194V" display="A127832194V" xr:uid="{00000000-0004-0000-0000-00006F020000}"/>
    <hyperlink ref="E635" location="A127829224L" display="A127829224L" xr:uid="{00000000-0004-0000-0000-000070020000}"/>
    <hyperlink ref="E636" location="A127835163J" display="A127835163J" xr:uid="{00000000-0004-0000-0000-000071020000}"/>
    <hyperlink ref="E637" location="A127832193T" display="A127832193T" xr:uid="{00000000-0004-0000-0000-000072020000}"/>
    <hyperlink ref="E638" location="A127829223K" display="A127829223K" xr:uid="{00000000-0004-0000-0000-000073020000}"/>
    <hyperlink ref="E639" location="A127835171J" display="A127835171J" xr:uid="{00000000-0004-0000-0000-000074020000}"/>
    <hyperlink ref="E640" location="A127832201F" display="A127832201F" xr:uid="{00000000-0004-0000-0000-000075020000}"/>
    <hyperlink ref="E641" location="A127829231K" display="A127829231K" xr:uid="{00000000-0004-0000-0000-000076020000}"/>
    <hyperlink ref="E642" location="A127835497J" display="A127835497J" xr:uid="{00000000-0004-0000-0000-000077020000}"/>
    <hyperlink ref="E643" location="A127832527F" display="A127832527F" xr:uid="{00000000-0004-0000-0000-000078020000}"/>
    <hyperlink ref="E644" location="A127829557K" display="A127829557K" xr:uid="{00000000-0004-0000-0000-000079020000}"/>
    <hyperlink ref="E645" location="A127835499L" display="A127835499L" xr:uid="{00000000-0004-0000-0000-00007A020000}"/>
    <hyperlink ref="E646" location="A127832529K" display="A127832529K" xr:uid="{00000000-0004-0000-0000-00007B020000}"/>
    <hyperlink ref="E647" location="A127829559R" display="A127829559R" xr:uid="{00000000-0004-0000-0000-00007C020000}"/>
    <hyperlink ref="E648" location="A127835498K" display="A127835498K" xr:uid="{00000000-0004-0000-0000-00007D020000}"/>
    <hyperlink ref="E649" location="A127832528J" display="A127832528J" xr:uid="{00000000-0004-0000-0000-00007E020000}"/>
    <hyperlink ref="E650" location="A127829558L" display="A127829558L" xr:uid="{00000000-0004-0000-0000-00007F020000}"/>
    <hyperlink ref="E651" location="A127835492W" display="A127835492W" xr:uid="{00000000-0004-0000-0000-000080020000}"/>
    <hyperlink ref="E652" location="A127832522V" display="A127832522V" xr:uid="{00000000-0004-0000-0000-000081020000}"/>
    <hyperlink ref="E653" location="A127829552X" display="A127829552X" xr:uid="{00000000-0004-0000-0000-000082020000}"/>
    <hyperlink ref="E654" location="A127835496F" display="A127835496F" xr:uid="{00000000-0004-0000-0000-000083020000}"/>
    <hyperlink ref="E655" location="A127832526C" display="A127832526C" xr:uid="{00000000-0004-0000-0000-000084020000}"/>
    <hyperlink ref="E656" location="A127829556J" display="A127829556J" xr:uid="{00000000-0004-0000-0000-000085020000}"/>
    <hyperlink ref="E657" location="A127835491V" display="A127835491V" xr:uid="{00000000-0004-0000-0000-000086020000}"/>
    <hyperlink ref="E658" location="A127832521T" display="A127832521T" xr:uid="{00000000-0004-0000-0000-000087020000}"/>
    <hyperlink ref="E659" location="A127829551W" display="A127829551W" xr:uid="{00000000-0004-0000-0000-000088020000}"/>
    <hyperlink ref="E660" location="A127835489J" display="A127835489J" xr:uid="{00000000-0004-0000-0000-000089020000}"/>
    <hyperlink ref="E661" location="A127832519F" display="A127832519F" xr:uid="{00000000-0004-0000-0000-00008A020000}"/>
    <hyperlink ref="E662" location="A127829549K" display="A127829549K" xr:uid="{00000000-0004-0000-0000-00008B020000}"/>
    <hyperlink ref="E663" location="A127835500K" display="A127835500K" xr:uid="{00000000-0004-0000-0000-00008C020000}"/>
    <hyperlink ref="E664" location="A127832530V" display="A127832530V" xr:uid="{00000000-0004-0000-0000-00008D020000}"/>
    <hyperlink ref="E665" location="A127829560X" display="A127829560X" xr:uid="{00000000-0004-0000-0000-00008E020000}"/>
    <hyperlink ref="E666" location="A127835488F" display="A127835488F" xr:uid="{00000000-0004-0000-0000-00008F020000}"/>
    <hyperlink ref="E667" location="A127832518C" display="A127832518C" xr:uid="{00000000-0004-0000-0000-000090020000}"/>
    <hyperlink ref="E668" location="A127829548J" display="A127829548J" xr:uid="{00000000-0004-0000-0000-000091020000}"/>
    <hyperlink ref="E669" location="A127835495C" display="A127835495C" xr:uid="{00000000-0004-0000-0000-000092020000}"/>
    <hyperlink ref="E670" location="A127832525A" display="A127832525A" xr:uid="{00000000-0004-0000-0000-000093020000}"/>
    <hyperlink ref="E671" location="A127829555F" display="A127829555F" xr:uid="{00000000-0004-0000-0000-000094020000}"/>
    <hyperlink ref="E672" location="A127835490T" display="A127835490T" xr:uid="{00000000-0004-0000-0000-000095020000}"/>
    <hyperlink ref="E673" location="A127832520R" display="A127832520R" xr:uid="{00000000-0004-0000-0000-000096020000}"/>
    <hyperlink ref="E674" location="A127829550V" display="A127829550V" xr:uid="{00000000-0004-0000-0000-000097020000}"/>
    <hyperlink ref="E675" location="A127835487C" display="A127835487C" xr:uid="{00000000-0004-0000-0000-000098020000}"/>
    <hyperlink ref="E676" location="A127832517A" display="A127832517A" xr:uid="{00000000-0004-0000-0000-000099020000}"/>
    <hyperlink ref="E677" location="A127829547F" display="A127829547F" xr:uid="{00000000-0004-0000-0000-00009A020000}"/>
    <hyperlink ref="E678" location="A127835494A" display="A127835494A" xr:uid="{00000000-0004-0000-0000-00009B020000}"/>
    <hyperlink ref="E679" location="A127832524X" display="A127832524X" xr:uid="{00000000-0004-0000-0000-00009C020000}"/>
    <hyperlink ref="E680" location="A127829554C" display="A127829554C" xr:uid="{00000000-0004-0000-0000-00009D020000}"/>
    <hyperlink ref="E681" location="A127835493X" display="A127835493X" xr:uid="{00000000-0004-0000-0000-00009E020000}"/>
    <hyperlink ref="E682" location="A127832523W" display="A127832523W" xr:uid="{00000000-0004-0000-0000-00009F020000}"/>
    <hyperlink ref="E683" location="A127829553A" display="A127829553A" xr:uid="{00000000-0004-0000-0000-0000A0020000}"/>
    <hyperlink ref="E684" location="A127835501L" display="A127835501L" xr:uid="{00000000-0004-0000-0000-0000A1020000}"/>
    <hyperlink ref="E685" location="A127832531W" display="A127832531W" xr:uid="{00000000-0004-0000-0000-0000A2020000}"/>
    <hyperlink ref="E686" location="A127829561A" display="A127829561A" xr:uid="{00000000-0004-0000-0000-0000A3020000}"/>
    <hyperlink ref="E687" location="A127833847K" display="A127833847K" xr:uid="{00000000-0004-0000-0000-0000A4020000}"/>
    <hyperlink ref="E688" location="A127830877V" display="A127830877V" xr:uid="{00000000-0004-0000-0000-0000A5020000}"/>
    <hyperlink ref="E689" location="A127827907L" display="A127827907L" xr:uid="{00000000-0004-0000-0000-0000A6020000}"/>
    <hyperlink ref="E690" location="A127833849R" display="A127833849R" xr:uid="{00000000-0004-0000-0000-0000A7020000}"/>
    <hyperlink ref="E691" location="A127830879X" display="A127830879X" xr:uid="{00000000-0004-0000-0000-0000A8020000}"/>
    <hyperlink ref="E692" location="A127827909T" display="A127827909T" xr:uid="{00000000-0004-0000-0000-0000A9020000}"/>
    <hyperlink ref="E693" location="A127833848L" display="A127833848L" xr:uid="{00000000-0004-0000-0000-0000AA020000}"/>
    <hyperlink ref="E694" location="A127830878W" display="A127830878W" xr:uid="{00000000-0004-0000-0000-0000AB020000}"/>
    <hyperlink ref="E695" location="A127827908R" display="A127827908R" xr:uid="{00000000-0004-0000-0000-0000AC020000}"/>
    <hyperlink ref="E696" location="A127833842X" display="A127833842X" xr:uid="{00000000-0004-0000-0000-0000AD020000}"/>
    <hyperlink ref="E697" location="A127830872J" display="A127830872J" xr:uid="{00000000-0004-0000-0000-0000AE020000}"/>
    <hyperlink ref="E698" location="A127827902A" display="A127827902A" xr:uid="{00000000-0004-0000-0000-0000AF020000}"/>
    <hyperlink ref="E699" location="A127833846J" display="A127833846J" xr:uid="{00000000-0004-0000-0000-0000B0020000}"/>
    <hyperlink ref="E700" location="A127830876T" display="A127830876T" xr:uid="{00000000-0004-0000-0000-0000B1020000}"/>
    <hyperlink ref="E701" location="A127827906K" display="A127827906K" xr:uid="{00000000-0004-0000-0000-0000B2020000}"/>
    <hyperlink ref="E702" location="A127833841W" display="A127833841W" xr:uid="{00000000-0004-0000-0000-0000B3020000}"/>
    <hyperlink ref="E703" location="A127830871F" display="A127830871F" xr:uid="{00000000-0004-0000-0000-0000B4020000}"/>
    <hyperlink ref="E704" location="A127827901X" display="A127827901X" xr:uid="{00000000-0004-0000-0000-0000B5020000}"/>
    <hyperlink ref="E705" location="A127833839K" display="A127833839K" xr:uid="{00000000-0004-0000-0000-0000B6020000}"/>
    <hyperlink ref="E706" location="A127830869V" display="A127830869V" xr:uid="{00000000-0004-0000-0000-0000B7020000}"/>
    <hyperlink ref="E707" location="A127827899X" display="A127827899X" xr:uid="{00000000-0004-0000-0000-0000B8020000}"/>
    <hyperlink ref="E708" location="A127833850X" display="A127833850X" xr:uid="{00000000-0004-0000-0000-0000B9020000}"/>
    <hyperlink ref="E709" location="A127830880J" display="A127830880J" xr:uid="{00000000-0004-0000-0000-0000BA020000}"/>
    <hyperlink ref="E710" location="A127827910A" display="A127827910A" xr:uid="{00000000-0004-0000-0000-0000BB020000}"/>
    <hyperlink ref="E711" location="A127833838J" display="A127833838J" xr:uid="{00000000-0004-0000-0000-0000BC020000}"/>
    <hyperlink ref="E712" location="A127830868T" display="A127830868T" xr:uid="{00000000-0004-0000-0000-0000BD020000}"/>
    <hyperlink ref="E713" location="A127827898W" display="A127827898W" xr:uid="{00000000-0004-0000-0000-0000BE020000}"/>
    <hyperlink ref="E714" location="A127833845F" display="A127833845F" xr:uid="{00000000-0004-0000-0000-0000BF020000}"/>
    <hyperlink ref="E715" location="A127830875R" display="A127830875R" xr:uid="{00000000-0004-0000-0000-0000C0020000}"/>
    <hyperlink ref="E716" location="A127827905J" display="A127827905J" xr:uid="{00000000-0004-0000-0000-0000C1020000}"/>
    <hyperlink ref="E717" location="A127833840V" display="A127833840V" xr:uid="{00000000-0004-0000-0000-0000C2020000}"/>
    <hyperlink ref="E718" location="A127830870C" display="A127830870C" xr:uid="{00000000-0004-0000-0000-0000C3020000}"/>
    <hyperlink ref="E719" location="A127827900W" display="A127827900W" xr:uid="{00000000-0004-0000-0000-0000C4020000}"/>
    <hyperlink ref="E720" location="A127833837F" display="A127833837F" xr:uid="{00000000-0004-0000-0000-0000C5020000}"/>
    <hyperlink ref="E721" location="A127830867R" display="A127830867R" xr:uid="{00000000-0004-0000-0000-0000C6020000}"/>
    <hyperlink ref="E722" location="A127827897V" display="A127827897V" xr:uid="{00000000-0004-0000-0000-0000C7020000}"/>
    <hyperlink ref="E723" location="A127833844C" display="A127833844C" xr:uid="{00000000-0004-0000-0000-0000C8020000}"/>
    <hyperlink ref="E724" location="A127830874L" display="A127830874L" xr:uid="{00000000-0004-0000-0000-0000C9020000}"/>
    <hyperlink ref="E725" location="A127827904F" display="A127827904F" xr:uid="{00000000-0004-0000-0000-0000CA020000}"/>
    <hyperlink ref="E726" location="A127833843A" display="A127833843A" xr:uid="{00000000-0004-0000-0000-0000CB020000}"/>
    <hyperlink ref="E727" location="A127830873K" display="A127830873K" xr:uid="{00000000-0004-0000-0000-0000CC020000}"/>
    <hyperlink ref="E728" location="A127827903C" display="A127827903C" xr:uid="{00000000-0004-0000-0000-0000CD020000}"/>
    <hyperlink ref="E729" location="A127833851A" display="A127833851A" xr:uid="{00000000-0004-0000-0000-0000CE020000}"/>
    <hyperlink ref="E730" location="A127830881K" display="A127830881K" xr:uid="{00000000-0004-0000-0000-0000CF020000}"/>
    <hyperlink ref="E731" location="A127827911C" display="A127827911C" xr:uid="{00000000-0004-0000-0000-0000D0020000}"/>
    <hyperlink ref="E732" location="A127834177C" display="A127834177C" xr:uid="{00000000-0004-0000-0000-0000D1020000}"/>
    <hyperlink ref="E733" location="A127831207A" display="A127831207A" xr:uid="{00000000-0004-0000-0000-0000D2020000}"/>
    <hyperlink ref="E734" location="A127828237F" display="A127828237F" xr:uid="{00000000-0004-0000-0000-0000D3020000}"/>
    <hyperlink ref="E735" location="A127834179J" display="A127834179J" xr:uid="{00000000-0004-0000-0000-0000D4020000}"/>
    <hyperlink ref="E736" location="A127831209F" display="A127831209F" xr:uid="{00000000-0004-0000-0000-0000D5020000}"/>
    <hyperlink ref="E737" location="A127828239K" display="A127828239K" xr:uid="{00000000-0004-0000-0000-0000D6020000}"/>
    <hyperlink ref="E738" location="A127834178F" display="A127834178F" xr:uid="{00000000-0004-0000-0000-0000D7020000}"/>
    <hyperlink ref="E739" location="A127831208C" display="A127831208C" xr:uid="{00000000-0004-0000-0000-0000D8020000}"/>
    <hyperlink ref="E740" location="A127828238J" display="A127828238J" xr:uid="{00000000-0004-0000-0000-0000D9020000}"/>
    <hyperlink ref="E741" location="A127834172T" display="A127834172T" xr:uid="{00000000-0004-0000-0000-0000DA020000}"/>
    <hyperlink ref="E742" location="A127831202R" display="A127831202R" xr:uid="{00000000-0004-0000-0000-0000DB020000}"/>
    <hyperlink ref="E743" location="A127828232V" display="A127828232V" xr:uid="{00000000-0004-0000-0000-0000DC020000}"/>
    <hyperlink ref="E744" location="A127834176A" display="A127834176A" xr:uid="{00000000-0004-0000-0000-0000DD020000}"/>
    <hyperlink ref="E745" location="A127831206X" display="A127831206X" xr:uid="{00000000-0004-0000-0000-0000DE020000}"/>
    <hyperlink ref="E746" location="A127828236C" display="A127828236C" xr:uid="{00000000-0004-0000-0000-0000DF020000}"/>
    <hyperlink ref="E747" location="A127834171R" display="A127834171R" xr:uid="{00000000-0004-0000-0000-0000E0020000}"/>
    <hyperlink ref="E748" location="A127831201L" display="A127831201L" xr:uid="{00000000-0004-0000-0000-0000E1020000}"/>
    <hyperlink ref="E749" location="A127828231T" display="A127828231T" xr:uid="{00000000-0004-0000-0000-0000E2020000}"/>
    <hyperlink ref="E750" location="A127834169C" display="A127834169C" xr:uid="{00000000-0004-0000-0000-0000E3020000}"/>
    <hyperlink ref="E751" location="A127831199L" display="A127831199L" xr:uid="{00000000-0004-0000-0000-0000E4020000}"/>
    <hyperlink ref="E752" location="A127828229F" display="A127828229F" xr:uid="{00000000-0004-0000-0000-0000E5020000}"/>
    <hyperlink ref="E753" location="A127834180T" display="A127834180T" xr:uid="{00000000-0004-0000-0000-0000E6020000}"/>
    <hyperlink ref="E754" location="A127831210R" display="A127831210R" xr:uid="{00000000-0004-0000-0000-0000E7020000}"/>
    <hyperlink ref="E755" location="A127828240V" display="A127828240V" xr:uid="{00000000-0004-0000-0000-0000E8020000}"/>
    <hyperlink ref="E756" location="A127834168A" display="A127834168A" xr:uid="{00000000-0004-0000-0000-0000E9020000}"/>
    <hyperlink ref="E757" location="A127831198K" display="A127831198K" xr:uid="{00000000-0004-0000-0000-0000EA020000}"/>
    <hyperlink ref="E758" location="A127828228C" display="A127828228C" xr:uid="{00000000-0004-0000-0000-0000EB020000}"/>
    <hyperlink ref="E759" location="A127834175X" display="A127834175X" xr:uid="{00000000-0004-0000-0000-0000EC020000}"/>
    <hyperlink ref="E760" location="A127831205W" display="A127831205W" xr:uid="{00000000-0004-0000-0000-0000ED020000}"/>
    <hyperlink ref="E761" location="A127828235A" display="A127828235A" xr:uid="{00000000-0004-0000-0000-0000EE020000}"/>
    <hyperlink ref="E762" location="A127834170L" display="A127834170L" xr:uid="{00000000-0004-0000-0000-0000EF020000}"/>
    <hyperlink ref="E763" location="A127831200K" display="A127831200K" xr:uid="{00000000-0004-0000-0000-0000F0020000}"/>
    <hyperlink ref="E764" location="A127828230R" display="A127828230R" xr:uid="{00000000-0004-0000-0000-0000F1020000}"/>
    <hyperlink ref="E765" location="A127834167X" display="A127834167X" xr:uid="{00000000-0004-0000-0000-0000F2020000}"/>
    <hyperlink ref="E766" location="A127831197J" display="A127831197J" xr:uid="{00000000-0004-0000-0000-0000F3020000}"/>
    <hyperlink ref="E767" location="A127828227A" display="A127828227A" xr:uid="{00000000-0004-0000-0000-0000F4020000}"/>
    <hyperlink ref="E768" location="A127834174W" display="A127834174W" xr:uid="{00000000-0004-0000-0000-0000F5020000}"/>
    <hyperlink ref="E769" location="A127831204V" display="A127831204V" xr:uid="{00000000-0004-0000-0000-0000F6020000}"/>
    <hyperlink ref="E770" location="A127828234X" display="A127828234X" xr:uid="{00000000-0004-0000-0000-0000F7020000}"/>
    <hyperlink ref="E771" location="A127834173V" display="A127834173V" xr:uid="{00000000-0004-0000-0000-0000F8020000}"/>
    <hyperlink ref="E772" location="A127831203T" display="A127831203T" xr:uid="{00000000-0004-0000-0000-0000F9020000}"/>
    <hyperlink ref="E773" location="A127828233W" display="A127828233W" xr:uid="{00000000-0004-0000-0000-0000FA020000}"/>
    <hyperlink ref="E774" location="A127834181V" display="A127834181V" xr:uid="{00000000-0004-0000-0000-0000FB020000}"/>
    <hyperlink ref="E775" location="A127831211T" display="A127831211T" xr:uid="{00000000-0004-0000-0000-0000FC020000}"/>
    <hyperlink ref="E776" location="A127828241W" display="A127828241W" xr:uid="{00000000-0004-0000-0000-0000FD020000}"/>
    <hyperlink ref="E777" location="A127834507J" display="A127834507J" xr:uid="{00000000-0004-0000-0000-0000FE020000}"/>
    <hyperlink ref="E778" location="A127831537T" display="A127831537T" xr:uid="{00000000-0004-0000-0000-0000FF020000}"/>
    <hyperlink ref="E779" location="A127828567W" display="A127828567W" xr:uid="{00000000-0004-0000-0000-000000030000}"/>
    <hyperlink ref="E780" location="A127834509L" display="A127834509L" xr:uid="{00000000-0004-0000-0000-000001030000}"/>
    <hyperlink ref="E781" location="A127831539W" display="A127831539W" xr:uid="{00000000-0004-0000-0000-000002030000}"/>
    <hyperlink ref="E782" location="A127828569A" display="A127828569A" xr:uid="{00000000-0004-0000-0000-000003030000}"/>
    <hyperlink ref="E783" location="A127834508K" display="A127834508K" xr:uid="{00000000-0004-0000-0000-000004030000}"/>
    <hyperlink ref="E784" location="A127831538V" display="A127831538V" xr:uid="{00000000-0004-0000-0000-000005030000}"/>
    <hyperlink ref="E785" location="A127828568X" display="A127828568X" xr:uid="{00000000-0004-0000-0000-000006030000}"/>
    <hyperlink ref="E786" location="A127834502W" display="A127834502W" xr:uid="{00000000-0004-0000-0000-000007030000}"/>
    <hyperlink ref="E787" location="A127831532F" display="A127831532F" xr:uid="{00000000-0004-0000-0000-000008030000}"/>
    <hyperlink ref="E788" location="A127828562K" display="A127828562K" xr:uid="{00000000-0004-0000-0000-000009030000}"/>
    <hyperlink ref="E789" location="A127834506F" display="A127834506F" xr:uid="{00000000-0004-0000-0000-00000A030000}"/>
    <hyperlink ref="E790" location="A127831536R" display="A127831536R" xr:uid="{00000000-0004-0000-0000-00000B030000}"/>
    <hyperlink ref="E791" location="A127828566V" display="A127828566V" xr:uid="{00000000-0004-0000-0000-00000C030000}"/>
    <hyperlink ref="E792" location="A127834501V" display="A127834501V" xr:uid="{00000000-0004-0000-0000-00000D030000}"/>
    <hyperlink ref="E793" location="A127831531C" display="A127831531C" xr:uid="{00000000-0004-0000-0000-00000E030000}"/>
    <hyperlink ref="E794" location="A127828561J" display="A127828561J" xr:uid="{00000000-0004-0000-0000-00000F030000}"/>
    <hyperlink ref="E795" location="A127834499V" display="A127834499V" xr:uid="{00000000-0004-0000-0000-000010030000}"/>
    <hyperlink ref="E796" location="A127831529T" display="A127831529T" xr:uid="{00000000-0004-0000-0000-000011030000}"/>
    <hyperlink ref="E797" location="A127828559W" display="A127828559W" xr:uid="{00000000-0004-0000-0000-000012030000}"/>
    <hyperlink ref="E798" location="A127834510W" display="A127834510W" xr:uid="{00000000-0004-0000-0000-000013030000}"/>
    <hyperlink ref="E799" location="A127831540F" display="A127831540F" xr:uid="{00000000-0004-0000-0000-000014030000}"/>
    <hyperlink ref="E800" location="A127828570K" display="A127828570K" xr:uid="{00000000-0004-0000-0000-000015030000}"/>
    <hyperlink ref="E801" location="A127834498T" display="A127834498T" xr:uid="{00000000-0004-0000-0000-000016030000}"/>
    <hyperlink ref="E802" location="A127831528R" display="A127831528R" xr:uid="{00000000-0004-0000-0000-000017030000}"/>
    <hyperlink ref="E803" location="A127828558V" display="A127828558V" xr:uid="{00000000-0004-0000-0000-000018030000}"/>
    <hyperlink ref="E804" location="A127834505C" display="A127834505C" xr:uid="{00000000-0004-0000-0000-000019030000}"/>
    <hyperlink ref="E805" location="A127831535L" display="A127831535L" xr:uid="{00000000-0004-0000-0000-00001A030000}"/>
    <hyperlink ref="E806" location="A127828565T" display="A127828565T" xr:uid="{00000000-0004-0000-0000-00001B030000}"/>
    <hyperlink ref="E807" location="A127834500T" display="A127834500T" xr:uid="{00000000-0004-0000-0000-00001C030000}"/>
    <hyperlink ref="E808" location="A127831530A" display="A127831530A" xr:uid="{00000000-0004-0000-0000-00001D030000}"/>
    <hyperlink ref="E809" location="A127828560F" display="A127828560F" xr:uid="{00000000-0004-0000-0000-00001E030000}"/>
    <hyperlink ref="E810" location="A127834497R" display="A127834497R" xr:uid="{00000000-0004-0000-0000-00001F030000}"/>
    <hyperlink ref="E811" location="A127831527L" display="A127831527L" xr:uid="{00000000-0004-0000-0000-000020030000}"/>
    <hyperlink ref="E812" location="A127828557T" display="A127828557T" xr:uid="{00000000-0004-0000-0000-000021030000}"/>
    <hyperlink ref="E813" location="A127834504A" display="A127834504A" xr:uid="{00000000-0004-0000-0000-000022030000}"/>
    <hyperlink ref="E814" location="A127831534K" display="A127831534K" xr:uid="{00000000-0004-0000-0000-000023030000}"/>
    <hyperlink ref="E815" location="A127828564R" display="A127828564R" xr:uid="{00000000-0004-0000-0000-000024030000}"/>
    <hyperlink ref="E816" location="A127834503X" display="A127834503X" xr:uid="{00000000-0004-0000-0000-000025030000}"/>
    <hyperlink ref="E817" location="A127831533J" display="A127831533J" xr:uid="{00000000-0004-0000-0000-000026030000}"/>
    <hyperlink ref="E818" location="A127828563L" display="A127828563L" xr:uid="{00000000-0004-0000-0000-000027030000}"/>
    <hyperlink ref="E819" location="A127834511X" display="A127834511X" xr:uid="{00000000-0004-0000-0000-000028030000}"/>
    <hyperlink ref="E820" location="A127831541J" display="A127831541J" xr:uid="{00000000-0004-0000-0000-000029030000}"/>
    <hyperlink ref="E821" location="A127828571L" display="A127828571L" xr:uid="{00000000-0004-0000-0000-00002A030000}"/>
    <hyperlink ref="E822" location="A127832857W" display="A127832857W" xr:uid="{00000000-0004-0000-0000-00002B030000}"/>
    <hyperlink ref="E823" location="A127829887A" display="A127829887A" xr:uid="{00000000-0004-0000-0000-00002C030000}"/>
    <hyperlink ref="E824" location="A127826917X" display="A127826917X" xr:uid="{00000000-0004-0000-0000-00002D030000}"/>
    <hyperlink ref="E825" location="A127832859A" display="A127832859A" xr:uid="{00000000-0004-0000-0000-00002E030000}"/>
    <hyperlink ref="E826" location="A127829889F" display="A127829889F" xr:uid="{00000000-0004-0000-0000-00002F030000}"/>
    <hyperlink ref="E827" location="A127826919C" display="A127826919C" xr:uid="{00000000-0004-0000-0000-000030030000}"/>
    <hyperlink ref="E828" location="A127832858X" display="A127832858X" xr:uid="{00000000-0004-0000-0000-000031030000}"/>
    <hyperlink ref="E829" location="A127829888C" display="A127829888C" xr:uid="{00000000-0004-0000-0000-000032030000}"/>
    <hyperlink ref="E830" location="A127826918A" display="A127826918A" xr:uid="{00000000-0004-0000-0000-000033030000}"/>
    <hyperlink ref="E831" location="A127832852K" display="A127832852K" xr:uid="{00000000-0004-0000-0000-000034030000}"/>
    <hyperlink ref="E832" location="A127829882R" display="A127829882R" xr:uid="{00000000-0004-0000-0000-000035030000}"/>
    <hyperlink ref="E833" location="A127826912L" display="A127826912L" xr:uid="{00000000-0004-0000-0000-000036030000}"/>
    <hyperlink ref="E834" location="A127832856V" display="A127832856V" xr:uid="{00000000-0004-0000-0000-000037030000}"/>
    <hyperlink ref="E835" location="A127829886X" display="A127829886X" xr:uid="{00000000-0004-0000-0000-000038030000}"/>
    <hyperlink ref="E836" location="A127826916W" display="A127826916W" xr:uid="{00000000-0004-0000-0000-000039030000}"/>
    <hyperlink ref="E837" location="A127832851J" display="A127832851J" xr:uid="{00000000-0004-0000-0000-00003A030000}"/>
    <hyperlink ref="E838" location="A127829881L" display="A127829881L" xr:uid="{00000000-0004-0000-0000-00003B030000}"/>
    <hyperlink ref="E839" location="A127826911K" display="A127826911K" xr:uid="{00000000-0004-0000-0000-00003C030000}"/>
    <hyperlink ref="E840" location="A127832849W" display="A127832849W" xr:uid="{00000000-0004-0000-0000-00003D030000}"/>
    <hyperlink ref="E841" location="A127829879A" display="A127829879A" xr:uid="{00000000-0004-0000-0000-00003E030000}"/>
    <hyperlink ref="E842" location="A127826909X" display="A127826909X" xr:uid="{00000000-0004-0000-0000-00003F030000}"/>
    <hyperlink ref="E843" location="A127832860K" display="A127832860K" xr:uid="{00000000-0004-0000-0000-000040030000}"/>
    <hyperlink ref="E844" location="A127829890R" display="A127829890R" xr:uid="{00000000-0004-0000-0000-000041030000}"/>
    <hyperlink ref="E845" location="A127826920L" display="A127826920L" xr:uid="{00000000-0004-0000-0000-000042030000}"/>
    <hyperlink ref="E846" location="A127832848V" display="A127832848V" xr:uid="{00000000-0004-0000-0000-000043030000}"/>
    <hyperlink ref="E847" location="A127829878X" display="A127829878X" xr:uid="{00000000-0004-0000-0000-000044030000}"/>
    <hyperlink ref="E848" location="A127826908W" display="A127826908W" xr:uid="{00000000-0004-0000-0000-000045030000}"/>
    <hyperlink ref="E849" location="A127832855T" display="A127832855T" xr:uid="{00000000-0004-0000-0000-000046030000}"/>
    <hyperlink ref="E850" location="A127829885W" display="A127829885W" xr:uid="{00000000-0004-0000-0000-000047030000}"/>
    <hyperlink ref="E851" location="A127826915V" display="A127826915V" xr:uid="{00000000-0004-0000-0000-000048030000}"/>
    <hyperlink ref="E852" location="A127832850F" display="A127832850F" xr:uid="{00000000-0004-0000-0000-000049030000}"/>
    <hyperlink ref="E853" location="A127829880K" display="A127829880K" xr:uid="{00000000-0004-0000-0000-00004A030000}"/>
    <hyperlink ref="E854" location="A127826910J" display="A127826910J" xr:uid="{00000000-0004-0000-0000-00004B030000}"/>
    <hyperlink ref="E855" location="A127832847T" display="A127832847T" xr:uid="{00000000-0004-0000-0000-00004C030000}"/>
    <hyperlink ref="E856" location="A127829877W" display="A127829877W" xr:uid="{00000000-0004-0000-0000-00004D030000}"/>
    <hyperlink ref="E857" location="A127826907V" display="A127826907V" xr:uid="{00000000-0004-0000-0000-00004E030000}"/>
    <hyperlink ref="E858" location="A127832854R" display="A127832854R" xr:uid="{00000000-0004-0000-0000-00004F030000}"/>
    <hyperlink ref="E859" location="A127829884V" display="A127829884V" xr:uid="{00000000-0004-0000-0000-000050030000}"/>
    <hyperlink ref="E860" location="A127826914T" display="A127826914T" xr:uid="{00000000-0004-0000-0000-000051030000}"/>
    <hyperlink ref="E861" location="A127832853L" display="A127832853L" xr:uid="{00000000-0004-0000-0000-000052030000}"/>
    <hyperlink ref="E862" location="A127829883T" display="A127829883T" xr:uid="{00000000-0004-0000-0000-000053030000}"/>
    <hyperlink ref="E863" location="A127826913R" display="A127826913R" xr:uid="{00000000-0004-0000-0000-000054030000}"/>
    <hyperlink ref="E864" location="A127832861L" display="A127832861L" xr:uid="{00000000-0004-0000-0000-000055030000}"/>
    <hyperlink ref="E865" location="A127829891T" display="A127829891T" xr:uid="{00000000-0004-0000-0000-000056030000}"/>
    <hyperlink ref="E866" location="A127826921R" display="A127826921R" xr:uid="{00000000-0004-0000-0000-00005703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45047</v>
      </c>
      <c r="C8" s="6">
        <v>45047</v>
      </c>
      <c r="D8" s="6">
        <v>45047</v>
      </c>
      <c r="E8" s="6">
        <v>45047</v>
      </c>
      <c r="F8" s="6">
        <v>45047</v>
      </c>
      <c r="G8" s="6">
        <v>45047</v>
      </c>
      <c r="H8" s="6">
        <v>45047</v>
      </c>
      <c r="I8" s="6">
        <v>45047</v>
      </c>
      <c r="J8" s="6">
        <v>45047</v>
      </c>
      <c r="K8" s="6">
        <v>45047</v>
      </c>
      <c r="L8" s="6">
        <v>45047</v>
      </c>
      <c r="M8" s="6">
        <v>45047</v>
      </c>
      <c r="N8" s="6">
        <v>45047</v>
      </c>
      <c r="O8" s="6">
        <v>45047</v>
      </c>
      <c r="P8" s="6">
        <v>45047</v>
      </c>
      <c r="Q8" s="6">
        <v>45047</v>
      </c>
      <c r="R8" s="6">
        <v>45047</v>
      </c>
      <c r="S8" s="6">
        <v>45047</v>
      </c>
      <c r="T8" s="6">
        <v>45047</v>
      </c>
      <c r="U8" s="6">
        <v>45047</v>
      </c>
      <c r="V8" s="6">
        <v>45047</v>
      </c>
      <c r="W8" s="6">
        <v>45047</v>
      </c>
      <c r="X8" s="6">
        <v>45047</v>
      </c>
      <c r="Y8" s="6">
        <v>45047</v>
      </c>
      <c r="Z8" s="6">
        <v>45047</v>
      </c>
      <c r="AA8" s="6">
        <v>45047</v>
      </c>
      <c r="AB8" s="6">
        <v>45047</v>
      </c>
      <c r="AC8" s="6">
        <v>45047</v>
      </c>
      <c r="AD8" s="6">
        <v>45047</v>
      </c>
      <c r="AE8" s="6">
        <v>45047</v>
      </c>
      <c r="AF8" s="6">
        <v>45047</v>
      </c>
      <c r="AG8" s="6">
        <v>45047</v>
      </c>
      <c r="AH8" s="6">
        <v>45047</v>
      </c>
      <c r="AI8" s="6">
        <v>45047</v>
      </c>
      <c r="AJ8" s="6">
        <v>45047</v>
      </c>
      <c r="AK8" s="6">
        <v>45047</v>
      </c>
      <c r="AL8" s="6">
        <v>45047</v>
      </c>
      <c r="AM8" s="6">
        <v>45047</v>
      </c>
      <c r="AN8" s="6">
        <v>45047</v>
      </c>
      <c r="AO8" s="6">
        <v>45047</v>
      </c>
      <c r="AP8" s="6">
        <v>45047</v>
      </c>
      <c r="AQ8" s="6">
        <v>45047</v>
      </c>
      <c r="AR8" s="6">
        <v>45047</v>
      </c>
      <c r="AS8" s="6">
        <v>45047</v>
      </c>
      <c r="AT8" s="6">
        <v>45047</v>
      </c>
      <c r="AU8" s="6">
        <v>45047</v>
      </c>
      <c r="AV8" s="6">
        <v>45047</v>
      </c>
      <c r="AW8" s="6">
        <v>45047</v>
      </c>
      <c r="AX8" s="6">
        <v>45047</v>
      </c>
      <c r="AY8" s="6">
        <v>45047</v>
      </c>
      <c r="AZ8" s="6">
        <v>45047</v>
      </c>
      <c r="BA8" s="6">
        <v>45047</v>
      </c>
      <c r="BB8" s="6">
        <v>45047</v>
      </c>
      <c r="BC8" s="6">
        <v>45047</v>
      </c>
      <c r="BD8" s="6">
        <v>45047</v>
      </c>
      <c r="BE8" s="6">
        <v>45047</v>
      </c>
      <c r="BF8" s="6">
        <v>45047</v>
      </c>
      <c r="BG8" s="6">
        <v>45047</v>
      </c>
      <c r="BH8" s="6">
        <v>45047</v>
      </c>
      <c r="BI8" s="6">
        <v>45047</v>
      </c>
      <c r="BJ8" s="6">
        <v>45047</v>
      </c>
      <c r="BK8" s="6">
        <v>45047</v>
      </c>
      <c r="BL8" s="6">
        <v>45047</v>
      </c>
      <c r="BM8" s="6">
        <v>45047</v>
      </c>
      <c r="BN8" s="6">
        <v>45047</v>
      </c>
      <c r="BO8" s="6">
        <v>45047</v>
      </c>
      <c r="BP8" s="6">
        <v>45047</v>
      </c>
      <c r="BQ8" s="6">
        <v>45047</v>
      </c>
      <c r="BR8" s="6">
        <v>45047</v>
      </c>
      <c r="BS8" s="6">
        <v>45047</v>
      </c>
      <c r="BT8" s="6">
        <v>45047</v>
      </c>
      <c r="BU8" s="6">
        <v>45047</v>
      </c>
      <c r="BV8" s="6">
        <v>45047</v>
      </c>
      <c r="BW8" s="6">
        <v>45047</v>
      </c>
      <c r="BX8" s="6">
        <v>45047</v>
      </c>
      <c r="BY8" s="6">
        <v>45047</v>
      </c>
      <c r="BZ8" s="6">
        <v>45047</v>
      </c>
      <c r="CA8" s="6">
        <v>45047</v>
      </c>
      <c r="CB8" s="6">
        <v>45047</v>
      </c>
      <c r="CC8" s="6">
        <v>45047</v>
      </c>
      <c r="CD8" s="6">
        <v>45047</v>
      </c>
      <c r="CE8" s="6">
        <v>45047</v>
      </c>
      <c r="CF8" s="6">
        <v>45047</v>
      </c>
      <c r="CG8" s="6">
        <v>45047</v>
      </c>
      <c r="CH8" s="6">
        <v>45047</v>
      </c>
      <c r="CI8" s="6">
        <v>45047</v>
      </c>
      <c r="CJ8" s="6">
        <v>45047</v>
      </c>
      <c r="CK8" s="6">
        <v>45047</v>
      </c>
      <c r="CL8" s="6">
        <v>45047</v>
      </c>
      <c r="CM8" s="6">
        <v>45047</v>
      </c>
      <c r="CN8" s="6">
        <v>45047</v>
      </c>
      <c r="CO8" s="6">
        <v>45047</v>
      </c>
      <c r="CP8" s="6">
        <v>45047</v>
      </c>
      <c r="CQ8" s="6">
        <v>45047</v>
      </c>
      <c r="CR8" s="6">
        <v>45047</v>
      </c>
      <c r="CS8" s="6">
        <v>45047</v>
      </c>
      <c r="CT8" s="6">
        <v>45047</v>
      </c>
      <c r="CU8" s="6">
        <v>45047</v>
      </c>
      <c r="CV8" s="6">
        <v>45047</v>
      </c>
      <c r="CW8" s="6">
        <v>45047</v>
      </c>
      <c r="CX8" s="6">
        <v>45047</v>
      </c>
      <c r="CY8" s="6">
        <v>45047</v>
      </c>
      <c r="CZ8" s="6">
        <v>45047</v>
      </c>
      <c r="DA8" s="6">
        <v>45047</v>
      </c>
      <c r="DB8" s="6">
        <v>45047</v>
      </c>
      <c r="DC8" s="6">
        <v>45047</v>
      </c>
      <c r="DD8" s="6">
        <v>45047</v>
      </c>
      <c r="DE8" s="6">
        <v>45047</v>
      </c>
      <c r="DF8" s="6">
        <v>45047</v>
      </c>
      <c r="DG8" s="6">
        <v>45047</v>
      </c>
      <c r="DH8" s="6">
        <v>45047</v>
      </c>
      <c r="DI8" s="6">
        <v>45047</v>
      </c>
      <c r="DJ8" s="6">
        <v>45047</v>
      </c>
      <c r="DK8" s="6">
        <v>45047</v>
      </c>
      <c r="DL8" s="6">
        <v>45047</v>
      </c>
      <c r="DM8" s="6">
        <v>45047</v>
      </c>
      <c r="DN8" s="6">
        <v>45047</v>
      </c>
      <c r="DO8" s="6">
        <v>45047</v>
      </c>
      <c r="DP8" s="6">
        <v>45047</v>
      </c>
      <c r="DQ8" s="6">
        <v>45047</v>
      </c>
      <c r="DR8" s="6">
        <v>45047</v>
      </c>
      <c r="DS8" s="6">
        <v>45047</v>
      </c>
      <c r="DT8" s="6">
        <v>45047</v>
      </c>
      <c r="DU8" s="6">
        <v>45047</v>
      </c>
      <c r="DV8" s="6">
        <v>45047</v>
      </c>
      <c r="DW8" s="6">
        <v>45047</v>
      </c>
      <c r="DX8" s="6">
        <v>45047</v>
      </c>
      <c r="DY8" s="6">
        <v>45047</v>
      </c>
      <c r="DZ8" s="6">
        <v>45047</v>
      </c>
      <c r="EA8" s="6">
        <v>45047</v>
      </c>
      <c r="EB8" s="6">
        <v>45047</v>
      </c>
      <c r="EC8" s="6">
        <v>45047</v>
      </c>
      <c r="ED8" s="6">
        <v>45047</v>
      </c>
      <c r="EE8" s="6">
        <v>45047</v>
      </c>
      <c r="EF8" s="6">
        <v>45047</v>
      </c>
      <c r="EG8" s="6">
        <v>45047</v>
      </c>
      <c r="EH8" s="6">
        <v>45047</v>
      </c>
      <c r="EI8" s="6">
        <v>45047</v>
      </c>
      <c r="EJ8" s="6">
        <v>45047</v>
      </c>
      <c r="EK8" s="6">
        <v>45047</v>
      </c>
      <c r="EL8" s="6">
        <v>45047</v>
      </c>
      <c r="EM8" s="6">
        <v>45047</v>
      </c>
      <c r="EN8" s="6">
        <v>45047</v>
      </c>
      <c r="EO8" s="6">
        <v>45047</v>
      </c>
      <c r="EP8" s="6">
        <v>45047</v>
      </c>
      <c r="EQ8" s="6">
        <v>45047</v>
      </c>
      <c r="ER8" s="6">
        <v>45047</v>
      </c>
      <c r="ES8" s="6">
        <v>45047</v>
      </c>
      <c r="ET8" s="6">
        <v>45047</v>
      </c>
      <c r="EU8" s="6">
        <v>45047</v>
      </c>
      <c r="EV8" s="6">
        <v>45047</v>
      </c>
      <c r="EW8" s="6">
        <v>45047</v>
      </c>
      <c r="EX8" s="6">
        <v>45047</v>
      </c>
      <c r="EY8" s="6">
        <v>45047</v>
      </c>
      <c r="EZ8" s="6">
        <v>45047</v>
      </c>
      <c r="FA8" s="6">
        <v>45047</v>
      </c>
      <c r="FB8" s="6">
        <v>45047</v>
      </c>
      <c r="FC8" s="6">
        <v>45047</v>
      </c>
      <c r="FD8" s="6">
        <v>45047</v>
      </c>
      <c r="FE8" s="6">
        <v>45047</v>
      </c>
      <c r="FF8" s="6">
        <v>45047</v>
      </c>
      <c r="FG8" s="6">
        <v>45047</v>
      </c>
      <c r="FH8" s="6">
        <v>45047</v>
      </c>
      <c r="FI8" s="6">
        <v>45047</v>
      </c>
      <c r="FJ8" s="6">
        <v>45047</v>
      </c>
      <c r="FK8" s="6">
        <v>45047</v>
      </c>
      <c r="FL8" s="6">
        <v>45047</v>
      </c>
      <c r="FM8" s="6">
        <v>45047</v>
      </c>
      <c r="FN8" s="6">
        <v>45047</v>
      </c>
      <c r="FO8" s="6">
        <v>45047</v>
      </c>
      <c r="FP8" s="6">
        <v>45047</v>
      </c>
      <c r="FQ8" s="6">
        <v>45047</v>
      </c>
      <c r="FR8" s="6">
        <v>45047</v>
      </c>
      <c r="FS8" s="6">
        <v>45047</v>
      </c>
      <c r="FT8" s="6">
        <v>45047</v>
      </c>
      <c r="FU8" s="6">
        <v>45047</v>
      </c>
      <c r="FV8" s="6">
        <v>45047</v>
      </c>
      <c r="FW8" s="6">
        <v>45047</v>
      </c>
      <c r="FX8" s="6">
        <v>45047</v>
      </c>
      <c r="FY8" s="6">
        <v>45047</v>
      </c>
      <c r="FZ8" s="6">
        <v>45047</v>
      </c>
      <c r="GA8" s="6">
        <v>45047</v>
      </c>
      <c r="GB8" s="6">
        <v>45047</v>
      </c>
      <c r="GC8" s="6">
        <v>45047</v>
      </c>
      <c r="GD8" s="6">
        <v>45047</v>
      </c>
      <c r="GE8" s="6">
        <v>45047</v>
      </c>
      <c r="GF8" s="6">
        <v>45047</v>
      </c>
      <c r="GG8" s="6">
        <v>45047</v>
      </c>
      <c r="GH8" s="6">
        <v>45047</v>
      </c>
      <c r="GI8" s="6">
        <v>45047</v>
      </c>
      <c r="GJ8" s="6">
        <v>45047</v>
      </c>
      <c r="GK8" s="6">
        <v>45047</v>
      </c>
      <c r="GL8" s="6">
        <v>45047</v>
      </c>
      <c r="GM8" s="6">
        <v>45047</v>
      </c>
      <c r="GN8" s="6">
        <v>45047</v>
      </c>
      <c r="GO8" s="6">
        <v>45047</v>
      </c>
      <c r="GP8" s="6">
        <v>45047</v>
      </c>
      <c r="GQ8" s="6">
        <v>45047</v>
      </c>
      <c r="GR8" s="6">
        <v>45047</v>
      </c>
      <c r="GS8" s="6">
        <v>45047</v>
      </c>
      <c r="GT8" s="6">
        <v>45047</v>
      </c>
      <c r="GU8" s="6">
        <v>45047</v>
      </c>
      <c r="GV8" s="6">
        <v>45047</v>
      </c>
      <c r="GW8" s="6">
        <v>45047</v>
      </c>
      <c r="GX8" s="6">
        <v>45047</v>
      </c>
      <c r="GY8" s="6">
        <v>45047</v>
      </c>
      <c r="GZ8" s="6">
        <v>45047</v>
      </c>
      <c r="HA8" s="6">
        <v>45047</v>
      </c>
      <c r="HB8" s="6">
        <v>45047</v>
      </c>
      <c r="HC8" s="6">
        <v>45047</v>
      </c>
      <c r="HD8" s="6">
        <v>45047</v>
      </c>
      <c r="HE8" s="6">
        <v>45047</v>
      </c>
      <c r="HF8" s="6">
        <v>45047</v>
      </c>
      <c r="HG8" s="6">
        <v>45047</v>
      </c>
      <c r="HH8" s="6">
        <v>45047</v>
      </c>
      <c r="HI8" s="6">
        <v>45047</v>
      </c>
      <c r="HJ8" s="6">
        <v>45047</v>
      </c>
      <c r="HK8" s="6">
        <v>45047</v>
      </c>
      <c r="HL8" s="6">
        <v>45047</v>
      </c>
      <c r="HM8" s="6">
        <v>45047</v>
      </c>
      <c r="HN8" s="6">
        <v>45047</v>
      </c>
      <c r="HO8" s="6">
        <v>45047</v>
      </c>
      <c r="HP8" s="6">
        <v>45047</v>
      </c>
      <c r="HQ8" s="6">
        <v>45047</v>
      </c>
      <c r="HR8" s="6">
        <v>45047</v>
      </c>
      <c r="HS8" s="6">
        <v>45047</v>
      </c>
      <c r="HT8" s="6">
        <v>45047</v>
      </c>
      <c r="HU8" s="6">
        <v>45047</v>
      </c>
      <c r="HV8" s="6">
        <v>45047</v>
      </c>
      <c r="HW8" s="6">
        <v>45047</v>
      </c>
      <c r="HX8" s="6">
        <v>45047</v>
      </c>
      <c r="HY8" s="6">
        <v>45047</v>
      </c>
      <c r="HZ8" s="6">
        <v>45047</v>
      </c>
      <c r="IA8" s="6">
        <v>45047</v>
      </c>
      <c r="IB8" s="6">
        <v>45047</v>
      </c>
      <c r="IC8" s="6">
        <v>45047</v>
      </c>
      <c r="ID8" s="6">
        <v>45047</v>
      </c>
      <c r="IE8" s="6">
        <v>45047</v>
      </c>
      <c r="IF8" s="6">
        <v>45047</v>
      </c>
      <c r="IG8" s="6">
        <v>45047</v>
      </c>
      <c r="IH8" s="6">
        <v>45047</v>
      </c>
      <c r="II8" s="6">
        <v>45047</v>
      </c>
      <c r="IJ8" s="6">
        <v>45047</v>
      </c>
      <c r="IK8" s="6">
        <v>45047</v>
      </c>
      <c r="IL8" s="6">
        <v>45047</v>
      </c>
      <c r="IM8" s="6">
        <v>45047</v>
      </c>
      <c r="IN8" s="6">
        <v>45047</v>
      </c>
      <c r="IO8" s="6">
        <v>45047</v>
      </c>
      <c r="IP8" s="6">
        <v>45047</v>
      </c>
      <c r="IQ8" s="6">
        <v>45047</v>
      </c>
    </row>
    <row r="9" spans="1:251">
      <c r="A9" s="4" t="s">
        <v>257</v>
      </c>
      <c r="B9" s="1">
        <v>107</v>
      </c>
      <c r="C9" s="1">
        <v>107</v>
      </c>
      <c r="D9" s="1">
        <v>107</v>
      </c>
      <c r="E9" s="1">
        <v>107</v>
      </c>
      <c r="F9" s="1">
        <v>107</v>
      </c>
      <c r="G9" s="1">
        <v>107</v>
      </c>
      <c r="H9" s="1">
        <v>107</v>
      </c>
      <c r="I9" s="1">
        <v>107</v>
      </c>
      <c r="J9" s="1">
        <v>107</v>
      </c>
      <c r="K9" s="1">
        <v>107</v>
      </c>
      <c r="L9" s="1">
        <v>107</v>
      </c>
      <c r="M9" s="1">
        <v>107</v>
      </c>
      <c r="N9" s="1">
        <v>107</v>
      </c>
      <c r="O9" s="1">
        <v>107</v>
      </c>
      <c r="P9" s="1">
        <v>107</v>
      </c>
      <c r="Q9" s="1">
        <v>107</v>
      </c>
      <c r="R9" s="1">
        <v>107</v>
      </c>
      <c r="S9" s="1">
        <v>107</v>
      </c>
      <c r="T9" s="1">
        <v>107</v>
      </c>
      <c r="U9" s="1">
        <v>107</v>
      </c>
      <c r="V9" s="1">
        <v>107</v>
      </c>
      <c r="W9" s="1">
        <v>107</v>
      </c>
      <c r="X9" s="1">
        <v>107</v>
      </c>
      <c r="Y9" s="1">
        <v>107</v>
      </c>
      <c r="Z9" s="1">
        <v>107</v>
      </c>
      <c r="AA9" s="1">
        <v>107</v>
      </c>
      <c r="AB9" s="1">
        <v>107</v>
      </c>
      <c r="AC9" s="1">
        <v>107</v>
      </c>
      <c r="AD9" s="1">
        <v>107</v>
      </c>
      <c r="AE9" s="1">
        <v>107</v>
      </c>
      <c r="AF9" s="1">
        <v>107</v>
      </c>
      <c r="AG9" s="1">
        <v>107</v>
      </c>
      <c r="AH9" s="1">
        <v>107</v>
      </c>
      <c r="AI9" s="1">
        <v>107</v>
      </c>
      <c r="AJ9" s="1">
        <v>107</v>
      </c>
      <c r="AK9" s="1">
        <v>107</v>
      </c>
      <c r="AL9" s="1">
        <v>107</v>
      </c>
      <c r="AM9" s="1">
        <v>107</v>
      </c>
      <c r="AN9" s="1">
        <v>107</v>
      </c>
      <c r="AO9" s="1">
        <v>107</v>
      </c>
      <c r="AP9" s="1">
        <v>107</v>
      </c>
      <c r="AQ9" s="1">
        <v>107</v>
      </c>
      <c r="AR9" s="1">
        <v>107</v>
      </c>
      <c r="AS9" s="1">
        <v>107</v>
      </c>
      <c r="AT9" s="1">
        <v>107</v>
      </c>
      <c r="AU9" s="1">
        <v>107</v>
      </c>
      <c r="AV9" s="1">
        <v>107</v>
      </c>
      <c r="AW9" s="1">
        <v>107</v>
      </c>
      <c r="AX9" s="1">
        <v>107</v>
      </c>
      <c r="AY9" s="1">
        <v>107</v>
      </c>
      <c r="AZ9" s="1">
        <v>107</v>
      </c>
      <c r="BA9" s="1">
        <v>107</v>
      </c>
      <c r="BB9" s="1">
        <v>107</v>
      </c>
      <c r="BC9" s="1">
        <v>107</v>
      </c>
      <c r="BD9" s="1">
        <v>107</v>
      </c>
      <c r="BE9" s="1">
        <v>107</v>
      </c>
      <c r="BF9" s="1">
        <v>107</v>
      </c>
      <c r="BG9" s="1">
        <v>107</v>
      </c>
      <c r="BH9" s="1">
        <v>107</v>
      </c>
      <c r="BI9" s="1">
        <v>107</v>
      </c>
      <c r="BJ9" s="1">
        <v>107</v>
      </c>
      <c r="BK9" s="1">
        <v>107</v>
      </c>
      <c r="BL9" s="1">
        <v>107</v>
      </c>
      <c r="BM9" s="1">
        <v>107</v>
      </c>
      <c r="BN9" s="1">
        <v>107</v>
      </c>
      <c r="BO9" s="1">
        <v>107</v>
      </c>
      <c r="BP9" s="1">
        <v>107</v>
      </c>
      <c r="BQ9" s="1">
        <v>107</v>
      </c>
      <c r="BR9" s="1">
        <v>107</v>
      </c>
      <c r="BS9" s="1">
        <v>107</v>
      </c>
      <c r="BT9" s="1">
        <v>107</v>
      </c>
      <c r="BU9" s="1">
        <v>107</v>
      </c>
      <c r="BV9" s="1">
        <v>107</v>
      </c>
      <c r="BW9" s="1">
        <v>107</v>
      </c>
      <c r="BX9" s="1">
        <v>107</v>
      </c>
      <c r="BY9" s="1">
        <v>107</v>
      </c>
      <c r="BZ9" s="1">
        <v>107</v>
      </c>
      <c r="CA9" s="1">
        <v>107</v>
      </c>
      <c r="CB9" s="1">
        <v>107</v>
      </c>
      <c r="CC9" s="1">
        <v>107</v>
      </c>
      <c r="CD9" s="1">
        <v>107</v>
      </c>
      <c r="CE9" s="1">
        <v>107</v>
      </c>
      <c r="CF9" s="1">
        <v>107</v>
      </c>
      <c r="CG9" s="1">
        <v>107</v>
      </c>
      <c r="CH9" s="1">
        <v>107</v>
      </c>
      <c r="CI9" s="1">
        <v>107</v>
      </c>
      <c r="CJ9" s="1">
        <v>107</v>
      </c>
      <c r="CK9" s="1">
        <v>107</v>
      </c>
      <c r="CL9" s="1">
        <v>107</v>
      </c>
      <c r="CM9" s="1">
        <v>107</v>
      </c>
      <c r="CN9" s="1">
        <v>107</v>
      </c>
      <c r="CO9" s="1">
        <v>107</v>
      </c>
      <c r="CP9" s="1">
        <v>107</v>
      </c>
      <c r="CQ9" s="1">
        <v>107</v>
      </c>
      <c r="CR9" s="1">
        <v>107</v>
      </c>
      <c r="CS9" s="1">
        <v>107</v>
      </c>
      <c r="CT9" s="1">
        <v>107</v>
      </c>
      <c r="CU9" s="1">
        <v>107</v>
      </c>
      <c r="CV9" s="1">
        <v>107</v>
      </c>
      <c r="CW9" s="1">
        <v>107</v>
      </c>
      <c r="CX9" s="1">
        <v>107</v>
      </c>
      <c r="CY9" s="1">
        <v>107</v>
      </c>
      <c r="CZ9" s="1">
        <v>107</v>
      </c>
      <c r="DA9" s="1">
        <v>107</v>
      </c>
      <c r="DB9" s="1">
        <v>107</v>
      </c>
      <c r="DC9" s="1">
        <v>107</v>
      </c>
      <c r="DD9" s="1">
        <v>107</v>
      </c>
      <c r="DE9" s="1">
        <v>107</v>
      </c>
      <c r="DF9" s="1">
        <v>107</v>
      </c>
      <c r="DG9" s="1">
        <v>107</v>
      </c>
      <c r="DH9" s="1">
        <v>107</v>
      </c>
      <c r="DI9" s="1">
        <v>107</v>
      </c>
      <c r="DJ9" s="1">
        <v>107</v>
      </c>
      <c r="DK9" s="1">
        <v>107</v>
      </c>
      <c r="DL9" s="1">
        <v>107</v>
      </c>
      <c r="DM9" s="1">
        <v>107</v>
      </c>
      <c r="DN9" s="1">
        <v>107</v>
      </c>
      <c r="DO9" s="1">
        <v>107</v>
      </c>
      <c r="DP9" s="1">
        <v>107</v>
      </c>
      <c r="DQ9" s="1">
        <v>107</v>
      </c>
      <c r="DR9" s="1">
        <v>107</v>
      </c>
      <c r="DS9" s="1">
        <v>107</v>
      </c>
      <c r="DT9" s="1">
        <v>107</v>
      </c>
      <c r="DU9" s="1">
        <v>107</v>
      </c>
      <c r="DV9" s="1">
        <v>107</v>
      </c>
      <c r="DW9" s="1">
        <v>107</v>
      </c>
      <c r="DX9" s="1">
        <v>107</v>
      </c>
      <c r="DY9" s="1">
        <v>107</v>
      </c>
      <c r="DZ9" s="1">
        <v>107</v>
      </c>
      <c r="EA9" s="1">
        <v>107</v>
      </c>
      <c r="EB9" s="1">
        <v>107</v>
      </c>
      <c r="EC9" s="1">
        <v>107</v>
      </c>
      <c r="ED9" s="1">
        <v>107</v>
      </c>
      <c r="EE9" s="1">
        <v>107</v>
      </c>
      <c r="EF9" s="1">
        <v>107</v>
      </c>
      <c r="EG9" s="1">
        <v>107</v>
      </c>
      <c r="EH9" s="1">
        <v>107</v>
      </c>
      <c r="EI9" s="1">
        <v>107</v>
      </c>
      <c r="EJ9" s="1">
        <v>107</v>
      </c>
      <c r="EK9" s="1">
        <v>107</v>
      </c>
      <c r="EL9" s="1">
        <v>107</v>
      </c>
      <c r="EM9" s="1">
        <v>107</v>
      </c>
      <c r="EN9" s="1">
        <v>107</v>
      </c>
      <c r="EO9" s="1">
        <v>107</v>
      </c>
      <c r="EP9" s="1">
        <v>107</v>
      </c>
      <c r="EQ9" s="1">
        <v>107</v>
      </c>
      <c r="ER9" s="1">
        <v>107</v>
      </c>
      <c r="ES9" s="1">
        <v>107</v>
      </c>
      <c r="ET9" s="1">
        <v>107</v>
      </c>
      <c r="EU9" s="1">
        <v>107</v>
      </c>
      <c r="EV9" s="1">
        <v>107</v>
      </c>
      <c r="EW9" s="1">
        <v>107</v>
      </c>
      <c r="EX9" s="1">
        <v>107</v>
      </c>
      <c r="EY9" s="1">
        <v>107</v>
      </c>
      <c r="EZ9" s="1">
        <v>107</v>
      </c>
      <c r="FA9" s="1">
        <v>107</v>
      </c>
      <c r="FB9" s="1">
        <v>107</v>
      </c>
      <c r="FC9" s="1">
        <v>107</v>
      </c>
      <c r="FD9" s="1">
        <v>107</v>
      </c>
      <c r="FE9" s="1">
        <v>107</v>
      </c>
      <c r="FF9" s="1">
        <v>107</v>
      </c>
      <c r="FG9" s="1">
        <v>107</v>
      </c>
      <c r="FH9" s="1">
        <v>107</v>
      </c>
      <c r="FI9" s="1">
        <v>107</v>
      </c>
      <c r="FJ9" s="1">
        <v>107</v>
      </c>
      <c r="FK9" s="1">
        <v>107</v>
      </c>
      <c r="FL9" s="1">
        <v>107</v>
      </c>
      <c r="FM9" s="1">
        <v>107</v>
      </c>
      <c r="FN9" s="1">
        <v>107</v>
      </c>
      <c r="FO9" s="1">
        <v>107</v>
      </c>
      <c r="FP9" s="1">
        <v>107</v>
      </c>
      <c r="FQ9" s="1">
        <v>107</v>
      </c>
      <c r="FR9" s="1">
        <v>107</v>
      </c>
      <c r="FS9" s="1">
        <v>107</v>
      </c>
      <c r="FT9" s="1">
        <v>107</v>
      </c>
      <c r="FU9" s="1">
        <v>107</v>
      </c>
      <c r="FV9" s="1">
        <v>107</v>
      </c>
      <c r="FW9" s="1">
        <v>107</v>
      </c>
      <c r="FX9" s="1">
        <v>107</v>
      </c>
      <c r="FY9" s="1">
        <v>107</v>
      </c>
      <c r="FZ9" s="1">
        <v>107</v>
      </c>
      <c r="GA9" s="1">
        <v>107</v>
      </c>
      <c r="GB9" s="1">
        <v>107</v>
      </c>
      <c r="GC9" s="1">
        <v>107</v>
      </c>
      <c r="GD9" s="1">
        <v>107</v>
      </c>
      <c r="GE9" s="1">
        <v>107</v>
      </c>
      <c r="GF9" s="1">
        <v>107</v>
      </c>
      <c r="GG9" s="1">
        <v>107</v>
      </c>
      <c r="GH9" s="1">
        <v>107</v>
      </c>
      <c r="GI9" s="1">
        <v>107</v>
      </c>
      <c r="GJ9" s="1">
        <v>107</v>
      </c>
      <c r="GK9" s="1">
        <v>107</v>
      </c>
      <c r="GL9" s="1">
        <v>107</v>
      </c>
      <c r="GM9" s="1">
        <v>107</v>
      </c>
      <c r="GN9" s="1">
        <v>107</v>
      </c>
      <c r="GO9" s="1">
        <v>107</v>
      </c>
      <c r="GP9" s="1">
        <v>107</v>
      </c>
      <c r="GQ9" s="1">
        <v>107</v>
      </c>
      <c r="GR9" s="1">
        <v>107</v>
      </c>
      <c r="GS9" s="1">
        <v>107</v>
      </c>
      <c r="GT9" s="1">
        <v>107</v>
      </c>
      <c r="GU9" s="1">
        <v>107</v>
      </c>
      <c r="GV9" s="1">
        <v>107</v>
      </c>
      <c r="GW9" s="1">
        <v>107</v>
      </c>
      <c r="GX9" s="1">
        <v>107</v>
      </c>
      <c r="GY9" s="1">
        <v>107</v>
      </c>
      <c r="GZ9" s="1">
        <v>107</v>
      </c>
      <c r="HA9" s="1">
        <v>107</v>
      </c>
      <c r="HB9" s="1">
        <v>107</v>
      </c>
      <c r="HC9" s="1">
        <v>107</v>
      </c>
      <c r="HD9" s="1">
        <v>107</v>
      </c>
      <c r="HE9" s="1">
        <v>107</v>
      </c>
      <c r="HF9" s="1">
        <v>107</v>
      </c>
      <c r="HG9" s="1">
        <v>107</v>
      </c>
      <c r="HH9" s="1">
        <v>107</v>
      </c>
      <c r="HI9" s="1">
        <v>107</v>
      </c>
      <c r="HJ9" s="1">
        <v>107</v>
      </c>
      <c r="HK9" s="1">
        <v>107</v>
      </c>
      <c r="HL9" s="1">
        <v>107</v>
      </c>
      <c r="HM9" s="1">
        <v>107</v>
      </c>
      <c r="HN9" s="1">
        <v>107</v>
      </c>
      <c r="HO9" s="1">
        <v>107</v>
      </c>
      <c r="HP9" s="1">
        <v>107</v>
      </c>
      <c r="HQ9" s="1">
        <v>107</v>
      </c>
      <c r="HR9" s="1">
        <v>107</v>
      </c>
      <c r="HS9" s="1">
        <v>107</v>
      </c>
      <c r="HT9" s="1">
        <v>107</v>
      </c>
      <c r="HU9" s="1">
        <v>107</v>
      </c>
      <c r="HV9" s="1">
        <v>107</v>
      </c>
      <c r="HW9" s="1">
        <v>107</v>
      </c>
      <c r="HX9" s="1">
        <v>107</v>
      </c>
      <c r="HY9" s="1">
        <v>107</v>
      </c>
      <c r="HZ9" s="1">
        <v>107</v>
      </c>
      <c r="IA9" s="1">
        <v>107</v>
      </c>
      <c r="IB9" s="1">
        <v>107</v>
      </c>
      <c r="IC9" s="1">
        <v>107</v>
      </c>
      <c r="ID9" s="1">
        <v>107</v>
      </c>
      <c r="IE9" s="1">
        <v>107</v>
      </c>
      <c r="IF9" s="1">
        <v>107</v>
      </c>
      <c r="IG9" s="1">
        <v>107</v>
      </c>
      <c r="IH9" s="1">
        <v>107</v>
      </c>
      <c r="II9" s="1">
        <v>107</v>
      </c>
      <c r="IJ9" s="1">
        <v>107</v>
      </c>
      <c r="IK9" s="1">
        <v>107</v>
      </c>
      <c r="IL9" s="1">
        <v>107</v>
      </c>
      <c r="IM9" s="1">
        <v>107</v>
      </c>
      <c r="IN9" s="1">
        <v>107</v>
      </c>
      <c r="IO9" s="1">
        <v>107</v>
      </c>
      <c r="IP9" s="1">
        <v>107</v>
      </c>
      <c r="IQ9" s="1">
        <v>107</v>
      </c>
    </row>
    <row r="10" spans="1:251">
      <c r="A10" s="4" t="s">
        <v>258</v>
      </c>
      <c r="B10" s="8" t="s">
        <v>263</v>
      </c>
      <c r="C10" s="8" t="s">
        <v>264</v>
      </c>
      <c r="D10" s="8" t="s">
        <v>265</v>
      </c>
      <c r="E10" s="8" t="s">
        <v>266</v>
      </c>
      <c r="F10" s="8" t="s">
        <v>267</v>
      </c>
      <c r="G10" s="8" t="s">
        <v>268</v>
      </c>
      <c r="H10" s="8" t="s">
        <v>269</v>
      </c>
      <c r="I10" s="8" t="s">
        <v>270</v>
      </c>
      <c r="J10" s="8" t="s">
        <v>271</v>
      </c>
      <c r="K10" s="8" t="s">
        <v>272</v>
      </c>
      <c r="L10" s="8" t="s">
        <v>273</v>
      </c>
      <c r="M10" s="8" t="s">
        <v>274</v>
      </c>
      <c r="N10" s="8" t="s">
        <v>275</v>
      </c>
      <c r="O10" s="8" t="s">
        <v>276</v>
      </c>
      <c r="P10" s="8" t="s">
        <v>277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10">
        <v>41821</v>
      </c>
      <c r="B11" s="9">
        <v>11542.16</v>
      </c>
      <c r="C11" s="9">
        <v>6224.3680000000004</v>
      </c>
      <c r="D11" s="9">
        <v>5317.7920000000004</v>
      </c>
      <c r="E11" s="9">
        <v>8043.6469999999999</v>
      </c>
      <c r="F11" s="9">
        <v>5172.6450000000004</v>
      </c>
      <c r="G11" s="9">
        <v>2871.002</v>
      </c>
      <c r="H11" s="9">
        <v>3498.5120000000002</v>
      </c>
      <c r="I11" s="9">
        <v>1051.723</v>
      </c>
      <c r="J11" s="9">
        <v>2446.7890000000002</v>
      </c>
      <c r="K11" s="9">
        <v>1690.058</v>
      </c>
      <c r="L11" s="9">
        <v>908.649</v>
      </c>
      <c r="M11" s="9">
        <v>781.40800000000002</v>
      </c>
      <c r="N11" s="9">
        <v>322.30700000000002</v>
      </c>
      <c r="O11" s="9">
        <v>190.71199999999999</v>
      </c>
      <c r="P11" s="9">
        <v>131.59399999999999</v>
      </c>
      <c r="Q11" s="9">
        <v>123.675</v>
      </c>
      <c r="R11" s="9">
        <v>96.652000000000001</v>
      </c>
      <c r="S11" s="9">
        <v>27.023</v>
      </c>
      <c r="T11" s="9">
        <v>70.222999999999999</v>
      </c>
      <c r="U11" s="9">
        <v>52.377000000000002</v>
      </c>
      <c r="V11" s="9">
        <v>17.847000000000001</v>
      </c>
      <c r="W11" s="9">
        <v>53.451000000000001</v>
      </c>
      <c r="X11" s="9">
        <v>44.274999999999999</v>
      </c>
      <c r="Y11" s="9">
        <v>9.1760000000000002</v>
      </c>
      <c r="Z11" s="9">
        <v>198.63200000000001</v>
      </c>
      <c r="AA11" s="9">
        <v>94.06</v>
      </c>
      <c r="AB11" s="9">
        <v>104.572</v>
      </c>
      <c r="AC11" s="9">
        <v>1520.99</v>
      </c>
      <c r="AD11" s="9">
        <v>802.16200000000003</v>
      </c>
      <c r="AE11" s="9">
        <v>718.827</v>
      </c>
      <c r="AF11" s="9">
        <v>586.26499999999999</v>
      </c>
      <c r="AG11" s="9">
        <v>436.65</v>
      </c>
      <c r="AH11" s="9">
        <v>149.61500000000001</v>
      </c>
      <c r="AI11" s="9">
        <v>934.72500000000002</v>
      </c>
      <c r="AJ11" s="9">
        <v>365.512</v>
      </c>
      <c r="AK11" s="9">
        <v>569.21199999999999</v>
      </c>
      <c r="AL11" s="9">
        <v>675.52800000000002</v>
      </c>
      <c r="AM11" s="9">
        <v>507.21800000000002</v>
      </c>
      <c r="AN11" s="9">
        <v>168.31</v>
      </c>
      <c r="AO11" s="9">
        <v>1014.53</v>
      </c>
      <c r="AP11" s="9">
        <v>401.43099999999998</v>
      </c>
      <c r="AQ11" s="9">
        <v>613.09900000000005</v>
      </c>
      <c r="AR11" s="9">
        <v>1004.948</v>
      </c>
      <c r="AS11" s="9">
        <v>417.88900000000001</v>
      </c>
      <c r="AT11" s="9">
        <v>587.05899999999997</v>
      </c>
      <c r="AU11" s="9">
        <v>11131.941000000001</v>
      </c>
      <c r="AV11" s="9">
        <v>5965.4629999999997</v>
      </c>
      <c r="AW11" s="9">
        <v>5166.4780000000001</v>
      </c>
      <c r="AX11" s="9">
        <v>7872.3810000000003</v>
      </c>
      <c r="AY11" s="9">
        <v>5044.4780000000001</v>
      </c>
      <c r="AZ11" s="9">
        <v>2827.9029999999998</v>
      </c>
      <c r="BA11" s="9">
        <v>3259.56</v>
      </c>
      <c r="BB11" s="9">
        <v>920.98500000000001</v>
      </c>
      <c r="BC11" s="9">
        <v>2338.5749999999998</v>
      </c>
      <c r="BD11" s="9">
        <v>1649.0119999999999</v>
      </c>
      <c r="BE11" s="9">
        <v>880.31500000000005</v>
      </c>
      <c r="BF11" s="9">
        <v>768.697</v>
      </c>
      <c r="BG11" s="9">
        <v>305.404</v>
      </c>
      <c r="BH11" s="9">
        <v>177.68199999999999</v>
      </c>
      <c r="BI11" s="9">
        <v>127.72199999999999</v>
      </c>
      <c r="BJ11" s="9">
        <v>119.97499999999999</v>
      </c>
      <c r="BK11" s="9">
        <v>93.411000000000001</v>
      </c>
      <c r="BL11" s="9">
        <v>26.564</v>
      </c>
      <c r="BM11" s="9">
        <v>67.475999999999999</v>
      </c>
      <c r="BN11" s="9">
        <v>50.087000000000003</v>
      </c>
      <c r="BO11" s="9">
        <v>17.388000000000002</v>
      </c>
      <c r="BP11" s="9">
        <v>52.499000000000002</v>
      </c>
      <c r="BQ11" s="9">
        <v>43.323</v>
      </c>
      <c r="BR11" s="9">
        <v>9.1760000000000002</v>
      </c>
      <c r="BS11" s="9">
        <v>185.429</v>
      </c>
      <c r="BT11" s="9">
        <v>84.272000000000006</v>
      </c>
      <c r="BU11" s="9">
        <v>101.158</v>
      </c>
      <c r="BV11" s="9">
        <v>1492.992</v>
      </c>
      <c r="BW11" s="9">
        <v>783.39099999999996</v>
      </c>
      <c r="BX11" s="9">
        <v>709.601</v>
      </c>
      <c r="BY11" s="9">
        <v>579.77800000000002</v>
      </c>
      <c r="BZ11" s="9">
        <v>431.36900000000003</v>
      </c>
      <c r="CA11" s="9">
        <v>148.41</v>
      </c>
      <c r="CB11" s="9">
        <v>913.21400000000006</v>
      </c>
      <c r="CC11" s="9">
        <v>352.02199999999999</v>
      </c>
      <c r="CD11" s="9">
        <v>561.19100000000003</v>
      </c>
      <c r="CE11" s="9">
        <v>666.04399999999998</v>
      </c>
      <c r="CF11" s="9">
        <v>499.39800000000002</v>
      </c>
      <c r="CG11" s="9">
        <v>166.64599999999999</v>
      </c>
      <c r="CH11" s="9">
        <v>982.96799999999996</v>
      </c>
      <c r="CI11" s="9">
        <v>380.91699999999997</v>
      </c>
      <c r="CJ11" s="9">
        <v>602.04999999999995</v>
      </c>
      <c r="CK11" s="9">
        <v>980.68899999999996</v>
      </c>
      <c r="CL11" s="9">
        <v>402.11</v>
      </c>
      <c r="CM11" s="9">
        <v>578.58000000000004</v>
      </c>
      <c r="CN11" s="9">
        <v>1790.7260000000001</v>
      </c>
      <c r="CO11" s="9">
        <v>900.41800000000001</v>
      </c>
      <c r="CP11" s="9">
        <v>890.30799999999999</v>
      </c>
      <c r="CQ11" s="9">
        <v>895.75900000000001</v>
      </c>
      <c r="CR11" s="9">
        <v>533.27200000000005</v>
      </c>
      <c r="CS11" s="9">
        <v>362.48700000000002</v>
      </c>
      <c r="CT11" s="9">
        <v>894.96699999999998</v>
      </c>
      <c r="CU11" s="9">
        <v>367.14600000000002</v>
      </c>
      <c r="CV11" s="9">
        <v>527.82100000000003</v>
      </c>
      <c r="CW11" s="9">
        <v>467.08199999999999</v>
      </c>
      <c r="CX11" s="9">
        <v>231.44300000000001</v>
      </c>
      <c r="CY11" s="9">
        <v>235.63900000000001</v>
      </c>
      <c r="CZ11" s="9">
        <v>75.177999999999997</v>
      </c>
      <c r="DA11" s="9">
        <v>37.564</v>
      </c>
      <c r="DB11" s="9">
        <v>37.615000000000002</v>
      </c>
      <c r="DC11" s="9">
        <v>16.559000000000001</v>
      </c>
      <c r="DD11" s="9">
        <v>13.708</v>
      </c>
      <c r="DE11" s="9">
        <v>2.851</v>
      </c>
      <c r="DF11" s="9">
        <v>13.272</v>
      </c>
      <c r="DG11" s="9">
        <v>10.422000000000001</v>
      </c>
      <c r="DH11" s="9">
        <v>2.851</v>
      </c>
      <c r="DI11" s="9">
        <v>3.2869999999999999</v>
      </c>
      <c r="DJ11" s="9">
        <v>3.2869999999999999</v>
      </c>
      <c r="DK11" s="9">
        <v>0</v>
      </c>
      <c r="DL11" s="9">
        <v>58.619</v>
      </c>
      <c r="DM11" s="9">
        <v>23.855</v>
      </c>
      <c r="DN11" s="9">
        <v>34.764000000000003</v>
      </c>
      <c r="DO11" s="9">
        <v>438.017</v>
      </c>
      <c r="DP11" s="9">
        <v>212.23400000000001</v>
      </c>
      <c r="DQ11" s="9">
        <v>225.78299999999999</v>
      </c>
      <c r="DR11" s="9">
        <v>114.834</v>
      </c>
      <c r="DS11" s="9">
        <v>78.31</v>
      </c>
      <c r="DT11" s="9">
        <v>36.524999999999999</v>
      </c>
      <c r="DU11" s="9">
        <v>323.18299999999999</v>
      </c>
      <c r="DV11" s="9">
        <v>133.92400000000001</v>
      </c>
      <c r="DW11" s="9">
        <v>189.25899999999999</v>
      </c>
      <c r="DX11" s="9">
        <v>124.095</v>
      </c>
      <c r="DY11" s="9">
        <v>86.965000000000003</v>
      </c>
      <c r="DZ11" s="9">
        <v>37.130000000000003</v>
      </c>
      <c r="EA11" s="9">
        <v>342.98599999999999</v>
      </c>
      <c r="EB11" s="9">
        <v>144.477</v>
      </c>
      <c r="EC11" s="9">
        <v>198.50899999999999</v>
      </c>
      <c r="ED11" s="9">
        <v>336.45499999999998</v>
      </c>
      <c r="EE11" s="9">
        <v>144.346</v>
      </c>
      <c r="EF11" s="9">
        <v>192.10900000000001</v>
      </c>
      <c r="EG11" s="9">
        <v>636.89300000000003</v>
      </c>
      <c r="EH11" s="9">
        <v>303.75299999999999</v>
      </c>
      <c r="EI11" s="9">
        <v>333.14</v>
      </c>
      <c r="EJ11" s="9">
        <v>173.334</v>
      </c>
      <c r="EK11" s="9">
        <v>112.79900000000001</v>
      </c>
      <c r="EL11" s="9">
        <v>60.533999999999999</v>
      </c>
      <c r="EM11" s="9">
        <v>463.55900000000003</v>
      </c>
      <c r="EN11" s="9">
        <v>190.95400000000001</v>
      </c>
      <c r="EO11" s="9">
        <v>272.60500000000002</v>
      </c>
      <c r="EP11" s="9">
        <v>199.02</v>
      </c>
      <c r="EQ11" s="9">
        <v>87.174999999999997</v>
      </c>
      <c r="ER11" s="9">
        <v>111.845</v>
      </c>
      <c r="ES11" s="9">
        <v>37.075000000000003</v>
      </c>
      <c r="ET11" s="9">
        <v>16.867999999999999</v>
      </c>
      <c r="EU11" s="9">
        <v>20.207000000000001</v>
      </c>
      <c r="EV11" s="9">
        <v>4.2169999999999996</v>
      </c>
      <c r="EW11" s="9">
        <v>3.887</v>
      </c>
      <c r="EX11" s="9">
        <v>0.33</v>
      </c>
      <c r="EY11" s="9">
        <v>3.746</v>
      </c>
      <c r="EZ11" s="9">
        <v>3.415</v>
      </c>
      <c r="FA11" s="9">
        <v>0.33</v>
      </c>
      <c r="FB11" s="9">
        <v>0.47099999999999997</v>
      </c>
      <c r="FC11" s="9">
        <v>0.47099999999999997</v>
      </c>
      <c r="FD11" s="9">
        <v>0</v>
      </c>
      <c r="FE11" s="9">
        <v>32.857999999999997</v>
      </c>
      <c r="FF11" s="9">
        <v>12.981</v>
      </c>
      <c r="FG11" s="9">
        <v>19.876000000000001</v>
      </c>
      <c r="FH11" s="9">
        <v>183.834</v>
      </c>
      <c r="FI11" s="9">
        <v>77.980999999999995</v>
      </c>
      <c r="FJ11" s="9">
        <v>105.85299999999999</v>
      </c>
      <c r="FK11" s="9">
        <v>26.428000000000001</v>
      </c>
      <c r="FL11" s="9">
        <v>18.802</v>
      </c>
      <c r="FM11" s="9">
        <v>7.6260000000000003</v>
      </c>
      <c r="FN11" s="9">
        <v>157.405</v>
      </c>
      <c r="FO11" s="9">
        <v>59.177999999999997</v>
      </c>
      <c r="FP11" s="9">
        <v>98.227000000000004</v>
      </c>
      <c r="FQ11" s="9">
        <v>28.558</v>
      </c>
      <c r="FR11" s="9">
        <v>20.931999999999999</v>
      </c>
      <c r="FS11" s="9">
        <v>7.6260000000000003</v>
      </c>
      <c r="FT11" s="9">
        <v>170.46199999999999</v>
      </c>
      <c r="FU11" s="9">
        <v>66.242999999999995</v>
      </c>
      <c r="FV11" s="9">
        <v>104.22</v>
      </c>
      <c r="FW11" s="9">
        <v>161.15100000000001</v>
      </c>
      <c r="FX11" s="9">
        <v>62.594000000000001</v>
      </c>
      <c r="FY11" s="9">
        <v>98.557000000000002</v>
      </c>
      <c r="FZ11" s="9">
        <v>1153.8330000000001</v>
      </c>
      <c r="GA11" s="9">
        <v>596.66499999999996</v>
      </c>
      <c r="GB11" s="9">
        <v>557.16800000000001</v>
      </c>
      <c r="GC11" s="9">
        <v>722.42499999999995</v>
      </c>
      <c r="GD11" s="9">
        <v>420.47300000000001</v>
      </c>
      <c r="GE11" s="9">
        <v>301.95299999999997</v>
      </c>
      <c r="GF11" s="9">
        <v>431.40800000000002</v>
      </c>
      <c r="GG11" s="9">
        <v>176.19200000000001</v>
      </c>
      <c r="GH11" s="9">
        <v>255.21600000000001</v>
      </c>
      <c r="GI11" s="9">
        <v>268.06099999999998</v>
      </c>
      <c r="GJ11" s="9">
        <v>144.268</v>
      </c>
      <c r="GK11" s="9">
        <v>123.79300000000001</v>
      </c>
      <c r="GL11" s="9">
        <v>38.103000000000002</v>
      </c>
      <c r="GM11" s="9">
        <v>20.695</v>
      </c>
      <c r="GN11" s="9">
        <v>17.408000000000001</v>
      </c>
      <c r="GO11" s="9">
        <v>12.340999999999999</v>
      </c>
      <c r="GP11" s="9">
        <v>9.8209999999999997</v>
      </c>
      <c r="GQ11" s="9">
        <v>2.52</v>
      </c>
      <c r="GR11" s="9">
        <v>9.5259999999999998</v>
      </c>
      <c r="GS11" s="9">
        <v>7.0060000000000002</v>
      </c>
      <c r="GT11" s="9">
        <v>2.52</v>
      </c>
      <c r="GU11" s="9">
        <v>2.8149999999999999</v>
      </c>
      <c r="GV11" s="9">
        <v>2.8149999999999999</v>
      </c>
      <c r="GW11" s="9">
        <v>0</v>
      </c>
      <c r="GX11" s="9">
        <v>25.762</v>
      </c>
      <c r="GY11" s="9">
        <v>10.874000000000001</v>
      </c>
      <c r="GZ11" s="9">
        <v>14.888</v>
      </c>
      <c r="HA11" s="9">
        <v>254.184</v>
      </c>
      <c r="HB11" s="9">
        <v>134.25299999999999</v>
      </c>
      <c r="HC11" s="9">
        <v>119.93</v>
      </c>
      <c r="HD11" s="9">
        <v>88.406000000000006</v>
      </c>
      <c r="HE11" s="9">
        <v>59.506999999999998</v>
      </c>
      <c r="HF11" s="9">
        <v>28.899000000000001</v>
      </c>
      <c r="HG11" s="9">
        <v>165.77799999999999</v>
      </c>
      <c r="HH11" s="9">
        <v>74.745999999999995</v>
      </c>
      <c r="HI11" s="9">
        <v>91.031999999999996</v>
      </c>
      <c r="HJ11" s="9">
        <v>95.537000000000006</v>
      </c>
      <c r="HK11" s="9">
        <v>66.033000000000001</v>
      </c>
      <c r="HL11" s="9">
        <v>29.504000000000001</v>
      </c>
      <c r="HM11" s="9">
        <v>172.524</v>
      </c>
      <c r="HN11" s="9">
        <v>78.234999999999999</v>
      </c>
      <c r="HO11" s="9">
        <v>94.289000000000001</v>
      </c>
      <c r="HP11" s="9">
        <v>175.304</v>
      </c>
      <c r="HQ11" s="9">
        <v>81.751999999999995</v>
      </c>
      <c r="HR11" s="9">
        <v>93.552000000000007</v>
      </c>
      <c r="HS11" s="9">
        <v>2680.9549999999999</v>
      </c>
      <c r="HT11" s="9">
        <v>1469.2750000000001</v>
      </c>
      <c r="HU11" s="9">
        <v>1211.68</v>
      </c>
      <c r="HV11" s="9">
        <v>2107.2150000000001</v>
      </c>
      <c r="HW11" s="9">
        <v>1305.058</v>
      </c>
      <c r="HX11" s="9">
        <v>802.15700000000004</v>
      </c>
      <c r="HY11" s="9">
        <v>573.74</v>
      </c>
      <c r="HZ11" s="9">
        <v>164.21700000000001</v>
      </c>
      <c r="IA11" s="9">
        <v>409.52300000000002</v>
      </c>
      <c r="IB11" s="9">
        <v>383.20499999999998</v>
      </c>
      <c r="IC11" s="9">
        <v>227.29599999999999</v>
      </c>
      <c r="ID11" s="9">
        <v>155.90899999999999</v>
      </c>
      <c r="IE11" s="9">
        <v>59.343000000000004</v>
      </c>
      <c r="IF11" s="9">
        <v>29.04</v>
      </c>
      <c r="IG11" s="9">
        <v>30.303000000000001</v>
      </c>
      <c r="IH11" s="9">
        <v>26.672999999999998</v>
      </c>
      <c r="II11" s="9">
        <v>15.071999999999999</v>
      </c>
      <c r="IJ11" s="9">
        <v>11.601000000000001</v>
      </c>
      <c r="IK11" s="9">
        <v>13.194000000000001</v>
      </c>
      <c r="IL11" s="9">
        <v>7.0819999999999999</v>
      </c>
      <c r="IM11" s="9">
        <v>6.1120000000000001</v>
      </c>
      <c r="IN11" s="9">
        <v>13.478999999999999</v>
      </c>
      <c r="IO11" s="9">
        <v>7.9889999999999999</v>
      </c>
      <c r="IP11" s="9">
        <v>5.49</v>
      </c>
      <c r="IQ11" s="9">
        <v>32.67</v>
      </c>
    </row>
    <row r="12" spans="1:251">
      <c r="A12" s="10">
        <v>41852</v>
      </c>
      <c r="B12" s="9">
        <v>11572.763999999999</v>
      </c>
      <c r="C12" s="9">
        <v>6225.33</v>
      </c>
      <c r="D12" s="9">
        <v>5347.4340000000002</v>
      </c>
      <c r="E12" s="9">
        <v>7964.2359999999999</v>
      </c>
      <c r="F12" s="9">
        <v>5120.6469999999999</v>
      </c>
      <c r="G12" s="9">
        <v>2843.5889999999999</v>
      </c>
      <c r="H12" s="9">
        <v>3608.5279999999998</v>
      </c>
      <c r="I12" s="9">
        <v>1104.683</v>
      </c>
      <c r="J12" s="9">
        <v>2503.8449999999998</v>
      </c>
      <c r="K12" s="9">
        <v>1730.4590000000001</v>
      </c>
      <c r="L12" s="9">
        <v>919.02200000000005</v>
      </c>
      <c r="M12" s="9">
        <v>811.43700000000001</v>
      </c>
      <c r="N12" s="9">
        <v>310.87599999999998</v>
      </c>
      <c r="O12" s="9">
        <v>183.71799999999999</v>
      </c>
      <c r="P12" s="9">
        <v>127.157</v>
      </c>
      <c r="Q12" s="9">
        <v>120.249</v>
      </c>
      <c r="R12" s="9">
        <v>96.834999999999994</v>
      </c>
      <c r="S12" s="9">
        <v>23.413</v>
      </c>
      <c r="T12" s="9">
        <v>67.367999999999995</v>
      </c>
      <c r="U12" s="9">
        <v>54.466999999999999</v>
      </c>
      <c r="V12" s="9">
        <v>12.901</v>
      </c>
      <c r="W12" s="9">
        <v>52.88</v>
      </c>
      <c r="X12" s="9">
        <v>42.368000000000002</v>
      </c>
      <c r="Y12" s="9">
        <v>10.513</v>
      </c>
      <c r="Z12" s="9">
        <v>190.62700000000001</v>
      </c>
      <c r="AA12" s="9">
        <v>86.882999999999996</v>
      </c>
      <c r="AB12" s="9">
        <v>103.744</v>
      </c>
      <c r="AC12" s="9">
        <v>1546.778</v>
      </c>
      <c r="AD12" s="9">
        <v>809.97</v>
      </c>
      <c r="AE12" s="9">
        <v>736.80700000000002</v>
      </c>
      <c r="AF12" s="9">
        <v>571.23299999999995</v>
      </c>
      <c r="AG12" s="9">
        <v>424.23599999999999</v>
      </c>
      <c r="AH12" s="9">
        <v>146.99700000000001</v>
      </c>
      <c r="AI12" s="9">
        <v>975.54499999999996</v>
      </c>
      <c r="AJ12" s="9">
        <v>385.73399999999998</v>
      </c>
      <c r="AK12" s="9">
        <v>589.81100000000004</v>
      </c>
      <c r="AL12" s="9">
        <v>664.49599999999998</v>
      </c>
      <c r="AM12" s="9">
        <v>498.77499999999998</v>
      </c>
      <c r="AN12" s="9">
        <v>165.721</v>
      </c>
      <c r="AO12" s="9">
        <v>1065.963</v>
      </c>
      <c r="AP12" s="9">
        <v>420.24700000000001</v>
      </c>
      <c r="AQ12" s="9">
        <v>645.71600000000001</v>
      </c>
      <c r="AR12" s="9">
        <v>1042.913</v>
      </c>
      <c r="AS12" s="9">
        <v>440.202</v>
      </c>
      <c r="AT12" s="9">
        <v>602.71199999999999</v>
      </c>
      <c r="AU12" s="9">
        <v>11137.752</v>
      </c>
      <c r="AV12" s="9">
        <v>5952.3649999999998</v>
      </c>
      <c r="AW12" s="9">
        <v>5185.3869999999997</v>
      </c>
      <c r="AX12" s="9">
        <v>7787.1009999999997</v>
      </c>
      <c r="AY12" s="9">
        <v>4984.9139999999998</v>
      </c>
      <c r="AZ12" s="9">
        <v>2802.1869999999999</v>
      </c>
      <c r="BA12" s="9">
        <v>3350.652</v>
      </c>
      <c r="BB12" s="9">
        <v>967.452</v>
      </c>
      <c r="BC12" s="9">
        <v>2383.1999999999998</v>
      </c>
      <c r="BD12" s="9">
        <v>1682.51</v>
      </c>
      <c r="BE12" s="9">
        <v>886.22900000000004</v>
      </c>
      <c r="BF12" s="9">
        <v>796.28099999999995</v>
      </c>
      <c r="BG12" s="9">
        <v>290.60300000000001</v>
      </c>
      <c r="BH12" s="9">
        <v>169.41</v>
      </c>
      <c r="BI12" s="9">
        <v>121.193</v>
      </c>
      <c r="BJ12" s="9">
        <v>115.42100000000001</v>
      </c>
      <c r="BK12" s="9">
        <v>92.834999999999994</v>
      </c>
      <c r="BL12" s="9">
        <v>22.585999999999999</v>
      </c>
      <c r="BM12" s="9">
        <v>63.02</v>
      </c>
      <c r="BN12" s="9">
        <v>50.945999999999998</v>
      </c>
      <c r="BO12" s="9">
        <v>12.074</v>
      </c>
      <c r="BP12" s="9">
        <v>52.402000000000001</v>
      </c>
      <c r="BQ12" s="9">
        <v>41.889000000000003</v>
      </c>
      <c r="BR12" s="9">
        <v>10.513</v>
      </c>
      <c r="BS12" s="9">
        <v>175.18100000000001</v>
      </c>
      <c r="BT12" s="9">
        <v>76.575000000000003</v>
      </c>
      <c r="BU12" s="9">
        <v>98.605999999999995</v>
      </c>
      <c r="BV12" s="9">
        <v>1514.4480000000001</v>
      </c>
      <c r="BW12" s="9">
        <v>787.58199999999999</v>
      </c>
      <c r="BX12" s="9">
        <v>726.86599999999999</v>
      </c>
      <c r="BY12" s="9">
        <v>564.23299999999995</v>
      </c>
      <c r="BZ12" s="9">
        <v>418.64600000000002</v>
      </c>
      <c r="CA12" s="9">
        <v>145.58799999999999</v>
      </c>
      <c r="CB12" s="9">
        <v>950.21500000000003</v>
      </c>
      <c r="CC12" s="9">
        <v>368.93700000000001</v>
      </c>
      <c r="CD12" s="9">
        <v>581.27800000000002</v>
      </c>
      <c r="CE12" s="9">
        <v>652.66899999999998</v>
      </c>
      <c r="CF12" s="9">
        <v>489.18400000000003</v>
      </c>
      <c r="CG12" s="9">
        <v>163.48500000000001</v>
      </c>
      <c r="CH12" s="9">
        <v>1029.8409999999999</v>
      </c>
      <c r="CI12" s="9">
        <v>397.04399999999998</v>
      </c>
      <c r="CJ12" s="9">
        <v>632.79600000000005</v>
      </c>
      <c r="CK12" s="9">
        <v>1013.235</v>
      </c>
      <c r="CL12" s="9">
        <v>419.88200000000001</v>
      </c>
      <c r="CM12" s="9">
        <v>593.35199999999998</v>
      </c>
      <c r="CN12" s="9">
        <v>1767.4949999999999</v>
      </c>
      <c r="CO12" s="9">
        <v>886.17700000000002</v>
      </c>
      <c r="CP12" s="9">
        <v>881.31799999999998</v>
      </c>
      <c r="CQ12" s="9">
        <v>837.95899999999995</v>
      </c>
      <c r="CR12" s="9">
        <v>498.97800000000001</v>
      </c>
      <c r="CS12" s="9">
        <v>338.98099999999999</v>
      </c>
      <c r="CT12" s="9">
        <v>929.53599999999994</v>
      </c>
      <c r="CU12" s="9">
        <v>387.19900000000001</v>
      </c>
      <c r="CV12" s="9">
        <v>542.33699999999999</v>
      </c>
      <c r="CW12" s="9">
        <v>466.81</v>
      </c>
      <c r="CX12" s="9">
        <v>232.08099999999999</v>
      </c>
      <c r="CY12" s="9">
        <v>234.72900000000001</v>
      </c>
      <c r="CZ12" s="9">
        <v>61.389000000000003</v>
      </c>
      <c r="DA12" s="9">
        <v>34.576999999999998</v>
      </c>
      <c r="DB12" s="9">
        <v>26.812999999999999</v>
      </c>
      <c r="DC12" s="9">
        <v>13.859</v>
      </c>
      <c r="DD12" s="9">
        <v>11.9</v>
      </c>
      <c r="DE12" s="9">
        <v>1.9590000000000001</v>
      </c>
      <c r="DF12" s="9">
        <v>7.5190000000000001</v>
      </c>
      <c r="DG12" s="9">
        <v>6.7229999999999999</v>
      </c>
      <c r="DH12" s="9">
        <v>0.79600000000000004</v>
      </c>
      <c r="DI12" s="9">
        <v>6.34</v>
      </c>
      <c r="DJ12" s="9">
        <v>5.1769999999999996</v>
      </c>
      <c r="DK12" s="9">
        <v>1.163</v>
      </c>
      <c r="DL12" s="9">
        <v>47.53</v>
      </c>
      <c r="DM12" s="9">
        <v>22.677</v>
      </c>
      <c r="DN12" s="9">
        <v>24.853000000000002</v>
      </c>
      <c r="DO12" s="9">
        <v>435.61399999999998</v>
      </c>
      <c r="DP12" s="9">
        <v>213.43299999999999</v>
      </c>
      <c r="DQ12" s="9">
        <v>222.18100000000001</v>
      </c>
      <c r="DR12" s="9">
        <v>110.428</v>
      </c>
      <c r="DS12" s="9">
        <v>72.096000000000004</v>
      </c>
      <c r="DT12" s="9">
        <v>38.332000000000001</v>
      </c>
      <c r="DU12" s="9">
        <v>325.18599999999998</v>
      </c>
      <c r="DV12" s="9">
        <v>141.33699999999999</v>
      </c>
      <c r="DW12" s="9">
        <v>183.84899999999999</v>
      </c>
      <c r="DX12" s="9">
        <v>119.554</v>
      </c>
      <c r="DY12" s="9">
        <v>79.808999999999997</v>
      </c>
      <c r="DZ12" s="9">
        <v>39.744</v>
      </c>
      <c r="EA12" s="9">
        <v>347.25599999999997</v>
      </c>
      <c r="EB12" s="9">
        <v>152.27199999999999</v>
      </c>
      <c r="EC12" s="9">
        <v>194.98500000000001</v>
      </c>
      <c r="ED12" s="9">
        <v>332.70499999999998</v>
      </c>
      <c r="EE12" s="9">
        <v>148.06</v>
      </c>
      <c r="EF12" s="9">
        <v>184.64400000000001</v>
      </c>
      <c r="EG12" s="9">
        <v>632.73</v>
      </c>
      <c r="EH12" s="9">
        <v>306.274</v>
      </c>
      <c r="EI12" s="9">
        <v>326.45600000000002</v>
      </c>
      <c r="EJ12" s="9">
        <v>143.21299999999999</v>
      </c>
      <c r="EK12" s="9">
        <v>96.406000000000006</v>
      </c>
      <c r="EL12" s="9">
        <v>46.807000000000002</v>
      </c>
      <c r="EM12" s="9">
        <v>489.517</v>
      </c>
      <c r="EN12" s="9">
        <v>209.86799999999999</v>
      </c>
      <c r="EO12" s="9">
        <v>279.649</v>
      </c>
      <c r="EP12" s="9">
        <v>197.66</v>
      </c>
      <c r="EQ12" s="9">
        <v>93.51</v>
      </c>
      <c r="ER12" s="9">
        <v>104.15</v>
      </c>
      <c r="ES12" s="9">
        <v>31.445</v>
      </c>
      <c r="ET12" s="9">
        <v>16.190999999999999</v>
      </c>
      <c r="EU12" s="9">
        <v>15.254</v>
      </c>
      <c r="EV12" s="9">
        <v>2.66</v>
      </c>
      <c r="EW12" s="9">
        <v>2.113</v>
      </c>
      <c r="EX12" s="9">
        <v>0.54700000000000004</v>
      </c>
      <c r="EY12" s="9">
        <v>1.327</v>
      </c>
      <c r="EZ12" s="9">
        <v>0.78</v>
      </c>
      <c r="FA12" s="9">
        <v>0.54700000000000004</v>
      </c>
      <c r="FB12" s="9">
        <v>1.333</v>
      </c>
      <c r="FC12" s="9">
        <v>1.333</v>
      </c>
      <c r="FD12" s="9">
        <v>0</v>
      </c>
      <c r="FE12" s="9">
        <v>28.785</v>
      </c>
      <c r="FF12" s="9">
        <v>14.077999999999999</v>
      </c>
      <c r="FG12" s="9">
        <v>14.707000000000001</v>
      </c>
      <c r="FH12" s="9">
        <v>182.28700000000001</v>
      </c>
      <c r="FI12" s="9">
        <v>84.637</v>
      </c>
      <c r="FJ12" s="9">
        <v>97.65</v>
      </c>
      <c r="FK12" s="9">
        <v>26.754000000000001</v>
      </c>
      <c r="FL12" s="9">
        <v>19.890999999999998</v>
      </c>
      <c r="FM12" s="9">
        <v>6.8630000000000004</v>
      </c>
      <c r="FN12" s="9">
        <v>155.53299999999999</v>
      </c>
      <c r="FO12" s="9">
        <v>64.745999999999995</v>
      </c>
      <c r="FP12" s="9">
        <v>90.787000000000006</v>
      </c>
      <c r="FQ12" s="9">
        <v>27.533000000000001</v>
      </c>
      <c r="FR12" s="9">
        <v>20.67</v>
      </c>
      <c r="FS12" s="9">
        <v>6.8630000000000004</v>
      </c>
      <c r="FT12" s="9">
        <v>170.12700000000001</v>
      </c>
      <c r="FU12" s="9">
        <v>72.84</v>
      </c>
      <c r="FV12" s="9">
        <v>97.287000000000006</v>
      </c>
      <c r="FW12" s="9">
        <v>156.86000000000001</v>
      </c>
      <c r="FX12" s="9">
        <v>65.525999999999996</v>
      </c>
      <c r="FY12" s="9">
        <v>91.334000000000003</v>
      </c>
      <c r="FZ12" s="9">
        <v>1134.7650000000001</v>
      </c>
      <c r="GA12" s="9">
        <v>579.90300000000002</v>
      </c>
      <c r="GB12" s="9">
        <v>554.86199999999997</v>
      </c>
      <c r="GC12" s="9">
        <v>694.74599999999998</v>
      </c>
      <c r="GD12" s="9">
        <v>402.572</v>
      </c>
      <c r="GE12" s="9">
        <v>292.17399999999998</v>
      </c>
      <c r="GF12" s="9">
        <v>440.01900000000001</v>
      </c>
      <c r="GG12" s="9">
        <v>177.33099999999999</v>
      </c>
      <c r="GH12" s="9">
        <v>262.68799999999999</v>
      </c>
      <c r="GI12" s="9">
        <v>269.14999999999998</v>
      </c>
      <c r="GJ12" s="9">
        <v>138.571</v>
      </c>
      <c r="GK12" s="9">
        <v>130.57900000000001</v>
      </c>
      <c r="GL12" s="9">
        <v>29.943999999999999</v>
      </c>
      <c r="GM12" s="9">
        <v>18.385999999999999</v>
      </c>
      <c r="GN12" s="9">
        <v>11.558</v>
      </c>
      <c r="GO12" s="9">
        <v>11.199</v>
      </c>
      <c r="GP12" s="9">
        <v>9.7870000000000008</v>
      </c>
      <c r="GQ12" s="9">
        <v>1.4119999999999999</v>
      </c>
      <c r="GR12" s="9">
        <v>6.1920000000000002</v>
      </c>
      <c r="GS12" s="9">
        <v>5.9429999999999996</v>
      </c>
      <c r="GT12" s="9">
        <v>0.249</v>
      </c>
      <c r="GU12" s="9">
        <v>5.0069999999999997</v>
      </c>
      <c r="GV12" s="9">
        <v>3.8439999999999999</v>
      </c>
      <c r="GW12" s="9">
        <v>1.163</v>
      </c>
      <c r="GX12" s="9">
        <v>18.745000000000001</v>
      </c>
      <c r="GY12" s="9">
        <v>8.5990000000000002</v>
      </c>
      <c r="GZ12" s="9">
        <v>10.146000000000001</v>
      </c>
      <c r="HA12" s="9">
        <v>253.327</v>
      </c>
      <c r="HB12" s="9">
        <v>128.79599999999999</v>
      </c>
      <c r="HC12" s="9">
        <v>124.53100000000001</v>
      </c>
      <c r="HD12" s="9">
        <v>83.674000000000007</v>
      </c>
      <c r="HE12" s="9">
        <v>52.204999999999998</v>
      </c>
      <c r="HF12" s="9">
        <v>31.469000000000001</v>
      </c>
      <c r="HG12" s="9">
        <v>169.65199999999999</v>
      </c>
      <c r="HH12" s="9">
        <v>76.590999999999994</v>
      </c>
      <c r="HI12" s="9">
        <v>93.061000000000007</v>
      </c>
      <c r="HJ12" s="9">
        <v>92.021000000000001</v>
      </c>
      <c r="HK12" s="9">
        <v>59.139000000000003</v>
      </c>
      <c r="HL12" s="9">
        <v>32.881</v>
      </c>
      <c r="HM12" s="9">
        <v>177.13</v>
      </c>
      <c r="HN12" s="9">
        <v>79.432000000000002</v>
      </c>
      <c r="HO12" s="9">
        <v>97.697999999999993</v>
      </c>
      <c r="HP12" s="9">
        <v>175.84399999999999</v>
      </c>
      <c r="HQ12" s="9">
        <v>82.534999999999997</v>
      </c>
      <c r="HR12" s="9">
        <v>93.31</v>
      </c>
      <c r="HS12" s="9">
        <v>2684.4209999999998</v>
      </c>
      <c r="HT12" s="9">
        <v>1470.854</v>
      </c>
      <c r="HU12" s="9">
        <v>1213.568</v>
      </c>
      <c r="HV12" s="9">
        <v>2087.0619999999999</v>
      </c>
      <c r="HW12" s="9">
        <v>1290.2</v>
      </c>
      <c r="HX12" s="9">
        <v>796.86199999999997</v>
      </c>
      <c r="HY12" s="9">
        <v>597.35900000000004</v>
      </c>
      <c r="HZ12" s="9">
        <v>180.65299999999999</v>
      </c>
      <c r="IA12" s="9">
        <v>416.70600000000002</v>
      </c>
      <c r="IB12" s="9">
        <v>385.84699999999998</v>
      </c>
      <c r="IC12" s="9">
        <v>233.19300000000001</v>
      </c>
      <c r="ID12" s="9">
        <v>152.654</v>
      </c>
      <c r="IE12" s="9">
        <v>48.996000000000002</v>
      </c>
      <c r="IF12" s="9">
        <v>26.908999999999999</v>
      </c>
      <c r="IG12" s="9">
        <v>22.087</v>
      </c>
      <c r="IH12" s="9">
        <v>21.137</v>
      </c>
      <c r="II12" s="9">
        <v>14.904</v>
      </c>
      <c r="IJ12" s="9">
        <v>6.2329999999999997</v>
      </c>
      <c r="IK12" s="9">
        <v>10.228</v>
      </c>
      <c r="IL12" s="9">
        <v>8.0549999999999997</v>
      </c>
      <c r="IM12" s="9">
        <v>2.1720000000000002</v>
      </c>
      <c r="IN12" s="9">
        <v>10.909000000000001</v>
      </c>
      <c r="IO12" s="9">
        <v>6.8490000000000002</v>
      </c>
      <c r="IP12" s="9">
        <v>4.0599999999999996</v>
      </c>
      <c r="IQ12" s="9">
        <v>27.859000000000002</v>
      </c>
    </row>
    <row r="13" spans="1:251">
      <c r="A13" s="10">
        <v>41883</v>
      </c>
      <c r="B13" s="9">
        <v>11533.778</v>
      </c>
      <c r="C13" s="9">
        <v>6214.9790000000003</v>
      </c>
      <c r="D13" s="9">
        <v>5318.799</v>
      </c>
      <c r="E13" s="9">
        <v>7978.3720000000003</v>
      </c>
      <c r="F13" s="9">
        <v>5130.9679999999998</v>
      </c>
      <c r="G13" s="9">
        <v>2847.404</v>
      </c>
      <c r="H13" s="9">
        <v>3555.4059999999999</v>
      </c>
      <c r="I13" s="9">
        <v>1084.011</v>
      </c>
      <c r="J13" s="9">
        <v>2471.395</v>
      </c>
      <c r="K13" s="9">
        <v>1787.4059999999999</v>
      </c>
      <c r="L13" s="9">
        <v>959.952</v>
      </c>
      <c r="M13" s="9">
        <v>827.45399999999995</v>
      </c>
      <c r="N13" s="9">
        <v>343.45</v>
      </c>
      <c r="O13" s="9">
        <v>198.55500000000001</v>
      </c>
      <c r="P13" s="9">
        <v>144.89500000000001</v>
      </c>
      <c r="Q13" s="9">
        <v>144.75200000000001</v>
      </c>
      <c r="R13" s="9">
        <v>108.01300000000001</v>
      </c>
      <c r="S13" s="9">
        <v>36.738999999999997</v>
      </c>
      <c r="T13" s="9">
        <v>78.308999999999997</v>
      </c>
      <c r="U13" s="9">
        <v>61.482999999999997</v>
      </c>
      <c r="V13" s="9">
        <v>16.826000000000001</v>
      </c>
      <c r="W13" s="9">
        <v>66.442999999999998</v>
      </c>
      <c r="X13" s="9">
        <v>46.53</v>
      </c>
      <c r="Y13" s="9">
        <v>19.913</v>
      </c>
      <c r="Z13" s="9">
        <v>198.69800000000001</v>
      </c>
      <c r="AA13" s="9">
        <v>90.542000000000002</v>
      </c>
      <c r="AB13" s="9">
        <v>108.15600000000001</v>
      </c>
      <c r="AC13" s="9">
        <v>1589.15</v>
      </c>
      <c r="AD13" s="9">
        <v>847.779</v>
      </c>
      <c r="AE13" s="9">
        <v>741.37099999999998</v>
      </c>
      <c r="AF13" s="9">
        <v>633.702</v>
      </c>
      <c r="AG13" s="9">
        <v>478.96600000000001</v>
      </c>
      <c r="AH13" s="9">
        <v>154.73599999999999</v>
      </c>
      <c r="AI13" s="9">
        <v>955.44899999999996</v>
      </c>
      <c r="AJ13" s="9">
        <v>368.81299999999999</v>
      </c>
      <c r="AK13" s="9">
        <v>586.63499999999999</v>
      </c>
      <c r="AL13" s="9">
        <v>738.53300000000002</v>
      </c>
      <c r="AM13" s="9">
        <v>555.56299999999999</v>
      </c>
      <c r="AN13" s="9">
        <v>182.97</v>
      </c>
      <c r="AO13" s="9">
        <v>1048.874</v>
      </c>
      <c r="AP13" s="9">
        <v>404.38900000000001</v>
      </c>
      <c r="AQ13" s="9">
        <v>644.48400000000004</v>
      </c>
      <c r="AR13" s="9">
        <v>1033.758</v>
      </c>
      <c r="AS13" s="9">
        <v>430.29599999999999</v>
      </c>
      <c r="AT13" s="9">
        <v>603.46100000000001</v>
      </c>
      <c r="AU13" s="9">
        <v>11109.949000000001</v>
      </c>
      <c r="AV13" s="9">
        <v>5948.8739999999998</v>
      </c>
      <c r="AW13" s="9">
        <v>5161.0749999999998</v>
      </c>
      <c r="AX13" s="9">
        <v>7804.7979999999998</v>
      </c>
      <c r="AY13" s="9">
        <v>4996.8739999999998</v>
      </c>
      <c r="AZ13" s="9">
        <v>2807.924</v>
      </c>
      <c r="BA13" s="9">
        <v>3305.1509999999998</v>
      </c>
      <c r="BB13" s="9">
        <v>952</v>
      </c>
      <c r="BC13" s="9">
        <v>2353.152</v>
      </c>
      <c r="BD13" s="9">
        <v>1738.2360000000001</v>
      </c>
      <c r="BE13" s="9">
        <v>925.24900000000002</v>
      </c>
      <c r="BF13" s="9">
        <v>812.98599999999999</v>
      </c>
      <c r="BG13" s="9">
        <v>319.13200000000001</v>
      </c>
      <c r="BH13" s="9">
        <v>181.82300000000001</v>
      </c>
      <c r="BI13" s="9">
        <v>137.309</v>
      </c>
      <c r="BJ13" s="9">
        <v>138.28700000000001</v>
      </c>
      <c r="BK13" s="9">
        <v>102.69199999999999</v>
      </c>
      <c r="BL13" s="9">
        <v>35.594999999999999</v>
      </c>
      <c r="BM13" s="9">
        <v>73.147000000000006</v>
      </c>
      <c r="BN13" s="9">
        <v>57.033000000000001</v>
      </c>
      <c r="BO13" s="9">
        <v>16.114000000000001</v>
      </c>
      <c r="BP13" s="9">
        <v>65.138999999999996</v>
      </c>
      <c r="BQ13" s="9">
        <v>45.658999999999999</v>
      </c>
      <c r="BR13" s="9">
        <v>19.481000000000002</v>
      </c>
      <c r="BS13" s="9">
        <v>180.846</v>
      </c>
      <c r="BT13" s="9">
        <v>79.132000000000005</v>
      </c>
      <c r="BU13" s="9">
        <v>101.714</v>
      </c>
      <c r="BV13" s="9">
        <v>1559.6469999999999</v>
      </c>
      <c r="BW13" s="9">
        <v>826.43</v>
      </c>
      <c r="BX13" s="9">
        <v>733.21699999999998</v>
      </c>
      <c r="BY13" s="9">
        <v>624.45100000000002</v>
      </c>
      <c r="BZ13" s="9">
        <v>471.34100000000001</v>
      </c>
      <c r="CA13" s="9">
        <v>153.11000000000001</v>
      </c>
      <c r="CB13" s="9">
        <v>935.19600000000003</v>
      </c>
      <c r="CC13" s="9">
        <v>355.089</v>
      </c>
      <c r="CD13" s="9">
        <v>580.10699999999997</v>
      </c>
      <c r="CE13" s="9">
        <v>723.69200000000001</v>
      </c>
      <c r="CF13" s="9">
        <v>543.49099999999999</v>
      </c>
      <c r="CG13" s="9">
        <v>180.2</v>
      </c>
      <c r="CH13" s="9">
        <v>1014.544</v>
      </c>
      <c r="CI13" s="9">
        <v>381.75799999999998</v>
      </c>
      <c r="CJ13" s="9">
        <v>632.78599999999994</v>
      </c>
      <c r="CK13" s="9">
        <v>1008.343</v>
      </c>
      <c r="CL13" s="9">
        <v>412.12200000000001</v>
      </c>
      <c r="CM13" s="9">
        <v>596.221</v>
      </c>
      <c r="CN13" s="9">
        <v>1770.5219999999999</v>
      </c>
      <c r="CO13" s="9">
        <v>897.04</v>
      </c>
      <c r="CP13" s="9">
        <v>873.48299999999995</v>
      </c>
      <c r="CQ13" s="9">
        <v>840.88900000000001</v>
      </c>
      <c r="CR13" s="9">
        <v>502.83499999999998</v>
      </c>
      <c r="CS13" s="9">
        <v>338.05399999999997</v>
      </c>
      <c r="CT13" s="9">
        <v>929.63300000000004</v>
      </c>
      <c r="CU13" s="9">
        <v>394.20400000000001</v>
      </c>
      <c r="CV13" s="9">
        <v>535.42899999999997</v>
      </c>
      <c r="CW13" s="9">
        <v>467.24</v>
      </c>
      <c r="CX13" s="9">
        <v>235.24299999999999</v>
      </c>
      <c r="CY13" s="9">
        <v>231.99700000000001</v>
      </c>
      <c r="CZ13" s="9">
        <v>78.938999999999993</v>
      </c>
      <c r="DA13" s="9">
        <v>37.976999999999997</v>
      </c>
      <c r="DB13" s="9">
        <v>40.963000000000001</v>
      </c>
      <c r="DC13" s="9">
        <v>20.484000000000002</v>
      </c>
      <c r="DD13" s="9">
        <v>14.291</v>
      </c>
      <c r="DE13" s="9">
        <v>6.1929999999999996</v>
      </c>
      <c r="DF13" s="9">
        <v>11.741</v>
      </c>
      <c r="DG13" s="9">
        <v>8.9540000000000006</v>
      </c>
      <c r="DH13" s="9">
        <v>2.7869999999999999</v>
      </c>
      <c r="DI13" s="9">
        <v>8.7430000000000003</v>
      </c>
      <c r="DJ13" s="9">
        <v>5.3369999999999997</v>
      </c>
      <c r="DK13" s="9">
        <v>3.4049999999999998</v>
      </c>
      <c r="DL13" s="9">
        <v>58.456000000000003</v>
      </c>
      <c r="DM13" s="9">
        <v>23.686</v>
      </c>
      <c r="DN13" s="9">
        <v>34.770000000000003</v>
      </c>
      <c r="DO13" s="9">
        <v>431.78199999999998</v>
      </c>
      <c r="DP13" s="9">
        <v>217.494</v>
      </c>
      <c r="DQ13" s="9">
        <v>214.28800000000001</v>
      </c>
      <c r="DR13" s="9">
        <v>110.535</v>
      </c>
      <c r="DS13" s="9">
        <v>77.05</v>
      </c>
      <c r="DT13" s="9">
        <v>33.485999999999997</v>
      </c>
      <c r="DU13" s="9">
        <v>321.24700000000001</v>
      </c>
      <c r="DV13" s="9">
        <v>140.44399999999999</v>
      </c>
      <c r="DW13" s="9">
        <v>180.80199999999999</v>
      </c>
      <c r="DX13" s="9">
        <v>120.437</v>
      </c>
      <c r="DY13" s="9">
        <v>84.341999999999999</v>
      </c>
      <c r="DZ13" s="9">
        <v>36.094000000000001</v>
      </c>
      <c r="EA13" s="9">
        <v>346.80399999999997</v>
      </c>
      <c r="EB13" s="9">
        <v>150.90100000000001</v>
      </c>
      <c r="EC13" s="9">
        <v>195.90299999999999</v>
      </c>
      <c r="ED13" s="9">
        <v>332.988</v>
      </c>
      <c r="EE13" s="9">
        <v>149.398</v>
      </c>
      <c r="EF13" s="9">
        <v>183.59</v>
      </c>
      <c r="EG13" s="9">
        <v>627.39700000000005</v>
      </c>
      <c r="EH13" s="9">
        <v>300.17099999999999</v>
      </c>
      <c r="EI13" s="9">
        <v>327.226</v>
      </c>
      <c r="EJ13" s="9">
        <v>145.453</v>
      </c>
      <c r="EK13" s="9">
        <v>98.231999999999999</v>
      </c>
      <c r="EL13" s="9">
        <v>47.22</v>
      </c>
      <c r="EM13" s="9">
        <v>481.94499999999999</v>
      </c>
      <c r="EN13" s="9">
        <v>201.93899999999999</v>
      </c>
      <c r="EO13" s="9">
        <v>280.00599999999997</v>
      </c>
      <c r="EP13" s="9">
        <v>197.33</v>
      </c>
      <c r="EQ13" s="9">
        <v>87.052000000000007</v>
      </c>
      <c r="ER13" s="9">
        <v>110.27800000000001</v>
      </c>
      <c r="ES13" s="9">
        <v>35.561</v>
      </c>
      <c r="ET13" s="9">
        <v>11.452999999999999</v>
      </c>
      <c r="EU13" s="9">
        <v>24.108000000000001</v>
      </c>
      <c r="EV13" s="9">
        <v>2.2210000000000001</v>
      </c>
      <c r="EW13" s="9">
        <v>1.722</v>
      </c>
      <c r="EX13" s="9">
        <v>0.499</v>
      </c>
      <c r="EY13" s="9">
        <v>0.89800000000000002</v>
      </c>
      <c r="EZ13" s="9">
        <v>0.39900000000000002</v>
      </c>
      <c r="FA13" s="9">
        <v>0.499</v>
      </c>
      <c r="FB13" s="9">
        <v>1.323</v>
      </c>
      <c r="FC13" s="9">
        <v>1.323</v>
      </c>
      <c r="FD13" s="9">
        <v>0</v>
      </c>
      <c r="FE13" s="9">
        <v>33.340000000000003</v>
      </c>
      <c r="FF13" s="9">
        <v>9.73</v>
      </c>
      <c r="FG13" s="9">
        <v>23.609000000000002</v>
      </c>
      <c r="FH13" s="9">
        <v>178.03</v>
      </c>
      <c r="FI13" s="9">
        <v>79.228999999999999</v>
      </c>
      <c r="FJ13" s="9">
        <v>98.801000000000002</v>
      </c>
      <c r="FK13" s="9">
        <v>21.359000000000002</v>
      </c>
      <c r="FL13" s="9">
        <v>14.88</v>
      </c>
      <c r="FM13" s="9">
        <v>6.4790000000000001</v>
      </c>
      <c r="FN13" s="9">
        <v>156.67099999999999</v>
      </c>
      <c r="FO13" s="9">
        <v>64.349000000000004</v>
      </c>
      <c r="FP13" s="9">
        <v>92.320999999999998</v>
      </c>
      <c r="FQ13" s="9">
        <v>23.283000000000001</v>
      </c>
      <c r="FR13" s="9">
        <v>16.303999999999998</v>
      </c>
      <c r="FS13" s="9">
        <v>6.9779999999999998</v>
      </c>
      <c r="FT13" s="9">
        <v>174.047</v>
      </c>
      <c r="FU13" s="9">
        <v>70.747</v>
      </c>
      <c r="FV13" s="9">
        <v>103.3</v>
      </c>
      <c r="FW13" s="9">
        <v>157.56800000000001</v>
      </c>
      <c r="FX13" s="9">
        <v>64.748000000000005</v>
      </c>
      <c r="FY13" s="9">
        <v>92.82</v>
      </c>
      <c r="FZ13" s="9">
        <v>1143.125</v>
      </c>
      <c r="GA13" s="9">
        <v>596.86800000000005</v>
      </c>
      <c r="GB13" s="9">
        <v>546.25699999999995</v>
      </c>
      <c r="GC13" s="9">
        <v>695.43700000000001</v>
      </c>
      <c r="GD13" s="9">
        <v>404.60300000000001</v>
      </c>
      <c r="GE13" s="9">
        <v>290.834</v>
      </c>
      <c r="GF13" s="9">
        <v>447.68799999999999</v>
      </c>
      <c r="GG13" s="9">
        <v>192.26499999999999</v>
      </c>
      <c r="GH13" s="9">
        <v>255.423</v>
      </c>
      <c r="GI13" s="9">
        <v>269.91000000000003</v>
      </c>
      <c r="GJ13" s="9">
        <v>148.19200000000001</v>
      </c>
      <c r="GK13" s="9">
        <v>121.71899999999999</v>
      </c>
      <c r="GL13" s="9">
        <v>43.378999999999998</v>
      </c>
      <c r="GM13" s="9">
        <v>26.524000000000001</v>
      </c>
      <c r="GN13" s="9">
        <v>16.853999999999999</v>
      </c>
      <c r="GO13" s="9">
        <v>18.263000000000002</v>
      </c>
      <c r="GP13" s="9">
        <v>12.569000000000001</v>
      </c>
      <c r="GQ13" s="9">
        <v>5.694</v>
      </c>
      <c r="GR13" s="9">
        <v>10.843999999999999</v>
      </c>
      <c r="GS13" s="9">
        <v>8.5549999999999997</v>
      </c>
      <c r="GT13" s="9">
        <v>2.2879999999999998</v>
      </c>
      <c r="GU13" s="9">
        <v>7.4189999999999996</v>
      </c>
      <c r="GV13" s="9">
        <v>4.0140000000000002</v>
      </c>
      <c r="GW13" s="9">
        <v>3.4049999999999998</v>
      </c>
      <c r="GX13" s="9">
        <v>25.116</v>
      </c>
      <c r="GY13" s="9">
        <v>13.955</v>
      </c>
      <c r="GZ13" s="9">
        <v>11.161</v>
      </c>
      <c r="HA13" s="9">
        <v>253.75200000000001</v>
      </c>
      <c r="HB13" s="9">
        <v>138.26499999999999</v>
      </c>
      <c r="HC13" s="9">
        <v>115.488</v>
      </c>
      <c r="HD13" s="9">
        <v>89.176000000000002</v>
      </c>
      <c r="HE13" s="9">
        <v>62.17</v>
      </c>
      <c r="HF13" s="9">
        <v>27.006</v>
      </c>
      <c r="HG13" s="9">
        <v>164.57599999999999</v>
      </c>
      <c r="HH13" s="9">
        <v>76.094999999999999</v>
      </c>
      <c r="HI13" s="9">
        <v>88.480999999999995</v>
      </c>
      <c r="HJ13" s="9">
        <v>97.153999999999996</v>
      </c>
      <c r="HK13" s="9">
        <v>68.037999999999997</v>
      </c>
      <c r="HL13" s="9">
        <v>29.116</v>
      </c>
      <c r="HM13" s="9">
        <v>172.75700000000001</v>
      </c>
      <c r="HN13" s="9">
        <v>80.153999999999996</v>
      </c>
      <c r="HO13" s="9">
        <v>92.602999999999994</v>
      </c>
      <c r="HP13" s="9">
        <v>175.42</v>
      </c>
      <c r="HQ13" s="9">
        <v>84.65</v>
      </c>
      <c r="HR13" s="9">
        <v>90.77</v>
      </c>
      <c r="HS13" s="9">
        <v>2698.5940000000001</v>
      </c>
      <c r="HT13" s="9">
        <v>1483.787</v>
      </c>
      <c r="HU13" s="9">
        <v>1214.806</v>
      </c>
      <c r="HV13" s="9">
        <v>2123.6689999999999</v>
      </c>
      <c r="HW13" s="9">
        <v>1319.578</v>
      </c>
      <c r="HX13" s="9">
        <v>804.09100000000001</v>
      </c>
      <c r="HY13" s="9">
        <v>574.92499999999995</v>
      </c>
      <c r="HZ13" s="9">
        <v>164.21</v>
      </c>
      <c r="IA13" s="9">
        <v>410.71499999999997</v>
      </c>
      <c r="IB13" s="9">
        <v>408.78199999999998</v>
      </c>
      <c r="IC13" s="9">
        <v>251.00200000000001</v>
      </c>
      <c r="ID13" s="9">
        <v>157.78</v>
      </c>
      <c r="IE13" s="9">
        <v>62.536000000000001</v>
      </c>
      <c r="IF13" s="9">
        <v>40.527999999999999</v>
      </c>
      <c r="IG13" s="9">
        <v>22.007999999999999</v>
      </c>
      <c r="IH13" s="9">
        <v>36.171999999999997</v>
      </c>
      <c r="II13" s="9">
        <v>25.646000000000001</v>
      </c>
      <c r="IJ13" s="9">
        <v>10.526</v>
      </c>
      <c r="IK13" s="9">
        <v>17.303000000000001</v>
      </c>
      <c r="IL13" s="9">
        <v>11.565</v>
      </c>
      <c r="IM13" s="9">
        <v>5.7380000000000004</v>
      </c>
      <c r="IN13" s="9">
        <v>18.869</v>
      </c>
      <c r="IO13" s="9">
        <v>14.081</v>
      </c>
      <c r="IP13" s="9">
        <v>4.7880000000000003</v>
      </c>
      <c r="IQ13" s="9">
        <v>26.364000000000001</v>
      </c>
    </row>
    <row r="14" spans="1:251">
      <c r="A14" s="10">
        <v>41913</v>
      </c>
      <c r="B14" s="9">
        <v>11550.147000000001</v>
      </c>
      <c r="C14" s="9">
        <v>6229.6909999999998</v>
      </c>
      <c r="D14" s="9">
        <v>5320.4570000000003</v>
      </c>
      <c r="E14" s="9">
        <v>7981.6869999999999</v>
      </c>
      <c r="F14" s="9">
        <v>5134.1970000000001</v>
      </c>
      <c r="G14" s="9">
        <v>2847.49</v>
      </c>
      <c r="H14" s="9">
        <v>3568.46</v>
      </c>
      <c r="I14" s="9">
        <v>1095.4939999999999</v>
      </c>
      <c r="J14" s="9">
        <v>2472.9659999999999</v>
      </c>
      <c r="K14" s="9">
        <v>1656.2860000000001</v>
      </c>
      <c r="L14" s="9">
        <v>894.36300000000006</v>
      </c>
      <c r="M14" s="9">
        <v>761.923</v>
      </c>
      <c r="N14" s="9">
        <v>280.95800000000003</v>
      </c>
      <c r="O14" s="9">
        <v>169.114</v>
      </c>
      <c r="P14" s="9">
        <v>111.84399999999999</v>
      </c>
      <c r="Q14" s="9">
        <v>106.694</v>
      </c>
      <c r="R14" s="9">
        <v>85.935000000000002</v>
      </c>
      <c r="S14" s="9">
        <v>20.759</v>
      </c>
      <c r="T14" s="9">
        <v>59.594999999999999</v>
      </c>
      <c r="U14" s="9">
        <v>47.24</v>
      </c>
      <c r="V14" s="9">
        <v>12.353999999999999</v>
      </c>
      <c r="W14" s="9">
        <v>47.098999999999997</v>
      </c>
      <c r="X14" s="9">
        <v>38.695</v>
      </c>
      <c r="Y14" s="9">
        <v>8.4049999999999994</v>
      </c>
      <c r="Z14" s="9">
        <v>174.26499999999999</v>
      </c>
      <c r="AA14" s="9">
        <v>83.179000000000002</v>
      </c>
      <c r="AB14" s="9">
        <v>91.084999999999994</v>
      </c>
      <c r="AC14" s="9">
        <v>1496.32</v>
      </c>
      <c r="AD14" s="9">
        <v>800.048</v>
      </c>
      <c r="AE14" s="9">
        <v>696.27099999999996</v>
      </c>
      <c r="AF14" s="9">
        <v>590.67899999999997</v>
      </c>
      <c r="AG14" s="9">
        <v>449.11700000000002</v>
      </c>
      <c r="AH14" s="9">
        <v>141.56200000000001</v>
      </c>
      <c r="AI14" s="9">
        <v>905.64099999999996</v>
      </c>
      <c r="AJ14" s="9">
        <v>350.93099999999998</v>
      </c>
      <c r="AK14" s="9">
        <v>554.70899999999995</v>
      </c>
      <c r="AL14" s="9">
        <v>667.34799999999996</v>
      </c>
      <c r="AM14" s="9">
        <v>507.91</v>
      </c>
      <c r="AN14" s="9">
        <v>159.43899999999999</v>
      </c>
      <c r="AO14" s="9">
        <v>988.93700000000001</v>
      </c>
      <c r="AP14" s="9">
        <v>386.45299999999997</v>
      </c>
      <c r="AQ14" s="9">
        <v>602.48400000000004</v>
      </c>
      <c r="AR14" s="9">
        <v>965.23500000000001</v>
      </c>
      <c r="AS14" s="9">
        <v>398.17099999999999</v>
      </c>
      <c r="AT14" s="9">
        <v>567.06399999999996</v>
      </c>
      <c r="AU14" s="9">
        <v>11134.843000000001</v>
      </c>
      <c r="AV14" s="9">
        <v>5965.1459999999997</v>
      </c>
      <c r="AW14" s="9">
        <v>5169.6959999999999</v>
      </c>
      <c r="AX14" s="9">
        <v>7804.9930000000004</v>
      </c>
      <c r="AY14" s="9">
        <v>4998.915</v>
      </c>
      <c r="AZ14" s="9">
        <v>2806.0770000000002</v>
      </c>
      <c r="BA14" s="9">
        <v>3329.85</v>
      </c>
      <c r="BB14" s="9">
        <v>966.23099999999999</v>
      </c>
      <c r="BC14" s="9">
        <v>2363.6190000000001</v>
      </c>
      <c r="BD14" s="9">
        <v>1619.383</v>
      </c>
      <c r="BE14" s="9">
        <v>867.64499999999998</v>
      </c>
      <c r="BF14" s="9">
        <v>751.73800000000006</v>
      </c>
      <c r="BG14" s="9">
        <v>264.17599999999999</v>
      </c>
      <c r="BH14" s="9">
        <v>156.03700000000001</v>
      </c>
      <c r="BI14" s="9">
        <v>108.14</v>
      </c>
      <c r="BJ14" s="9">
        <v>104.583</v>
      </c>
      <c r="BK14" s="9">
        <v>84.287000000000006</v>
      </c>
      <c r="BL14" s="9">
        <v>20.295999999999999</v>
      </c>
      <c r="BM14" s="9">
        <v>59.131</v>
      </c>
      <c r="BN14" s="9">
        <v>47.24</v>
      </c>
      <c r="BO14" s="9">
        <v>11.891</v>
      </c>
      <c r="BP14" s="9">
        <v>45.451000000000001</v>
      </c>
      <c r="BQ14" s="9">
        <v>37.046999999999997</v>
      </c>
      <c r="BR14" s="9">
        <v>8.4049999999999994</v>
      </c>
      <c r="BS14" s="9">
        <v>159.59399999999999</v>
      </c>
      <c r="BT14" s="9">
        <v>71.75</v>
      </c>
      <c r="BU14" s="9">
        <v>87.843999999999994</v>
      </c>
      <c r="BV14" s="9">
        <v>1472.452</v>
      </c>
      <c r="BW14" s="9">
        <v>783.23500000000001</v>
      </c>
      <c r="BX14" s="9">
        <v>689.21799999999996</v>
      </c>
      <c r="BY14" s="9">
        <v>585.553</v>
      </c>
      <c r="BZ14" s="9">
        <v>444.10899999999998</v>
      </c>
      <c r="CA14" s="9">
        <v>141.44300000000001</v>
      </c>
      <c r="CB14" s="9">
        <v>886.9</v>
      </c>
      <c r="CC14" s="9">
        <v>339.12599999999998</v>
      </c>
      <c r="CD14" s="9">
        <v>547.774</v>
      </c>
      <c r="CE14" s="9">
        <v>660.245</v>
      </c>
      <c r="CF14" s="9">
        <v>501.38799999999998</v>
      </c>
      <c r="CG14" s="9">
        <v>158.857</v>
      </c>
      <c r="CH14" s="9">
        <v>959.13699999999994</v>
      </c>
      <c r="CI14" s="9">
        <v>366.25700000000001</v>
      </c>
      <c r="CJ14" s="9">
        <v>592.88099999999997</v>
      </c>
      <c r="CK14" s="9">
        <v>946.03099999999995</v>
      </c>
      <c r="CL14" s="9">
        <v>386.36599999999999</v>
      </c>
      <c r="CM14" s="9">
        <v>559.66499999999996</v>
      </c>
      <c r="CN14" s="9">
        <v>1778.45</v>
      </c>
      <c r="CO14" s="9">
        <v>902.87599999999998</v>
      </c>
      <c r="CP14" s="9">
        <v>875.57399999999996</v>
      </c>
      <c r="CQ14" s="9">
        <v>854.11599999999999</v>
      </c>
      <c r="CR14" s="9">
        <v>513.31200000000001</v>
      </c>
      <c r="CS14" s="9">
        <v>340.803</v>
      </c>
      <c r="CT14" s="9">
        <v>924.33399999999995</v>
      </c>
      <c r="CU14" s="9">
        <v>389.56400000000002</v>
      </c>
      <c r="CV14" s="9">
        <v>534.77099999999996</v>
      </c>
      <c r="CW14" s="9">
        <v>436.68299999999999</v>
      </c>
      <c r="CX14" s="9">
        <v>229.583</v>
      </c>
      <c r="CY14" s="9">
        <v>207.1</v>
      </c>
      <c r="CZ14" s="9">
        <v>62.569000000000003</v>
      </c>
      <c r="DA14" s="9">
        <v>38.845999999999997</v>
      </c>
      <c r="DB14" s="9">
        <v>23.724</v>
      </c>
      <c r="DC14" s="9">
        <v>18</v>
      </c>
      <c r="DD14" s="9">
        <v>15.335000000000001</v>
      </c>
      <c r="DE14" s="9">
        <v>2.665</v>
      </c>
      <c r="DF14" s="9">
        <v>14.49</v>
      </c>
      <c r="DG14" s="9">
        <v>12.689</v>
      </c>
      <c r="DH14" s="9">
        <v>1.802</v>
      </c>
      <c r="DI14" s="9">
        <v>3.5089999999999999</v>
      </c>
      <c r="DJ14" s="9">
        <v>2.6459999999999999</v>
      </c>
      <c r="DK14" s="9">
        <v>0.86299999999999999</v>
      </c>
      <c r="DL14" s="9">
        <v>44.57</v>
      </c>
      <c r="DM14" s="9">
        <v>23.510999999999999</v>
      </c>
      <c r="DN14" s="9">
        <v>21.059000000000001</v>
      </c>
      <c r="DO14" s="9">
        <v>410.18700000000001</v>
      </c>
      <c r="DP14" s="9">
        <v>214.095</v>
      </c>
      <c r="DQ14" s="9">
        <v>196.09299999999999</v>
      </c>
      <c r="DR14" s="9">
        <v>107.312</v>
      </c>
      <c r="DS14" s="9">
        <v>78.613</v>
      </c>
      <c r="DT14" s="9">
        <v>28.7</v>
      </c>
      <c r="DU14" s="9">
        <v>302.875</v>
      </c>
      <c r="DV14" s="9">
        <v>135.482</v>
      </c>
      <c r="DW14" s="9">
        <v>167.393</v>
      </c>
      <c r="DX14" s="9">
        <v>116.71899999999999</v>
      </c>
      <c r="DY14" s="9">
        <v>85.945999999999998</v>
      </c>
      <c r="DZ14" s="9">
        <v>30.773</v>
      </c>
      <c r="EA14" s="9">
        <v>319.964</v>
      </c>
      <c r="EB14" s="9">
        <v>143.637</v>
      </c>
      <c r="EC14" s="9">
        <v>176.328</v>
      </c>
      <c r="ED14" s="9">
        <v>317.36599999999999</v>
      </c>
      <c r="EE14" s="9">
        <v>148.17099999999999</v>
      </c>
      <c r="EF14" s="9">
        <v>169.19499999999999</v>
      </c>
      <c r="EG14" s="9">
        <v>631.00300000000004</v>
      </c>
      <c r="EH14" s="9">
        <v>306.98700000000002</v>
      </c>
      <c r="EI14" s="9">
        <v>324.01499999999999</v>
      </c>
      <c r="EJ14" s="9">
        <v>148.92699999999999</v>
      </c>
      <c r="EK14" s="9">
        <v>100.792</v>
      </c>
      <c r="EL14" s="9">
        <v>48.134999999999998</v>
      </c>
      <c r="EM14" s="9">
        <v>482.07499999999999</v>
      </c>
      <c r="EN14" s="9">
        <v>206.19499999999999</v>
      </c>
      <c r="EO14" s="9">
        <v>275.88</v>
      </c>
      <c r="EP14" s="9">
        <v>183.804</v>
      </c>
      <c r="EQ14" s="9">
        <v>89.26</v>
      </c>
      <c r="ER14" s="9">
        <v>94.543999999999997</v>
      </c>
      <c r="ES14" s="9">
        <v>23.202000000000002</v>
      </c>
      <c r="ET14" s="9">
        <v>12.146000000000001</v>
      </c>
      <c r="EU14" s="9">
        <v>11.055999999999999</v>
      </c>
      <c r="EV14" s="9">
        <v>5.2030000000000003</v>
      </c>
      <c r="EW14" s="9">
        <v>4.0629999999999997</v>
      </c>
      <c r="EX14" s="9">
        <v>1.1399999999999999</v>
      </c>
      <c r="EY14" s="9">
        <v>5.0309999999999997</v>
      </c>
      <c r="EZ14" s="9">
        <v>4.0629999999999997</v>
      </c>
      <c r="FA14" s="9">
        <v>0.96899999999999997</v>
      </c>
      <c r="FB14" s="9">
        <v>0.17100000000000001</v>
      </c>
      <c r="FC14" s="9">
        <v>0</v>
      </c>
      <c r="FD14" s="9">
        <v>0.17100000000000001</v>
      </c>
      <c r="FE14" s="9">
        <v>17.998999999999999</v>
      </c>
      <c r="FF14" s="9">
        <v>8.0830000000000002</v>
      </c>
      <c r="FG14" s="9">
        <v>9.9160000000000004</v>
      </c>
      <c r="FH14" s="9">
        <v>171.75200000000001</v>
      </c>
      <c r="FI14" s="9">
        <v>82.328999999999994</v>
      </c>
      <c r="FJ14" s="9">
        <v>89.423000000000002</v>
      </c>
      <c r="FK14" s="9">
        <v>20.597000000000001</v>
      </c>
      <c r="FL14" s="9">
        <v>16.512</v>
      </c>
      <c r="FM14" s="9">
        <v>4.0860000000000003</v>
      </c>
      <c r="FN14" s="9">
        <v>151.155</v>
      </c>
      <c r="FO14" s="9">
        <v>65.816999999999993</v>
      </c>
      <c r="FP14" s="9">
        <v>85.337000000000003</v>
      </c>
      <c r="FQ14" s="9">
        <v>24.155999999999999</v>
      </c>
      <c r="FR14" s="9">
        <v>19.228999999999999</v>
      </c>
      <c r="FS14" s="9">
        <v>4.9269999999999996</v>
      </c>
      <c r="FT14" s="9">
        <v>159.648</v>
      </c>
      <c r="FU14" s="9">
        <v>70.031000000000006</v>
      </c>
      <c r="FV14" s="9">
        <v>89.617000000000004</v>
      </c>
      <c r="FW14" s="9">
        <v>156.18600000000001</v>
      </c>
      <c r="FX14" s="9">
        <v>69.88</v>
      </c>
      <c r="FY14" s="9">
        <v>86.305999999999997</v>
      </c>
      <c r="FZ14" s="9">
        <v>1147.4469999999999</v>
      </c>
      <c r="GA14" s="9">
        <v>595.88900000000001</v>
      </c>
      <c r="GB14" s="9">
        <v>551.55899999999997</v>
      </c>
      <c r="GC14" s="9">
        <v>705.18799999999999</v>
      </c>
      <c r="GD14" s="9">
        <v>412.52</v>
      </c>
      <c r="GE14" s="9">
        <v>292.66800000000001</v>
      </c>
      <c r="GF14" s="9">
        <v>442.25900000000001</v>
      </c>
      <c r="GG14" s="9">
        <v>183.369</v>
      </c>
      <c r="GH14" s="9">
        <v>258.89100000000002</v>
      </c>
      <c r="GI14" s="9">
        <v>252.87899999999999</v>
      </c>
      <c r="GJ14" s="9">
        <v>140.32300000000001</v>
      </c>
      <c r="GK14" s="9">
        <v>112.557</v>
      </c>
      <c r="GL14" s="9">
        <v>39.366999999999997</v>
      </c>
      <c r="GM14" s="9">
        <v>26.7</v>
      </c>
      <c r="GN14" s="9">
        <v>12.667999999999999</v>
      </c>
      <c r="GO14" s="9">
        <v>12.797000000000001</v>
      </c>
      <c r="GP14" s="9">
        <v>11.272</v>
      </c>
      <c r="GQ14" s="9">
        <v>1.5249999999999999</v>
      </c>
      <c r="GR14" s="9">
        <v>9.4589999999999996</v>
      </c>
      <c r="GS14" s="9">
        <v>8.6259999999999994</v>
      </c>
      <c r="GT14" s="9">
        <v>0.83299999999999996</v>
      </c>
      <c r="GU14" s="9">
        <v>3.3380000000000001</v>
      </c>
      <c r="GV14" s="9">
        <v>2.6459999999999999</v>
      </c>
      <c r="GW14" s="9">
        <v>0.69199999999999995</v>
      </c>
      <c r="GX14" s="9">
        <v>26.57</v>
      </c>
      <c r="GY14" s="9">
        <v>15.428000000000001</v>
      </c>
      <c r="GZ14" s="9">
        <v>11.143000000000001</v>
      </c>
      <c r="HA14" s="9">
        <v>238.435</v>
      </c>
      <c r="HB14" s="9">
        <v>131.76599999999999</v>
      </c>
      <c r="HC14" s="9">
        <v>106.669</v>
      </c>
      <c r="HD14" s="9">
        <v>86.715000000000003</v>
      </c>
      <c r="HE14" s="9">
        <v>62.100999999999999</v>
      </c>
      <c r="HF14" s="9">
        <v>24.614000000000001</v>
      </c>
      <c r="HG14" s="9">
        <v>151.72</v>
      </c>
      <c r="HH14" s="9">
        <v>69.665000000000006</v>
      </c>
      <c r="HI14" s="9">
        <v>82.055999999999997</v>
      </c>
      <c r="HJ14" s="9">
        <v>92.563000000000002</v>
      </c>
      <c r="HK14" s="9">
        <v>66.716999999999999</v>
      </c>
      <c r="HL14" s="9">
        <v>25.846</v>
      </c>
      <c r="HM14" s="9">
        <v>160.316</v>
      </c>
      <c r="HN14" s="9">
        <v>73.605999999999995</v>
      </c>
      <c r="HO14" s="9">
        <v>86.710999999999999</v>
      </c>
      <c r="HP14" s="9">
        <v>161.179</v>
      </c>
      <c r="HQ14" s="9">
        <v>78.290999999999997</v>
      </c>
      <c r="HR14" s="9">
        <v>82.888999999999996</v>
      </c>
      <c r="HS14" s="9">
        <v>2724.52</v>
      </c>
      <c r="HT14" s="9">
        <v>1491.84</v>
      </c>
      <c r="HU14" s="9">
        <v>1232.68</v>
      </c>
      <c r="HV14" s="9">
        <v>2126.3389999999999</v>
      </c>
      <c r="HW14" s="9">
        <v>1312.451</v>
      </c>
      <c r="HX14" s="9">
        <v>813.88800000000003</v>
      </c>
      <c r="HY14" s="9">
        <v>598.17999999999995</v>
      </c>
      <c r="HZ14" s="9">
        <v>179.38900000000001</v>
      </c>
      <c r="IA14" s="9">
        <v>418.79199999999997</v>
      </c>
      <c r="IB14" s="9">
        <v>373.72</v>
      </c>
      <c r="IC14" s="9">
        <v>218.67599999999999</v>
      </c>
      <c r="ID14" s="9">
        <v>155.04400000000001</v>
      </c>
      <c r="IE14" s="9">
        <v>45.73</v>
      </c>
      <c r="IF14" s="9">
        <v>26.446000000000002</v>
      </c>
      <c r="IG14" s="9">
        <v>19.283999999999999</v>
      </c>
      <c r="IH14" s="9">
        <v>21.795999999999999</v>
      </c>
      <c r="II14" s="9">
        <v>16.266999999999999</v>
      </c>
      <c r="IJ14" s="9">
        <v>5.53</v>
      </c>
      <c r="IK14" s="9">
        <v>9.5570000000000004</v>
      </c>
      <c r="IL14" s="9">
        <v>7.4480000000000004</v>
      </c>
      <c r="IM14" s="9">
        <v>2.1080000000000001</v>
      </c>
      <c r="IN14" s="9">
        <v>12.24</v>
      </c>
      <c r="IO14" s="9">
        <v>8.8179999999999996</v>
      </c>
      <c r="IP14" s="9">
        <v>3.4209999999999998</v>
      </c>
      <c r="IQ14" s="9">
        <v>23.934000000000001</v>
      </c>
    </row>
    <row r="15" spans="1:251">
      <c r="A15" s="10">
        <v>41944</v>
      </c>
      <c r="B15" s="9">
        <v>11581.726000000001</v>
      </c>
      <c r="C15" s="9">
        <v>6259.7529999999997</v>
      </c>
      <c r="D15" s="9">
        <v>5321.9719999999998</v>
      </c>
      <c r="E15" s="9">
        <v>8012.77</v>
      </c>
      <c r="F15" s="9">
        <v>5187.098</v>
      </c>
      <c r="G15" s="9">
        <v>2825.672</v>
      </c>
      <c r="H15" s="9">
        <v>3568.9560000000001</v>
      </c>
      <c r="I15" s="9">
        <v>1072.6559999999999</v>
      </c>
      <c r="J15" s="9">
        <v>2496.3000000000002</v>
      </c>
      <c r="K15" s="9">
        <v>1793.671</v>
      </c>
      <c r="L15" s="9">
        <v>959.27099999999996</v>
      </c>
      <c r="M15" s="9">
        <v>834.4</v>
      </c>
      <c r="N15" s="9">
        <v>281.26799999999997</v>
      </c>
      <c r="O15" s="9">
        <v>160.14500000000001</v>
      </c>
      <c r="P15" s="9">
        <v>121.123</v>
      </c>
      <c r="Q15" s="9">
        <v>108.58199999999999</v>
      </c>
      <c r="R15" s="9">
        <v>86.84</v>
      </c>
      <c r="S15" s="9">
        <v>21.742000000000001</v>
      </c>
      <c r="T15" s="9">
        <v>59.845999999999997</v>
      </c>
      <c r="U15" s="9">
        <v>46.206000000000003</v>
      </c>
      <c r="V15" s="9">
        <v>13.64</v>
      </c>
      <c r="W15" s="9">
        <v>48.737000000000002</v>
      </c>
      <c r="X15" s="9">
        <v>40.634</v>
      </c>
      <c r="Y15" s="9">
        <v>8.1020000000000003</v>
      </c>
      <c r="Z15" s="9">
        <v>172.68600000000001</v>
      </c>
      <c r="AA15" s="9">
        <v>73.305000000000007</v>
      </c>
      <c r="AB15" s="9">
        <v>99.382000000000005</v>
      </c>
      <c r="AC15" s="9">
        <v>1634.952</v>
      </c>
      <c r="AD15" s="9">
        <v>863.41099999999994</v>
      </c>
      <c r="AE15" s="9">
        <v>771.54100000000005</v>
      </c>
      <c r="AF15" s="9">
        <v>613.61099999999999</v>
      </c>
      <c r="AG15" s="9">
        <v>459.274</v>
      </c>
      <c r="AH15" s="9">
        <v>154.33699999999999</v>
      </c>
      <c r="AI15" s="9">
        <v>1021.341</v>
      </c>
      <c r="AJ15" s="9">
        <v>404.137</v>
      </c>
      <c r="AK15" s="9">
        <v>617.20399999999995</v>
      </c>
      <c r="AL15" s="9">
        <v>695.553</v>
      </c>
      <c r="AM15" s="9">
        <v>524.30799999999999</v>
      </c>
      <c r="AN15" s="9">
        <v>171.24600000000001</v>
      </c>
      <c r="AO15" s="9">
        <v>1098.117</v>
      </c>
      <c r="AP15" s="9">
        <v>434.96300000000002</v>
      </c>
      <c r="AQ15" s="9">
        <v>663.154</v>
      </c>
      <c r="AR15" s="9">
        <v>1081.1859999999999</v>
      </c>
      <c r="AS15" s="9">
        <v>450.34300000000002</v>
      </c>
      <c r="AT15" s="9">
        <v>630.84400000000005</v>
      </c>
      <c r="AU15" s="9">
        <v>11159.112999999999</v>
      </c>
      <c r="AV15" s="9">
        <v>5991.6909999999998</v>
      </c>
      <c r="AW15" s="9">
        <v>5167.4219999999996</v>
      </c>
      <c r="AX15" s="9">
        <v>7836.2060000000001</v>
      </c>
      <c r="AY15" s="9">
        <v>5048.0069999999996</v>
      </c>
      <c r="AZ15" s="9">
        <v>2788.1990000000001</v>
      </c>
      <c r="BA15" s="9">
        <v>3322.9070000000002</v>
      </c>
      <c r="BB15" s="9">
        <v>943.68399999999997</v>
      </c>
      <c r="BC15" s="9">
        <v>2379.223</v>
      </c>
      <c r="BD15" s="9">
        <v>1758.761</v>
      </c>
      <c r="BE15" s="9">
        <v>934.41</v>
      </c>
      <c r="BF15" s="9">
        <v>824.351</v>
      </c>
      <c r="BG15" s="9">
        <v>264.91300000000001</v>
      </c>
      <c r="BH15" s="9">
        <v>149.245</v>
      </c>
      <c r="BI15" s="9">
        <v>115.66800000000001</v>
      </c>
      <c r="BJ15" s="9">
        <v>105.861</v>
      </c>
      <c r="BK15" s="9">
        <v>84.119</v>
      </c>
      <c r="BL15" s="9">
        <v>21.742000000000001</v>
      </c>
      <c r="BM15" s="9">
        <v>58.218000000000004</v>
      </c>
      <c r="BN15" s="9">
        <v>44.579000000000001</v>
      </c>
      <c r="BO15" s="9">
        <v>13.64</v>
      </c>
      <c r="BP15" s="9">
        <v>47.642000000000003</v>
      </c>
      <c r="BQ15" s="9">
        <v>39.54</v>
      </c>
      <c r="BR15" s="9">
        <v>8.1020000000000003</v>
      </c>
      <c r="BS15" s="9">
        <v>159.05199999999999</v>
      </c>
      <c r="BT15" s="9">
        <v>65.126000000000005</v>
      </c>
      <c r="BU15" s="9">
        <v>93.926000000000002</v>
      </c>
      <c r="BV15" s="9">
        <v>1614.2349999999999</v>
      </c>
      <c r="BW15" s="9">
        <v>848.58199999999999</v>
      </c>
      <c r="BX15" s="9">
        <v>765.65300000000002</v>
      </c>
      <c r="BY15" s="9">
        <v>609.82299999999998</v>
      </c>
      <c r="BZ15" s="9">
        <v>456.35199999999998</v>
      </c>
      <c r="CA15" s="9">
        <v>153.47200000000001</v>
      </c>
      <c r="CB15" s="9">
        <v>1004.412</v>
      </c>
      <c r="CC15" s="9">
        <v>392.23</v>
      </c>
      <c r="CD15" s="9">
        <v>612.18200000000002</v>
      </c>
      <c r="CE15" s="9">
        <v>689.04399999999998</v>
      </c>
      <c r="CF15" s="9">
        <v>518.66300000000001</v>
      </c>
      <c r="CG15" s="9">
        <v>170.38</v>
      </c>
      <c r="CH15" s="9">
        <v>1069.7180000000001</v>
      </c>
      <c r="CI15" s="9">
        <v>415.74700000000001</v>
      </c>
      <c r="CJ15" s="9">
        <v>653.971</v>
      </c>
      <c r="CK15" s="9">
        <v>1062.6300000000001</v>
      </c>
      <c r="CL15" s="9">
        <v>436.80900000000003</v>
      </c>
      <c r="CM15" s="9">
        <v>625.82100000000003</v>
      </c>
      <c r="CN15" s="9">
        <v>1797.923</v>
      </c>
      <c r="CO15" s="9">
        <v>925.649</v>
      </c>
      <c r="CP15" s="9">
        <v>872.274</v>
      </c>
      <c r="CQ15" s="9">
        <v>863.32299999999998</v>
      </c>
      <c r="CR15" s="9">
        <v>529.49599999999998</v>
      </c>
      <c r="CS15" s="9">
        <v>333.827</v>
      </c>
      <c r="CT15" s="9">
        <v>934.6</v>
      </c>
      <c r="CU15" s="9">
        <v>396.15199999999999</v>
      </c>
      <c r="CV15" s="9">
        <v>538.447</v>
      </c>
      <c r="CW15" s="9">
        <v>522.06399999999996</v>
      </c>
      <c r="CX15" s="9">
        <v>264.85599999999999</v>
      </c>
      <c r="CY15" s="9">
        <v>257.20800000000003</v>
      </c>
      <c r="CZ15" s="9">
        <v>55.905000000000001</v>
      </c>
      <c r="DA15" s="9">
        <v>25.963000000000001</v>
      </c>
      <c r="DB15" s="9">
        <v>29.943000000000001</v>
      </c>
      <c r="DC15" s="9">
        <v>12.603</v>
      </c>
      <c r="DD15" s="9">
        <v>9.2349999999999994</v>
      </c>
      <c r="DE15" s="9">
        <v>3.3679999999999999</v>
      </c>
      <c r="DF15" s="9">
        <v>8.9589999999999996</v>
      </c>
      <c r="DG15" s="9">
        <v>5.6710000000000003</v>
      </c>
      <c r="DH15" s="9">
        <v>3.2879999999999998</v>
      </c>
      <c r="DI15" s="9">
        <v>3.6440000000000001</v>
      </c>
      <c r="DJ15" s="9">
        <v>3.5640000000000001</v>
      </c>
      <c r="DK15" s="9">
        <v>0.08</v>
      </c>
      <c r="DL15" s="9">
        <v>43.302</v>
      </c>
      <c r="DM15" s="9">
        <v>16.728000000000002</v>
      </c>
      <c r="DN15" s="9">
        <v>26.574000000000002</v>
      </c>
      <c r="DO15" s="9">
        <v>503.71800000000002</v>
      </c>
      <c r="DP15" s="9">
        <v>255.887</v>
      </c>
      <c r="DQ15" s="9">
        <v>247.83099999999999</v>
      </c>
      <c r="DR15" s="9">
        <v>122.26600000000001</v>
      </c>
      <c r="DS15" s="9">
        <v>80.504000000000005</v>
      </c>
      <c r="DT15" s="9">
        <v>41.762999999999998</v>
      </c>
      <c r="DU15" s="9">
        <v>381.452</v>
      </c>
      <c r="DV15" s="9">
        <v>175.38300000000001</v>
      </c>
      <c r="DW15" s="9">
        <v>206.06899999999999</v>
      </c>
      <c r="DX15" s="9">
        <v>127.249</v>
      </c>
      <c r="DY15" s="9">
        <v>84.147999999999996</v>
      </c>
      <c r="DZ15" s="9">
        <v>43.1</v>
      </c>
      <c r="EA15" s="9">
        <v>394.81599999999997</v>
      </c>
      <c r="EB15" s="9">
        <v>180.708</v>
      </c>
      <c r="EC15" s="9">
        <v>214.108</v>
      </c>
      <c r="ED15" s="9">
        <v>390.411</v>
      </c>
      <c r="EE15" s="9">
        <v>181.054</v>
      </c>
      <c r="EF15" s="9">
        <v>209.35599999999999</v>
      </c>
      <c r="EG15" s="9">
        <v>634.27200000000005</v>
      </c>
      <c r="EH15" s="9">
        <v>314.13400000000001</v>
      </c>
      <c r="EI15" s="9">
        <v>320.13799999999998</v>
      </c>
      <c r="EJ15" s="9">
        <v>146.072</v>
      </c>
      <c r="EK15" s="9">
        <v>104.806</v>
      </c>
      <c r="EL15" s="9">
        <v>41.265999999999998</v>
      </c>
      <c r="EM15" s="9">
        <v>488.2</v>
      </c>
      <c r="EN15" s="9">
        <v>209.32900000000001</v>
      </c>
      <c r="EO15" s="9">
        <v>278.87200000000001</v>
      </c>
      <c r="EP15" s="9">
        <v>223.238</v>
      </c>
      <c r="EQ15" s="9">
        <v>104.017</v>
      </c>
      <c r="ER15" s="9">
        <v>119.221</v>
      </c>
      <c r="ES15" s="9">
        <v>22.033999999999999</v>
      </c>
      <c r="ET15" s="9">
        <v>10.286</v>
      </c>
      <c r="EU15" s="9">
        <v>11.749000000000001</v>
      </c>
      <c r="EV15" s="9">
        <v>2.4969999999999999</v>
      </c>
      <c r="EW15" s="9">
        <v>1.788</v>
      </c>
      <c r="EX15" s="9">
        <v>0.70899999999999996</v>
      </c>
      <c r="EY15" s="9">
        <v>2.0640000000000001</v>
      </c>
      <c r="EZ15" s="9">
        <v>1.355</v>
      </c>
      <c r="FA15" s="9">
        <v>0.70899999999999996</v>
      </c>
      <c r="FB15" s="9">
        <v>0.433</v>
      </c>
      <c r="FC15" s="9">
        <v>0.433</v>
      </c>
      <c r="FD15" s="9">
        <v>0</v>
      </c>
      <c r="FE15" s="9">
        <v>19.538</v>
      </c>
      <c r="FF15" s="9">
        <v>8.4979999999999993</v>
      </c>
      <c r="FG15" s="9">
        <v>11.04</v>
      </c>
      <c r="FH15" s="9">
        <v>214.96299999999999</v>
      </c>
      <c r="FI15" s="9">
        <v>99.831999999999994</v>
      </c>
      <c r="FJ15" s="9">
        <v>115.131</v>
      </c>
      <c r="FK15" s="9">
        <v>25.814</v>
      </c>
      <c r="FL15" s="9">
        <v>16.446999999999999</v>
      </c>
      <c r="FM15" s="9">
        <v>9.3670000000000009</v>
      </c>
      <c r="FN15" s="9">
        <v>189.149</v>
      </c>
      <c r="FO15" s="9">
        <v>83.385000000000005</v>
      </c>
      <c r="FP15" s="9">
        <v>105.764</v>
      </c>
      <c r="FQ15" s="9">
        <v>27.527999999999999</v>
      </c>
      <c r="FR15" s="9">
        <v>17.452000000000002</v>
      </c>
      <c r="FS15" s="9">
        <v>10.076000000000001</v>
      </c>
      <c r="FT15" s="9">
        <v>195.709</v>
      </c>
      <c r="FU15" s="9">
        <v>86.563999999999993</v>
      </c>
      <c r="FV15" s="9">
        <v>109.145</v>
      </c>
      <c r="FW15" s="9">
        <v>191.21199999999999</v>
      </c>
      <c r="FX15" s="9">
        <v>84.739000000000004</v>
      </c>
      <c r="FY15" s="9">
        <v>106.473</v>
      </c>
      <c r="FZ15" s="9">
        <v>1163.6510000000001</v>
      </c>
      <c r="GA15" s="9">
        <v>611.51400000000001</v>
      </c>
      <c r="GB15" s="9">
        <v>552.13699999999994</v>
      </c>
      <c r="GC15" s="9">
        <v>717.25099999999998</v>
      </c>
      <c r="GD15" s="9">
        <v>424.69099999999997</v>
      </c>
      <c r="GE15" s="9">
        <v>292.56099999999998</v>
      </c>
      <c r="GF15" s="9">
        <v>446.399</v>
      </c>
      <c r="GG15" s="9">
        <v>186.82400000000001</v>
      </c>
      <c r="GH15" s="9">
        <v>259.57600000000002</v>
      </c>
      <c r="GI15" s="9">
        <v>298.827</v>
      </c>
      <c r="GJ15" s="9">
        <v>160.839</v>
      </c>
      <c r="GK15" s="9">
        <v>137.98699999999999</v>
      </c>
      <c r="GL15" s="9">
        <v>33.871000000000002</v>
      </c>
      <c r="GM15" s="9">
        <v>15.677</v>
      </c>
      <c r="GN15" s="9">
        <v>18.193999999999999</v>
      </c>
      <c r="GO15" s="9">
        <v>10.106999999999999</v>
      </c>
      <c r="GP15" s="9">
        <v>7.4470000000000001</v>
      </c>
      <c r="GQ15" s="9">
        <v>2.6589999999999998</v>
      </c>
      <c r="GR15" s="9">
        <v>6.8949999999999996</v>
      </c>
      <c r="GS15" s="9">
        <v>4.3170000000000002</v>
      </c>
      <c r="GT15" s="9">
        <v>2.5790000000000002</v>
      </c>
      <c r="GU15" s="9">
        <v>3.2109999999999999</v>
      </c>
      <c r="GV15" s="9">
        <v>3.1309999999999998</v>
      </c>
      <c r="GW15" s="9">
        <v>0.08</v>
      </c>
      <c r="GX15" s="9">
        <v>23.763999999999999</v>
      </c>
      <c r="GY15" s="9">
        <v>8.23</v>
      </c>
      <c r="GZ15" s="9">
        <v>15.535</v>
      </c>
      <c r="HA15" s="9">
        <v>288.755</v>
      </c>
      <c r="HB15" s="9">
        <v>156.05500000000001</v>
      </c>
      <c r="HC15" s="9">
        <v>132.69999999999999</v>
      </c>
      <c r="HD15" s="9">
        <v>96.451999999999998</v>
      </c>
      <c r="HE15" s="9">
        <v>64.057000000000002</v>
      </c>
      <c r="HF15" s="9">
        <v>32.395000000000003</v>
      </c>
      <c r="HG15" s="9">
        <v>192.303</v>
      </c>
      <c r="HH15" s="9">
        <v>91.998000000000005</v>
      </c>
      <c r="HI15" s="9">
        <v>100.304</v>
      </c>
      <c r="HJ15" s="9">
        <v>99.72</v>
      </c>
      <c r="HK15" s="9">
        <v>66.695999999999998</v>
      </c>
      <c r="HL15" s="9">
        <v>33.024000000000001</v>
      </c>
      <c r="HM15" s="9">
        <v>199.107</v>
      </c>
      <c r="HN15" s="9">
        <v>94.143000000000001</v>
      </c>
      <c r="HO15" s="9">
        <v>104.96299999999999</v>
      </c>
      <c r="HP15" s="9">
        <v>199.19800000000001</v>
      </c>
      <c r="HQ15" s="9">
        <v>96.314999999999998</v>
      </c>
      <c r="HR15" s="9">
        <v>102.883</v>
      </c>
      <c r="HS15" s="9">
        <v>2707.4969999999998</v>
      </c>
      <c r="HT15" s="9">
        <v>1487.4690000000001</v>
      </c>
      <c r="HU15" s="9">
        <v>1220.028</v>
      </c>
      <c r="HV15" s="9">
        <v>2120.0839999999998</v>
      </c>
      <c r="HW15" s="9">
        <v>1315.316</v>
      </c>
      <c r="HX15" s="9">
        <v>804.76800000000003</v>
      </c>
      <c r="HY15" s="9">
        <v>587.41300000000001</v>
      </c>
      <c r="HZ15" s="9">
        <v>172.15299999999999</v>
      </c>
      <c r="IA15" s="9">
        <v>415.26</v>
      </c>
      <c r="IB15" s="9">
        <v>401.71199999999999</v>
      </c>
      <c r="IC15" s="9">
        <v>248.82</v>
      </c>
      <c r="ID15" s="9">
        <v>152.89099999999999</v>
      </c>
      <c r="IE15" s="9">
        <v>42.332999999999998</v>
      </c>
      <c r="IF15" s="9">
        <v>22.783999999999999</v>
      </c>
      <c r="IG15" s="9">
        <v>19.548999999999999</v>
      </c>
      <c r="IH15" s="9">
        <v>16.951000000000001</v>
      </c>
      <c r="II15" s="9">
        <v>12.853999999999999</v>
      </c>
      <c r="IJ15" s="9">
        <v>4.0970000000000004</v>
      </c>
      <c r="IK15" s="9">
        <v>9.1389999999999993</v>
      </c>
      <c r="IL15" s="9">
        <v>6.1180000000000003</v>
      </c>
      <c r="IM15" s="9">
        <v>3.0209999999999999</v>
      </c>
      <c r="IN15" s="9">
        <v>7.8120000000000003</v>
      </c>
      <c r="IO15" s="9">
        <v>6.7359999999999998</v>
      </c>
      <c r="IP15" s="9">
        <v>1.0760000000000001</v>
      </c>
      <c r="IQ15" s="9">
        <v>25.382000000000001</v>
      </c>
    </row>
    <row r="16" spans="1:251">
      <c r="A16" s="10">
        <v>41974</v>
      </c>
      <c r="B16" s="9">
        <v>11715.694</v>
      </c>
      <c r="C16" s="9">
        <v>6320.6949999999997</v>
      </c>
      <c r="D16" s="9">
        <v>5394.9989999999998</v>
      </c>
      <c r="E16" s="9">
        <v>8154.06</v>
      </c>
      <c r="F16" s="9">
        <v>5258.1220000000003</v>
      </c>
      <c r="G16" s="9">
        <v>2895.9380000000001</v>
      </c>
      <c r="H16" s="9">
        <v>3561.634</v>
      </c>
      <c r="I16" s="9">
        <v>1062.5730000000001</v>
      </c>
      <c r="J16" s="9">
        <v>2499.0610000000001</v>
      </c>
      <c r="K16" s="9">
        <v>1842.2940000000001</v>
      </c>
      <c r="L16" s="9">
        <v>975.82500000000005</v>
      </c>
      <c r="M16" s="9">
        <v>866.46900000000005</v>
      </c>
      <c r="N16" s="9">
        <v>328.19499999999999</v>
      </c>
      <c r="O16" s="9">
        <v>177.25700000000001</v>
      </c>
      <c r="P16" s="9">
        <v>150.93700000000001</v>
      </c>
      <c r="Q16" s="9">
        <v>138.851</v>
      </c>
      <c r="R16" s="9">
        <v>103.39</v>
      </c>
      <c r="S16" s="9">
        <v>35.46</v>
      </c>
      <c r="T16" s="9">
        <v>76.957999999999998</v>
      </c>
      <c r="U16" s="9">
        <v>58.280999999999999</v>
      </c>
      <c r="V16" s="9">
        <v>18.677</v>
      </c>
      <c r="W16" s="9">
        <v>61.892000000000003</v>
      </c>
      <c r="X16" s="9">
        <v>45.109000000000002</v>
      </c>
      <c r="Y16" s="9">
        <v>16.783000000000001</v>
      </c>
      <c r="Z16" s="9">
        <v>189.34399999999999</v>
      </c>
      <c r="AA16" s="9">
        <v>73.867000000000004</v>
      </c>
      <c r="AB16" s="9">
        <v>115.477</v>
      </c>
      <c r="AC16" s="9">
        <v>1663.691</v>
      </c>
      <c r="AD16" s="9">
        <v>877.03300000000002</v>
      </c>
      <c r="AE16" s="9">
        <v>786.65800000000002</v>
      </c>
      <c r="AF16" s="9">
        <v>630.28800000000001</v>
      </c>
      <c r="AG16" s="9">
        <v>474.577</v>
      </c>
      <c r="AH16" s="9">
        <v>155.71100000000001</v>
      </c>
      <c r="AI16" s="9">
        <v>1033.403</v>
      </c>
      <c r="AJ16" s="9">
        <v>402.45600000000002</v>
      </c>
      <c r="AK16" s="9">
        <v>630.947</v>
      </c>
      <c r="AL16" s="9">
        <v>731.76900000000001</v>
      </c>
      <c r="AM16" s="9">
        <v>548.76599999999996</v>
      </c>
      <c r="AN16" s="9">
        <v>183.00200000000001</v>
      </c>
      <c r="AO16" s="9">
        <v>1110.5260000000001</v>
      </c>
      <c r="AP16" s="9">
        <v>427.05799999999999</v>
      </c>
      <c r="AQ16" s="9">
        <v>683.46699999999998</v>
      </c>
      <c r="AR16" s="9">
        <v>1110.3610000000001</v>
      </c>
      <c r="AS16" s="9">
        <v>460.73700000000002</v>
      </c>
      <c r="AT16" s="9">
        <v>649.62400000000002</v>
      </c>
      <c r="AU16" s="9">
        <v>11306.834000000001</v>
      </c>
      <c r="AV16" s="9">
        <v>6055.6149999999998</v>
      </c>
      <c r="AW16" s="9">
        <v>5251.2190000000001</v>
      </c>
      <c r="AX16" s="9">
        <v>7974.59</v>
      </c>
      <c r="AY16" s="9">
        <v>5117.3509999999997</v>
      </c>
      <c r="AZ16" s="9">
        <v>2857.2379999999998</v>
      </c>
      <c r="BA16" s="9">
        <v>3332.2449999999999</v>
      </c>
      <c r="BB16" s="9">
        <v>938.26400000000001</v>
      </c>
      <c r="BC16" s="9">
        <v>2393.9810000000002</v>
      </c>
      <c r="BD16" s="9">
        <v>1806.4590000000001</v>
      </c>
      <c r="BE16" s="9">
        <v>951.005</v>
      </c>
      <c r="BF16" s="9">
        <v>855.45399999999995</v>
      </c>
      <c r="BG16" s="9">
        <v>316.12299999999999</v>
      </c>
      <c r="BH16" s="9">
        <v>169.904</v>
      </c>
      <c r="BI16" s="9">
        <v>146.22</v>
      </c>
      <c r="BJ16" s="9">
        <v>136.07499999999999</v>
      </c>
      <c r="BK16" s="9">
        <v>101.001</v>
      </c>
      <c r="BL16" s="9">
        <v>35.073</v>
      </c>
      <c r="BM16" s="9">
        <v>74.497</v>
      </c>
      <c r="BN16" s="9">
        <v>56.207000000000001</v>
      </c>
      <c r="BO16" s="9">
        <v>18.29</v>
      </c>
      <c r="BP16" s="9">
        <v>61.576999999999998</v>
      </c>
      <c r="BQ16" s="9">
        <v>44.793999999999997</v>
      </c>
      <c r="BR16" s="9">
        <v>16.783000000000001</v>
      </c>
      <c r="BS16" s="9">
        <v>180.04900000000001</v>
      </c>
      <c r="BT16" s="9">
        <v>68.902000000000001</v>
      </c>
      <c r="BU16" s="9">
        <v>111.146</v>
      </c>
      <c r="BV16" s="9">
        <v>1636.047</v>
      </c>
      <c r="BW16" s="9">
        <v>857.03899999999999</v>
      </c>
      <c r="BX16" s="9">
        <v>779.00800000000004</v>
      </c>
      <c r="BY16" s="9">
        <v>623.14300000000003</v>
      </c>
      <c r="BZ16" s="9">
        <v>468.74599999999998</v>
      </c>
      <c r="CA16" s="9">
        <v>154.39699999999999</v>
      </c>
      <c r="CB16" s="9">
        <v>1012.904</v>
      </c>
      <c r="CC16" s="9">
        <v>388.29300000000001</v>
      </c>
      <c r="CD16" s="9">
        <v>624.61099999999999</v>
      </c>
      <c r="CE16" s="9">
        <v>722.84900000000005</v>
      </c>
      <c r="CF16" s="9">
        <v>541.16099999999994</v>
      </c>
      <c r="CG16" s="9">
        <v>181.68799999999999</v>
      </c>
      <c r="CH16" s="9">
        <v>1083.6110000000001</v>
      </c>
      <c r="CI16" s="9">
        <v>409.84500000000003</v>
      </c>
      <c r="CJ16" s="9">
        <v>673.76599999999996</v>
      </c>
      <c r="CK16" s="9">
        <v>1087.4010000000001</v>
      </c>
      <c r="CL16" s="9">
        <v>444.50099999999998</v>
      </c>
      <c r="CM16" s="9">
        <v>642.90099999999995</v>
      </c>
      <c r="CN16" s="9">
        <v>1891.01</v>
      </c>
      <c r="CO16" s="9">
        <v>970.82600000000002</v>
      </c>
      <c r="CP16" s="9">
        <v>920.18399999999997</v>
      </c>
      <c r="CQ16" s="9">
        <v>945.46400000000006</v>
      </c>
      <c r="CR16" s="9">
        <v>578.87900000000002</v>
      </c>
      <c r="CS16" s="9">
        <v>366.58499999999998</v>
      </c>
      <c r="CT16" s="9">
        <v>945.54600000000005</v>
      </c>
      <c r="CU16" s="9">
        <v>391.947</v>
      </c>
      <c r="CV16" s="9">
        <v>553.59900000000005</v>
      </c>
      <c r="CW16" s="9">
        <v>595.88</v>
      </c>
      <c r="CX16" s="9">
        <v>293.82799999999997</v>
      </c>
      <c r="CY16" s="9">
        <v>302.05200000000002</v>
      </c>
      <c r="CZ16" s="9">
        <v>78.652000000000001</v>
      </c>
      <c r="DA16" s="9">
        <v>38.164000000000001</v>
      </c>
      <c r="DB16" s="9">
        <v>40.487000000000002</v>
      </c>
      <c r="DC16" s="9">
        <v>18.135000000000002</v>
      </c>
      <c r="DD16" s="9">
        <v>13.084</v>
      </c>
      <c r="DE16" s="9">
        <v>5.05</v>
      </c>
      <c r="DF16" s="9">
        <v>11.564</v>
      </c>
      <c r="DG16" s="9">
        <v>7.718</v>
      </c>
      <c r="DH16" s="9">
        <v>3.8460000000000001</v>
      </c>
      <c r="DI16" s="9">
        <v>6.5709999999999997</v>
      </c>
      <c r="DJ16" s="9">
        <v>5.3659999999999997</v>
      </c>
      <c r="DK16" s="9">
        <v>1.2050000000000001</v>
      </c>
      <c r="DL16" s="9">
        <v>60.517000000000003</v>
      </c>
      <c r="DM16" s="9">
        <v>25.08</v>
      </c>
      <c r="DN16" s="9">
        <v>35.436999999999998</v>
      </c>
      <c r="DO16" s="9">
        <v>565.74400000000003</v>
      </c>
      <c r="DP16" s="9">
        <v>277.95800000000003</v>
      </c>
      <c r="DQ16" s="9">
        <v>287.786</v>
      </c>
      <c r="DR16" s="9">
        <v>125.22199999999999</v>
      </c>
      <c r="DS16" s="9">
        <v>81.387</v>
      </c>
      <c r="DT16" s="9">
        <v>43.835000000000001</v>
      </c>
      <c r="DU16" s="9">
        <v>440.52100000000002</v>
      </c>
      <c r="DV16" s="9">
        <v>196.571</v>
      </c>
      <c r="DW16" s="9">
        <v>243.95</v>
      </c>
      <c r="DX16" s="9">
        <v>138.83099999999999</v>
      </c>
      <c r="DY16" s="9">
        <v>91.19</v>
      </c>
      <c r="DZ16" s="9">
        <v>47.640999999999998</v>
      </c>
      <c r="EA16" s="9">
        <v>457.04899999999998</v>
      </c>
      <c r="EB16" s="9">
        <v>202.63800000000001</v>
      </c>
      <c r="EC16" s="9">
        <v>254.411</v>
      </c>
      <c r="ED16" s="9">
        <v>452.08600000000001</v>
      </c>
      <c r="EE16" s="9">
        <v>204.28899999999999</v>
      </c>
      <c r="EF16" s="9">
        <v>247.79599999999999</v>
      </c>
      <c r="EG16" s="9">
        <v>675.02200000000005</v>
      </c>
      <c r="EH16" s="9">
        <v>328.23200000000003</v>
      </c>
      <c r="EI16" s="9">
        <v>346.79</v>
      </c>
      <c r="EJ16" s="9">
        <v>171.137</v>
      </c>
      <c r="EK16" s="9">
        <v>118.16200000000001</v>
      </c>
      <c r="EL16" s="9">
        <v>52.973999999999997</v>
      </c>
      <c r="EM16" s="9">
        <v>503.88499999999999</v>
      </c>
      <c r="EN16" s="9">
        <v>210.07</v>
      </c>
      <c r="EO16" s="9">
        <v>293.81599999999997</v>
      </c>
      <c r="EP16" s="9">
        <v>278.85599999999999</v>
      </c>
      <c r="EQ16" s="9">
        <v>124.35</v>
      </c>
      <c r="ER16" s="9">
        <v>154.505</v>
      </c>
      <c r="ES16" s="9">
        <v>38.164000000000001</v>
      </c>
      <c r="ET16" s="9">
        <v>15.647</v>
      </c>
      <c r="EU16" s="9">
        <v>22.516999999999999</v>
      </c>
      <c r="EV16" s="9">
        <v>5.2910000000000004</v>
      </c>
      <c r="EW16" s="9">
        <v>3.927</v>
      </c>
      <c r="EX16" s="9">
        <v>1.3640000000000001</v>
      </c>
      <c r="EY16" s="9">
        <v>2.8980000000000001</v>
      </c>
      <c r="EZ16" s="9">
        <v>1.5349999999999999</v>
      </c>
      <c r="FA16" s="9">
        <v>1.3640000000000001</v>
      </c>
      <c r="FB16" s="9">
        <v>2.3919999999999999</v>
      </c>
      <c r="FC16" s="9">
        <v>2.3919999999999999</v>
      </c>
      <c r="FD16" s="9">
        <v>0</v>
      </c>
      <c r="FE16" s="9">
        <v>32.874000000000002</v>
      </c>
      <c r="FF16" s="9">
        <v>11.72</v>
      </c>
      <c r="FG16" s="9">
        <v>21.154</v>
      </c>
      <c r="FH16" s="9">
        <v>264.54700000000003</v>
      </c>
      <c r="FI16" s="9">
        <v>117.851</v>
      </c>
      <c r="FJ16" s="9">
        <v>146.696</v>
      </c>
      <c r="FK16" s="9">
        <v>29.259</v>
      </c>
      <c r="FL16" s="9">
        <v>19.817</v>
      </c>
      <c r="FM16" s="9">
        <v>9.4420000000000002</v>
      </c>
      <c r="FN16" s="9">
        <v>235.28800000000001</v>
      </c>
      <c r="FO16" s="9">
        <v>98.034000000000006</v>
      </c>
      <c r="FP16" s="9">
        <v>137.25399999999999</v>
      </c>
      <c r="FQ16" s="9">
        <v>33.893000000000001</v>
      </c>
      <c r="FR16" s="9">
        <v>23.088000000000001</v>
      </c>
      <c r="FS16" s="9">
        <v>10.805</v>
      </c>
      <c r="FT16" s="9">
        <v>244.96299999999999</v>
      </c>
      <c r="FU16" s="9">
        <v>101.26300000000001</v>
      </c>
      <c r="FV16" s="9">
        <v>143.69999999999999</v>
      </c>
      <c r="FW16" s="9">
        <v>238.18700000000001</v>
      </c>
      <c r="FX16" s="9">
        <v>99.569000000000003</v>
      </c>
      <c r="FY16" s="9">
        <v>138.61699999999999</v>
      </c>
      <c r="FZ16" s="9">
        <v>1215.9880000000001</v>
      </c>
      <c r="GA16" s="9">
        <v>642.59400000000005</v>
      </c>
      <c r="GB16" s="9">
        <v>573.39400000000001</v>
      </c>
      <c r="GC16" s="9">
        <v>774.32799999999997</v>
      </c>
      <c r="GD16" s="9">
        <v>460.71699999999998</v>
      </c>
      <c r="GE16" s="9">
        <v>313.61099999999999</v>
      </c>
      <c r="GF16" s="9">
        <v>441.661</v>
      </c>
      <c r="GG16" s="9">
        <v>181.87700000000001</v>
      </c>
      <c r="GH16" s="9">
        <v>259.78300000000002</v>
      </c>
      <c r="GI16" s="9">
        <v>317.024</v>
      </c>
      <c r="GJ16" s="9">
        <v>169.47800000000001</v>
      </c>
      <c r="GK16" s="9">
        <v>147.54599999999999</v>
      </c>
      <c r="GL16" s="9">
        <v>40.487000000000002</v>
      </c>
      <c r="GM16" s="9">
        <v>22.516999999999999</v>
      </c>
      <c r="GN16" s="9">
        <v>17.97</v>
      </c>
      <c r="GO16" s="9">
        <v>12.843999999999999</v>
      </c>
      <c r="GP16" s="9">
        <v>9.157</v>
      </c>
      <c r="GQ16" s="9">
        <v>3.6869999999999998</v>
      </c>
      <c r="GR16" s="9">
        <v>8.6660000000000004</v>
      </c>
      <c r="GS16" s="9">
        <v>6.1840000000000002</v>
      </c>
      <c r="GT16" s="9">
        <v>2.4820000000000002</v>
      </c>
      <c r="GU16" s="9">
        <v>4.1779999999999999</v>
      </c>
      <c r="GV16" s="9">
        <v>2.9740000000000002</v>
      </c>
      <c r="GW16" s="9">
        <v>1.2050000000000001</v>
      </c>
      <c r="GX16" s="9">
        <v>27.643000000000001</v>
      </c>
      <c r="GY16" s="9">
        <v>13.36</v>
      </c>
      <c r="GZ16" s="9">
        <v>14.282999999999999</v>
      </c>
      <c r="HA16" s="9">
        <v>301.19600000000003</v>
      </c>
      <c r="HB16" s="9">
        <v>160.107</v>
      </c>
      <c r="HC16" s="9">
        <v>141.09</v>
      </c>
      <c r="HD16" s="9">
        <v>95.963999999999999</v>
      </c>
      <c r="HE16" s="9">
        <v>61.57</v>
      </c>
      <c r="HF16" s="9">
        <v>34.393000000000001</v>
      </c>
      <c r="HG16" s="9">
        <v>205.233</v>
      </c>
      <c r="HH16" s="9">
        <v>98.536000000000001</v>
      </c>
      <c r="HI16" s="9">
        <v>106.696</v>
      </c>
      <c r="HJ16" s="9">
        <v>104.938</v>
      </c>
      <c r="HK16" s="9">
        <v>68.102999999999994</v>
      </c>
      <c r="HL16" s="9">
        <v>36.835999999999999</v>
      </c>
      <c r="HM16" s="9">
        <v>212.08600000000001</v>
      </c>
      <c r="HN16" s="9">
        <v>101.375</v>
      </c>
      <c r="HO16" s="9">
        <v>110.711</v>
      </c>
      <c r="HP16" s="9">
        <v>213.899</v>
      </c>
      <c r="HQ16" s="9">
        <v>104.72</v>
      </c>
      <c r="HR16" s="9">
        <v>109.179</v>
      </c>
      <c r="HS16" s="9">
        <v>2739.5880000000002</v>
      </c>
      <c r="HT16" s="9">
        <v>1499.1769999999999</v>
      </c>
      <c r="HU16" s="9">
        <v>1240.4110000000001</v>
      </c>
      <c r="HV16" s="9">
        <v>2146.1930000000002</v>
      </c>
      <c r="HW16" s="9">
        <v>1330.72</v>
      </c>
      <c r="HX16" s="9">
        <v>815.47299999999996</v>
      </c>
      <c r="HY16" s="9">
        <v>593.39400000000001</v>
      </c>
      <c r="HZ16" s="9">
        <v>168.45699999999999</v>
      </c>
      <c r="IA16" s="9">
        <v>424.93799999999999</v>
      </c>
      <c r="IB16" s="9">
        <v>396.05700000000002</v>
      </c>
      <c r="IC16" s="9">
        <v>239.63900000000001</v>
      </c>
      <c r="ID16" s="9">
        <v>156.417</v>
      </c>
      <c r="IE16" s="9">
        <v>61.23</v>
      </c>
      <c r="IF16" s="9">
        <v>33.610999999999997</v>
      </c>
      <c r="IG16" s="9">
        <v>27.619</v>
      </c>
      <c r="IH16" s="9">
        <v>31.038</v>
      </c>
      <c r="II16" s="9">
        <v>19.367999999999999</v>
      </c>
      <c r="IJ16" s="9">
        <v>11.67</v>
      </c>
      <c r="IK16" s="9">
        <v>17.661999999999999</v>
      </c>
      <c r="IL16" s="9">
        <v>11.337</v>
      </c>
      <c r="IM16" s="9">
        <v>6.3250000000000002</v>
      </c>
      <c r="IN16" s="9">
        <v>13.375999999999999</v>
      </c>
      <c r="IO16" s="9">
        <v>8.0310000000000006</v>
      </c>
      <c r="IP16" s="9">
        <v>5.3449999999999998</v>
      </c>
      <c r="IQ16" s="9">
        <v>30.192</v>
      </c>
    </row>
    <row r="17" spans="1:251">
      <c r="A17" s="10">
        <v>42005</v>
      </c>
      <c r="B17" s="9">
        <v>11467.380999999999</v>
      </c>
      <c r="C17" s="9">
        <v>6208.55</v>
      </c>
      <c r="D17" s="9">
        <v>5258.8310000000001</v>
      </c>
      <c r="E17" s="9">
        <v>8006.549</v>
      </c>
      <c r="F17" s="9">
        <v>5156.259</v>
      </c>
      <c r="G17" s="9">
        <v>2850.2890000000002</v>
      </c>
      <c r="H17" s="9">
        <v>3460.8319999999999</v>
      </c>
      <c r="I17" s="9">
        <v>1052.29</v>
      </c>
      <c r="J17" s="9">
        <v>2408.5419999999999</v>
      </c>
      <c r="K17" s="9">
        <v>1828.6780000000001</v>
      </c>
      <c r="L17" s="9">
        <v>980.71600000000001</v>
      </c>
      <c r="M17" s="9">
        <v>847.96199999999999</v>
      </c>
      <c r="N17" s="9">
        <v>393.54</v>
      </c>
      <c r="O17" s="9">
        <v>229.321</v>
      </c>
      <c r="P17" s="9">
        <v>164.21899999999999</v>
      </c>
      <c r="Q17" s="9">
        <v>190.36799999999999</v>
      </c>
      <c r="R17" s="9">
        <v>144.93100000000001</v>
      </c>
      <c r="S17" s="9">
        <v>45.438000000000002</v>
      </c>
      <c r="T17" s="9">
        <v>96.856999999999999</v>
      </c>
      <c r="U17" s="9">
        <v>67.64</v>
      </c>
      <c r="V17" s="9">
        <v>29.216999999999999</v>
      </c>
      <c r="W17" s="9">
        <v>93.512</v>
      </c>
      <c r="X17" s="9">
        <v>77.290999999999997</v>
      </c>
      <c r="Y17" s="9">
        <v>16.221</v>
      </c>
      <c r="Z17" s="9">
        <v>203.172</v>
      </c>
      <c r="AA17" s="9">
        <v>84.39</v>
      </c>
      <c r="AB17" s="9">
        <v>118.782</v>
      </c>
      <c r="AC17" s="9">
        <v>1593.6949999999999</v>
      </c>
      <c r="AD17" s="9">
        <v>833.88300000000004</v>
      </c>
      <c r="AE17" s="9">
        <v>759.81100000000004</v>
      </c>
      <c r="AF17" s="9">
        <v>600.35</v>
      </c>
      <c r="AG17" s="9">
        <v>446.995</v>
      </c>
      <c r="AH17" s="9">
        <v>153.35499999999999</v>
      </c>
      <c r="AI17" s="9">
        <v>993.34400000000005</v>
      </c>
      <c r="AJ17" s="9">
        <v>386.88799999999998</v>
      </c>
      <c r="AK17" s="9">
        <v>606.45600000000002</v>
      </c>
      <c r="AL17" s="9">
        <v>754.06500000000005</v>
      </c>
      <c r="AM17" s="9">
        <v>565.26900000000001</v>
      </c>
      <c r="AN17" s="9">
        <v>188.79599999999999</v>
      </c>
      <c r="AO17" s="9">
        <v>1074.6130000000001</v>
      </c>
      <c r="AP17" s="9">
        <v>415.447</v>
      </c>
      <c r="AQ17" s="9">
        <v>659.16600000000005</v>
      </c>
      <c r="AR17" s="9">
        <v>1090.201</v>
      </c>
      <c r="AS17" s="9">
        <v>454.52800000000002</v>
      </c>
      <c r="AT17" s="9">
        <v>635.673</v>
      </c>
      <c r="AU17" s="9">
        <v>11068.312</v>
      </c>
      <c r="AV17" s="9">
        <v>5958.2049999999999</v>
      </c>
      <c r="AW17" s="9">
        <v>5110.107</v>
      </c>
      <c r="AX17" s="9">
        <v>7831.8469999999998</v>
      </c>
      <c r="AY17" s="9">
        <v>5023.9939999999997</v>
      </c>
      <c r="AZ17" s="9">
        <v>2807.8519999999999</v>
      </c>
      <c r="BA17" s="9">
        <v>3236.4650000000001</v>
      </c>
      <c r="BB17" s="9">
        <v>934.21100000000001</v>
      </c>
      <c r="BC17" s="9">
        <v>2302.2550000000001</v>
      </c>
      <c r="BD17" s="9">
        <v>1793.4490000000001</v>
      </c>
      <c r="BE17" s="9">
        <v>955.16300000000001</v>
      </c>
      <c r="BF17" s="9">
        <v>838.28599999999994</v>
      </c>
      <c r="BG17" s="9">
        <v>375.54199999999997</v>
      </c>
      <c r="BH17" s="9">
        <v>214.82</v>
      </c>
      <c r="BI17" s="9">
        <v>160.72200000000001</v>
      </c>
      <c r="BJ17" s="9">
        <v>184.30600000000001</v>
      </c>
      <c r="BK17" s="9">
        <v>138.86799999999999</v>
      </c>
      <c r="BL17" s="9">
        <v>45.438000000000002</v>
      </c>
      <c r="BM17" s="9">
        <v>92.301000000000002</v>
      </c>
      <c r="BN17" s="9">
        <v>63.084000000000003</v>
      </c>
      <c r="BO17" s="9">
        <v>29.216999999999999</v>
      </c>
      <c r="BP17" s="9">
        <v>92.006</v>
      </c>
      <c r="BQ17" s="9">
        <v>75.784000000000006</v>
      </c>
      <c r="BR17" s="9">
        <v>16.221</v>
      </c>
      <c r="BS17" s="9">
        <v>191.23599999999999</v>
      </c>
      <c r="BT17" s="9">
        <v>75.950999999999993</v>
      </c>
      <c r="BU17" s="9">
        <v>115.285</v>
      </c>
      <c r="BV17" s="9">
        <v>1572.2190000000001</v>
      </c>
      <c r="BW17" s="9">
        <v>819.05600000000004</v>
      </c>
      <c r="BX17" s="9">
        <v>753.16300000000001</v>
      </c>
      <c r="BY17" s="9">
        <v>595.96799999999996</v>
      </c>
      <c r="BZ17" s="9">
        <v>442.613</v>
      </c>
      <c r="CA17" s="9">
        <v>153.35499999999999</v>
      </c>
      <c r="CB17" s="9">
        <v>976.25099999999998</v>
      </c>
      <c r="CC17" s="9">
        <v>376.44299999999998</v>
      </c>
      <c r="CD17" s="9">
        <v>599.80799999999999</v>
      </c>
      <c r="CE17" s="9">
        <v>744.178</v>
      </c>
      <c r="CF17" s="9">
        <v>555.38099999999997</v>
      </c>
      <c r="CG17" s="9">
        <v>188.79599999999999</v>
      </c>
      <c r="CH17" s="9">
        <v>1049.2719999999999</v>
      </c>
      <c r="CI17" s="9">
        <v>399.78199999999998</v>
      </c>
      <c r="CJ17" s="9">
        <v>649.49</v>
      </c>
      <c r="CK17" s="9">
        <v>1068.5509999999999</v>
      </c>
      <c r="CL17" s="9">
        <v>439.52699999999999</v>
      </c>
      <c r="CM17" s="9">
        <v>629.024</v>
      </c>
      <c r="CN17" s="9">
        <v>1818.106</v>
      </c>
      <c r="CO17" s="9">
        <v>931.73299999999995</v>
      </c>
      <c r="CP17" s="9">
        <v>886.37300000000005</v>
      </c>
      <c r="CQ17" s="9">
        <v>909.86500000000001</v>
      </c>
      <c r="CR17" s="9">
        <v>545.22699999999998</v>
      </c>
      <c r="CS17" s="9">
        <v>364.63799999999998</v>
      </c>
      <c r="CT17" s="9">
        <v>908.24099999999999</v>
      </c>
      <c r="CU17" s="9">
        <v>386.50599999999997</v>
      </c>
      <c r="CV17" s="9">
        <v>521.73599999999999</v>
      </c>
      <c r="CW17" s="9">
        <v>535.08900000000006</v>
      </c>
      <c r="CX17" s="9">
        <v>269.18099999999998</v>
      </c>
      <c r="CY17" s="9">
        <v>265.90800000000002</v>
      </c>
      <c r="CZ17" s="9">
        <v>90.522000000000006</v>
      </c>
      <c r="DA17" s="9">
        <v>45.715000000000003</v>
      </c>
      <c r="DB17" s="9">
        <v>44.807000000000002</v>
      </c>
      <c r="DC17" s="9">
        <v>20.98</v>
      </c>
      <c r="DD17" s="9">
        <v>14.965999999999999</v>
      </c>
      <c r="DE17" s="9">
        <v>6.0140000000000002</v>
      </c>
      <c r="DF17" s="9">
        <v>15.207000000000001</v>
      </c>
      <c r="DG17" s="9">
        <v>9.64</v>
      </c>
      <c r="DH17" s="9">
        <v>5.5679999999999996</v>
      </c>
      <c r="DI17" s="9">
        <v>5.7729999999999997</v>
      </c>
      <c r="DJ17" s="9">
        <v>5.3259999999999996</v>
      </c>
      <c r="DK17" s="9">
        <v>0.44700000000000001</v>
      </c>
      <c r="DL17" s="9">
        <v>69.540999999999997</v>
      </c>
      <c r="DM17" s="9">
        <v>30.748999999999999</v>
      </c>
      <c r="DN17" s="9">
        <v>38.792999999999999</v>
      </c>
      <c r="DO17" s="9">
        <v>499.077</v>
      </c>
      <c r="DP17" s="9">
        <v>248.51599999999999</v>
      </c>
      <c r="DQ17" s="9">
        <v>250.56100000000001</v>
      </c>
      <c r="DR17" s="9">
        <v>109.926</v>
      </c>
      <c r="DS17" s="9">
        <v>72.152000000000001</v>
      </c>
      <c r="DT17" s="9">
        <v>37.774000000000001</v>
      </c>
      <c r="DU17" s="9">
        <v>389.15100000000001</v>
      </c>
      <c r="DV17" s="9">
        <v>176.363</v>
      </c>
      <c r="DW17" s="9">
        <v>212.78800000000001</v>
      </c>
      <c r="DX17" s="9">
        <v>125.078</v>
      </c>
      <c r="DY17" s="9">
        <v>83.435000000000002</v>
      </c>
      <c r="DZ17" s="9">
        <v>41.643000000000001</v>
      </c>
      <c r="EA17" s="9">
        <v>410.01100000000002</v>
      </c>
      <c r="EB17" s="9">
        <v>185.745</v>
      </c>
      <c r="EC17" s="9">
        <v>224.26599999999999</v>
      </c>
      <c r="ED17" s="9">
        <v>404.358</v>
      </c>
      <c r="EE17" s="9">
        <v>186.00299999999999</v>
      </c>
      <c r="EF17" s="9">
        <v>218.35499999999999</v>
      </c>
      <c r="EG17" s="9">
        <v>638.69899999999996</v>
      </c>
      <c r="EH17" s="9">
        <v>309.53199999999998</v>
      </c>
      <c r="EI17" s="9">
        <v>329.16699999999997</v>
      </c>
      <c r="EJ17" s="9">
        <v>170.85300000000001</v>
      </c>
      <c r="EK17" s="9">
        <v>113.44199999999999</v>
      </c>
      <c r="EL17" s="9">
        <v>57.411000000000001</v>
      </c>
      <c r="EM17" s="9">
        <v>467.84699999999998</v>
      </c>
      <c r="EN17" s="9">
        <v>196.09100000000001</v>
      </c>
      <c r="EO17" s="9">
        <v>271.75599999999997</v>
      </c>
      <c r="EP17" s="9">
        <v>226.56200000000001</v>
      </c>
      <c r="EQ17" s="9">
        <v>98.343999999999994</v>
      </c>
      <c r="ER17" s="9">
        <v>128.21799999999999</v>
      </c>
      <c r="ES17" s="9">
        <v>38.595999999999997</v>
      </c>
      <c r="ET17" s="9">
        <v>15.56</v>
      </c>
      <c r="EU17" s="9">
        <v>23.036000000000001</v>
      </c>
      <c r="EV17" s="9">
        <v>3.4670000000000001</v>
      </c>
      <c r="EW17" s="9">
        <v>1.891</v>
      </c>
      <c r="EX17" s="9">
        <v>1.5760000000000001</v>
      </c>
      <c r="EY17" s="9">
        <v>3.4670000000000001</v>
      </c>
      <c r="EZ17" s="9">
        <v>1.891</v>
      </c>
      <c r="FA17" s="9">
        <v>1.5760000000000001</v>
      </c>
      <c r="FB17" s="9">
        <v>0</v>
      </c>
      <c r="FC17" s="9">
        <v>0</v>
      </c>
      <c r="FD17" s="9">
        <v>0</v>
      </c>
      <c r="FE17" s="9">
        <v>35.128999999999998</v>
      </c>
      <c r="FF17" s="9">
        <v>13.67</v>
      </c>
      <c r="FG17" s="9">
        <v>21.46</v>
      </c>
      <c r="FH17" s="9">
        <v>213.33500000000001</v>
      </c>
      <c r="FI17" s="9">
        <v>93.85</v>
      </c>
      <c r="FJ17" s="9">
        <v>119.48399999999999</v>
      </c>
      <c r="FK17" s="9">
        <v>21.488</v>
      </c>
      <c r="FL17" s="9">
        <v>11.807</v>
      </c>
      <c r="FM17" s="9">
        <v>9.6820000000000004</v>
      </c>
      <c r="FN17" s="9">
        <v>191.846</v>
      </c>
      <c r="FO17" s="9">
        <v>82.043999999999997</v>
      </c>
      <c r="FP17" s="9">
        <v>109.80200000000001</v>
      </c>
      <c r="FQ17" s="9">
        <v>23.163</v>
      </c>
      <c r="FR17" s="9">
        <v>12.215</v>
      </c>
      <c r="FS17" s="9">
        <v>10.948</v>
      </c>
      <c r="FT17" s="9">
        <v>203.399</v>
      </c>
      <c r="FU17" s="9">
        <v>86.129000000000005</v>
      </c>
      <c r="FV17" s="9">
        <v>117.271</v>
      </c>
      <c r="FW17" s="9">
        <v>195.31299999999999</v>
      </c>
      <c r="FX17" s="9">
        <v>83.935000000000002</v>
      </c>
      <c r="FY17" s="9">
        <v>111.378</v>
      </c>
      <c r="FZ17" s="9">
        <v>1179.4069999999999</v>
      </c>
      <c r="GA17" s="9">
        <v>622.20100000000002</v>
      </c>
      <c r="GB17" s="9">
        <v>557.20600000000002</v>
      </c>
      <c r="GC17" s="9">
        <v>739.01199999999994</v>
      </c>
      <c r="GD17" s="9">
        <v>431.786</v>
      </c>
      <c r="GE17" s="9">
        <v>307.22699999999998</v>
      </c>
      <c r="GF17" s="9">
        <v>440.39499999999998</v>
      </c>
      <c r="GG17" s="9">
        <v>190.41499999999999</v>
      </c>
      <c r="GH17" s="9">
        <v>249.97900000000001</v>
      </c>
      <c r="GI17" s="9">
        <v>308.52699999999999</v>
      </c>
      <c r="GJ17" s="9">
        <v>170.83699999999999</v>
      </c>
      <c r="GK17" s="9">
        <v>137.69</v>
      </c>
      <c r="GL17" s="9">
        <v>51.926000000000002</v>
      </c>
      <c r="GM17" s="9">
        <v>30.154</v>
      </c>
      <c r="GN17" s="9">
        <v>21.771000000000001</v>
      </c>
      <c r="GO17" s="9">
        <v>17.513000000000002</v>
      </c>
      <c r="GP17" s="9">
        <v>13.074999999999999</v>
      </c>
      <c r="GQ17" s="9">
        <v>4.4379999999999997</v>
      </c>
      <c r="GR17" s="9">
        <v>11.741</v>
      </c>
      <c r="GS17" s="9">
        <v>7.7489999999999997</v>
      </c>
      <c r="GT17" s="9">
        <v>3.992</v>
      </c>
      <c r="GU17" s="9">
        <v>5.7729999999999997</v>
      </c>
      <c r="GV17" s="9">
        <v>5.3259999999999996</v>
      </c>
      <c r="GW17" s="9">
        <v>0.44700000000000001</v>
      </c>
      <c r="GX17" s="9">
        <v>34.411999999999999</v>
      </c>
      <c r="GY17" s="9">
        <v>17.079000000000001</v>
      </c>
      <c r="GZ17" s="9">
        <v>17.332999999999998</v>
      </c>
      <c r="HA17" s="9">
        <v>285.74200000000002</v>
      </c>
      <c r="HB17" s="9">
        <v>154.66499999999999</v>
      </c>
      <c r="HC17" s="9">
        <v>131.077</v>
      </c>
      <c r="HD17" s="9">
        <v>88.438000000000002</v>
      </c>
      <c r="HE17" s="9">
        <v>60.345999999999997</v>
      </c>
      <c r="HF17" s="9">
        <v>28.091999999999999</v>
      </c>
      <c r="HG17" s="9">
        <v>197.304</v>
      </c>
      <c r="HH17" s="9">
        <v>94.319000000000003</v>
      </c>
      <c r="HI17" s="9">
        <v>102.985</v>
      </c>
      <c r="HJ17" s="9">
        <v>101.91500000000001</v>
      </c>
      <c r="HK17" s="9">
        <v>71.22</v>
      </c>
      <c r="HL17" s="9">
        <v>30.695</v>
      </c>
      <c r="HM17" s="9">
        <v>206.61199999999999</v>
      </c>
      <c r="HN17" s="9">
        <v>99.617000000000004</v>
      </c>
      <c r="HO17" s="9">
        <v>106.995</v>
      </c>
      <c r="HP17" s="9">
        <v>209.04499999999999</v>
      </c>
      <c r="HQ17" s="9">
        <v>102.068</v>
      </c>
      <c r="HR17" s="9">
        <v>106.977</v>
      </c>
      <c r="HS17" s="9">
        <v>2693.5320000000002</v>
      </c>
      <c r="HT17" s="9">
        <v>1478.4169999999999</v>
      </c>
      <c r="HU17" s="9">
        <v>1215.115</v>
      </c>
      <c r="HV17" s="9">
        <v>2126.0419999999999</v>
      </c>
      <c r="HW17" s="9">
        <v>1318.6089999999999</v>
      </c>
      <c r="HX17" s="9">
        <v>807.43299999999999</v>
      </c>
      <c r="HY17" s="9">
        <v>567.49</v>
      </c>
      <c r="HZ17" s="9">
        <v>159.80799999999999</v>
      </c>
      <c r="IA17" s="9">
        <v>407.68200000000002</v>
      </c>
      <c r="IB17" s="9">
        <v>412.149</v>
      </c>
      <c r="IC17" s="9">
        <v>239.71700000000001</v>
      </c>
      <c r="ID17" s="9">
        <v>172.43199999999999</v>
      </c>
      <c r="IE17" s="9">
        <v>77.442999999999998</v>
      </c>
      <c r="IF17" s="9">
        <v>41.027000000000001</v>
      </c>
      <c r="IG17" s="9">
        <v>36.417000000000002</v>
      </c>
      <c r="IH17" s="9">
        <v>45.536999999999999</v>
      </c>
      <c r="II17" s="9">
        <v>31.062000000000001</v>
      </c>
      <c r="IJ17" s="9">
        <v>14.474</v>
      </c>
      <c r="IK17" s="9">
        <v>21.620999999999999</v>
      </c>
      <c r="IL17" s="9">
        <v>12.635</v>
      </c>
      <c r="IM17" s="9">
        <v>8.9860000000000007</v>
      </c>
      <c r="IN17" s="9">
        <v>23.916</v>
      </c>
      <c r="IO17" s="9">
        <v>18.428000000000001</v>
      </c>
      <c r="IP17" s="9">
        <v>5.4880000000000004</v>
      </c>
      <c r="IQ17" s="9">
        <v>31.905999999999999</v>
      </c>
    </row>
    <row r="18" spans="1:251">
      <c r="A18" s="10">
        <v>42036</v>
      </c>
      <c r="B18" s="9">
        <v>11724.132</v>
      </c>
      <c r="C18" s="9">
        <v>6334.1059999999998</v>
      </c>
      <c r="D18" s="9">
        <v>5390.0259999999998</v>
      </c>
      <c r="E18" s="9">
        <v>8152.7749999999996</v>
      </c>
      <c r="F18" s="9">
        <v>5249.8059999999996</v>
      </c>
      <c r="G18" s="9">
        <v>2902.9690000000001</v>
      </c>
      <c r="H18" s="9">
        <v>3571.357</v>
      </c>
      <c r="I18" s="9">
        <v>1084.3</v>
      </c>
      <c r="J18" s="9">
        <v>2487.0569999999998</v>
      </c>
      <c r="K18" s="9">
        <v>1759.6289999999999</v>
      </c>
      <c r="L18" s="9">
        <v>942.21699999999998</v>
      </c>
      <c r="M18" s="9">
        <v>817.41200000000003</v>
      </c>
      <c r="N18" s="9">
        <v>369.24900000000002</v>
      </c>
      <c r="O18" s="9">
        <v>205.024</v>
      </c>
      <c r="P18" s="9">
        <v>164.22499999999999</v>
      </c>
      <c r="Q18" s="9">
        <v>144.45599999999999</v>
      </c>
      <c r="R18" s="9">
        <v>110.839</v>
      </c>
      <c r="S18" s="9">
        <v>33.616999999999997</v>
      </c>
      <c r="T18" s="9">
        <v>78.594999999999999</v>
      </c>
      <c r="U18" s="9">
        <v>59.872</v>
      </c>
      <c r="V18" s="9">
        <v>18.722000000000001</v>
      </c>
      <c r="W18" s="9">
        <v>65.861000000000004</v>
      </c>
      <c r="X18" s="9">
        <v>50.966999999999999</v>
      </c>
      <c r="Y18" s="9">
        <v>14.894</v>
      </c>
      <c r="Z18" s="9">
        <v>224.79300000000001</v>
      </c>
      <c r="AA18" s="9">
        <v>94.183999999999997</v>
      </c>
      <c r="AB18" s="9">
        <v>130.60900000000001</v>
      </c>
      <c r="AC18" s="9">
        <v>1550.954</v>
      </c>
      <c r="AD18" s="9">
        <v>823.779</v>
      </c>
      <c r="AE18" s="9">
        <v>727.17499999999995</v>
      </c>
      <c r="AF18" s="9">
        <v>584.11599999999999</v>
      </c>
      <c r="AG18" s="9">
        <v>445.45100000000002</v>
      </c>
      <c r="AH18" s="9">
        <v>138.66499999999999</v>
      </c>
      <c r="AI18" s="9">
        <v>966.83799999999997</v>
      </c>
      <c r="AJ18" s="9">
        <v>378.32799999999997</v>
      </c>
      <c r="AK18" s="9">
        <v>588.51</v>
      </c>
      <c r="AL18" s="9">
        <v>692.34900000000005</v>
      </c>
      <c r="AM18" s="9">
        <v>528.33000000000004</v>
      </c>
      <c r="AN18" s="9">
        <v>164.018</v>
      </c>
      <c r="AO18" s="9">
        <v>1067.28</v>
      </c>
      <c r="AP18" s="9">
        <v>413.887</v>
      </c>
      <c r="AQ18" s="9">
        <v>653.39300000000003</v>
      </c>
      <c r="AR18" s="9">
        <v>1045.433</v>
      </c>
      <c r="AS18" s="9">
        <v>438.20100000000002</v>
      </c>
      <c r="AT18" s="9">
        <v>607.23199999999997</v>
      </c>
      <c r="AU18" s="9">
        <v>11300.955</v>
      </c>
      <c r="AV18" s="9">
        <v>6064.0190000000002</v>
      </c>
      <c r="AW18" s="9">
        <v>5236.9350000000004</v>
      </c>
      <c r="AX18" s="9">
        <v>7971.076</v>
      </c>
      <c r="AY18" s="9">
        <v>5106.5360000000001</v>
      </c>
      <c r="AZ18" s="9">
        <v>2864.54</v>
      </c>
      <c r="BA18" s="9">
        <v>3329.8789999999999</v>
      </c>
      <c r="BB18" s="9">
        <v>957.48299999999995</v>
      </c>
      <c r="BC18" s="9">
        <v>2372.395</v>
      </c>
      <c r="BD18" s="9">
        <v>1715.86</v>
      </c>
      <c r="BE18" s="9">
        <v>910.053</v>
      </c>
      <c r="BF18" s="9">
        <v>805.80700000000002</v>
      </c>
      <c r="BG18" s="9">
        <v>341.05799999999999</v>
      </c>
      <c r="BH18" s="9">
        <v>183.81800000000001</v>
      </c>
      <c r="BI18" s="9">
        <v>157.24</v>
      </c>
      <c r="BJ18" s="9">
        <v>137.22999999999999</v>
      </c>
      <c r="BK18" s="9">
        <v>103.88500000000001</v>
      </c>
      <c r="BL18" s="9">
        <v>33.344000000000001</v>
      </c>
      <c r="BM18" s="9">
        <v>73.78</v>
      </c>
      <c r="BN18" s="9">
        <v>55.33</v>
      </c>
      <c r="BO18" s="9">
        <v>18.45</v>
      </c>
      <c r="BP18" s="9">
        <v>63.45</v>
      </c>
      <c r="BQ18" s="9">
        <v>48.555999999999997</v>
      </c>
      <c r="BR18" s="9">
        <v>14.894</v>
      </c>
      <c r="BS18" s="9">
        <v>203.828</v>
      </c>
      <c r="BT18" s="9">
        <v>79.932000000000002</v>
      </c>
      <c r="BU18" s="9">
        <v>123.896</v>
      </c>
      <c r="BV18" s="9">
        <v>1528.627</v>
      </c>
      <c r="BW18" s="9">
        <v>808.90599999999995</v>
      </c>
      <c r="BX18" s="9">
        <v>719.72199999999998</v>
      </c>
      <c r="BY18" s="9">
        <v>581.37599999999998</v>
      </c>
      <c r="BZ18" s="9">
        <v>443.10700000000003</v>
      </c>
      <c r="CA18" s="9">
        <v>138.268</v>
      </c>
      <c r="CB18" s="9">
        <v>947.25199999999995</v>
      </c>
      <c r="CC18" s="9">
        <v>365.798</v>
      </c>
      <c r="CD18" s="9">
        <v>581.45399999999995</v>
      </c>
      <c r="CE18" s="9">
        <v>683.39499999999998</v>
      </c>
      <c r="CF18" s="9">
        <v>520.04600000000005</v>
      </c>
      <c r="CG18" s="9">
        <v>163.35</v>
      </c>
      <c r="CH18" s="9">
        <v>1032.4639999999999</v>
      </c>
      <c r="CI18" s="9">
        <v>390.00700000000001</v>
      </c>
      <c r="CJ18" s="9">
        <v>642.45699999999999</v>
      </c>
      <c r="CK18" s="9">
        <v>1021.032</v>
      </c>
      <c r="CL18" s="9">
        <v>421.12799999999999</v>
      </c>
      <c r="CM18" s="9">
        <v>599.904</v>
      </c>
      <c r="CN18" s="9">
        <v>1840.289</v>
      </c>
      <c r="CO18" s="9">
        <v>943.62800000000004</v>
      </c>
      <c r="CP18" s="9">
        <v>896.66099999999994</v>
      </c>
      <c r="CQ18" s="9">
        <v>900.00800000000004</v>
      </c>
      <c r="CR18" s="9">
        <v>533.76800000000003</v>
      </c>
      <c r="CS18" s="9">
        <v>366.24</v>
      </c>
      <c r="CT18" s="9">
        <v>940.28099999999995</v>
      </c>
      <c r="CU18" s="9">
        <v>409.86</v>
      </c>
      <c r="CV18" s="9">
        <v>530.42100000000005</v>
      </c>
      <c r="CW18" s="9">
        <v>487.55500000000001</v>
      </c>
      <c r="CX18" s="9">
        <v>249.73</v>
      </c>
      <c r="CY18" s="9">
        <v>237.82499999999999</v>
      </c>
      <c r="CZ18" s="9">
        <v>83.72</v>
      </c>
      <c r="DA18" s="9">
        <v>40.567</v>
      </c>
      <c r="DB18" s="9">
        <v>43.152999999999999</v>
      </c>
      <c r="DC18" s="9">
        <v>17.695</v>
      </c>
      <c r="DD18" s="9">
        <v>11.571999999999999</v>
      </c>
      <c r="DE18" s="9">
        <v>6.1239999999999997</v>
      </c>
      <c r="DF18" s="9">
        <v>13.353999999999999</v>
      </c>
      <c r="DG18" s="9">
        <v>8.02</v>
      </c>
      <c r="DH18" s="9">
        <v>5.3339999999999996</v>
      </c>
      <c r="DI18" s="9">
        <v>4.3419999999999996</v>
      </c>
      <c r="DJ18" s="9">
        <v>3.552</v>
      </c>
      <c r="DK18" s="9">
        <v>0.79</v>
      </c>
      <c r="DL18" s="9">
        <v>66.024000000000001</v>
      </c>
      <c r="DM18" s="9">
        <v>28.995000000000001</v>
      </c>
      <c r="DN18" s="9">
        <v>37.029000000000003</v>
      </c>
      <c r="DO18" s="9">
        <v>449.60599999999999</v>
      </c>
      <c r="DP18" s="9">
        <v>233.07400000000001</v>
      </c>
      <c r="DQ18" s="9">
        <v>216.53200000000001</v>
      </c>
      <c r="DR18" s="9">
        <v>106.22</v>
      </c>
      <c r="DS18" s="9">
        <v>73.12</v>
      </c>
      <c r="DT18" s="9">
        <v>33.1</v>
      </c>
      <c r="DU18" s="9">
        <v>343.38600000000002</v>
      </c>
      <c r="DV18" s="9">
        <v>159.95400000000001</v>
      </c>
      <c r="DW18" s="9">
        <v>183.43199999999999</v>
      </c>
      <c r="DX18" s="9">
        <v>117.39700000000001</v>
      </c>
      <c r="DY18" s="9">
        <v>80.710999999999999</v>
      </c>
      <c r="DZ18" s="9">
        <v>36.686</v>
      </c>
      <c r="EA18" s="9">
        <v>370.15800000000002</v>
      </c>
      <c r="EB18" s="9">
        <v>169.01900000000001</v>
      </c>
      <c r="EC18" s="9">
        <v>201.14</v>
      </c>
      <c r="ED18" s="9">
        <v>356.73899999999998</v>
      </c>
      <c r="EE18" s="9">
        <v>167.97399999999999</v>
      </c>
      <c r="EF18" s="9">
        <v>188.76599999999999</v>
      </c>
      <c r="EG18" s="9">
        <v>658.42899999999997</v>
      </c>
      <c r="EH18" s="9">
        <v>324.41199999999998</v>
      </c>
      <c r="EI18" s="9">
        <v>334.017</v>
      </c>
      <c r="EJ18" s="9">
        <v>173.39099999999999</v>
      </c>
      <c r="EK18" s="9">
        <v>115.001</v>
      </c>
      <c r="EL18" s="9">
        <v>58.39</v>
      </c>
      <c r="EM18" s="9">
        <v>485.03800000000001</v>
      </c>
      <c r="EN18" s="9">
        <v>209.41</v>
      </c>
      <c r="EO18" s="9">
        <v>275.62799999999999</v>
      </c>
      <c r="EP18" s="9">
        <v>206.53399999999999</v>
      </c>
      <c r="EQ18" s="9">
        <v>94.649000000000001</v>
      </c>
      <c r="ER18" s="9">
        <v>111.88500000000001</v>
      </c>
      <c r="ES18" s="9">
        <v>45.158999999999999</v>
      </c>
      <c r="ET18" s="9">
        <v>21.468</v>
      </c>
      <c r="EU18" s="9">
        <v>23.692</v>
      </c>
      <c r="EV18" s="9">
        <v>4.3239999999999998</v>
      </c>
      <c r="EW18" s="9">
        <v>3.218</v>
      </c>
      <c r="EX18" s="9">
        <v>1.105</v>
      </c>
      <c r="EY18" s="9">
        <v>3.2290000000000001</v>
      </c>
      <c r="EZ18" s="9">
        <v>2.1230000000000002</v>
      </c>
      <c r="FA18" s="9">
        <v>1.105</v>
      </c>
      <c r="FB18" s="9">
        <v>1.095</v>
      </c>
      <c r="FC18" s="9">
        <v>1.095</v>
      </c>
      <c r="FD18" s="9">
        <v>0</v>
      </c>
      <c r="FE18" s="9">
        <v>40.835999999999999</v>
      </c>
      <c r="FF18" s="9">
        <v>18.25</v>
      </c>
      <c r="FG18" s="9">
        <v>22.585999999999999</v>
      </c>
      <c r="FH18" s="9">
        <v>185.65299999999999</v>
      </c>
      <c r="FI18" s="9">
        <v>86.215000000000003</v>
      </c>
      <c r="FJ18" s="9">
        <v>99.438000000000002</v>
      </c>
      <c r="FK18" s="9">
        <v>19.91</v>
      </c>
      <c r="FL18" s="9">
        <v>11.346</v>
      </c>
      <c r="FM18" s="9">
        <v>8.5630000000000006</v>
      </c>
      <c r="FN18" s="9">
        <v>165.744</v>
      </c>
      <c r="FO18" s="9">
        <v>74.869</v>
      </c>
      <c r="FP18" s="9">
        <v>90.875</v>
      </c>
      <c r="FQ18" s="9">
        <v>21.875</v>
      </c>
      <c r="FR18" s="9">
        <v>13.311999999999999</v>
      </c>
      <c r="FS18" s="9">
        <v>8.5630000000000006</v>
      </c>
      <c r="FT18" s="9">
        <v>184.66</v>
      </c>
      <c r="FU18" s="9">
        <v>81.337999999999994</v>
      </c>
      <c r="FV18" s="9">
        <v>103.322</v>
      </c>
      <c r="FW18" s="9">
        <v>168.97200000000001</v>
      </c>
      <c r="FX18" s="9">
        <v>76.992000000000004</v>
      </c>
      <c r="FY18" s="9">
        <v>91.98</v>
      </c>
      <c r="FZ18" s="9">
        <v>1181.8599999999999</v>
      </c>
      <c r="GA18" s="9">
        <v>619.21600000000001</v>
      </c>
      <c r="GB18" s="9">
        <v>562.64300000000003</v>
      </c>
      <c r="GC18" s="9">
        <v>726.61699999999996</v>
      </c>
      <c r="GD18" s="9">
        <v>418.767</v>
      </c>
      <c r="GE18" s="9">
        <v>307.85000000000002</v>
      </c>
      <c r="GF18" s="9">
        <v>455.24299999999999</v>
      </c>
      <c r="GG18" s="9">
        <v>200.45</v>
      </c>
      <c r="GH18" s="9">
        <v>254.79300000000001</v>
      </c>
      <c r="GI18" s="9">
        <v>281.02100000000002</v>
      </c>
      <c r="GJ18" s="9">
        <v>155.08099999999999</v>
      </c>
      <c r="GK18" s="9">
        <v>125.94</v>
      </c>
      <c r="GL18" s="9">
        <v>38.56</v>
      </c>
      <c r="GM18" s="9">
        <v>19.099</v>
      </c>
      <c r="GN18" s="9">
        <v>19.460999999999999</v>
      </c>
      <c r="GO18" s="9">
        <v>13.372</v>
      </c>
      <c r="GP18" s="9">
        <v>8.3539999999999992</v>
      </c>
      <c r="GQ18" s="9">
        <v>5.0179999999999998</v>
      </c>
      <c r="GR18" s="9">
        <v>10.125</v>
      </c>
      <c r="GS18" s="9">
        <v>5.8970000000000002</v>
      </c>
      <c r="GT18" s="9">
        <v>4.2279999999999998</v>
      </c>
      <c r="GU18" s="9">
        <v>3.2469999999999999</v>
      </c>
      <c r="GV18" s="9">
        <v>2.4569999999999999</v>
      </c>
      <c r="GW18" s="9">
        <v>0.79</v>
      </c>
      <c r="GX18" s="9">
        <v>25.187999999999999</v>
      </c>
      <c r="GY18" s="9">
        <v>10.744999999999999</v>
      </c>
      <c r="GZ18" s="9">
        <v>14.443</v>
      </c>
      <c r="HA18" s="9">
        <v>263.95299999999997</v>
      </c>
      <c r="HB18" s="9">
        <v>146.85900000000001</v>
      </c>
      <c r="HC18" s="9">
        <v>117.09399999999999</v>
      </c>
      <c r="HD18" s="9">
        <v>86.31</v>
      </c>
      <c r="HE18" s="9">
        <v>61.774000000000001</v>
      </c>
      <c r="HF18" s="9">
        <v>24.536999999999999</v>
      </c>
      <c r="HG18" s="9">
        <v>177.642</v>
      </c>
      <c r="HH18" s="9">
        <v>85.084999999999994</v>
      </c>
      <c r="HI18" s="9">
        <v>92.557000000000002</v>
      </c>
      <c r="HJ18" s="9">
        <v>95.522000000000006</v>
      </c>
      <c r="HK18" s="9">
        <v>67.399000000000001</v>
      </c>
      <c r="HL18" s="9">
        <v>28.122</v>
      </c>
      <c r="HM18" s="9">
        <v>185.499</v>
      </c>
      <c r="HN18" s="9">
        <v>87.680999999999997</v>
      </c>
      <c r="HO18" s="9">
        <v>97.817999999999998</v>
      </c>
      <c r="HP18" s="9">
        <v>187.767</v>
      </c>
      <c r="HQ18" s="9">
        <v>90.981999999999999</v>
      </c>
      <c r="HR18" s="9">
        <v>96.784999999999997</v>
      </c>
      <c r="HS18" s="9">
        <v>2766.28</v>
      </c>
      <c r="HT18" s="9">
        <v>1505.925</v>
      </c>
      <c r="HU18" s="9">
        <v>1260.355</v>
      </c>
      <c r="HV18" s="9">
        <v>2157.6170000000002</v>
      </c>
      <c r="HW18" s="9">
        <v>1339.5060000000001</v>
      </c>
      <c r="HX18" s="9">
        <v>818.11099999999999</v>
      </c>
      <c r="HY18" s="9">
        <v>608.66300000000001</v>
      </c>
      <c r="HZ18" s="9">
        <v>166.41900000000001</v>
      </c>
      <c r="IA18" s="9">
        <v>442.24400000000003</v>
      </c>
      <c r="IB18" s="9">
        <v>396.19600000000003</v>
      </c>
      <c r="IC18" s="9">
        <v>237.054</v>
      </c>
      <c r="ID18" s="9">
        <v>159.143</v>
      </c>
      <c r="IE18" s="9">
        <v>65.23</v>
      </c>
      <c r="IF18" s="9">
        <v>36.991</v>
      </c>
      <c r="IG18" s="9">
        <v>28.239000000000001</v>
      </c>
      <c r="IH18" s="9">
        <v>32.732999999999997</v>
      </c>
      <c r="II18" s="9">
        <v>25.472000000000001</v>
      </c>
      <c r="IJ18" s="9">
        <v>7.2610000000000001</v>
      </c>
      <c r="IK18" s="9">
        <v>17.3</v>
      </c>
      <c r="IL18" s="9">
        <v>15.603</v>
      </c>
      <c r="IM18" s="9">
        <v>1.6970000000000001</v>
      </c>
      <c r="IN18" s="9">
        <v>15.432</v>
      </c>
      <c r="IO18" s="9">
        <v>9.8689999999999998</v>
      </c>
      <c r="IP18" s="9">
        <v>5.5629999999999997</v>
      </c>
      <c r="IQ18" s="9">
        <v>32.497</v>
      </c>
    </row>
    <row r="19" spans="1:251">
      <c r="A19" s="10">
        <v>42064</v>
      </c>
      <c r="B19" s="9">
        <v>11698.200999999999</v>
      </c>
      <c r="C19" s="9">
        <v>6324.7910000000002</v>
      </c>
      <c r="D19" s="9">
        <v>5373.41</v>
      </c>
      <c r="E19" s="9">
        <v>8076.9759999999997</v>
      </c>
      <c r="F19" s="9">
        <v>5221.0730000000003</v>
      </c>
      <c r="G19" s="9">
        <v>2855.9029999999998</v>
      </c>
      <c r="H19" s="9">
        <v>3621.2249999999999</v>
      </c>
      <c r="I19" s="9">
        <v>1103.7170000000001</v>
      </c>
      <c r="J19" s="9">
        <v>2517.5070000000001</v>
      </c>
      <c r="K19" s="9">
        <v>1708.2170000000001</v>
      </c>
      <c r="L19" s="9">
        <v>901.81899999999996</v>
      </c>
      <c r="M19" s="9">
        <v>806.39800000000002</v>
      </c>
      <c r="N19" s="9">
        <v>313.15499999999997</v>
      </c>
      <c r="O19" s="9">
        <v>180.999</v>
      </c>
      <c r="P19" s="9">
        <v>132.15600000000001</v>
      </c>
      <c r="Q19" s="9">
        <v>126.63200000000001</v>
      </c>
      <c r="R19" s="9">
        <v>98.917000000000002</v>
      </c>
      <c r="S19" s="9">
        <v>27.715</v>
      </c>
      <c r="T19" s="9">
        <v>67.063000000000002</v>
      </c>
      <c r="U19" s="9">
        <v>50.514000000000003</v>
      </c>
      <c r="V19" s="9">
        <v>16.548999999999999</v>
      </c>
      <c r="W19" s="9">
        <v>59.569000000000003</v>
      </c>
      <c r="X19" s="9">
        <v>48.402999999999999</v>
      </c>
      <c r="Y19" s="9">
        <v>11.166</v>
      </c>
      <c r="Z19" s="9">
        <v>186.524</v>
      </c>
      <c r="AA19" s="9">
        <v>82.081999999999994</v>
      </c>
      <c r="AB19" s="9">
        <v>104.44199999999999</v>
      </c>
      <c r="AC19" s="9">
        <v>1529.204</v>
      </c>
      <c r="AD19" s="9">
        <v>793.84699999999998</v>
      </c>
      <c r="AE19" s="9">
        <v>735.35699999999997</v>
      </c>
      <c r="AF19" s="9">
        <v>588.84400000000005</v>
      </c>
      <c r="AG19" s="9">
        <v>448.06099999999998</v>
      </c>
      <c r="AH19" s="9">
        <v>140.78399999999999</v>
      </c>
      <c r="AI19" s="9">
        <v>940.36</v>
      </c>
      <c r="AJ19" s="9">
        <v>345.786</v>
      </c>
      <c r="AK19" s="9">
        <v>594.57299999999998</v>
      </c>
      <c r="AL19" s="9">
        <v>684.41700000000003</v>
      </c>
      <c r="AM19" s="9">
        <v>522.79399999999998</v>
      </c>
      <c r="AN19" s="9">
        <v>161.62299999999999</v>
      </c>
      <c r="AO19" s="9">
        <v>1023.8</v>
      </c>
      <c r="AP19" s="9">
        <v>379.02499999999998</v>
      </c>
      <c r="AQ19" s="9">
        <v>644.77499999999998</v>
      </c>
      <c r="AR19" s="9">
        <v>1007.422</v>
      </c>
      <c r="AS19" s="9">
        <v>396.3</v>
      </c>
      <c r="AT19" s="9">
        <v>611.12199999999996</v>
      </c>
      <c r="AU19" s="9">
        <v>11280.504999999999</v>
      </c>
      <c r="AV19" s="9">
        <v>6061.5320000000002</v>
      </c>
      <c r="AW19" s="9">
        <v>5218.973</v>
      </c>
      <c r="AX19" s="9">
        <v>7887.5540000000001</v>
      </c>
      <c r="AY19" s="9">
        <v>5077.6559999999999</v>
      </c>
      <c r="AZ19" s="9">
        <v>2809.8980000000001</v>
      </c>
      <c r="BA19" s="9">
        <v>3392.95</v>
      </c>
      <c r="BB19" s="9">
        <v>983.87599999999998</v>
      </c>
      <c r="BC19" s="9">
        <v>2409.0740000000001</v>
      </c>
      <c r="BD19" s="9">
        <v>1674.721</v>
      </c>
      <c r="BE19" s="9">
        <v>879.37900000000002</v>
      </c>
      <c r="BF19" s="9">
        <v>795.34199999999998</v>
      </c>
      <c r="BG19" s="9">
        <v>295.416</v>
      </c>
      <c r="BH19" s="9">
        <v>169.99199999999999</v>
      </c>
      <c r="BI19" s="9">
        <v>125.42400000000001</v>
      </c>
      <c r="BJ19" s="9">
        <v>121.226</v>
      </c>
      <c r="BK19" s="9">
        <v>94.765000000000001</v>
      </c>
      <c r="BL19" s="9">
        <v>26.460999999999999</v>
      </c>
      <c r="BM19" s="9">
        <v>63.892000000000003</v>
      </c>
      <c r="BN19" s="9">
        <v>48.192</v>
      </c>
      <c r="BO19" s="9">
        <v>15.699</v>
      </c>
      <c r="BP19" s="9">
        <v>57.334000000000003</v>
      </c>
      <c r="BQ19" s="9">
        <v>46.572000000000003</v>
      </c>
      <c r="BR19" s="9">
        <v>10.762</v>
      </c>
      <c r="BS19" s="9">
        <v>174.19</v>
      </c>
      <c r="BT19" s="9">
        <v>75.227000000000004</v>
      </c>
      <c r="BU19" s="9">
        <v>98.962999999999994</v>
      </c>
      <c r="BV19" s="9">
        <v>1508.596</v>
      </c>
      <c r="BW19" s="9">
        <v>778.79200000000003</v>
      </c>
      <c r="BX19" s="9">
        <v>729.80399999999997</v>
      </c>
      <c r="BY19" s="9">
        <v>583.81500000000005</v>
      </c>
      <c r="BZ19" s="9">
        <v>443.03100000000001</v>
      </c>
      <c r="CA19" s="9">
        <v>140.78399999999999</v>
      </c>
      <c r="CB19" s="9">
        <v>924.78099999999995</v>
      </c>
      <c r="CC19" s="9">
        <v>335.76100000000002</v>
      </c>
      <c r="CD19" s="9">
        <v>589.02</v>
      </c>
      <c r="CE19" s="9">
        <v>674.85400000000004</v>
      </c>
      <c r="CF19" s="9">
        <v>514.48400000000004</v>
      </c>
      <c r="CG19" s="9">
        <v>160.37</v>
      </c>
      <c r="CH19" s="9">
        <v>999.86699999999996</v>
      </c>
      <c r="CI19" s="9">
        <v>364.89499999999998</v>
      </c>
      <c r="CJ19" s="9">
        <v>634.97199999999998</v>
      </c>
      <c r="CK19" s="9">
        <v>988.673</v>
      </c>
      <c r="CL19" s="9">
        <v>383.95299999999997</v>
      </c>
      <c r="CM19" s="9">
        <v>604.72</v>
      </c>
      <c r="CN19" s="9">
        <v>1817.143</v>
      </c>
      <c r="CO19" s="9">
        <v>931.35799999999995</v>
      </c>
      <c r="CP19" s="9">
        <v>885.78499999999997</v>
      </c>
      <c r="CQ19" s="9">
        <v>860.40700000000004</v>
      </c>
      <c r="CR19" s="9">
        <v>521.38400000000001</v>
      </c>
      <c r="CS19" s="9">
        <v>339.02300000000002</v>
      </c>
      <c r="CT19" s="9">
        <v>956.73599999999999</v>
      </c>
      <c r="CU19" s="9">
        <v>409.97399999999999</v>
      </c>
      <c r="CV19" s="9">
        <v>546.76199999999994</v>
      </c>
      <c r="CW19" s="9">
        <v>475.85700000000003</v>
      </c>
      <c r="CX19" s="9">
        <v>236.63399999999999</v>
      </c>
      <c r="CY19" s="9">
        <v>239.22300000000001</v>
      </c>
      <c r="CZ19" s="9">
        <v>74.745999999999995</v>
      </c>
      <c r="DA19" s="9">
        <v>45.234000000000002</v>
      </c>
      <c r="DB19" s="9">
        <v>29.512</v>
      </c>
      <c r="DC19" s="9">
        <v>14.5</v>
      </c>
      <c r="DD19" s="9">
        <v>12.085000000000001</v>
      </c>
      <c r="DE19" s="9">
        <v>2.415</v>
      </c>
      <c r="DF19" s="9">
        <v>9.1820000000000004</v>
      </c>
      <c r="DG19" s="9">
        <v>7.2460000000000004</v>
      </c>
      <c r="DH19" s="9">
        <v>1.9359999999999999</v>
      </c>
      <c r="DI19" s="9">
        <v>5.3179999999999996</v>
      </c>
      <c r="DJ19" s="9">
        <v>4.8380000000000001</v>
      </c>
      <c r="DK19" s="9">
        <v>0.48</v>
      </c>
      <c r="DL19" s="9">
        <v>60.246000000000002</v>
      </c>
      <c r="DM19" s="9">
        <v>33.149000000000001</v>
      </c>
      <c r="DN19" s="9">
        <v>27.097000000000001</v>
      </c>
      <c r="DO19" s="9">
        <v>446.24200000000002</v>
      </c>
      <c r="DP19" s="9">
        <v>217.59100000000001</v>
      </c>
      <c r="DQ19" s="9">
        <v>228.65100000000001</v>
      </c>
      <c r="DR19" s="9">
        <v>105.93899999999999</v>
      </c>
      <c r="DS19" s="9">
        <v>69.337000000000003</v>
      </c>
      <c r="DT19" s="9">
        <v>36.601999999999997</v>
      </c>
      <c r="DU19" s="9">
        <v>340.303</v>
      </c>
      <c r="DV19" s="9">
        <v>148.25399999999999</v>
      </c>
      <c r="DW19" s="9">
        <v>192.04900000000001</v>
      </c>
      <c r="DX19" s="9">
        <v>113.29600000000001</v>
      </c>
      <c r="DY19" s="9">
        <v>76.025999999999996</v>
      </c>
      <c r="DZ19" s="9">
        <v>37.270000000000003</v>
      </c>
      <c r="EA19" s="9">
        <v>362.56099999999998</v>
      </c>
      <c r="EB19" s="9">
        <v>160.608</v>
      </c>
      <c r="EC19" s="9">
        <v>201.953</v>
      </c>
      <c r="ED19" s="9">
        <v>349.48500000000001</v>
      </c>
      <c r="EE19" s="9">
        <v>155.501</v>
      </c>
      <c r="EF19" s="9">
        <v>193.98500000000001</v>
      </c>
      <c r="EG19" s="9">
        <v>644.37300000000005</v>
      </c>
      <c r="EH19" s="9">
        <v>318.95600000000002</v>
      </c>
      <c r="EI19" s="9">
        <v>325.41699999999997</v>
      </c>
      <c r="EJ19" s="9">
        <v>150.72300000000001</v>
      </c>
      <c r="EK19" s="9">
        <v>109.199</v>
      </c>
      <c r="EL19" s="9">
        <v>41.523000000000003</v>
      </c>
      <c r="EM19" s="9">
        <v>493.65100000000001</v>
      </c>
      <c r="EN19" s="9">
        <v>209.75700000000001</v>
      </c>
      <c r="EO19" s="9">
        <v>283.89400000000001</v>
      </c>
      <c r="EP19" s="9">
        <v>206.79400000000001</v>
      </c>
      <c r="EQ19" s="9">
        <v>93.599000000000004</v>
      </c>
      <c r="ER19" s="9">
        <v>113.19499999999999</v>
      </c>
      <c r="ES19" s="9">
        <v>33.826999999999998</v>
      </c>
      <c r="ET19" s="9">
        <v>18.875</v>
      </c>
      <c r="EU19" s="9">
        <v>14.951000000000001</v>
      </c>
      <c r="EV19" s="9">
        <v>2.1749999999999998</v>
      </c>
      <c r="EW19" s="9">
        <v>2.1749999999999998</v>
      </c>
      <c r="EX19" s="9">
        <v>0</v>
      </c>
      <c r="EY19" s="9">
        <v>0.73299999999999998</v>
      </c>
      <c r="EZ19" s="9">
        <v>0.73299999999999998</v>
      </c>
      <c r="FA19" s="9">
        <v>0</v>
      </c>
      <c r="FB19" s="9">
        <v>1.4419999999999999</v>
      </c>
      <c r="FC19" s="9">
        <v>1.4419999999999999</v>
      </c>
      <c r="FD19" s="9">
        <v>0</v>
      </c>
      <c r="FE19" s="9">
        <v>31.652000000000001</v>
      </c>
      <c r="FF19" s="9">
        <v>16.7</v>
      </c>
      <c r="FG19" s="9">
        <v>14.951000000000001</v>
      </c>
      <c r="FH19" s="9">
        <v>188.73400000000001</v>
      </c>
      <c r="FI19" s="9">
        <v>82.867000000000004</v>
      </c>
      <c r="FJ19" s="9">
        <v>105.867</v>
      </c>
      <c r="FK19" s="9">
        <v>20.026</v>
      </c>
      <c r="FL19" s="9">
        <v>13.208</v>
      </c>
      <c r="FM19" s="9">
        <v>6.8179999999999996</v>
      </c>
      <c r="FN19" s="9">
        <v>168.708</v>
      </c>
      <c r="FO19" s="9">
        <v>69.659000000000006</v>
      </c>
      <c r="FP19" s="9">
        <v>99.049000000000007</v>
      </c>
      <c r="FQ19" s="9">
        <v>21.79</v>
      </c>
      <c r="FR19" s="9">
        <v>14.971</v>
      </c>
      <c r="FS19" s="9">
        <v>6.8179999999999996</v>
      </c>
      <c r="FT19" s="9">
        <v>185.00399999999999</v>
      </c>
      <c r="FU19" s="9">
        <v>78.628</v>
      </c>
      <c r="FV19" s="9">
        <v>106.377</v>
      </c>
      <c r="FW19" s="9">
        <v>169.441</v>
      </c>
      <c r="FX19" s="9">
        <v>70.393000000000001</v>
      </c>
      <c r="FY19" s="9">
        <v>99.049000000000007</v>
      </c>
      <c r="FZ19" s="9">
        <v>1172.77</v>
      </c>
      <c r="GA19" s="9">
        <v>612.40200000000004</v>
      </c>
      <c r="GB19" s="9">
        <v>560.36800000000005</v>
      </c>
      <c r="GC19" s="9">
        <v>709.68499999999995</v>
      </c>
      <c r="GD19" s="9">
        <v>412.185</v>
      </c>
      <c r="GE19" s="9">
        <v>297.5</v>
      </c>
      <c r="GF19" s="9">
        <v>463.08499999999998</v>
      </c>
      <c r="GG19" s="9">
        <v>200.21700000000001</v>
      </c>
      <c r="GH19" s="9">
        <v>262.86799999999999</v>
      </c>
      <c r="GI19" s="9">
        <v>269.06400000000002</v>
      </c>
      <c r="GJ19" s="9">
        <v>143.035</v>
      </c>
      <c r="GK19" s="9">
        <v>126.02800000000001</v>
      </c>
      <c r="GL19" s="9">
        <v>40.918999999999997</v>
      </c>
      <c r="GM19" s="9">
        <v>26.358000000000001</v>
      </c>
      <c r="GN19" s="9">
        <v>14.561</v>
      </c>
      <c r="GO19" s="9">
        <v>12.324999999999999</v>
      </c>
      <c r="GP19" s="9">
        <v>9.91</v>
      </c>
      <c r="GQ19" s="9">
        <v>2.415</v>
      </c>
      <c r="GR19" s="9">
        <v>8.4489999999999998</v>
      </c>
      <c r="GS19" s="9">
        <v>6.5129999999999999</v>
      </c>
      <c r="GT19" s="9">
        <v>1.9359999999999999</v>
      </c>
      <c r="GU19" s="9">
        <v>3.8759999999999999</v>
      </c>
      <c r="GV19" s="9">
        <v>3.3959999999999999</v>
      </c>
      <c r="GW19" s="9">
        <v>0.48</v>
      </c>
      <c r="GX19" s="9">
        <v>28.594000000000001</v>
      </c>
      <c r="GY19" s="9">
        <v>16.449000000000002</v>
      </c>
      <c r="GZ19" s="9">
        <v>12.145</v>
      </c>
      <c r="HA19" s="9">
        <v>257.50799999999998</v>
      </c>
      <c r="HB19" s="9">
        <v>134.72399999999999</v>
      </c>
      <c r="HC19" s="9">
        <v>122.78400000000001</v>
      </c>
      <c r="HD19" s="9">
        <v>85.912000000000006</v>
      </c>
      <c r="HE19" s="9">
        <v>56.128999999999998</v>
      </c>
      <c r="HF19" s="9">
        <v>29.783000000000001</v>
      </c>
      <c r="HG19" s="9">
        <v>171.595</v>
      </c>
      <c r="HH19" s="9">
        <v>78.594999999999999</v>
      </c>
      <c r="HI19" s="9">
        <v>93</v>
      </c>
      <c r="HJ19" s="9">
        <v>91.507000000000005</v>
      </c>
      <c r="HK19" s="9">
        <v>61.055</v>
      </c>
      <c r="HL19" s="9">
        <v>30.452000000000002</v>
      </c>
      <c r="HM19" s="9">
        <v>177.55699999999999</v>
      </c>
      <c r="HN19" s="9">
        <v>81.98</v>
      </c>
      <c r="HO19" s="9">
        <v>95.576999999999998</v>
      </c>
      <c r="HP19" s="9">
        <v>180.04400000000001</v>
      </c>
      <c r="HQ19" s="9">
        <v>85.108000000000004</v>
      </c>
      <c r="HR19" s="9">
        <v>94.936000000000007</v>
      </c>
      <c r="HS19" s="9">
        <v>2763.8139999999999</v>
      </c>
      <c r="HT19" s="9">
        <v>1509.7940000000001</v>
      </c>
      <c r="HU19" s="9">
        <v>1254.02</v>
      </c>
      <c r="HV19" s="9">
        <v>2148.7179999999998</v>
      </c>
      <c r="HW19" s="9">
        <v>1337.645</v>
      </c>
      <c r="HX19" s="9">
        <v>811.07299999999998</v>
      </c>
      <c r="HY19" s="9">
        <v>615.096</v>
      </c>
      <c r="HZ19" s="9">
        <v>172.149</v>
      </c>
      <c r="IA19" s="9">
        <v>442.94600000000003</v>
      </c>
      <c r="IB19" s="9">
        <v>380.745</v>
      </c>
      <c r="IC19" s="9">
        <v>226.36</v>
      </c>
      <c r="ID19" s="9">
        <v>154.38499999999999</v>
      </c>
      <c r="IE19" s="9">
        <v>58.814</v>
      </c>
      <c r="IF19" s="9">
        <v>36.223999999999997</v>
      </c>
      <c r="IG19" s="9">
        <v>22.59</v>
      </c>
      <c r="IH19" s="9">
        <v>27.481999999999999</v>
      </c>
      <c r="II19" s="9">
        <v>22.567</v>
      </c>
      <c r="IJ19" s="9">
        <v>4.915</v>
      </c>
      <c r="IK19" s="9">
        <v>14.680999999999999</v>
      </c>
      <c r="IL19" s="9">
        <v>11.739000000000001</v>
      </c>
      <c r="IM19" s="9">
        <v>2.9409999999999998</v>
      </c>
      <c r="IN19" s="9">
        <v>12.801</v>
      </c>
      <c r="IO19" s="9">
        <v>10.827999999999999</v>
      </c>
      <c r="IP19" s="9">
        <v>1.9730000000000001</v>
      </c>
      <c r="IQ19" s="9">
        <v>31.332000000000001</v>
      </c>
    </row>
    <row r="20" spans="1:251">
      <c r="A20" s="10">
        <v>42095</v>
      </c>
      <c r="B20" s="9">
        <v>11711.507</v>
      </c>
      <c r="C20" s="9">
        <v>6320.027</v>
      </c>
      <c r="D20" s="9">
        <v>5391.4809999999998</v>
      </c>
      <c r="E20" s="9">
        <v>8057.65</v>
      </c>
      <c r="F20" s="9">
        <v>5175.8819999999996</v>
      </c>
      <c r="G20" s="9">
        <v>2881.768</v>
      </c>
      <c r="H20" s="9">
        <v>3653.857</v>
      </c>
      <c r="I20" s="9">
        <v>1144.145</v>
      </c>
      <c r="J20" s="9">
        <v>2509.7130000000002</v>
      </c>
      <c r="K20" s="9">
        <v>1718.127</v>
      </c>
      <c r="L20" s="9">
        <v>928.822</v>
      </c>
      <c r="M20" s="9">
        <v>789.30600000000004</v>
      </c>
      <c r="N20" s="9">
        <v>276.71800000000002</v>
      </c>
      <c r="O20" s="9">
        <v>154.58000000000001</v>
      </c>
      <c r="P20" s="9">
        <v>122.13800000000001</v>
      </c>
      <c r="Q20" s="9">
        <v>74.843000000000004</v>
      </c>
      <c r="R20" s="9">
        <v>58.052</v>
      </c>
      <c r="S20" s="9">
        <v>16.791</v>
      </c>
      <c r="T20" s="9">
        <v>51.253</v>
      </c>
      <c r="U20" s="9">
        <v>39.459000000000003</v>
      </c>
      <c r="V20" s="9">
        <v>11.795</v>
      </c>
      <c r="W20" s="9">
        <v>23.59</v>
      </c>
      <c r="X20" s="9">
        <v>18.593</v>
      </c>
      <c r="Y20" s="9">
        <v>4.9969999999999999</v>
      </c>
      <c r="Z20" s="9">
        <v>201.875</v>
      </c>
      <c r="AA20" s="9">
        <v>96.528000000000006</v>
      </c>
      <c r="AB20" s="9">
        <v>105.34699999999999</v>
      </c>
      <c r="AC20" s="9">
        <v>1576.62</v>
      </c>
      <c r="AD20" s="9">
        <v>851.52300000000002</v>
      </c>
      <c r="AE20" s="9">
        <v>725.09699999999998</v>
      </c>
      <c r="AF20" s="9">
        <v>612.54</v>
      </c>
      <c r="AG20" s="9">
        <v>470.31900000000002</v>
      </c>
      <c r="AH20" s="9">
        <v>142.221</v>
      </c>
      <c r="AI20" s="9">
        <v>964.08</v>
      </c>
      <c r="AJ20" s="9">
        <v>381.20499999999998</v>
      </c>
      <c r="AK20" s="9">
        <v>582.87599999999998</v>
      </c>
      <c r="AL20" s="9">
        <v>663.95</v>
      </c>
      <c r="AM20" s="9">
        <v>508.89499999999998</v>
      </c>
      <c r="AN20" s="9">
        <v>155.05600000000001</v>
      </c>
      <c r="AO20" s="9">
        <v>1054.1769999999999</v>
      </c>
      <c r="AP20" s="9">
        <v>419.92700000000002</v>
      </c>
      <c r="AQ20" s="9">
        <v>634.25</v>
      </c>
      <c r="AR20" s="9">
        <v>1015.3339999999999</v>
      </c>
      <c r="AS20" s="9">
        <v>420.66300000000001</v>
      </c>
      <c r="AT20" s="9">
        <v>594.66999999999996</v>
      </c>
      <c r="AU20" s="9">
        <v>11297.947</v>
      </c>
      <c r="AV20" s="9">
        <v>6051.0709999999999</v>
      </c>
      <c r="AW20" s="9">
        <v>5246.8760000000002</v>
      </c>
      <c r="AX20" s="9">
        <v>7874.9369999999999</v>
      </c>
      <c r="AY20" s="9">
        <v>5035.2470000000003</v>
      </c>
      <c r="AZ20" s="9">
        <v>2839.69</v>
      </c>
      <c r="BA20" s="9">
        <v>3423.01</v>
      </c>
      <c r="BB20" s="9">
        <v>1015.824</v>
      </c>
      <c r="BC20" s="9">
        <v>2407.1860000000001</v>
      </c>
      <c r="BD20" s="9">
        <v>1683.184</v>
      </c>
      <c r="BE20" s="9">
        <v>905.58299999999997</v>
      </c>
      <c r="BF20" s="9">
        <v>777.601</v>
      </c>
      <c r="BG20" s="9">
        <v>258.96199999999999</v>
      </c>
      <c r="BH20" s="9">
        <v>142.86500000000001</v>
      </c>
      <c r="BI20" s="9">
        <v>116.098</v>
      </c>
      <c r="BJ20" s="9">
        <v>72.707999999999998</v>
      </c>
      <c r="BK20" s="9">
        <v>55.917000000000002</v>
      </c>
      <c r="BL20" s="9">
        <v>16.791</v>
      </c>
      <c r="BM20" s="9">
        <v>49.41</v>
      </c>
      <c r="BN20" s="9">
        <v>37.615000000000002</v>
      </c>
      <c r="BO20" s="9">
        <v>11.795</v>
      </c>
      <c r="BP20" s="9">
        <v>23.297999999999998</v>
      </c>
      <c r="BQ20" s="9">
        <v>18.302</v>
      </c>
      <c r="BR20" s="9">
        <v>4.9969999999999999</v>
      </c>
      <c r="BS20" s="9">
        <v>186.25399999999999</v>
      </c>
      <c r="BT20" s="9">
        <v>86.947999999999993</v>
      </c>
      <c r="BU20" s="9">
        <v>99.305999999999997</v>
      </c>
      <c r="BV20" s="9">
        <v>1554.8009999999999</v>
      </c>
      <c r="BW20" s="9">
        <v>837.19899999999996</v>
      </c>
      <c r="BX20" s="9">
        <v>717.60199999999998</v>
      </c>
      <c r="BY20" s="9">
        <v>608.78899999999999</v>
      </c>
      <c r="BZ20" s="9">
        <v>467.34199999999998</v>
      </c>
      <c r="CA20" s="9">
        <v>141.447</v>
      </c>
      <c r="CB20" s="9">
        <v>946.01199999999994</v>
      </c>
      <c r="CC20" s="9">
        <v>369.85700000000003</v>
      </c>
      <c r="CD20" s="9">
        <v>576.15499999999997</v>
      </c>
      <c r="CE20" s="9">
        <v>658.06500000000005</v>
      </c>
      <c r="CF20" s="9">
        <v>503.78300000000002</v>
      </c>
      <c r="CG20" s="9">
        <v>154.28200000000001</v>
      </c>
      <c r="CH20" s="9">
        <v>1025.1189999999999</v>
      </c>
      <c r="CI20" s="9">
        <v>401.8</v>
      </c>
      <c r="CJ20" s="9">
        <v>623.32000000000005</v>
      </c>
      <c r="CK20" s="9">
        <v>995.42200000000003</v>
      </c>
      <c r="CL20" s="9">
        <v>407.47199999999998</v>
      </c>
      <c r="CM20" s="9">
        <v>587.95000000000005</v>
      </c>
      <c r="CN20" s="9">
        <v>1828.2550000000001</v>
      </c>
      <c r="CO20" s="9">
        <v>924.72</v>
      </c>
      <c r="CP20" s="9">
        <v>903.53499999999997</v>
      </c>
      <c r="CQ20" s="9">
        <v>868.76</v>
      </c>
      <c r="CR20" s="9">
        <v>512.10599999999999</v>
      </c>
      <c r="CS20" s="9">
        <v>356.654</v>
      </c>
      <c r="CT20" s="9">
        <v>959.495</v>
      </c>
      <c r="CU20" s="9">
        <v>412.61399999999998</v>
      </c>
      <c r="CV20" s="9">
        <v>546.88099999999997</v>
      </c>
      <c r="CW20" s="9">
        <v>471.32799999999997</v>
      </c>
      <c r="CX20" s="9">
        <v>239.79</v>
      </c>
      <c r="CY20" s="9">
        <v>231.53899999999999</v>
      </c>
      <c r="CZ20" s="9">
        <v>72.543999999999997</v>
      </c>
      <c r="DA20" s="9">
        <v>39.027999999999999</v>
      </c>
      <c r="DB20" s="9">
        <v>33.515999999999998</v>
      </c>
      <c r="DC20" s="9">
        <v>9.1769999999999996</v>
      </c>
      <c r="DD20" s="9">
        <v>6.3220000000000001</v>
      </c>
      <c r="DE20" s="9">
        <v>2.855</v>
      </c>
      <c r="DF20" s="9">
        <v>9.1769999999999996</v>
      </c>
      <c r="DG20" s="9">
        <v>6.3220000000000001</v>
      </c>
      <c r="DH20" s="9">
        <v>2.855</v>
      </c>
      <c r="DI20" s="9">
        <v>0</v>
      </c>
      <c r="DJ20" s="9">
        <v>0</v>
      </c>
      <c r="DK20" s="9">
        <v>0</v>
      </c>
      <c r="DL20" s="9">
        <v>63.366999999999997</v>
      </c>
      <c r="DM20" s="9">
        <v>32.706000000000003</v>
      </c>
      <c r="DN20" s="9">
        <v>30.66</v>
      </c>
      <c r="DO20" s="9">
        <v>435.98</v>
      </c>
      <c r="DP20" s="9">
        <v>223.01900000000001</v>
      </c>
      <c r="DQ20" s="9">
        <v>212.96</v>
      </c>
      <c r="DR20" s="9">
        <v>110.102</v>
      </c>
      <c r="DS20" s="9">
        <v>75.831999999999994</v>
      </c>
      <c r="DT20" s="9">
        <v>34.270000000000003</v>
      </c>
      <c r="DU20" s="9">
        <v>325.87799999999999</v>
      </c>
      <c r="DV20" s="9">
        <v>147.18700000000001</v>
      </c>
      <c r="DW20" s="9">
        <v>178.69</v>
      </c>
      <c r="DX20" s="9">
        <v>115.477</v>
      </c>
      <c r="DY20" s="9">
        <v>79.281000000000006</v>
      </c>
      <c r="DZ20" s="9">
        <v>36.195999999999998</v>
      </c>
      <c r="EA20" s="9">
        <v>355.851</v>
      </c>
      <c r="EB20" s="9">
        <v>160.50899999999999</v>
      </c>
      <c r="EC20" s="9">
        <v>195.34200000000001</v>
      </c>
      <c r="ED20" s="9">
        <v>335.05500000000001</v>
      </c>
      <c r="EE20" s="9">
        <v>153.50899999999999</v>
      </c>
      <c r="EF20" s="9">
        <v>181.54599999999999</v>
      </c>
      <c r="EG20" s="9">
        <v>643.18200000000002</v>
      </c>
      <c r="EH20" s="9">
        <v>306.75299999999999</v>
      </c>
      <c r="EI20" s="9">
        <v>336.42899999999997</v>
      </c>
      <c r="EJ20" s="9">
        <v>163.29400000000001</v>
      </c>
      <c r="EK20" s="9">
        <v>111.52200000000001</v>
      </c>
      <c r="EL20" s="9">
        <v>51.771999999999998</v>
      </c>
      <c r="EM20" s="9">
        <v>479.88799999999998</v>
      </c>
      <c r="EN20" s="9">
        <v>195.23099999999999</v>
      </c>
      <c r="EO20" s="9">
        <v>284.65699999999998</v>
      </c>
      <c r="EP20" s="9">
        <v>194.20500000000001</v>
      </c>
      <c r="EQ20" s="9">
        <v>85.843999999999994</v>
      </c>
      <c r="ER20" s="9">
        <v>108.36</v>
      </c>
      <c r="ES20" s="9">
        <v>38.082999999999998</v>
      </c>
      <c r="ET20" s="9">
        <v>18.222999999999999</v>
      </c>
      <c r="EU20" s="9">
        <v>19.859000000000002</v>
      </c>
      <c r="EV20" s="9">
        <v>1.504</v>
      </c>
      <c r="EW20" s="9">
        <v>1.0629999999999999</v>
      </c>
      <c r="EX20" s="9">
        <v>0.44</v>
      </c>
      <c r="EY20" s="9">
        <v>1.504</v>
      </c>
      <c r="EZ20" s="9">
        <v>1.0629999999999999</v>
      </c>
      <c r="FA20" s="9">
        <v>0.44</v>
      </c>
      <c r="FB20" s="9">
        <v>0</v>
      </c>
      <c r="FC20" s="9">
        <v>0</v>
      </c>
      <c r="FD20" s="9">
        <v>0</v>
      </c>
      <c r="FE20" s="9">
        <v>36.579000000000001</v>
      </c>
      <c r="FF20" s="9">
        <v>17.16</v>
      </c>
      <c r="FG20" s="9">
        <v>19.419</v>
      </c>
      <c r="FH20" s="9">
        <v>175.98599999999999</v>
      </c>
      <c r="FI20" s="9">
        <v>77.364000000000004</v>
      </c>
      <c r="FJ20" s="9">
        <v>98.622</v>
      </c>
      <c r="FK20" s="9">
        <v>22.609000000000002</v>
      </c>
      <c r="FL20" s="9">
        <v>15.285</v>
      </c>
      <c r="FM20" s="9">
        <v>7.3239999999999998</v>
      </c>
      <c r="FN20" s="9">
        <v>153.376</v>
      </c>
      <c r="FO20" s="9">
        <v>62.079000000000001</v>
      </c>
      <c r="FP20" s="9">
        <v>91.298000000000002</v>
      </c>
      <c r="FQ20" s="9">
        <v>22.969000000000001</v>
      </c>
      <c r="FR20" s="9">
        <v>15.645</v>
      </c>
      <c r="FS20" s="9">
        <v>7.3239999999999998</v>
      </c>
      <c r="FT20" s="9">
        <v>171.23599999999999</v>
      </c>
      <c r="FU20" s="9">
        <v>70.2</v>
      </c>
      <c r="FV20" s="9">
        <v>101.036</v>
      </c>
      <c r="FW20" s="9">
        <v>154.88</v>
      </c>
      <c r="FX20" s="9">
        <v>63.142000000000003</v>
      </c>
      <c r="FY20" s="9">
        <v>91.738</v>
      </c>
      <c r="FZ20" s="9">
        <v>1185.0730000000001</v>
      </c>
      <c r="GA20" s="9">
        <v>617.96699999999998</v>
      </c>
      <c r="GB20" s="9">
        <v>567.10500000000002</v>
      </c>
      <c r="GC20" s="9">
        <v>705.46600000000001</v>
      </c>
      <c r="GD20" s="9">
        <v>400.584</v>
      </c>
      <c r="GE20" s="9">
        <v>304.88200000000001</v>
      </c>
      <c r="GF20" s="9">
        <v>479.60700000000003</v>
      </c>
      <c r="GG20" s="9">
        <v>217.38300000000001</v>
      </c>
      <c r="GH20" s="9">
        <v>262.22399999999999</v>
      </c>
      <c r="GI20" s="9">
        <v>277.12400000000002</v>
      </c>
      <c r="GJ20" s="9">
        <v>153.946</v>
      </c>
      <c r="GK20" s="9">
        <v>123.178</v>
      </c>
      <c r="GL20" s="9">
        <v>34.460999999999999</v>
      </c>
      <c r="GM20" s="9">
        <v>20.805</v>
      </c>
      <c r="GN20" s="9">
        <v>13.657</v>
      </c>
      <c r="GO20" s="9">
        <v>7.6740000000000004</v>
      </c>
      <c r="GP20" s="9">
        <v>5.258</v>
      </c>
      <c r="GQ20" s="9">
        <v>2.415</v>
      </c>
      <c r="GR20" s="9">
        <v>7.6740000000000004</v>
      </c>
      <c r="GS20" s="9">
        <v>5.258</v>
      </c>
      <c r="GT20" s="9">
        <v>2.415</v>
      </c>
      <c r="GU20" s="9">
        <v>0</v>
      </c>
      <c r="GV20" s="9">
        <v>0</v>
      </c>
      <c r="GW20" s="9">
        <v>0</v>
      </c>
      <c r="GX20" s="9">
        <v>26.788</v>
      </c>
      <c r="GY20" s="9">
        <v>15.545999999999999</v>
      </c>
      <c r="GZ20" s="9">
        <v>11.241</v>
      </c>
      <c r="HA20" s="9">
        <v>259.99400000000003</v>
      </c>
      <c r="HB20" s="9">
        <v>145.65600000000001</v>
      </c>
      <c r="HC20" s="9">
        <v>114.33799999999999</v>
      </c>
      <c r="HD20" s="9">
        <v>87.492999999999995</v>
      </c>
      <c r="HE20" s="9">
        <v>60.546999999999997</v>
      </c>
      <c r="HF20" s="9">
        <v>26.945</v>
      </c>
      <c r="HG20" s="9">
        <v>172.501</v>
      </c>
      <c r="HH20" s="9">
        <v>85.108999999999995</v>
      </c>
      <c r="HI20" s="9">
        <v>87.393000000000001</v>
      </c>
      <c r="HJ20" s="9">
        <v>92.507999999999996</v>
      </c>
      <c r="HK20" s="9">
        <v>63.636000000000003</v>
      </c>
      <c r="HL20" s="9">
        <v>28.872</v>
      </c>
      <c r="HM20" s="9">
        <v>184.61600000000001</v>
      </c>
      <c r="HN20" s="9">
        <v>90.308999999999997</v>
      </c>
      <c r="HO20" s="9">
        <v>94.305999999999997</v>
      </c>
      <c r="HP20" s="9">
        <v>180.17500000000001</v>
      </c>
      <c r="HQ20" s="9">
        <v>90.367000000000004</v>
      </c>
      <c r="HR20" s="9">
        <v>89.808000000000007</v>
      </c>
      <c r="HS20" s="9">
        <v>2765.462</v>
      </c>
      <c r="HT20" s="9">
        <v>1509.2909999999999</v>
      </c>
      <c r="HU20" s="9">
        <v>1256.172</v>
      </c>
      <c r="HV20" s="9">
        <v>2132.1680000000001</v>
      </c>
      <c r="HW20" s="9">
        <v>1316.6949999999999</v>
      </c>
      <c r="HX20" s="9">
        <v>815.47199999999998</v>
      </c>
      <c r="HY20" s="9">
        <v>633.29499999999996</v>
      </c>
      <c r="HZ20" s="9">
        <v>192.595</v>
      </c>
      <c r="IA20" s="9">
        <v>440.69900000000001</v>
      </c>
      <c r="IB20" s="9">
        <v>393.26299999999998</v>
      </c>
      <c r="IC20" s="9">
        <v>237.06299999999999</v>
      </c>
      <c r="ID20" s="9">
        <v>156.20099999999999</v>
      </c>
      <c r="IE20" s="9">
        <v>52.441000000000003</v>
      </c>
      <c r="IF20" s="9">
        <v>29.48</v>
      </c>
      <c r="IG20" s="9">
        <v>22.960999999999999</v>
      </c>
      <c r="IH20" s="9">
        <v>17.462</v>
      </c>
      <c r="II20" s="9">
        <v>14.551</v>
      </c>
      <c r="IJ20" s="9">
        <v>2.911</v>
      </c>
      <c r="IK20" s="9">
        <v>10.798</v>
      </c>
      <c r="IL20" s="9">
        <v>9.032</v>
      </c>
      <c r="IM20" s="9">
        <v>1.766</v>
      </c>
      <c r="IN20" s="9">
        <v>6.6639999999999997</v>
      </c>
      <c r="IO20" s="9">
        <v>5.52</v>
      </c>
      <c r="IP20" s="9">
        <v>1.1439999999999999</v>
      </c>
      <c r="IQ20" s="9">
        <v>34.978999999999999</v>
      </c>
    </row>
    <row r="21" spans="1:251">
      <c r="A21" s="10">
        <v>42125</v>
      </c>
      <c r="B21" s="9">
        <v>11781.441000000001</v>
      </c>
      <c r="C21" s="9">
        <v>6343.299</v>
      </c>
      <c r="D21" s="9">
        <v>5438.1409999999996</v>
      </c>
      <c r="E21" s="9">
        <v>8109.0940000000001</v>
      </c>
      <c r="F21" s="9">
        <v>5198.5330000000004</v>
      </c>
      <c r="G21" s="9">
        <v>2910.5610000000001</v>
      </c>
      <c r="H21" s="9">
        <v>3672.3470000000002</v>
      </c>
      <c r="I21" s="9">
        <v>1144.7660000000001</v>
      </c>
      <c r="J21" s="9">
        <v>2527.5810000000001</v>
      </c>
      <c r="K21" s="9">
        <v>1795.0050000000001</v>
      </c>
      <c r="L21" s="9">
        <v>970.06600000000003</v>
      </c>
      <c r="M21" s="9">
        <v>824.93899999999996</v>
      </c>
      <c r="N21" s="9">
        <v>335.45800000000003</v>
      </c>
      <c r="O21" s="9">
        <v>200.84</v>
      </c>
      <c r="P21" s="9">
        <v>134.61799999999999</v>
      </c>
      <c r="Q21" s="9">
        <v>135.86099999999999</v>
      </c>
      <c r="R21" s="9">
        <v>109.14100000000001</v>
      </c>
      <c r="S21" s="9">
        <v>26.72</v>
      </c>
      <c r="T21" s="9">
        <v>73.019000000000005</v>
      </c>
      <c r="U21" s="9">
        <v>55.406999999999996</v>
      </c>
      <c r="V21" s="9">
        <v>17.611999999999998</v>
      </c>
      <c r="W21" s="9">
        <v>62.841999999999999</v>
      </c>
      <c r="X21" s="9">
        <v>53.734000000000002</v>
      </c>
      <c r="Y21" s="9">
        <v>9.1080000000000005</v>
      </c>
      <c r="Z21" s="9">
        <v>199.59700000000001</v>
      </c>
      <c r="AA21" s="9">
        <v>91.7</v>
      </c>
      <c r="AB21" s="9">
        <v>107.898</v>
      </c>
      <c r="AC21" s="9">
        <v>1603.847</v>
      </c>
      <c r="AD21" s="9">
        <v>861.64200000000005</v>
      </c>
      <c r="AE21" s="9">
        <v>742.20500000000004</v>
      </c>
      <c r="AF21" s="9">
        <v>643.37199999999996</v>
      </c>
      <c r="AG21" s="9">
        <v>492.06299999999999</v>
      </c>
      <c r="AH21" s="9">
        <v>151.309</v>
      </c>
      <c r="AI21" s="9">
        <v>960.47500000000002</v>
      </c>
      <c r="AJ21" s="9">
        <v>369.57900000000001</v>
      </c>
      <c r="AK21" s="9">
        <v>590.89599999999996</v>
      </c>
      <c r="AL21" s="9">
        <v>742.221</v>
      </c>
      <c r="AM21" s="9">
        <v>567.77200000000005</v>
      </c>
      <c r="AN21" s="9">
        <v>174.44900000000001</v>
      </c>
      <c r="AO21" s="9">
        <v>1052.7840000000001</v>
      </c>
      <c r="AP21" s="9">
        <v>402.29500000000002</v>
      </c>
      <c r="AQ21" s="9">
        <v>650.49</v>
      </c>
      <c r="AR21" s="9">
        <v>1033.4939999999999</v>
      </c>
      <c r="AS21" s="9">
        <v>424.98599999999999</v>
      </c>
      <c r="AT21" s="9">
        <v>608.50800000000004</v>
      </c>
      <c r="AU21" s="9">
        <v>11365.308000000001</v>
      </c>
      <c r="AV21" s="9">
        <v>6082.1530000000002</v>
      </c>
      <c r="AW21" s="9">
        <v>5283.1540000000005</v>
      </c>
      <c r="AX21" s="9">
        <v>7927.2089999999998</v>
      </c>
      <c r="AY21" s="9">
        <v>5061.152</v>
      </c>
      <c r="AZ21" s="9">
        <v>2866.0569999999998</v>
      </c>
      <c r="BA21" s="9">
        <v>3438.0990000000002</v>
      </c>
      <c r="BB21" s="9">
        <v>1021.002</v>
      </c>
      <c r="BC21" s="9">
        <v>2417.0970000000002</v>
      </c>
      <c r="BD21" s="9">
        <v>1755.9190000000001</v>
      </c>
      <c r="BE21" s="9">
        <v>946.303</v>
      </c>
      <c r="BF21" s="9">
        <v>809.61699999999996</v>
      </c>
      <c r="BG21" s="9">
        <v>314.18200000000002</v>
      </c>
      <c r="BH21" s="9">
        <v>187.96799999999999</v>
      </c>
      <c r="BI21" s="9">
        <v>126.214</v>
      </c>
      <c r="BJ21" s="9">
        <v>130.96700000000001</v>
      </c>
      <c r="BK21" s="9">
        <v>104.67100000000001</v>
      </c>
      <c r="BL21" s="9">
        <v>26.295999999999999</v>
      </c>
      <c r="BM21" s="9">
        <v>70.531000000000006</v>
      </c>
      <c r="BN21" s="9">
        <v>53.344000000000001</v>
      </c>
      <c r="BO21" s="9">
        <v>17.187999999999999</v>
      </c>
      <c r="BP21" s="9">
        <v>60.435000000000002</v>
      </c>
      <c r="BQ21" s="9">
        <v>51.326999999999998</v>
      </c>
      <c r="BR21" s="9">
        <v>9.1080000000000005</v>
      </c>
      <c r="BS21" s="9">
        <v>183.21600000000001</v>
      </c>
      <c r="BT21" s="9">
        <v>83.298000000000002</v>
      </c>
      <c r="BU21" s="9">
        <v>99.918000000000006</v>
      </c>
      <c r="BV21" s="9">
        <v>1580</v>
      </c>
      <c r="BW21" s="9">
        <v>846.21</v>
      </c>
      <c r="BX21" s="9">
        <v>733.79100000000005</v>
      </c>
      <c r="BY21" s="9">
        <v>637.88699999999994</v>
      </c>
      <c r="BZ21" s="9">
        <v>487.29899999999998</v>
      </c>
      <c r="CA21" s="9">
        <v>150.58699999999999</v>
      </c>
      <c r="CB21" s="9">
        <v>942.11400000000003</v>
      </c>
      <c r="CC21" s="9">
        <v>358.91</v>
      </c>
      <c r="CD21" s="9">
        <v>583.20299999999997</v>
      </c>
      <c r="CE21" s="9">
        <v>733.30799999999999</v>
      </c>
      <c r="CF21" s="9">
        <v>560.005</v>
      </c>
      <c r="CG21" s="9">
        <v>173.303</v>
      </c>
      <c r="CH21" s="9">
        <v>1022.611</v>
      </c>
      <c r="CI21" s="9">
        <v>386.298</v>
      </c>
      <c r="CJ21" s="9">
        <v>636.31299999999999</v>
      </c>
      <c r="CK21" s="9">
        <v>1012.645</v>
      </c>
      <c r="CL21" s="9">
        <v>412.25400000000002</v>
      </c>
      <c r="CM21" s="9">
        <v>600.39099999999996</v>
      </c>
      <c r="CN21" s="9">
        <v>1827.6559999999999</v>
      </c>
      <c r="CO21" s="9">
        <v>930.10699999999997</v>
      </c>
      <c r="CP21" s="9">
        <v>897.55</v>
      </c>
      <c r="CQ21" s="9">
        <v>837.20399999999995</v>
      </c>
      <c r="CR21" s="9">
        <v>500.358</v>
      </c>
      <c r="CS21" s="9">
        <v>336.846</v>
      </c>
      <c r="CT21" s="9">
        <v>990.452</v>
      </c>
      <c r="CU21" s="9">
        <v>429.74900000000002</v>
      </c>
      <c r="CV21" s="9">
        <v>560.70299999999997</v>
      </c>
      <c r="CW21" s="9">
        <v>482.34899999999999</v>
      </c>
      <c r="CX21" s="9">
        <v>247.57400000000001</v>
      </c>
      <c r="CY21" s="9">
        <v>234.77500000000001</v>
      </c>
      <c r="CZ21" s="9">
        <v>77.072000000000003</v>
      </c>
      <c r="DA21" s="9">
        <v>42.008000000000003</v>
      </c>
      <c r="DB21" s="9">
        <v>35.064</v>
      </c>
      <c r="DC21" s="9">
        <v>13.574</v>
      </c>
      <c r="DD21" s="9">
        <v>9.9309999999999992</v>
      </c>
      <c r="DE21" s="9">
        <v>3.6429999999999998</v>
      </c>
      <c r="DF21" s="9">
        <v>10.148</v>
      </c>
      <c r="DG21" s="9">
        <v>6.5049999999999999</v>
      </c>
      <c r="DH21" s="9">
        <v>3.6429999999999998</v>
      </c>
      <c r="DI21" s="9">
        <v>3.4260000000000002</v>
      </c>
      <c r="DJ21" s="9">
        <v>3.4260000000000002</v>
      </c>
      <c r="DK21" s="9">
        <v>0</v>
      </c>
      <c r="DL21" s="9">
        <v>63.497999999999998</v>
      </c>
      <c r="DM21" s="9">
        <v>32.076999999999998</v>
      </c>
      <c r="DN21" s="9">
        <v>31.420999999999999</v>
      </c>
      <c r="DO21" s="9">
        <v>444.55399999999997</v>
      </c>
      <c r="DP21" s="9">
        <v>228.36199999999999</v>
      </c>
      <c r="DQ21" s="9">
        <v>216.19200000000001</v>
      </c>
      <c r="DR21" s="9">
        <v>109.026</v>
      </c>
      <c r="DS21" s="9">
        <v>78.582999999999998</v>
      </c>
      <c r="DT21" s="9">
        <v>30.443000000000001</v>
      </c>
      <c r="DU21" s="9">
        <v>335.52800000000002</v>
      </c>
      <c r="DV21" s="9">
        <v>149.779</v>
      </c>
      <c r="DW21" s="9">
        <v>185.749</v>
      </c>
      <c r="DX21" s="9">
        <v>119.13</v>
      </c>
      <c r="DY21" s="9">
        <v>85.742000000000004</v>
      </c>
      <c r="DZ21" s="9">
        <v>33.387999999999998</v>
      </c>
      <c r="EA21" s="9">
        <v>363.22</v>
      </c>
      <c r="EB21" s="9">
        <v>161.83199999999999</v>
      </c>
      <c r="EC21" s="9">
        <v>201.387</v>
      </c>
      <c r="ED21" s="9">
        <v>345.67599999999999</v>
      </c>
      <c r="EE21" s="9">
        <v>156.28399999999999</v>
      </c>
      <c r="EF21" s="9">
        <v>189.392</v>
      </c>
      <c r="EG21" s="9">
        <v>638.31799999999998</v>
      </c>
      <c r="EH21" s="9">
        <v>305.71699999999998</v>
      </c>
      <c r="EI21" s="9">
        <v>332.601</v>
      </c>
      <c r="EJ21" s="9">
        <v>152.09200000000001</v>
      </c>
      <c r="EK21" s="9">
        <v>102.88800000000001</v>
      </c>
      <c r="EL21" s="9">
        <v>49.204000000000001</v>
      </c>
      <c r="EM21" s="9">
        <v>486.226</v>
      </c>
      <c r="EN21" s="9">
        <v>202.828</v>
      </c>
      <c r="EO21" s="9">
        <v>283.39800000000002</v>
      </c>
      <c r="EP21" s="9">
        <v>200.17099999999999</v>
      </c>
      <c r="EQ21" s="9">
        <v>93.033000000000001</v>
      </c>
      <c r="ER21" s="9">
        <v>107.139</v>
      </c>
      <c r="ES21" s="9">
        <v>35.5</v>
      </c>
      <c r="ET21" s="9">
        <v>17.39</v>
      </c>
      <c r="EU21" s="9">
        <v>18.11</v>
      </c>
      <c r="EV21" s="9">
        <v>3.2010000000000001</v>
      </c>
      <c r="EW21" s="9">
        <v>2.6120000000000001</v>
      </c>
      <c r="EX21" s="9">
        <v>0.58899999999999997</v>
      </c>
      <c r="EY21" s="9">
        <v>2.2690000000000001</v>
      </c>
      <c r="EZ21" s="9">
        <v>1.68</v>
      </c>
      <c r="FA21" s="9">
        <v>0.58899999999999997</v>
      </c>
      <c r="FB21" s="9">
        <v>0.93200000000000005</v>
      </c>
      <c r="FC21" s="9">
        <v>0.93200000000000005</v>
      </c>
      <c r="FD21" s="9">
        <v>0</v>
      </c>
      <c r="FE21" s="9">
        <v>32.298999999999999</v>
      </c>
      <c r="FF21" s="9">
        <v>14.778</v>
      </c>
      <c r="FG21" s="9">
        <v>17.521000000000001</v>
      </c>
      <c r="FH21" s="9">
        <v>178.43700000000001</v>
      </c>
      <c r="FI21" s="9">
        <v>81.858000000000004</v>
      </c>
      <c r="FJ21" s="9">
        <v>96.578999999999994</v>
      </c>
      <c r="FK21" s="9">
        <v>19.974</v>
      </c>
      <c r="FL21" s="9">
        <v>13.715</v>
      </c>
      <c r="FM21" s="9">
        <v>6.2590000000000003</v>
      </c>
      <c r="FN21" s="9">
        <v>158.46299999999999</v>
      </c>
      <c r="FO21" s="9">
        <v>68.143000000000001</v>
      </c>
      <c r="FP21" s="9">
        <v>90.32</v>
      </c>
      <c r="FQ21" s="9">
        <v>22.603999999999999</v>
      </c>
      <c r="FR21" s="9">
        <v>15.756</v>
      </c>
      <c r="FS21" s="9">
        <v>6.8479999999999999</v>
      </c>
      <c r="FT21" s="9">
        <v>177.56700000000001</v>
      </c>
      <c r="FU21" s="9">
        <v>77.277000000000001</v>
      </c>
      <c r="FV21" s="9">
        <v>100.29</v>
      </c>
      <c r="FW21" s="9">
        <v>160.732</v>
      </c>
      <c r="FX21" s="9">
        <v>69.822000000000003</v>
      </c>
      <c r="FY21" s="9">
        <v>90.909000000000006</v>
      </c>
      <c r="FZ21" s="9">
        <v>1189.338</v>
      </c>
      <c r="GA21" s="9">
        <v>624.39</v>
      </c>
      <c r="GB21" s="9">
        <v>564.94799999999998</v>
      </c>
      <c r="GC21" s="9">
        <v>685.11199999999997</v>
      </c>
      <c r="GD21" s="9">
        <v>397.46899999999999</v>
      </c>
      <c r="GE21" s="9">
        <v>287.64299999999997</v>
      </c>
      <c r="GF21" s="9">
        <v>504.226</v>
      </c>
      <c r="GG21" s="9">
        <v>226.92099999999999</v>
      </c>
      <c r="GH21" s="9">
        <v>277.30500000000001</v>
      </c>
      <c r="GI21" s="9">
        <v>282.178</v>
      </c>
      <c r="GJ21" s="9">
        <v>154.541</v>
      </c>
      <c r="GK21" s="9">
        <v>127.637</v>
      </c>
      <c r="GL21" s="9">
        <v>41.572000000000003</v>
      </c>
      <c r="GM21" s="9">
        <v>24.617999999999999</v>
      </c>
      <c r="GN21" s="9">
        <v>16.954000000000001</v>
      </c>
      <c r="GO21" s="9">
        <v>10.372999999999999</v>
      </c>
      <c r="GP21" s="9">
        <v>7.319</v>
      </c>
      <c r="GQ21" s="9">
        <v>3.0539999999999998</v>
      </c>
      <c r="GR21" s="9">
        <v>7.8789999999999996</v>
      </c>
      <c r="GS21" s="9">
        <v>4.8250000000000002</v>
      </c>
      <c r="GT21" s="9">
        <v>3.0539999999999998</v>
      </c>
      <c r="GU21" s="9">
        <v>2.4940000000000002</v>
      </c>
      <c r="GV21" s="9">
        <v>2.4940000000000002</v>
      </c>
      <c r="GW21" s="9">
        <v>0</v>
      </c>
      <c r="GX21" s="9">
        <v>31.199000000000002</v>
      </c>
      <c r="GY21" s="9">
        <v>17.298999999999999</v>
      </c>
      <c r="GZ21" s="9">
        <v>13.9</v>
      </c>
      <c r="HA21" s="9">
        <v>266.11700000000002</v>
      </c>
      <c r="HB21" s="9">
        <v>146.505</v>
      </c>
      <c r="HC21" s="9">
        <v>119.61199999999999</v>
      </c>
      <c r="HD21" s="9">
        <v>89.052000000000007</v>
      </c>
      <c r="HE21" s="9">
        <v>64.867999999999995</v>
      </c>
      <c r="HF21" s="9">
        <v>24.184000000000001</v>
      </c>
      <c r="HG21" s="9">
        <v>177.065</v>
      </c>
      <c r="HH21" s="9">
        <v>81.635999999999996</v>
      </c>
      <c r="HI21" s="9">
        <v>95.429000000000002</v>
      </c>
      <c r="HJ21" s="9">
        <v>96.525000000000006</v>
      </c>
      <c r="HK21" s="9">
        <v>69.986000000000004</v>
      </c>
      <c r="HL21" s="9">
        <v>26.54</v>
      </c>
      <c r="HM21" s="9">
        <v>185.65199999999999</v>
      </c>
      <c r="HN21" s="9">
        <v>84.555000000000007</v>
      </c>
      <c r="HO21" s="9">
        <v>101.09699999999999</v>
      </c>
      <c r="HP21" s="9">
        <v>184.94399999999999</v>
      </c>
      <c r="HQ21" s="9">
        <v>86.462000000000003</v>
      </c>
      <c r="HR21" s="9">
        <v>98.481999999999999</v>
      </c>
      <c r="HS21" s="9">
        <v>2784.6109999999999</v>
      </c>
      <c r="HT21" s="9">
        <v>1525.575</v>
      </c>
      <c r="HU21" s="9">
        <v>1259.0360000000001</v>
      </c>
      <c r="HV21" s="9">
        <v>2158.067</v>
      </c>
      <c r="HW21" s="9">
        <v>1336.2809999999999</v>
      </c>
      <c r="HX21" s="9">
        <v>821.78599999999994</v>
      </c>
      <c r="HY21" s="9">
        <v>626.54399999999998</v>
      </c>
      <c r="HZ21" s="9">
        <v>189.29400000000001</v>
      </c>
      <c r="IA21" s="9">
        <v>437.25</v>
      </c>
      <c r="IB21" s="9">
        <v>395.91399999999999</v>
      </c>
      <c r="IC21" s="9">
        <v>240.78899999999999</v>
      </c>
      <c r="ID21" s="9">
        <v>155.125</v>
      </c>
      <c r="IE21" s="9">
        <v>66.938999999999993</v>
      </c>
      <c r="IF21" s="9">
        <v>44.673999999999999</v>
      </c>
      <c r="IG21" s="9">
        <v>22.265000000000001</v>
      </c>
      <c r="IH21" s="9">
        <v>34.433999999999997</v>
      </c>
      <c r="II21" s="9">
        <v>28.486000000000001</v>
      </c>
      <c r="IJ21" s="9">
        <v>5.9480000000000004</v>
      </c>
      <c r="IK21" s="9">
        <v>16.731999999999999</v>
      </c>
      <c r="IL21" s="9">
        <v>14.362</v>
      </c>
      <c r="IM21" s="9">
        <v>2.37</v>
      </c>
      <c r="IN21" s="9">
        <v>17.701000000000001</v>
      </c>
      <c r="IO21" s="9">
        <v>14.124000000000001</v>
      </c>
      <c r="IP21" s="9">
        <v>3.5779999999999998</v>
      </c>
      <c r="IQ21" s="9">
        <v>32.505000000000003</v>
      </c>
    </row>
    <row r="22" spans="1:251">
      <c r="A22" s="10">
        <v>42156</v>
      </c>
      <c r="B22" s="9">
        <v>11752.901</v>
      </c>
      <c r="C22" s="9">
        <v>6316.6859999999997</v>
      </c>
      <c r="D22" s="9">
        <v>5436.2160000000003</v>
      </c>
      <c r="E22" s="9">
        <v>8085.3209999999999</v>
      </c>
      <c r="F22" s="9">
        <v>5174.2889999999998</v>
      </c>
      <c r="G22" s="9">
        <v>2911.0320000000002</v>
      </c>
      <c r="H22" s="9">
        <v>3667.58</v>
      </c>
      <c r="I22" s="9">
        <v>1142.3969999999999</v>
      </c>
      <c r="J22" s="9">
        <v>2525.1840000000002</v>
      </c>
      <c r="K22" s="9">
        <v>1796.4570000000001</v>
      </c>
      <c r="L22" s="9">
        <v>970.53300000000002</v>
      </c>
      <c r="M22" s="9">
        <v>825.92499999999995</v>
      </c>
      <c r="N22" s="9">
        <v>312.11</v>
      </c>
      <c r="O22" s="9">
        <v>184.48500000000001</v>
      </c>
      <c r="P22" s="9">
        <v>127.625</v>
      </c>
      <c r="Q22" s="9">
        <v>121.438</v>
      </c>
      <c r="R22" s="9">
        <v>97.063000000000002</v>
      </c>
      <c r="S22" s="9">
        <v>24.373999999999999</v>
      </c>
      <c r="T22" s="9">
        <v>69.305999999999997</v>
      </c>
      <c r="U22" s="9">
        <v>52.027000000000001</v>
      </c>
      <c r="V22" s="9">
        <v>17.28</v>
      </c>
      <c r="W22" s="9">
        <v>52.131</v>
      </c>
      <c r="X22" s="9">
        <v>45.036999999999999</v>
      </c>
      <c r="Y22" s="9">
        <v>7.0940000000000003</v>
      </c>
      <c r="Z22" s="9">
        <v>190.672</v>
      </c>
      <c r="AA22" s="9">
        <v>87.421999999999997</v>
      </c>
      <c r="AB22" s="9">
        <v>103.251</v>
      </c>
      <c r="AC22" s="9">
        <v>1619.373</v>
      </c>
      <c r="AD22" s="9">
        <v>865.02200000000005</v>
      </c>
      <c r="AE22" s="9">
        <v>754.351</v>
      </c>
      <c r="AF22" s="9">
        <v>639.24900000000002</v>
      </c>
      <c r="AG22" s="9">
        <v>483.90800000000002</v>
      </c>
      <c r="AH22" s="9">
        <v>155.34100000000001</v>
      </c>
      <c r="AI22" s="9">
        <v>980.12400000000002</v>
      </c>
      <c r="AJ22" s="9">
        <v>381.11399999999998</v>
      </c>
      <c r="AK22" s="9">
        <v>599.01</v>
      </c>
      <c r="AL22" s="9">
        <v>729.774</v>
      </c>
      <c r="AM22" s="9">
        <v>555.44899999999996</v>
      </c>
      <c r="AN22" s="9">
        <v>174.32499999999999</v>
      </c>
      <c r="AO22" s="9">
        <v>1066.683</v>
      </c>
      <c r="AP22" s="9">
        <v>415.084</v>
      </c>
      <c r="AQ22" s="9">
        <v>651.59900000000005</v>
      </c>
      <c r="AR22" s="9">
        <v>1049.43</v>
      </c>
      <c r="AS22" s="9">
        <v>433.14100000000002</v>
      </c>
      <c r="AT22" s="9">
        <v>616.29</v>
      </c>
      <c r="AU22" s="9">
        <v>11328.114</v>
      </c>
      <c r="AV22" s="9">
        <v>6050.5690000000004</v>
      </c>
      <c r="AW22" s="9">
        <v>5277.5450000000001</v>
      </c>
      <c r="AX22" s="9">
        <v>7897.7929999999997</v>
      </c>
      <c r="AY22" s="9">
        <v>5036.1819999999998</v>
      </c>
      <c r="AZ22" s="9">
        <v>2861.61</v>
      </c>
      <c r="BA22" s="9">
        <v>3430.3220000000001</v>
      </c>
      <c r="BB22" s="9">
        <v>1014.3869999999999</v>
      </c>
      <c r="BC22" s="9">
        <v>2415.9349999999999</v>
      </c>
      <c r="BD22" s="9">
        <v>1760.653</v>
      </c>
      <c r="BE22" s="9">
        <v>947.68700000000001</v>
      </c>
      <c r="BF22" s="9">
        <v>812.96600000000001</v>
      </c>
      <c r="BG22" s="9">
        <v>296.05799999999999</v>
      </c>
      <c r="BH22" s="9">
        <v>174.01300000000001</v>
      </c>
      <c r="BI22" s="9">
        <v>122.045</v>
      </c>
      <c r="BJ22" s="9">
        <v>118.142</v>
      </c>
      <c r="BK22" s="9">
        <v>93.768000000000001</v>
      </c>
      <c r="BL22" s="9">
        <v>24.373999999999999</v>
      </c>
      <c r="BM22" s="9">
        <v>67.049000000000007</v>
      </c>
      <c r="BN22" s="9">
        <v>49.768999999999998</v>
      </c>
      <c r="BO22" s="9">
        <v>17.28</v>
      </c>
      <c r="BP22" s="9">
        <v>51.093000000000004</v>
      </c>
      <c r="BQ22" s="9">
        <v>43.999000000000002</v>
      </c>
      <c r="BR22" s="9">
        <v>7.0940000000000003</v>
      </c>
      <c r="BS22" s="9">
        <v>177.916</v>
      </c>
      <c r="BT22" s="9">
        <v>80.245000000000005</v>
      </c>
      <c r="BU22" s="9">
        <v>97.671000000000006</v>
      </c>
      <c r="BV22" s="9">
        <v>1596.3330000000001</v>
      </c>
      <c r="BW22" s="9">
        <v>850.79100000000005</v>
      </c>
      <c r="BX22" s="9">
        <v>745.54200000000003</v>
      </c>
      <c r="BY22" s="9">
        <v>635.42100000000005</v>
      </c>
      <c r="BZ22" s="9">
        <v>481.03899999999999</v>
      </c>
      <c r="CA22" s="9">
        <v>154.381</v>
      </c>
      <c r="CB22" s="9">
        <v>960.91200000000003</v>
      </c>
      <c r="CC22" s="9">
        <v>369.75099999999998</v>
      </c>
      <c r="CD22" s="9">
        <v>591.16099999999994</v>
      </c>
      <c r="CE22" s="9">
        <v>723.13300000000004</v>
      </c>
      <c r="CF22" s="9">
        <v>549.76800000000003</v>
      </c>
      <c r="CG22" s="9">
        <v>173.36500000000001</v>
      </c>
      <c r="CH22" s="9">
        <v>1037.519</v>
      </c>
      <c r="CI22" s="9">
        <v>397.91800000000001</v>
      </c>
      <c r="CJ22" s="9">
        <v>639.601</v>
      </c>
      <c r="CK22" s="9">
        <v>1027.961</v>
      </c>
      <c r="CL22" s="9">
        <v>419.52</v>
      </c>
      <c r="CM22" s="9">
        <v>608.44100000000003</v>
      </c>
      <c r="CN22" s="9">
        <v>1819.2919999999999</v>
      </c>
      <c r="CO22" s="9">
        <v>918.37900000000002</v>
      </c>
      <c r="CP22" s="9">
        <v>900.91300000000001</v>
      </c>
      <c r="CQ22" s="9">
        <v>851.71900000000005</v>
      </c>
      <c r="CR22" s="9">
        <v>498.66899999999998</v>
      </c>
      <c r="CS22" s="9">
        <v>353.04899999999998</v>
      </c>
      <c r="CT22" s="9">
        <v>967.57299999999998</v>
      </c>
      <c r="CU22" s="9">
        <v>419.71</v>
      </c>
      <c r="CV22" s="9">
        <v>547.86300000000006</v>
      </c>
      <c r="CW22" s="9">
        <v>489.75299999999999</v>
      </c>
      <c r="CX22" s="9">
        <v>248.024</v>
      </c>
      <c r="CY22" s="9">
        <v>241.73</v>
      </c>
      <c r="CZ22" s="9">
        <v>64.75</v>
      </c>
      <c r="DA22" s="9">
        <v>34.07</v>
      </c>
      <c r="DB22" s="9">
        <v>30.68</v>
      </c>
      <c r="DC22" s="9">
        <v>8.36</v>
      </c>
      <c r="DD22" s="9">
        <v>7.173</v>
      </c>
      <c r="DE22" s="9">
        <v>1.1870000000000001</v>
      </c>
      <c r="DF22" s="9">
        <v>5.2729999999999997</v>
      </c>
      <c r="DG22" s="9">
        <v>4.0869999999999997</v>
      </c>
      <c r="DH22" s="9">
        <v>1.1870000000000001</v>
      </c>
      <c r="DI22" s="9">
        <v>3.0870000000000002</v>
      </c>
      <c r="DJ22" s="9">
        <v>3.0870000000000002</v>
      </c>
      <c r="DK22" s="9">
        <v>0</v>
      </c>
      <c r="DL22" s="9">
        <v>56.39</v>
      </c>
      <c r="DM22" s="9">
        <v>26.896999999999998</v>
      </c>
      <c r="DN22" s="9">
        <v>29.492999999999999</v>
      </c>
      <c r="DO22" s="9">
        <v>460.68799999999999</v>
      </c>
      <c r="DP22" s="9">
        <v>233.28100000000001</v>
      </c>
      <c r="DQ22" s="9">
        <v>227.40600000000001</v>
      </c>
      <c r="DR22" s="9">
        <v>116.087</v>
      </c>
      <c r="DS22" s="9">
        <v>81.177999999999997</v>
      </c>
      <c r="DT22" s="9">
        <v>34.908999999999999</v>
      </c>
      <c r="DU22" s="9">
        <v>344.601</v>
      </c>
      <c r="DV22" s="9">
        <v>152.10400000000001</v>
      </c>
      <c r="DW22" s="9">
        <v>192.49700000000001</v>
      </c>
      <c r="DX22" s="9">
        <v>122.20699999999999</v>
      </c>
      <c r="DY22" s="9">
        <v>87.013999999999996</v>
      </c>
      <c r="DZ22" s="9">
        <v>35.192</v>
      </c>
      <c r="EA22" s="9">
        <v>367.54599999999999</v>
      </c>
      <c r="EB22" s="9">
        <v>161.00899999999999</v>
      </c>
      <c r="EC22" s="9">
        <v>206.53700000000001</v>
      </c>
      <c r="ED22" s="9">
        <v>349.87400000000002</v>
      </c>
      <c r="EE22" s="9">
        <v>156.19</v>
      </c>
      <c r="EF22" s="9">
        <v>193.684</v>
      </c>
      <c r="EG22" s="9">
        <v>629.29999999999995</v>
      </c>
      <c r="EH22" s="9">
        <v>297.88099999999997</v>
      </c>
      <c r="EI22" s="9">
        <v>331.41800000000001</v>
      </c>
      <c r="EJ22" s="9">
        <v>155.99299999999999</v>
      </c>
      <c r="EK22" s="9">
        <v>101.907</v>
      </c>
      <c r="EL22" s="9">
        <v>54.085999999999999</v>
      </c>
      <c r="EM22" s="9">
        <v>473.30599999999998</v>
      </c>
      <c r="EN22" s="9">
        <v>195.97399999999999</v>
      </c>
      <c r="EO22" s="9">
        <v>277.33199999999999</v>
      </c>
      <c r="EP22" s="9">
        <v>199.85499999999999</v>
      </c>
      <c r="EQ22" s="9">
        <v>89.32</v>
      </c>
      <c r="ER22" s="9">
        <v>110.53400000000001</v>
      </c>
      <c r="ES22" s="9">
        <v>24.378</v>
      </c>
      <c r="ET22" s="9">
        <v>12.202999999999999</v>
      </c>
      <c r="EU22" s="9">
        <v>12.175000000000001</v>
      </c>
      <c r="EV22" s="9">
        <v>1.129</v>
      </c>
      <c r="EW22" s="9">
        <v>0.93400000000000005</v>
      </c>
      <c r="EX22" s="9">
        <v>0.19400000000000001</v>
      </c>
      <c r="EY22" s="9">
        <v>1.052</v>
      </c>
      <c r="EZ22" s="9">
        <v>0.85699999999999998</v>
      </c>
      <c r="FA22" s="9">
        <v>0.19400000000000001</v>
      </c>
      <c r="FB22" s="9">
        <v>7.6999999999999999E-2</v>
      </c>
      <c r="FC22" s="9">
        <v>7.6999999999999999E-2</v>
      </c>
      <c r="FD22" s="9">
        <v>0</v>
      </c>
      <c r="FE22" s="9">
        <v>23.248999999999999</v>
      </c>
      <c r="FF22" s="9">
        <v>11.269</v>
      </c>
      <c r="FG22" s="9">
        <v>11.981</v>
      </c>
      <c r="FH22" s="9">
        <v>188.82499999999999</v>
      </c>
      <c r="FI22" s="9">
        <v>83.850999999999999</v>
      </c>
      <c r="FJ22" s="9">
        <v>104.974</v>
      </c>
      <c r="FK22" s="9">
        <v>24.809000000000001</v>
      </c>
      <c r="FL22" s="9">
        <v>16.940000000000001</v>
      </c>
      <c r="FM22" s="9">
        <v>7.8689999999999998</v>
      </c>
      <c r="FN22" s="9">
        <v>164.01599999999999</v>
      </c>
      <c r="FO22" s="9">
        <v>66.911000000000001</v>
      </c>
      <c r="FP22" s="9">
        <v>97.105000000000004</v>
      </c>
      <c r="FQ22" s="9">
        <v>25.7</v>
      </c>
      <c r="FR22" s="9">
        <v>17.637</v>
      </c>
      <c r="FS22" s="9">
        <v>8.0630000000000006</v>
      </c>
      <c r="FT22" s="9">
        <v>174.155</v>
      </c>
      <c r="FU22" s="9">
        <v>71.683999999999997</v>
      </c>
      <c r="FV22" s="9">
        <v>102.471</v>
      </c>
      <c r="FW22" s="9">
        <v>165.06800000000001</v>
      </c>
      <c r="FX22" s="9">
        <v>67.768000000000001</v>
      </c>
      <c r="FY22" s="9">
        <v>97.299000000000007</v>
      </c>
      <c r="FZ22" s="9">
        <v>1189.992</v>
      </c>
      <c r="GA22" s="9">
        <v>620.49800000000005</v>
      </c>
      <c r="GB22" s="9">
        <v>569.49400000000003</v>
      </c>
      <c r="GC22" s="9">
        <v>695.72500000000002</v>
      </c>
      <c r="GD22" s="9">
        <v>396.762</v>
      </c>
      <c r="GE22" s="9">
        <v>298.96300000000002</v>
      </c>
      <c r="GF22" s="9">
        <v>494.267</v>
      </c>
      <c r="GG22" s="9">
        <v>223.73599999999999</v>
      </c>
      <c r="GH22" s="9">
        <v>270.53100000000001</v>
      </c>
      <c r="GI22" s="9">
        <v>289.89800000000002</v>
      </c>
      <c r="GJ22" s="9">
        <v>158.703</v>
      </c>
      <c r="GK22" s="9">
        <v>131.19499999999999</v>
      </c>
      <c r="GL22" s="9">
        <v>40.372999999999998</v>
      </c>
      <c r="GM22" s="9">
        <v>21.867000000000001</v>
      </c>
      <c r="GN22" s="9">
        <v>18.504999999999999</v>
      </c>
      <c r="GO22" s="9">
        <v>7.2320000000000002</v>
      </c>
      <c r="GP22" s="9">
        <v>6.2389999999999999</v>
      </c>
      <c r="GQ22" s="9">
        <v>0.99299999999999999</v>
      </c>
      <c r="GR22" s="9">
        <v>4.2220000000000004</v>
      </c>
      <c r="GS22" s="9">
        <v>3.2290000000000001</v>
      </c>
      <c r="GT22" s="9">
        <v>0.99299999999999999</v>
      </c>
      <c r="GU22" s="9">
        <v>3.01</v>
      </c>
      <c r="GV22" s="9">
        <v>3.01</v>
      </c>
      <c r="GW22" s="9">
        <v>0</v>
      </c>
      <c r="GX22" s="9">
        <v>33.140999999999998</v>
      </c>
      <c r="GY22" s="9">
        <v>15.628</v>
      </c>
      <c r="GZ22" s="9">
        <v>17.513000000000002</v>
      </c>
      <c r="HA22" s="9">
        <v>271.86200000000002</v>
      </c>
      <c r="HB22" s="9">
        <v>149.43</v>
      </c>
      <c r="HC22" s="9">
        <v>122.432</v>
      </c>
      <c r="HD22" s="9">
        <v>91.278000000000006</v>
      </c>
      <c r="HE22" s="9">
        <v>64.236999999999995</v>
      </c>
      <c r="HF22" s="9">
        <v>27.04</v>
      </c>
      <c r="HG22" s="9">
        <v>180.58500000000001</v>
      </c>
      <c r="HH22" s="9">
        <v>85.192999999999998</v>
      </c>
      <c r="HI22" s="9">
        <v>95.391999999999996</v>
      </c>
      <c r="HJ22" s="9">
        <v>96.507000000000005</v>
      </c>
      <c r="HK22" s="9">
        <v>69.378</v>
      </c>
      <c r="HL22" s="9">
        <v>27.129000000000001</v>
      </c>
      <c r="HM22" s="9">
        <v>193.39099999999999</v>
      </c>
      <c r="HN22" s="9">
        <v>89.325999999999993</v>
      </c>
      <c r="HO22" s="9">
        <v>104.066</v>
      </c>
      <c r="HP22" s="9">
        <v>184.80699999999999</v>
      </c>
      <c r="HQ22" s="9">
        <v>88.421999999999997</v>
      </c>
      <c r="HR22" s="9">
        <v>96.385000000000005</v>
      </c>
      <c r="HS22" s="9">
        <v>2774.2919999999999</v>
      </c>
      <c r="HT22" s="9">
        <v>1509.64</v>
      </c>
      <c r="HU22" s="9">
        <v>1264.652</v>
      </c>
      <c r="HV22" s="9">
        <v>2150.8969999999999</v>
      </c>
      <c r="HW22" s="9">
        <v>1321.5530000000001</v>
      </c>
      <c r="HX22" s="9">
        <v>829.34400000000005</v>
      </c>
      <c r="HY22" s="9">
        <v>623.39499999999998</v>
      </c>
      <c r="HZ22" s="9">
        <v>188.08699999999999</v>
      </c>
      <c r="IA22" s="9">
        <v>435.30799999999999</v>
      </c>
      <c r="IB22" s="9">
        <v>395.12400000000002</v>
      </c>
      <c r="IC22" s="9">
        <v>251.28299999999999</v>
      </c>
      <c r="ID22" s="9">
        <v>143.84100000000001</v>
      </c>
      <c r="IE22" s="9">
        <v>55.856999999999999</v>
      </c>
      <c r="IF22" s="9">
        <v>36.003999999999998</v>
      </c>
      <c r="IG22" s="9">
        <v>19.853000000000002</v>
      </c>
      <c r="IH22" s="9">
        <v>27.89</v>
      </c>
      <c r="II22" s="9">
        <v>21.841000000000001</v>
      </c>
      <c r="IJ22" s="9">
        <v>6.0490000000000004</v>
      </c>
      <c r="IK22" s="9">
        <v>14.666</v>
      </c>
      <c r="IL22" s="9">
        <v>11.069000000000001</v>
      </c>
      <c r="IM22" s="9">
        <v>3.597</v>
      </c>
      <c r="IN22" s="9">
        <v>13.223000000000001</v>
      </c>
      <c r="IO22" s="9">
        <v>10.771000000000001</v>
      </c>
      <c r="IP22" s="9">
        <v>2.452</v>
      </c>
      <c r="IQ22" s="9">
        <v>27.966999999999999</v>
      </c>
    </row>
    <row r="23" spans="1:251">
      <c r="A23" s="10">
        <v>42186</v>
      </c>
      <c r="B23" s="9">
        <v>11759.912</v>
      </c>
      <c r="C23" s="9">
        <v>6323.73</v>
      </c>
      <c r="D23" s="9">
        <v>5436.1819999999998</v>
      </c>
      <c r="E23" s="9">
        <v>8147.5069999999996</v>
      </c>
      <c r="F23" s="9">
        <v>5209.5150000000003</v>
      </c>
      <c r="G23" s="9">
        <v>2937.991</v>
      </c>
      <c r="H23" s="9">
        <v>3612.4059999999999</v>
      </c>
      <c r="I23" s="9">
        <v>1114.2149999999999</v>
      </c>
      <c r="J23" s="9">
        <v>2498.19</v>
      </c>
      <c r="K23" s="9">
        <v>1797.752</v>
      </c>
      <c r="L23" s="9">
        <v>975.56500000000005</v>
      </c>
      <c r="M23" s="9">
        <v>822.18700000000001</v>
      </c>
      <c r="N23" s="9">
        <v>337.58</v>
      </c>
      <c r="O23" s="9">
        <v>192.02099999999999</v>
      </c>
      <c r="P23" s="9">
        <v>145.559</v>
      </c>
      <c r="Q23" s="9">
        <v>141.77600000000001</v>
      </c>
      <c r="R23" s="9">
        <v>106.015</v>
      </c>
      <c r="S23" s="9">
        <v>35.761000000000003</v>
      </c>
      <c r="T23" s="9">
        <v>80.885999999999996</v>
      </c>
      <c r="U23" s="9">
        <v>60.274999999999999</v>
      </c>
      <c r="V23" s="9">
        <v>20.611000000000001</v>
      </c>
      <c r="W23" s="9">
        <v>60.89</v>
      </c>
      <c r="X23" s="9">
        <v>45.74</v>
      </c>
      <c r="Y23" s="9">
        <v>15.15</v>
      </c>
      <c r="Z23" s="9">
        <v>195.804</v>
      </c>
      <c r="AA23" s="9">
        <v>86.006</v>
      </c>
      <c r="AB23" s="9">
        <v>109.79900000000001</v>
      </c>
      <c r="AC23" s="9">
        <v>1614.1130000000001</v>
      </c>
      <c r="AD23" s="9">
        <v>869.96299999999997</v>
      </c>
      <c r="AE23" s="9">
        <v>744.15099999999995</v>
      </c>
      <c r="AF23" s="9">
        <v>624.57000000000005</v>
      </c>
      <c r="AG23" s="9">
        <v>471.67</v>
      </c>
      <c r="AH23" s="9">
        <v>152.899</v>
      </c>
      <c r="AI23" s="9">
        <v>989.54399999999998</v>
      </c>
      <c r="AJ23" s="9">
        <v>398.29199999999997</v>
      </c>
      <c r="AK23" s="9">
        <v>591.25099999999998</v>
      </c>
      <c r="AL23" s="9">
        <v>729.28899999999999</v>
      </c>
      <c r="AM23" s="9">
        <v>546.596</v>
      </c>
      <c r="AN23" s="9">
        <v>182.69300000000001</v>
      </c>
      <c r="AO23" s="9">
        <v>1068.463</v>
      </c>
      <c r="AP23" s="9">
        <v>428.96899999999999</v>
      </c>
      <c r="AQ23" s="9">
        <v>639.49400000000003</v>
      </c>
      <c r="AR23" s="9">
        <v>1070.4290000000001</v>
      </c>
      <c r="AS23" s="9">
        <v>458.56799999999998</v>
      </c>
      <c r="AT23" s="9">
        <v>611.86199999999997</v>
      </c>
      <c r="AU23" s="9">
        <v>11340.759</v>
      </c>
      <c r="AV23" s="9">
        <v>6064.1239999999998</v>
      </c>
      <c r="AW23" s="9">
        <v>5276.6360000000004</v>
      </c>
      <c r="AX23" s="9">
        <v>7958.8209999999999</v>
      </c>
      <c r="AY23" s="9">
        <v>5074.4690000000001</v>
      </c>
      <c r="AZ23" s="9">
        <v>2884.3519999999999</v>
      </c>
      <c r="BA23" s="9">
        <v>3381.9389999999999</v>
      </c>
      <c r="BB23" s="9">
        <v>989.65499999999997</v>
      </c>
      <c r="BC23" s="9">
        <v>2392.2829999999999</v>
      </c>
      <c r="BD23" s="9">
        <v>1751.1369999999999</v>
      </c>
      <c r="BE23" s="9">
        <v>947.72</v>
      </c>
      <c r="BF23" s="9">
        <v>803.41600000000005</v>
      </c>
      <c r="BG23" s="9">
        <v>315.24299999999999</v>
      </c>
      <c r="BH23" s="9">
        <v>179.63200000000001</v>
      </c>
      <c r="BI23" s="9">
        <v>135.61099999999999</v>
      </c>
      <c r="BJ23" s="9">
        <v>136.53700000000001</v>
      </c>
      <c r="BK23" s="9">
        <v>101.137</v>
      </c>
      <c r="BL23" s="9">
        <v>35.4</v>
      </c>
      <c r="BM23" s="9">
        <v>78.415999999999997</v>
      </c>
      <c r="BN23" s="9">
        <v>57.863</v>
      </c>
      <c r="BO23" s="9">
        <v>20.553000000000001</v>
      </c>
      <c r="BP23" s="9">
        <v>58.121000000000002</v>
      </c>
      <c r="BQ23" s="9">
        <v>43.274000000000001</v>
      </c>
      <c r="BR23" s="9">
        <v>14.846</v>
      </c>
      <c r="BS23" s="9">
        <v>178.70699999999999</v>
      </c>
      <c r="BT23" s="9">
        <v>78.495000000000005</v>
      </c>
      <c r="BU23" s="9">
        <v>100.212</v>
      </c>
      <c r="BV23" s="9">
        <v>1582.828</v>
      </c>
      <c r="BW23" s="9">
        <v>850.11199999999997</v>
      </c>
      <c r="BX23" s="9">
        <v>732.71600000000001</v>
      </c>
      <c r="BY23" s="9">
        <v>620.84699999999998</v>
      </c>
      <c r="BZ23" s="9">
        <v>467.94799999999998</v>
      </c>
      <c r="CA23" s="9">
        <v>152.899</v>
      </c>
      <c r="CB23" s="9">
        <v>961.98</v>
      </c>
      <c r="CC23" s="9">
        <v>382.16300000000001</v>
      </c>
      <c r="CD23" s="9">
        <v>579.81700000000001</v>
      </c>
      <c r="CE23" s="9">
        <v>721.64300000000003</v>
      </c>
      <c r="CF23" s="9">
        <v>539.31100000000004</v>
      </c>
      <c r="CG23" s="9">
        <v>182.33199999999999</v>
      </c>
      <c r="CH23" s="9">
        <v>1029.4939999999999</v>
      </c>
      <c r="CI23" s="9">
        <v>408.40899999999999</v>
      </c>
      <c r="CJ23" s="9">
        <v>621.08399999999995</v>
      </c>
      <c r="CK23" s="9">
        <v>1040.396</v>
      </c>
      <c r="CL23" s="9">
        <v>440.02600000000001</v>
      </c>
      <c r="CM23" s="9">
        <v>600.37</v>
      </c>
      <c r="CN23" s="9">
        <v>1834.6959999999999</v>
      </c>
      <c r="CO23" s="9">
        <v>924.63400000000001</v>
      </c>
      <c r="CP23" s="9">
        <v>910.06299999999999</v>
      </c>
      <c r="CQ23" s="9">
        <v>889.52</v>
      </c>
      <c r="CR23" s="9">
        <v>523.99300000000005</v>
      </c>
      <c r="CS23" s="9">
        <v>365.52800000000002</v>
      </c>
      <c r="CT23" s="9">
        <v>945.17600000000004</v>
      </c>
      <c r="CU23" s="9">
        <v>400.64100000000002</v>
      </c>
      <c r="CV23" s="9">
        <v>544.53499999999997</v>
      </c>
      <c r="CW23" s="9">
        <v>479.66699999999997</v>
      </c>
      <c r="CX23" s="9">
        <v>249.13399999999999</v>
      </c>
      <c r="CY23" s="9">
        <v>230.53299999999999</v>
      </c>
      <c r="CZ23" s="9">
        <v>70.31</v>
      </c>
      <c r="DA23" s="9">
        <v>37.982999999999997</v>
      </c>
      <c r="DB23" s="9">
        <v>32.328000000000003</v>
      </c>
      <c r="DC23" s="9">
        <v>20.117000000000001</v>
      </c>
      <c r="DD23" s="9">
        <v>13.138999999999999</v>
      </c>
      <c r="DE23" s="9">
        <v>6.9779999999999998</v>
      </c>
      <c r="DF23" s="9">
        <v>14.287000000000001</v>
      </c>
      <c r="DG23" s="9">
        <v>9.1270000000000007</v>
      </c>
      <c r="DH23" s="9">
        <v>5.16</v>
      </c>
      <c r="DI23" s="9">
        <v>5.8289999999999997</v>
      </c>
      <c r="DJ23" s="9">
        <v>4.0119999999999996</v>
      </c>
      <c r="DK23" s="9">
        <v>1.8169999999999999</v>
      </c>
      <c r="DL23" s="9">
        <v>50.194000000000003</v>
      </c>
      <c r="DM23" s="9">
        <v>24.844000000000001</v>
      </c>
      <c r="DN23" s="9">
        <v>25.35</v>
      </c>
      <c r="DO23" s="9">
        <v>449.89100000000002</v>
      </c>
      <c r="DP23" s="9">
        <v>231.721</v>
      </c>
      <c r="DQ23" s="9">
        <v>218.17</v>
      </c>
      <c r="DR23" s="9">
        <v>116.30800000000001</v>
      </c>
      <c r="DS23" s="9">
        <v>75.668999999999997</v>
      </c>
      <c r="DT23" s="9">
        <v>40.639000000000003</v>
      </c>
      <c r="DU23" s="9">
        <v>333.58300000000003</v>
      </c>
      <c r="DV23" s="9">
        <v>156.05199999999999</v>
      </c>
      <c r="DW23" s="9">
        <v>177.53100000000001</v>
      </c>
      <c r="DX23" s="9">
        <v>129.054</v>
      </c>
      <c r="DY23" s="9">
        <v>83.561000000000007</v>
      </c>
      <c r="DZ23" s="9">
        <v>45.493000000000002</v>
      </c>
      <c r="EA23" s="9">
        <v>350.613</v>
      </c>
      <c r="EB23" s="9">
        <v>165.57300000000001</v>
      </c>
      <c r="EC23" s="9">
        <v>185.04</v>
      </c>
      <c r="ED23" s="9">
        <v>347.87</v>
      </c>
      <c r="EE23" s="9">
        <v>165.179</v>
      </c>
      <c r="EF23" s="9">
        <v>182.691</v>
      </c>
      <c r="EG23" s="9">
        <v>644.28700000000003</v>
      </c>
      <c r="EH23" s="9">
        <v>305.71100000000001</v>
      </c>
      <c r="EI23" s="9">
        <v>338.57600000000002</v>
      </c>
      <c r="EJ23" s="9">
        <v>171.57499999999999</v>
      </c>
      <c r="EK23" s="9">
        <v>110.83499999999999</v>
      </c>
      <c r="EL23" s="9">
        <v>60.74</v>
      </c>
      <c r="EM23" s="9">
        <v>472.71199999999999</v>
      </c>
      <c r="EN23" s="9">
        <v>194.876</v>
      </c>
      <c r="EO23" s="9">
        <v>277.83600000000001</v>
      </c>
      <c r="EP23" s="9">
        <v>205.74799999999999</v>
      </c>
      <c r="EQ23" s="9">
        <v>93.218999999999994</v>
      </c>
      <c r="ER23" s="9">
        <v>112.529</v>
      </c>
      <c r="ES23" s="9">
        <v>33.530999999999999</v>
      </c>
      <c r="ET23" s="9">
        <v>16.792000000000002</v>
      </c>
      <c r="EU23" s="9">
        <v>16.739000000000001</v>
      </c>
      <c r="EV23" s="9">
        <v>5.8620000000000001</v>
      </c>
      <c r="EW23" s="9">
        <v>3.9689999999999999</v>
      </c>
      <c r="EX23" s="9">
        <v>1.893</v>
      </c>
      <c r="EY23" s="9">
        <v>4.4080000000000004</v>
      </c>
      <c r="EZ23" s="9">
        <v>2.9540000000000002</v>
      </c>
      <c r="FA23" s="9">
        <v>1.454</v>
      </c>
      <c r="FB23" s="9">
        <v>1.4550000000000001</v>
      </c>
      <c r="FC23" s="9">
        <v>1.0149999999999999</v>
      </c>
      <c r="FD23" s="9">
        <v>0.439</v>
      </c>
      <c r="FE23" s="9">
        <v>27.669</v>
      </c>
      <c r="FF23" s="9">
        <v>12.823</v>
      </c>
      <c r="FG23" s="9">
        <v>14.846</v>
      </c>
      <c r="FH23" s="9">
        <v>190.10499999999999</v>
      </c>
      <c r="FI23" s="9">
        <v>84.016000000000005</v>
      </c>
      <c r="FJ23" s="9">
        <v>106.089</v>
      </c>
      <c r="FK23" s="9">
        <v>27.957000000000001</v>
      </c>
      <c r="FL23" s="9">
        <v>13.944000000000001</v>
      </c>
      <c r="FM23" s="9">
        <v>14.013</v>
      </c>
      <c r="FN23" s="9">
        <v>162.14699999999999</v>
      </c>
      <c r="FO23" s="9">
        <v>70.070999999999998</v>
      </c>
      <c r="FP23" s="9">
        <v>92.075999999999993</v>
      </c>
      <c r="FQ23" s="9">
        <v>31.09</v>
      </c>
      <c r="FR23" s="9">
        <v>16.093</v>
      </c>
      <c r="FS23" s="9">
        <v>14.997</v>
      </c>
      <c r="FT23" s="9">
        <v>174.65799999999999</v>
      </c>
      <c r="FU23" s="9">
        <v>77.126000000000005</v>
      </c>
      <c r="FV23" s="9">
        <v>97.531000000000006</v>
      </c>
      <c r="FW23" s="9">
        <v>166.55500000000001</v>
      </c>
      <c r="FX23" s="9">
        <v>73.025000000000006</v>
      </c>
      <c r="FY23" s="9">
        <v>93.53</v>
      </c>
      <c r="FZ23" s="9">
        <v>1190.4090000000001</v>
      </c>
      <c r="GA23" s="9">
        <v>618.92200000000003</v>
      </c>
      <c r="GB23" s="9">
        <v>571.48699999999997</v>
      </c>
      <c r="GC23" s="9">
        <v>717.94500000000005</v>
      </c>
      <c r="GD23" s="9">
        <v>413.15699999999998</v>
      </c>
      <c r="GE23" s="9">
        <v>304.78800000000001</v>
      </c>
      <c r="GF23" s="9">
        <v>472.464</v>
      </c>
      <c r="GG23" s="9">
        <v>205.76499999999999</v>
      </c>
      <c r="GH23" s="9">
        <v>266.69900000000001</v>
      </c>
      <c r="GI23" s="9">
        <v>273.91899999999998</v>
      </c>
      <c r="GJ23" s="9">
        <v>155.91499999999999</v>
      </c>
      <c r="GK23" s="9">
        <v>118.004</v>
      </c>
      <c r="GL23" s="9">
        <v>36.779000000000003</v>
      </c>
      <c r="GM23" s="9">
        <v>21.19</v>
      </c>
      <c r="GN23" s="9">
        <v>15.589</v>
      </c>
      <c r="GO23" s="9">
        <v>14.254</v>
      </c>
      <c r="GP23" s="9">
        <v>9.17</v>
      </c>
      <c r="GQ23" s="9">
        <v>5.0839999999999996</v>
      </c>
      <c r="GR23" s="9">
        <v>9.8800000000000008</v>
      </c>
      <c r="GS23" s="9">
        <v>6.173</v>
      </c>
      <c r="GT23" s="9">
        <v>3.7069999999999999</v>
      </c>
      <c r="GU23" s="9">
        <v>4.3739999999999997</v>
      </c>
      <c r="GV23" s="9">
        <v>2.9969999999999999</v>
      </c>
      <c r="GW23" s="9">
        <v>1.3779999999999999</v>
      </c>
      <c r="GX23" s="9">
        <v>22.524999999999999</v>
      </c>
      <c r="GY23" s="9">
        <v>12.02</v>
      </c>
      <c r="GZ23" s="9">
        <v>10.505000000000001</v>
      </c>
      <c r="HA23" s="9">
        <v>259.786</v>
      </c>
      <c r="HB23" s="9">
        <v>147.70500000000001</v>
      </c>
      <c r="HC23" s="9">
        <v>112.081</v>
      </c>
      <c r="HD23" s="9">
        <v>88.350999999999999</v>
      </c>
      <c r="HE23" s="9">
        <v>61.725000000000001</v>
      </c>
      <c r="HF23" s="9">
        <v>26.626000000000001</v>
      </c>
      <c r="HG23" s="9">
        <v>171.435</v>
      </c>
      <c r="HH23" s="9">
        <v>85.98</v>
      </c>
      <c r="HI23" s="9">
        <v>85.454999999999998</v>
      </c>
      <c r="HJ23" s="9">
        <v>97.963999999999999</v>
      </c>
      <c r="HK23" s="9">
        <v>67.468000000000004</v>
      </c>
      <c r="HL23" s="9">
        <v>30.495000000000001</v>
      </c>
      <c r="HM23" s="9">
        <v>175.95500000000001</v>
      </c>
      <c r="HN23" s="9">
        <v>88.445999999999998</v>
      </c>
      <c r="HO23" s="9">
        <v>87.509</v>
      </c>
      <c r="HP23" s="9">
        <v>181.315</v>
      </c>
      <c r="HQ23" s="9">
        <v>92.153999999999996</v>
      </c>
      <c r="HR23" s="9">
        <v>89.161000000000001</v>
      </c>
      <c r="HS23" s="9">
        <v>2762.9870000000001</v>
      </c>
      <c r="HT23" s="9">
        <v>1516.3520000000001</v>
      </c>
      <c r="HU23" s="9">
        <v>1246.635</v>
      </c>
      <c r="HV23" s="9">
        <v>2156.7750000000001</v>
      </c>
      <c r="HW23" s="9">
        <v>1332.3240000000001</v>
      </c>
      <c r="HX23" s="9">
        <v>824.45100000000002</v>
      </c>
      <c r="HY23" s="9">
        <v>606.21199999999999</v>
      </c>
      <c r="HZ23" s="9">
        <v>184.02699999999999</v>
      </c>
      <c r="IA23" s="9">
        <v>422.18400000000003</v>
      </c>
      <c r="IB23" s="9">
        <v>396.68799999999999</v>
      </c>
      <c r="IC23" s="9">
        <v>248.15</v>
      </c>
      <c r="ID23" s="9">
        <v>148.53800000000001</v>
      </c>
      <c r="IE23" s="9">
        <v>63.554000000000002</v>
      </c>
      <c r="IF23" s="9">
        <v>41.881</v>
      </c>
      <c r="IG23" s="9">
        <v>21.672999999999998</v>
      </c>
      <c r="IH23" s="9">
        <v>32.932000000000002</v>
      </c>
      <c r="II23" s="9">
        <v>25.78</v>
      </c>
      <c r="IJ23" s="9">
        <v>7.1520000000000001</v>
      </c>
      <c r="IK23" s="9">
        <v>15.898999999999999</v>
      </c>
      <c r="IL23" s="9">
        <v>13.263999999999999</v>
      </c>
      <c r="IM23" s="9">
        <v>2.6349999999999998</v>
      </c>
      <c r="IN23" s="9">
        <v>17.033000000000001</v>
      </c>
      <c r="IO23" s="9">
        <v>12.516</v>
      </c>
      <c r="IP23" s="9">
        <v>4.5170000000000003</v>
      </c>
      <c r="IQ23" s="9">
        <v>30.623000000000001</v>
      </c>
    </row>
    <row r="24" spans="1:251">
      <c r="A24" s="10">
        <v>42217</v>
      </c>
      <c r="B24" s="9">
        <v>11702.630999999999</v>
      </c>
      <c r="C24" s="9">
        <v>6276.4790000000003</v>
      </c>
      <c r="D24" s="9">
        <v>5426.152</v>
      </c>
      <c r="E24" s="9">
        <v>8051.7510000000002</v>
      </c>
      <c r="F24" s="9">
        <v>5165.0420000000004</v>
      </c>
      <c r="G24" s="9">
        <v>2886.71</v>
      </c>
      <c r="H24" s="9">
        <v>3650.88</v>
      </c>
      <c r="I24" s="9">
        <v>1111.4380000000001</v>
      </c>
      <c r="J24" s="9">
        <v>2539.442</v>
      </c>
      <c r="K24" s="9">
        <v>1739.4649999999999</v>
      </c>
      <c r="L24" s="9">
        <v>924.75300000000004</v>
      </c>
      <c r="M24" s="9">
        <v>814.71199999999999</v>
      </c>
      <c r="N24" s="9">
        <v>321.64999999999998</v>
      </c>
      <c r="O24" s="9">
        <v>183.941</v>
      </c>
      <c r="P24" s="9">
        <v>137.71</v>
      </c>
      <c r="Q24" s="9">
        <v>118.7</v>
      </c>
      <c r="R24" s="9">
        <v>99.465999999999994</v>
      </c>
      <c r="S24" s="9">
        <v>19.234000000000002</v>
      </c>
      <c r="T24" s="9">
        <v>56.347999999999999</v>
      </c>
      <c r="U24" s="9">
        <v>43.728000000000002</v>
      </c>
      <c r="V24" s="9">
        <v>12.619</v>
      </c>
      <c r="W24" s="9">
        <v>62.351999999999997</v>
      </c>
      <c r="X24" s="9">
        <v>55.738</v>
      </c>
      <c r="Y24" s="9">
        <v>6.6139999999999999</v>
      </c>
      <c r="Z24" s="9">
        <v>202.95</v>
      </c>
      <c r="AA24" s="9">
        <v>84.474000000000004</v>
      </c>
      <c r="AB24" s="9">
        <v>118.476</v>
      </c>
      <c r="AC24" s="9">
        <v>1563.154</v>
      </c>
      <c r="AD24" s="9">
        <v>818.33299999999997</v>
      </c>
      <c r="AE24" s="9">
        <v>744.822</v>
      </c>
      <c r="AF24" s="9">
        <v>596.73099999999999</v>
      </c>
      <c r="AG24" s="9">
        <v>445.91</v>
      </c>
      <c r="AH24" s="9">
        <v>150.821</v>
      </c>
      <c r="AI24" s="9">
        <v>966.423</v>
      </c>
      <c r="AJ24" s="9">
        <v>372.42200000000003</v>
      </c>
      <c r="AK24" s="9">
        <v>594.00099999999998</v>
      </c>
      <c r="AL24" s="9">
        <v>685.09400000000005</v>
      </c>
      <c r="AM24" s="9">
        <v>518.92600000000004</v>
      </c>
      <c r="AN24" s="9">
        <v>166.16800000000001</v>
      </c>
      <c r="AO24" s="9">
        <v>1054.3710000000001</v>
      </c>
      <c r="AP24" s="9">
        <v>405.827</v>
      </c>
      <c r="AQ24" s="9">
        <v>648.54399999999998</v>
      </c>
      <c r="AR24" s="9">
        <v>1022.771</v>
      </c>
      <c r="AS24" s="9">
        <v>416.15</v>
      </c>
      <c r="AT24" s="9">
        <v>606.62</v>
      </c>
      <c r="AU24" s="9">
        <v>11270.535</v>
      </c>
      <c r="AV24" s="9">
        <v>6010.1180000000004</v>
      </c>
      <c r="AW24" s="9">
        <v>5260.4170000000004</v>
      </c>
      <c r="AX24" s="9">
        <v>7856.9070000000002</v>
      </c>
      <c r="AY24" s="9">
        <v>5025.2939999999999</v>
      </c>
      <c r="AZ24" s="9">
        <v>2831.6129999999998</v>
      </c>
      <c r="BA24" s="9">
        <v>3413.6289999999999</v>
      </c>
      <c r="BB24" s="9">
        <v>984.82399999999996</v>
      </c>
      <c r="BC24" s="9">
        <v>2428.8040000000001</v>
      </c>
      <c r="BD24" s="9">
        <v>1699.3979999999999</v>
      </c>
      <c r="BE24" s="9">
        <v>899.596</v>
      </c>
      <c r="BF24" s="9">
        <v>799.80200000000002</v>
      </c>
      <c r="BG24" s="9">
        <v>302.51</v>
      </c>
      <c r="BH24" s="9">
        <v>173.334</v>
      </c>
      <c r="BI24" s="9">
        <v>129.17599999999999</v>
      </c>
      <c r="BJ24" s="9">
        <v>114.81399999999999</v>
      </c>
      <c r="BK24" s="9">
        <v>96.384</v>
      </c>
      <c r="BL24" s="9">
        <v>18.43</v>
      </c>
      <c r="BM24" s="9">
        <v>54.598999999999997</v>
      </c>
      <c r="BN24" s="9">
        <v>42.539000000000001</v>
      </c>
      <c r="BO24" s="9">
        <v>12.06</v>
      </c>
      <c r="BP24" s="9">
        <v>60.215000000000003</v>
      </c>
      <c r="BQ24" s="9">
        <v>53.845999999999997</v>
      </c>
      <c r="BR24" s="9">
        <v>6.3689999999999998</v>
      </c>
      <c r="BS24" s="9">
        <v>187.696</v>
      </c>
      <c r="BT24" s="9">
        <v>76.948999999999998</v>
      </c>
      <c r="BU24" s="9">
        <v>110.746</v>
      </c>
      <c r="BV24" s="9">
        <v>1537.82</v>
      </c>
      <c r="BW24" s="9">
        <v>801.80100000000004</v>
      </c>
      <c r="BX24" s="9">
        <v>736.01900000000001</v>
      </c>
      <c r="BY24" s="9">
        <v>594.13900000000001</v>
      </c>
      <c r="BZ24" s="9">
        <v>443.85500000000002</v>
      </c>
      <c r="CA24" s="9">
        <v>150.28399999999999</v>
      </c>
      <c r="CB24" s="9">
        <v>943.68100000000004</v>
      </c>
      <c r="CC24" s="9">
        <v>357.94600000000003</v>
      </c>
      <c r="CD24" s="9">
        <v>585.73500000000001</v>
      </c>
      <c r="CE24" s="9">
        <v>678.61500000000001</v>
      </c>
      <c r="CF24" s="9">
        <v>513.78800000000001</v>
      </c>
      <c r="CG24" s="9">
        <v>164.827</v>
      </c>
      <c r="CH24" s="9">
        <v>1020.783</v>
      </c>
      <c r="CI24" s="9">
        <v>385.80799999999999</v>
      </c>
      <c r="CJ24" s="9">
        <v>634.97400000000005</v>
      </c>
      <c r="CK24" s="9">
        <v>998.28099999999995</v>
      </c>
      <c r="CL24" s="9">
        <v>400.48500000000001</v>
      </c>
      <c r="CM24" s="9">
        <v>597.79600000000005</v>
      </c>
      <c r="CN24" s="9">
        <v>1770.579</v>
      </c>
      <c r="CO24" s="9">
        <v>892.79499999999996</v>
      </c>
      <c r="CP24" s="9">
        <v>877.78399999999999</v>
      </c>
      <c r="CQ24" s="9">
        <v>819.80100000000004</v>
      </c>
      <c r="CR24" s="9">
        <v>494.45</v>
      </c>
      <c r="CS24" s="9">
        <v>325.351</v>
      </c>
      <c r="CT24" s="9">
        <v>950.77800000000002</v>
      </c>
      <c r="CU24" s="9">
        <v>398.34500000000003</v>
      </c>
      <c r="CV24" s="9">
        <v>552.43299999999999</v>
      </c>
      <c r="CW24" s="9">
        <v>448.45299999999997</v>
      </c>
      <c r="CX24" s="9">
        <v>225.517</v>
      </c>
      <c r="CY24" s="9">
        <v>222.93600000000001</v>
      </c>
      <c r="CZ24" s="9">
        <v>74.176000000000002</v>
      </c>
      <c r="DA24" s="9">
        <v>38.673999999999999</v>
      </c>
      <c r="DB24" s="9">
        <v>35.502000000000002</v>
      </c>
      <c r="DC24" s="9">
        <v>13.686</v>
      </c>
      <c r="DD24" s="9">
        <v>11.631</v>
      </c>
      <c r="DE24" s="9">
        <v>2.0550000000000002</v>
      </c>
      <c r="DF24" s="9">
        <v>9.0670000000000002</v>
      </c>
      <c r="DG24" s="9">
        <v>7.6029999999999998</v>
      </c>
      <c r="DH24" s="9">
        <v>1.464</v>
      </c>
      <c r="DI24" s="9">
        <v>4.6189999999999998</v>
      </c>
      <c r="DJ24" s="9">
        <v>4.0279999999999996</v>
      </c>
      <c r="DK24" s="9">
        <v>0.59</v>
      </c>
      <c r="DL24" s="9">
        <v>60.491</v>
      </c>
      <c r="DM24" s="9">
        <v>27.042999999999999</v>
      </c>
      <c r="DN24" s="9">
        <v>33.447000000000003</v>
      </c>
      <c r="DO24" s="9">
        <v>419.24900000000002</v>
      </c>
      <c r="DP24" s="9">
        <v>211.13399999999999</v>
      </c>
      <c r="DQ24" s="9">
        <v>208.11500000000001</v>
      </c>
      <c r="DR24" s="9">
        <v>99.626000000000005</v>
      </c>
      <c r="DS24" s="9">
        <v>67.863</v>
      </c>
      <c r="DT24" s="9">
        <v>31.763000000000002</v>
      </c>
      <c r="DU24" s="9">
        <v>319.62299999999999</v>
      </c>
      <c r="DV24" s="9">
        <v>143.27099999999999</v>
      </c>
      <c r="DW24" s="9">
        <v>176.352</v>
      </c>
      <c r="DX24" s="9">
        <v>108.294</v>
      </c>
      <c r="DY24" s="9">
        <v>74.924999999999997</v>
      </c>
      <c r="DZ24" s="9">
        <v>33.369999999999997</v>
      </c>
      <c r="EA24" s="9">
        <v>340.15899999999999</v>
      </c>
      <c r="EB24" s="9">
        <v>150.59200000000001</v>
      </c>
      <c r="EC24" s="9">
        <v>189.56700000000001</v>
      </c>
      <c r="ED24" s="9">
        <v>328.69</v>
      </c>
      <c r="EE24" s="9">
        <v>150.874</v>
      </c>
      <c r="EF24" s="9">
        <v>177.816</v>
      </c>
      <c r="EG24" s="9">
        <v>613.42100000000005</v>
      </c>
      <c r="EH24" s="9">
        <v>292.68099999999998</v>
      </c>
      <c r="EI24" s="9">
        <v>320.74</v>
      </c>
      <c r="EJ24" s="9">
        <v>144.90199999999999</v>
      </c>
      <c r="EK24" s="9">
        <v>96.114000000000004</v>
      </c>
      <c r="EL24" s="9">
        <v>48.787999999999997</v>
      </c>
      <c r="EM24" s="9">
        <v>468.52</v>
      </c>
      <c r="EN24" s="9">
        <v>196.56700000000001</v>
      </c>
      <c r="EO24" s="9">
        <v>271.952</v>
      </c>
      <c r="EP24" s="9">
        <v>192.791</v>
      </c>
      <c r="EQ24" s="9">
        <v>84.84</v>
      </c>
      <c r="ER24" s="9">
        <v>107.95099999999999</v>
      </c>
      <c r="ES24" s="9">
        <v>37.201000000000001</v>
      </c>
      <c r="ET24" s="9">
        <v>15.475</v>
      </c>
      <c r="EU24" s="9">
        <v>21.725999999999999</v>
      </c>
      <c r="EV24" s="9">
        <v>2.7719999999999998</v>
      </c>
      <c r="EW24" s="9">
        <v>2.1269999999999998</v>
      </c>
      <c r="EX24" s="9">
        <v>0.64500000000000002</v>
      </c>
      <c r="EY24" s="9">
        <v>2.21</v>
      </c>
      <c r="EZ24" s="9">
        <v>1.5640000000000001</v>
      </c>
      <c r="FA24" s="9">
        <v>0.64500000000000002</v>
      </c>
      <c r="FB24" s="9">
        <v>0.56299999999999994</v>
      </c>
      <c r="FC24" s="9">
        <v>0.56299999999999994</v>
      </c>
      <c r="FD24" s="9">
        <v>0</v>
      </c>
      <c r="FE24" s="9">
        <v>34.429000000000002</v>
      </c>
      <c r="FF24" s="9">
        <v>13.348000000000001</v>
      </c>
      <c r="FG24" s="9">
        <v>21.08</v>
      </c>
      <c r="FH24" s="9">
        <v>178.124</v>
      </c>
      <c r="FI24" s="9">
        <v>79.700999999999993</v>
      </c>
      <c r="FJ24" s="9">
        <v>98.423000000000002</v>
      </c>
      <c r="FK24" s="9">
        <v>18.518000000000001</v>
      </c>
      <c r="FL24" s="9">
        <v>11.398999999999999</v>
      </c>
      <c r="FM24" s="9">
        <v>7.1189999999999998</v>
      </c>
      <c r="FN24" s="9">
        <v>159.60599999999999</v>
      </c>
      <c r="FO24" s="9">
        <v>68.302000000000007</v>
      </c>
      <c r="FP24" s="9">
        <v>91.304000000000002</v>
      </c>
      <c r="FQ24" s="9">
        <v>20.373000000000001</v>
      </c>
      <c r="FR24" s="9">
        <v>13.057</v>
      </c>
      <c r="FS24" s="9">
        <v>7.3159999999999998</v>
      </c>
      <c r="FT24" s="9">
        <v>172.41800000000001</v>
      </c>
      <c r="FU24" s="9">
        <v>71.783000000000001</v>
      </c>
      <c r="FV24" s="9">
        <v>100.63500000000001</v>
      </c>
      <c r="FW24" s="9">
        <v>161.816</v>
      </c>
      <c r="FX24" s="9">
        <v>69.866</v>
      </c>
      <c r="FY24" s="9">
        <v>91.948999999999998</v>
      </c>
      <c r="FZ24" s="9">
        <v>1157.1579999999999</v>
      </c>
      <c r="GA24" s="9">
        <v>600.11400000000003</v>
      </c>
      <c r="GB24" s="9">
        <v>557.04399999999998</v>
      </c>
      <c r="GC24" s="9">
        <v>674.9</v>
      </c>
      <c r="GD24" s="9">
        <v>398.33600000000001</v>
      </c>
      <c r="GE24" s="9">
        <v>276.56299999999999</v>
      </c>
      <c r="GF24" s="9">
        <v>482.25799999999998</v>
      </c>
      <c r="GG24" s="9">
        <v>201.77699999999999</v>
      </c>
      <c r="GH24" s="9">
        <v>280.48099999999999</v>
      </c>
      <c r="GI24" s="9">
        <v>255.66200000000001</v>
      </c>
      <c r="GJ24" s="9">
        <v>140.67599999999999</v>
      </c>
      <c r="GK24" s="9">
        <v>114.986</v>
      </c>
      <c r="GL24" s="9">
        <v>36.975999999999999</v>
      </c>
      <c r="GM24" s="9">
        <v>23.199000000000002</v>
      </c>
      <c r="GN24" s="9">
        <v>13.776</v>
      </c>
      <c r="GO24" s="9">
        <v>10.914</v>
      </c>
      <c r="GP24" s="9">
        <v>9.5039999999999996</v>
      </c>
      <c r="GQ24" s="9">
        <v>1.41</v>
      </c>
      <c r="GR24" s="9">
        <v>6.8579999999999997</v>
      </c>
      <c r="GS24" s="9">
        <v>6.0389999999999997</v>
      </c>
      <c r="GT24" s="9">
        <v>0.81899999999999995</v>
      </c>
      <c r="GU24" s="9">
        <v>4.056</v>
      </c>
      <c r="GV24" s="9">
        <v>3.4660000000000002</v>
      </c>
      <c r="GW24" s="9">
        <v>0.59</v>
      </c>
      <c r="GX24" s="9">
        <v>26.062000000000001</v>
      </c>
      <c r="GY24" s="9">
        <v>13.695</v>
      </c>
      <c r="GZ24" s="9">
        <v>12.367000000000001</v>
      </c>
      <c r="HA24" s="9">
        <v>241.125</v>
      </c>
      <c r="HB24" s="9">
        <v>131.43299999999999</v>
      </c>
      <c r="HC24" s="9">
        <v>109.69199999999999</v>
      </c>
      <c r="HD24" s="9">
        <v>81.108000000000004</v>
      </c>
      <c r="HE24" s="9">
        <v>56.463999999999999</v>
      </c>
      <c r="HF24" s="9">
        <v>24.643999999999998</v>
      </c>
      <c r="HG24" s="9">
        <v>160.017</v>
      </c>
      <c r="HH24" s="9">
        <v>74.968999999999994</v>
      </c>
      <c r="HI24" s="9">
        <v>85.048000000000002</v>
      </c>
      <c r="HJ24" s="9">
        <v>87.921000000000006</v>
      </c>
      <c r="HK24" s="9">
        <v>61.866999999999997</v>
      </c>
      <c r="HL24" s="9">
        <v>26.053999999999998</v>
      </c>
      <c r="HM24" s="9">
        <v>167.74100000000001</v>
      </c>
      <c r="HN24" s="9">
        <v>78.808999999999997</v>
      </c>
      <c r="HO24" s="9">
        <v>88.932000000000002</v>
      </c>
      <c r="HP24" s="9">
        <v>166.875</v>
      </c>
      <c r="HQ24" s="9">
        <v>81.007999999999996</v>
      </c>
      <c r="HR24" s="9">
        <v>85.867000000000004</v>
      </c>
      <c r="HS24" s="9">
        <v>2755.942</v>
      </c>
      <c r="HT24" s="9">
        <v>1507.135</v>
      </c>
      <c r="HU24" s="9">
        <v>1248.807</v>
      </c>
      <c r="HV24" s="9">
        <v>2142.7640000000001</v>
      </c>
      <c r="HW24" s="9">
        <v>1327.204</v>
      </c>
      <c r="HX24" s="9">
        <v>815.56</v>
      </c>
      <c r="HY24" s="9">
        <v>613.178</v>
      </c>
      <c r="HZ24" s="9">
        <v>179.93100000000001</v>
      </c>
      <c r="IA24" s="9">
        <v>433.24700000000001</v>
      </c>
      <c r="IB24" s="9">
        <v>390.673</v>
      </c>
      <c r="IC24" s="9">
        <v>234.40199999999999</v>
      </c>
      <c r="ID24" s="9">
        <v>156.27099999999999</v>
      </c>
      <c r="IE24" s="9">
        <v>59.899000000000001</v>
      </c>
      <c r="IF24" s="9">
        <v>38.173999999999999</v>
      </c>
      <c r="IG24" s="9">
        <v>21.725000000000001</v>
      </c>
      <c r="IH24" s="9">
        <v>33.424999999999997</v>
      </c>
      <c r="II24" s="9">
        <v>26.786000000000001</v>
      </c>
      <c r="IJ24" s="9">
        <v>6.6379999999999999</v>
      </c>
      <c r="IK24" s="9">
        <v>15.872999999999999</v>
      </c>
      <c r="IL24" s="9">
        <v>11.81</v>
      </c>
      <c r="IM24" s="9">
        <v>4.0620000000000003</v>
      </c>
      <c r="IN24" s="9">
        <v>17.552</v>
      </c>
      <c r="IO24" s="9">
        <v>14.976000000000001</v>
      </c>
      <c r="IP24" s="9">
        <v>2.5760000000000001</v>
      </c>
      <c r="IQ24" s="9">
        <v>26.474</v>
      </c>
    </row>
    <row r="25" spans="1:251">
      <c r="A25" s="10">
        <v>42248</v>
      </c>
      <c r="B25" s="9">
        <v>11771.039000000001</v>
      </c>
      <c r="C25" s="9">
        <v>6310.4380000000001</v>
      </c>
      <c r="D25" s="9">
        <v>5460.6009999999997</v>
      </c>
      <c r="E25" s="9">
        <v>8107.5659999999998</v>
      </c>
      <c r="F25" s="9">
        <v>5177.9449999999997</v>
      </c>
      <c r="G25" s="9">
        <v>2929.6219999999998</v>
      </c>
      <c r="H25" s="9">
        <v>3663.4720000000002</v>
      </c>
      <c r="I25" s="9">
        <v>1132.4929999999999</v>
      </c>
      <c r="J25" s="9">
        <v>2530.9789999999998</v>
      </c>
      <c r="K25" s="9">
        <v>1771.9110000000001</v>
      </c>
      <c r="L25" s="9">
        <v>926.44</v>
      </c>
      <c r="M25" s="9">
        <v>845.471</v>
      </c>
      <c r="N25" s="9">
        <v>331.86900000000003</v>
      </c>
      <c r="O25" s="9">
        <v>186.34700000000001</v>
      </c>
      <c r="P25" s="9">
        <v>145.52099999999999</v>
      </c>
      <c r="Q25" s="9">
        <v>144.98099999999999</v>
      </c>
      <c r="R25" s="9">
        <v>110.17</v>
      </c>
      <c r="S25" s="9">
        <v>34.811</v>
      </c>
      <c r="T25" s="9">
        <v>61.494</v>
      </c>
      <c r="U25" s="9">
        <v>45.664999999999999</v>
      </c>
      <c r="V25" s="9">
        <v>15.83</v>
      </c>
      <c r="W25" s="9">
        <v>83.486999999999995</v>
      </c>
      <c r="X25" s="9">
        <v>64.504999999999995</v>
      </c>
      <c r="Y25" s="9">
        <v>18.981000000000002</v>
      </c>
      <c r="Z25" s="9">
        <v>186.88800000000001</v>
      </c>
      <c r="AA25" s="9">
        <v>76.177000000000007</v>
      </c>
      <c r="AB25" s="9">
        <v>110.71</v>
      </c>
      <c r="AC25" s="9">
        <v>1573.904</v>
      </c>
      <c r="AD25" s="9">
        <v>812.36699999999996</v>
      </c>
      <c r="AE25" s="9">
        <v>761.53800000000001</v>
      </c>
      <c r="AF25" s="9">
        <v>580.05600000000004</v>
      </c>
      <c r="AG25" s="9">
        <v>428.541</v>
      </c>
      <c r="AH25" s="9">
        <v>151.51400000000001</v>
      </c>
      <c r="AI25" s="9">
        <v>993.84799999999996</v>
      </c>
      <c r="AJ25" s="9">
        <v>383.82499999999999</v>
      </c>
      <c r="AK25" s="9">
        <v>610.02300000000002</v>
      </c>
      <c r="AL25" s="9">
        <v>689.29700000000003</v>
      </c>
      <c r="AM25" s="9">
        <v>511.14499999999998</v>
      </c>
      <c r="AN25" s="9">
        <v>178.15100000000001</v>
      </c>
      <c r="AO25" s="9">
        <v>1082.615</v>
      </c>
      <c r="AP25" s="9">
        <v>415.29500000000002</v>
      </c>
      <c r="AQ25" s="9">
        <v>667.32</v>
      </c>
      <c r="AR25" s="9">
        <v>1055.3430000000001</v>
      </c>
      <c r="AS25" s="9">
        <v>429.49</v>
      </c>
      <c r="AT25" s="9">
        <v>625.85299999999995</v>
      </c>
      <c r="AU25" s="9">
        <v>11331.579</v>
      </c>
      <c r="AV25" s="9">
        <v>6036.4110000000001</v>
      </c>
      <c r="AW25" s="9">
        <v>5295.1679999999997</v>
      </c>
      <c r="AX25" s="9">
        <v>7909.28</v>
      </c>
      <c r="AY25" s="9">
        <v>5033.0609999999997</v>
      </c>
      <c r="AZ25" s="9">
        <v>2876.2190000000001</v>
      </c>
      <c r="BA25" s="9">
        <v>3422.299</v>
      </c>
      <c r="BB25" s="9">
        <v>1003.35</v>
      </c>
      <c r="BC25" s="9">
        <v>2418.9490000000001</v>
      </c>
      <c r="BD25" s="9">
        <v>1732.713</v>
      </c>
      <c r="BE25" s="9">
        <v>904.23299999999995</v>
      </c>
      <c r="BF25" s="9">
        <v>828.47900000000004</v>
      </c>
      <c r="BG25" s="9">
        <v>315.07600000000002</v>
      </c>
      <c r="BH25" s="9">
        <v>176.21899999999999</v>
      </c>
      <c r="BI25" s="9">
        <v>138.857</v>
      </c>
      <c r="BJ25" s="9">
        <v>142.68700000000001</v>
      </c>
      <c r="BK25" s="9">
        <v>107.876</v>
      </c>
      <c r="BL25" s="9">
        <v>34.811</v>
      </c>
      <c r="BM25" s="9">
        <v>60.969000000000001</v>
      </c>
      <c r="BN25" s="9">
        <v>45.139000000000003</v>
      </c>
      <c r="BO25" s="9">
        <v>15.83</v>
      </c>
      <c r="BP25" s="9">
        <v>81.718000000000004</v>
      </c>
      <c r="BQ25" s="9">
        <v>62.737000000000002</v>
      </c>
      <c r="BR25" s="9">
        <v>18.981000000000002</v>
      </c>
      <c r="BS25" s="9">
        <v>172.38900000000001</v>
      </c>
      <c r="BT25" s="9">
        <v>68.343000000000004</v>
      </c>
      <c r="BU25" s="9">
        <v>104.04600000000001</v>
      </c>
      <c r="BV25" s="9">
        <v>1546.6510000000001</v>
      </c>
      <c r="BW25" s="9">
        <v>797.87599999999998</v>
      </c>
      <c r="BX25" s="9">
        <v>748.77499999999998</v>
      </c>
      <c r="BY25" s="9">
        <v>576.48699999999997</v>
      </c>
      <c r="BZ25" s="9">
        <v>426.42700000000002</v>
      </c>
      <c r="CA25" s="9">
        <v>150.06</v>
      </c>
      <c r="CB25" s="9">
        <v>970.16399999999999</v>
      </c>
      <c r="CC25" s="9">
        <v>371.44900000000001</v>
      </c>
      <c r="CD25" s="9">
        <v>598.71500000000003</v>
      </c>
      <c r="CE25" s="9">
        <v>683.85</v>
      </c>
      <c r="CF25" s="9">
        <v>507.15300000000002</v>
      </c>
      <c r="CG25" s="9">
        <v>176.697</v>
      </c>
      <c r="CH25" s="9">
        <v>1048.8630000000001</v>
      </c>
      <c r="CI25" s="9">
        <v>397.08</v>
      </c>
      <c r="CJ25" s="9">
        <v>651.78200000000004</v>
      </c>
      <c r="CK25" s="9">
        <v>1031.133</v>
      </c>
      <c r="CL25" s="9">
        <v>416.58800000000002</v>
      </c>
      <c r="CM25" s="9">
        <v>614.54499999999996</v>
      </c>
      <c r="CN25" s="9">
        <v>1812.26</v>
      </c>
      <c r="CO25" s="9">
        <v>918.07</v>
      </c>
      <c r="CP25" s="9">
        <v>894.19</v>
      </c>
      <c r="CQ25" s="9">
        <v>834.48599999999999</v>
      </c>
      <c r="CR25" s="9">
        <v>504.84800000000001</v>
      </c>
      <c r="CS25" s="9">
        <v>329.637</v>
      </c>
      <c r="CT25" s="9">
        <v>977.774</v>
      </c>
      <c r="CU25" s="9">
        <v>413.22199999999998</v>
      </c>
      <c r="CV25" s="9">
        <v>564.55200000000002</v>
      </c>
      <c r="CW25" s="9">
        <v>461.23200000000003</v>
      </c>
      <c r="CX25" s="9">
        <v>226.62100000000001</v>
      </c>
      <c r="CY25" s="9">
        <v>234.61099999999999</v>
      </c>
      <c r="CZ25" s="9">
        <v>63.924999999999997</v>
      </c>
      <c r="DA25" s="9">
        <v>29.733000000000001</v>
      </c>
      <c r="DB25" s="9">
        <v>34.192</v>
      </c>
      <c r="DC25" s="9">
        <v>12.599</v>
      </c>
      <c r="DD25" s="9">
        <v>8.9440000000000008</v>
      </c>
      <c r="DE25" s="9">
        <v>3.6549999999999998</v>
      </c>
      <c r="DF25" s="9">
        <v>6.2789999999999999</v>
      </c>
      <c r="DG25" s="9">
        <v>4.8550000000000004</v>
      </c>
      <c r="DH25" s="9">
        <v>1.425</v>
      </c>
      <c r="DI25" s="9">
        <v>6.32</v>
      </c>
      <c r="DJ25" s="9">
        <v>4.09</v>
      </c>
      <c r="DK25" s="9">
        <v>2.23</v>
      </c>
      <c r="DL25" s="9">
        <v>51.326000000000001</v>
      </c>
      <c r="DM25" s="9">
        <v>20.789000000000001</v>
      </c>
      <c r="DN25" s="9">
        <v>30.536999999999999</v>
      </c>
      <c r="DO25" s="9">
        <v>430.49599999999998</v>
      </c>
      <c r="DP25" s="9">
        <v>211.566</v>
      </c>
      <c r="DQ25" s="9">
        <v>218.93</v>
      </c>
      <c r="DR25" s="9">
        <v>99.225999999999999</v>
      </c>
      <c r="DS25" s="9">
        <v>65.688999999999993</v>
      </c>
      <c r="DT25" s="9">
        <v>33.536999999999999</v>
      </c>
      <c r="DU25" s="9">
        <v>331.27100000000002</v>
      </c>
      <c r="DV25" s="9">
        <v>145.87799999999999</v>
      </c>
      <c r="DW25" s="9">
        <v>185.393</v>
      </c>
      <c r="DX25" s="9">
        <v>105.834</v>
      </c>
      <c r="DY25" s="9">
        <v>71.143000000000001</v>
      </c>
      <c r="DZ25" s="9">
        <v>34.691000000000003</v>
      </c>
      <c r="EA25" s="9">
        <v>355.39800000000002</v>
      </c>
      <c r="EB25" s="9">
        <v>155.47800000000001</v>
      </c>
      <c r="EC25" s="9">
        <v>199.92</v>
      </c>
      <c r="ED25" s="9">
        <v>337.55</v>
      </c>
      <c r="EE25" s="9">
        <v>150.732</v>
      </c>
      <c r="EF25" s="9">
        <v>186.81800000000001</v>
      </c>
      <c r="EG25" s="9">
        <v>622.07500000000005</v>
      </c>
      <c r="EH25" s="9">
        <v>296.17099999999999</v>
      </c>
      <c r="EI25" s="9">
        <v>325.90499999999997</v>
      </c>
      <c r="EJ25" s="9">
        <v>144.40799999999999</v>
      </c>
      <c r="EK25" s="9">
        <v>96.653999999999996</v>
      </c>
      <c r="EL25" s="9">
        <v>47.753999999999998</v>
      </c>
      <c r="EM25" s="9">
        <v>477.66699999999997</v>
      </c>
      <c r="EN25" s="9">
        <v>199.517</v>
      </c>
      <c r="EO25" s="9">
        <v>278.15100000000001</v>
      </c>
      <c r="EP25" s="9">
        <v>199.512</v>
      </c>
      <c r="EQ25" s="9">
        <v>90.308999999999997</v>
      </c>
      <c r="ER25" s="9">
        <v>109.203</v>
      </c>
      <c r="ES25" s="9">
        <v>30.850999999999999</v>
      </c>
      <c r="ET25" s="9">
        <v>13.411</v>
      </c>
      <c r="EU25" s="9">
        <v>17.440000000000001</v>
      </c>
      <c r="EV25" s="9">
        <v>2.3260000000000001</v>
      </c>
      <c r="EW25" s="9">
        <v>1.6140000000000001</v>
      </c>
      <c r="EX25" s="9">
        <v>0.71199999999999997</v>
      </c>
      <c r="EY25" s="9">
        <v>1.611</v>
      </c>
      <c r="EZ25" s="9">
        <v>1.2829999999999999</v>
      </c>
      <c r="FA25" s="9">
        <v>0.32700000000000001</v>
      </c>
      <c r="FB25" s="9">
        <v>0.71599999999999997</v>
      </c>
      <c r="FC25" s="9">
        <v>0.33100000000000002</v>
      </c>
      <c r="FD25" s="9">
        <v>0.38400000000000001</v>
      </c>
      <c r="FE25" s="9">
        <v>28.524999999999999</v>
      </c>
      <c r="FF25" s="9">
        <v>11.797000000000001</v>
      </c>
      <c r="FG25" s="9">
        <v>16.728000000000002</v>
      </c>
      <c r="FH25" s="9">
        <v>181.73099999999999</v>
      </c>
      <c r="FI25" s="9">
        <v>83.078000000000003</v>
      </c>
      <c r="FJ25" s="9">
        <v>98.653000000000006</v>
      </c>
      <c r="FK25" s="9">
        <v>20.091000000000001</v>
      </c>
      <c r="FL25" s="9">
        <v>13.574999999999999</v>
      </c>
      <c r="FM25" s="9">
        <v>6.516</v>
      </c>
      <c r="FN25" s="9">
        <v>161.63999999999999</v>
      </c>
      <c r="FO25" s="9">
        <v>69.504000000000005</v>
      </c>
      <c r="FP25" s="9">
        <v>92.137</v>
      </c>
      <c r="FQ25" s="9">
        <v>21.791</v>
      </c>
      <c r="FR25" s="9">
        <v>14.946999999999999</v>
      </c>
      <c r="FS25" s="9">
        <v>6.8440000000000003</v>
      </c>
      <c r="FT25" s="9">
        <v>177.721</v>
      </c>
      <c r="FU25" s="9">
        <v>75.361999999999995</v>
      </c>
      <c r="FV25" s="9">
        <v>102.36</v>
      </c>
      <c r="FW25" s="9">
        <v>163.251</v>
      </c>
      <c r="FX25" s="9">
        <v>70.787000000000006</v>
      </c>
      <c r="FY25" s="9">
        <v>92.463999999999999</v>
      </c>
      <c r="FZ25" s="9">
        <v>1190.184</v>
      </c>
      <c r="GA25" s="9">
        <v>621.899</v>
      </c>
      <c r="GB25" s="9">
        <v>568.28499999999997</v>
      </c>
      <c r="GC25" s="9">
        <v>690.077</v>
      </c>
      <c r="GD25" s="9">
        <v>408.19400000000002</v>
      </c>
      <c r="GE25" s="9">
        <v>281.88299999999998</v>
      </c>
      <c r="GF25" s="9">
        <v>500.10700000000003</v>
      </c>
      <c r="GG25" s="9">
        <v>213.70500000000001</v>
      </c>
      <c r="GH25" s="9">
        <v>286.40199999999999</v>
      </c>
      <c r="GI25" s="9">
        <v>261.72000000000003</v>
      </c>
      <c r="GJ25" s="9">
        <v>136.31299999999999</v>
      </c>
      <c r="GK25" s="9">
        <v>125.408</v>
      </c>
      <c r="GL25" s="9">
        <v>33.073999999999998</v>
      </c>
      <c r="GM25" s="9">
        <v>16.321999999999999</v>
      </c>
      <c r="GN25" s="9">
        <v>16.751999999999999</v>
      </c>
      <c r="GO25" s="9">
        <v>10.273</v>
      </c>
      <c r="GP25" s="9">
        <v>7.33</v>
      </c>
      <c r="GQ25" s="9">
        <v>2.9430000000000001</v>
      </c>
      <c r="GR25" s="9">
        <v>4.6689999999999996</v>
      </c>
      <c r="GS25" s="9">
        <v>3.5710000000000002</v>
      </c>
      <c r="GT25" s="9">
        <v>1.097</v>
      </c>
      <c r="GU25" s="9">
        <v>5.6050000000000004</v>
      </c>
      <c r="GV25" s="9">
        <v>3.7589999999999999</v>
      </c>
      <c r="GW25" s="9">
        <v>1.8460000000000001</v>
      </c>
      <c r="GX25" s="9">
        <v>22.800999999999998</v>
      </c>
      <c r="GY25" s="9">
        <v>8.9920000000000009</v>
      </c>
      <c r="GZ25" s="9">
        <v>13.808</v>
      </c>
      <c r="HA25" s="9">
        <v>248.76499999999999</v>
      </c>
      <c r="HB25" s="9">
        <v>128.488</v>
      </c>
      <c r="HC25" s="9">
        <v>120.277</v>
      </c>
      <c r="HD25" s="9">
        <v>79.135000000000005</v>
      </c>
      <c r="HE25" s="9">
        <v>52.113999999999997</v>
      </c>
      <c r="HF25" s="9">
        <v>27.021000000000001</v>
      </c>
      <c r="HG25" s="9">
        <v>169.63</v>
      </c>
      <c r="HH25" s="9">
        <v>76.373999999999995</v>
      </c>
      <c r="HI25" s="9">
        <v>93.256</v>
      </c>
      <c r="HJ25" s="9">
        <v>84.043000000000006</v>
      </c>
      <c r="HK25" s="9">
        <v>56.195999999999998</v>
      </c>
      <c r="HL25" s="9">
        <v>27.847000000000001</v>
      </c>
      <c r="HM25" s="9">
        <v>177.67699999999999</v>
      </c>
      <c r="HN25" s="9">
        <v>80.117000000000004</v>
      </c>
      <c r="HO25" s="9">
        <v>97.56</v>
      </c>
      <c r="HP25" s="9">
        <v>174.29900000000001</v>
      </c>
      <c r="HQ25" s="9">
        <v>79.944999999999993</v>
      </c>
      <c r="HR25" s="9">
        <v>94.353999999999999</v>
      </c>
      <c r="HS25" s="9">
        <v>2764.2620000000002</v>
      </c>
      <c r="HT25" s="9">
        <v>1504.961</v>
      </c>
      <c r="HU25" s="9">
        <v>1259.3019999999999</v>
      </c>
      <c r="HV25" s="9">
        <v>2155.453</v>
      </c>
      <c r="HW25" s="9">
        <v>1332.5609999999999</v>
      </c>
      <c r="HX25" s="9">
        <v>822.89200000000005</v>
      </c>
      <c r="HY25" s="9">
        <v>608.80999999999995</v>
      </c>
      <c r="HZ25" s="9">
        <v>172.4</v>
      </c>
      <c r="IA25" s="9">
        <v>436.41</v>
      </c>
      <c r="IB25" s="9">
        <v>394.77100000000002</v>
      </c>
      <c r="IC25" s="9">
        <v>223.00399999999999</v>
      </c>
      <c r="ID25" s="9">
        <v>171.767</v>
      </c>
      <c r="IE25" s="9">
        <v>59.625</v>
      </c>
      <c r="IF25" s="9">
        <v>31.454999999999998</v>
      </c>
      <c r="IG25" s="9">
        <v>28.17</v>
      </c>
      <c r="IH25" s="9">
        <v>33.006999999999998</v>
      </c>
      <c r="II25" s="9">
        <v>22.207000000000001</v>
      </c>
      <c r="IJ25" s="9">
        <v>10.8</v>
      </c>
      <c r="IK25" s="9">
        <v>16.312000000000001</v>
      </c>
      <c r="IL25" s="9">
        <v>10.525</v>
      </c>
      <c r="IM25" s="9">
        <v>5.7869999999999999</v>
      </c>
      <c r="IN25" s="9">
        <v>16.695</v>
      </c>
      <c r="IO25" s="9">
        <v>11.682</v>
      </c>
      <c r="IP25" s="9">
        <v>5.0129999999999999</v>
      </c>
      <c r="IQ25" s="9">
        <v>26.617999999999999</v>
      </c>
    </row>
    <row r="26" spans="1:251">
      <c r="A26" s="10">
        <v>42278</v>
      </c>
      <c r="B26" s="9">
        <v>11865.776</v>
      </c>
      <c r="C26" s="9">
        <v>6357.9539999999997</v>
      </c>
      <c r="D26" s="9">
        <v>5507.8209999999999</v>
      </c>
      <c r="E26" s="9">
        <v>8142.3370000000004</v>
      </c>
      <c r="F26" s="9">
        <v>5221.1149999999998</v>
      </c>
      <c r="G26" s="9">
        <v>2921.221</v>
      </c>
      <c r="H26" s="9">
        <v>3723.4389999999999</v>
      </c>
      <c r="I26" s="9">
        <v>1136.8389999999999</v>
      </c>
      <c r="J26" s="9">
        <v>2586.6</v>
      </c>
      <c r="K26" s="9">
        <v>1745.1010000000001</v>
      </c>
      <c r="L26" s="9">
        <v>918.54</v>
      </c>
      <c r="M26" s="9">
        <v>826.56100000000004</v>
      </c>
      <c r="N26" s="9">
        <v>301.83</v>
      </c>
      <c r="O26" s="9">
        <v>167.66900000000001</v>
      </c>
      <c r="P26" s="9">
        <v>134.161</v>
      </c>
      <c r="Q26" s="9">
        <v>112.682</v>
      </c>
      <c r="R26" s="9">
        <v>82.947000000000003</v>
      </c>
      <c r="S26" s="9">
        <v>29.734999999999999</v>
      </c>
      <c r="T26" s="9">
        <v>64.518000000000001</v>
      </c>
      <c r="U26" s="9">
        <v>46.79</v>
      </c>
      <c r="V26" s="9">
        <v>17.728999999999999</v>
      </c>
      <c r="W26" s="9">
        <v>48.164000000000001</v>
      </c>
      <c r="X26" s="9">
        <v>36.156999999999996</v>
      </c>
      <c r="Y26" s="9">
        <v>12.007</v>
      </c>
      <c r="Z26" s="9">
        <v>189.148</v>
      </c>
      <c r="AA26" s="9">
        <v>84.721999999999994</v>
      </c>
      <c r="AB26" s="9">
        <v>104.426</v>
      </c>
      <c r="AC26" s="9">
        <v>1563.5070000000001</v>
      </c>
      <c r="AD26" s="9">
        <v>819.20799999999997</v>
      </c>
      <c r="AE26" s="9">
        <v>744.29899999999998</v>
      </c>
      <c r="AF26" s="9">
        <v>580.27800000000002</v>
      </c>
      <c r="AG26" s="9">
        <v>433.26900000000001</v>
      </c>
      <c r="AH26" s="9">
        <v>147.00899999999999</v>
      </c>
      <c r="AI26" s="9">
        <v>983.22900000000004</v>
      </c>
      <c r="AJ26" s="9">
        <v>385.93900000000002</v>
      </c>
      <c r="AK26" s="9">
        <v>597.29</v>
      </c>
      <c r="AL26" s="9">
        <v>664.67899999999997</v>
      </c>
      <c r="AM26" s="9">
        <v>494.69799999999998</v>
      </c>
      <c r="AN26" s="9">
        <v>169.98099999999999</v>
      </c>
      <c r="AO26" s="9">
        <v>1080.422</v>
      </c>
      <c r="AP26" s="9">
        <v>423.84199999999998</v>
      </c>
      <c r="AQ26" s="9">
        <v>656.58</v>
      </c>
      <c r="AR26" s="9">
        <v>1047.7470000000001</v>
      </c>
      <c r="AS26" s="9">
        <v>432.72899999999998</v>
      </c>
      <c r="AT26" s="9">
        <v>615.01900000000001</v>
      </c>
      <c r="AU26" s="9">
        <v>11418.44</v>
      </c>
      <c r="AV26" s="9">
        <v>6079.9520000000002</v>
      </c>
      <c r="AW26" s="9">
        <v>5338.4880000000003</v>
      </c>
      <c r="AX26" s="9">
        <v>7937.6779999999999</v>
      </c>
      <c r="AY26" s="9">
        <v>5071.7510000000002</v>
      </c>
      <c r="AZ26" s="9">
        <v>2865.9270000000001</v>
      </c>
      <c r="BA26" s="9">
        <v>3480.7620000000002</v>
      </c>
      <c r="BB26" s="9">
        <v>1008.202</v>
      </c>
      <c r="BC26" s="9">
        <v>2472.5610000000001</v>
      </c>
      <c r="BD26" s="9">
        <v>1702.5820000000001</v>
      </c>
      <c r="BE26" s="9">
        <v>890.95899999999995</v>
      </c>
      <c r="BF26" s="9">
        <v>811.62199999999996</v>
      </c>
      <c r="BG26" s="9">
        <v>282.33999999999997</v>
      </c>
      <c r="BH26" s="9">
        <v>153.876</v>
      </c>
      <c r="BI26" s="9">
        <v>128.464</v>
      </c>
      <c r="BJ26" s="9">
        <v>107.473</v>
      </c>
      <c r="BK26" s="9">
        <v>78.748999999999995</v>
      </c>
      <c r="BL26" s="9">
        <v>28.724</v>
      </c>
      <c r="BM26" s="9">
        <v>60.256999999999998</v>
      </c>
      <c r="BN26" s="9">
        <v>43.244</v>
      </c>
      <c r="BO26" s="9">
        <v>17.013000000000002</v>
      </c>
      <c r="BP26" s="9">
        <v>47.216000000000001</v>
      </c>
      <c r="BQ26" s="9">
        <v>35.505000000000003</v>
      </c>
      <c r="BR26" s="9">
        <v>11.711</v>
      </c>
      <c r="BS26" s="9">
        <v>174.86699999999999</v>
      </c>
      <c r="BT26" s="9">
        <v>75.126999999999995</v>
      </c>
      <c r="BU26" s="9">
        <v>99.74</v>
      </c>
      <c r="BV26" s="9">
        <v>1537.684</v>
      </c>
      <c r="BW26" s="9">
        <v>803.86400000000003</v>
      </c>
      <c r="BX26" s="9">
        <v>733.82</v>
      </c>
      <c r="BY26" s="9">
        <v>576.14499999999998</v>
      </c>
      <c r="BZ26" s="9">
        <v>429.87799999999999</v>
      </c>
      <c r="CA26" s="9">
        <v>146.267</v>
      </c>
      <c r="CB26" s="9">
        <v>961.53899999999999</v>
      </c>
      <c r="CC26" s="9">
        <v>373.98599999999999</v>
      </c>
      <c r="CD26" s="9">
        <v>587.553</v>
      </c>
      <c r="CE26" s="9">
        <v>655.65599999999995</v>
      </c>
      <c r="CF26" s="9">
        <v>487.428</v>
      </c>
      <c r="CG26" s="9">
        <v>168.22800000000001</v>
      </c>
      <c r="CH26" s="9">
        <v>1046.9259999999999</v>
      </c>
      <c r="CI26" s="9">
        <v>403.53199999999998</v>
      </c>
      <c r="CJ26" s="9">
        <v>643.39499999999998</v>
      </c>
      <c r="CK26" s="9">
        <v>1021.795</v>
      </c>
      <c r="CL26" s="9">
        <v>417.23</v>
      </c>
      <c r="CM26" s="9">
        <v>604.56600000000003</v>
      </c>
      <c r="CN26" s="9">
        <v>1839.1559999999999</v>
      </c>
      <c r="CO26" s="9">
        <v>934.98199999999997</v>
      </c>
      <c r="CP26" s="9">
        <v>904.17399999999998</v>
      </c>
      <c r="CQ26" s="9">
        <v>849.72699999999998</v>
      </c>
      <c r="CR26" s="9">
        <v>515.351</v>
      </c>
      <c r="CS26" s="9">
        <v>334.37599999999998</v>
      </c>
      <c r="CT26" s="9">
        <v>989.43</v>
      </c>
      <c r="CU26" s="9">
        <v>419.63200000000001</v>
      </c>
      <c r="CV26" s="9">
        <v>569.798</v>
      </c>
      <c r="CW26" s="9">
        <v>484.74900000000002</v>
      </c>
      <c r="CX26" s="9">
        <v>242.32400000000001</v>
      </c>
      <c r="CY26" s="9">
        <v>242.42599999999999</v>
      </c>
      <c r="CZ26" s="9">
        <v>65.953999999999994</v>
      </c>
      <c r="DA26" s="9">
        <v>31.870999999999999</v>
      </c>
      <c r="DB26" s="9">
        <v>34.082999999999998</v>
      </c>
      <c r="DC26" s="9">
        <v>9.0760000000000005</v>
      </c>
      <c r="DD26" s="9">
        <v>6.1470000000000002</v>
      </c>
      <c r="DE26" s="9">
        <v>2.9289999999999998</v>
      </c>
      <c r="DF26" s="9">
        <v>7.0359999999999996</v>
      </c>
      <c r="DG26" s="9">
        <v>5.2720000000000002</v>
      </c>
      <c r="DH26" s="9">
        <v>1.7649999999999999</v>
      </c>
      <c r="DI26" s="9">
        <v>2.04</v>
      </c>
      <c r="DJ26" s="9">
        <v>0.875</v>
      </c>
      <c r="DK26" s="9">
        <v>1.165</v>
      </c>
      <c r="DL26" s="9">
        <v>56.878</v>
      </c>
      <c r="DM26" s="9">
        <v>25.724</v>
      </c>
      <c r="DN26" s="9">
        <v>31.154</v>
      </c>
      <c r="DO26" s="9">
        <v>449.66300000000001</v>
      </c>
      <c r="DP26" s="9">
        <v>225.303</v>
      </c>
      <c r="DQ26" s="9">
        <v>224.36</v>
      </c>
      <c r="DR26" s="9">
        <v>108.60599999999999</v>
      </c>
      <c r="DS26" s="9">
        <v>71.543999999999997</v>
      </c>
      <c r="DT26" s="9">
        <v>37.061999999999998</v>
      </c>
      <c r="DU26" s="9">
        <v>341.05700000000002</v>
      </c>
      <c r="DV26" s="9">
        <v>153.75899999999999</v>
      </c>
      <c r="DW26" s="9">
        <v>187.298</v>
      </c>
      <c r="DX26" s="9">
        <v>114.673</v>
      </c>
      <c r="DY26" s="9">
        <v>75.852999999999994</v>
      </c>
      <c r="DZ26" s="9">
        <v>38.82</v>
      </c>
      <c r="EA26" s="9">
        <v>370.07600000000002</v>
      </c>
      <c r="EB26" s="9">
        <v>166.471</v>
      </c>
      <c r="EC26" s="9">
        <v>203.60499999999999</v>
      </c>
      <c r="ED26" s="9">
        <v>348.09300000000002</v>
      </c>
      <c r="EE26" s="9">
        <v>159.03100000000001</v>
      </c>
      <c r="EF26" s="9">
        <v>189.06299999999999</v>
      </c>
      <c r="EG26" s="9">
        <v>641.44899999999996</v>
      </c>
      <c r="EH26" s="9">
        <v>306.392</v>
      </c>
      <c r="EI26" s="9">
        <v>335.05599999999998</v>
      </c>
      <c r="EJ26" s="9">
        <v>144.41</v>
      </c>
      <c r="EK26" s="9">
        <v>97.182000000000002</v>
      </c>
      <c r="EL26" s="9">
        <v>47.228000000000002</v>
      </c>
      <c r="EM26" s="9">
        <v>497.03899999999999</v>
      </c>
      <c r="EN26" s="9">
        <v>209.21100000000001</v>
      </c>
      <c r="EO26" s="9">
        <v>287.82799999999997</v>
      </c>
      <c r="EP26" s="9">
        <v>197.63800000000001</v>
      </c>
      <c r="EQ26" s="9">
        <v>91.921999999999997</v>
      </c>
      <c r="ER26" s="9">
        <v>105.71599999999999</v>
      </c>
      <c r="ES26" s="9">
        <v>28.681000000000001</v>
      </c>
      <c r="ET26" s="9">
        <v>11.294</v>
      </c>
      <c r="EU26" s="9">
        <v>17.387</v>
      </c>
      <c r="EV26" s="9">
        <v>1.4490000000000001</v>
      </c>
      <c r="EW26" s="9">
        <v>1.371</v>
      </c>
      <c r="EX26" s="9">
        <v>7.8E-2</v>
      </c>
      <c r="EY26" s="9">
        <v>0.92700000000000005</v>
      </c>
      <c r="EZ26" s="9">
        <v>0.84899999999999998</v>
      </c>
      <c r="FA26" s="9">
        <v>7.8E-2</v>
      </c>
      <c r="FB26" s="9">
        <v>0.52200000000000002</v>
      </c>
      <c r="FC26" s="9">
        <v>0.52200000000000002</v>
      </c>
      <c r="FD26" s="9">
        <v>0</v>
      </c>
      <c r="FE26" s="9">
        <v>27.233000000000001</v>
      </c>
      <c r="FF26" s="9">
        <v>9.9239999999999995</v>
      </c>
      <c r="FG26" s="9">
        <v>17.309000000000001</v>
      </c>
      <c r="FH26" s="9">
        <v>181.47499999999999</v>
      </c>
      <c r="FI26" s="9">
        <v>85.608000000000004</v>
      </c>
      <c r="FJ26" s="9">
        <v>95.867000000000004</v>
      </c>
      <c r="FK26" s="9">
        <v>17.518999999999998</v>
      </c>
      <c r="FL26" s="9">
        <v>12.371</v>
      </c>
      <c r="FM26" s="9">
        <v>5.1479999999999997</v>
      </c>
      <c r="FN26" s="9">
        <v>163.95599999999999</v>
      </c>
      <c r="FO26" s="9">
        <v>73.236999999999995</v>
      </c>
      <c r="FP26" s="9">
        <v>90.718999999999994</v>
      </c>
      <c r="FQ26" s="9">
        <v>18.343</v>
      </c>
      <c r="FR26" s="9">
        <v>13.117000000000001</v>
      </c>
      <c r="FS26" s="9">
        <v>5.226</v>
      </c>
      <c r="FT26" s="9">
        <v>179.29499999999999</v>
      </c>
      <c r="FU26" s="9">
        <v>78.805000000000007</v>
      </c>
      <c r="FV26" s="9">
        <v>100.49</v>
      </c>
      <c r="FW26" s="9">
        <v>164.88300000000001</v>
      </c>
      <c r="FX26" s="9">
        <v>74.085999999999999</v>
      </c>
      <c r="FY26" s="9">
        <v>90.796999999999997</v>
      </c>
      <c r="FZ26" s="9">
        <v>1197.7080000000001</v>
      </c>
      <c r="GA26" s="9">
        <v>628.59</v>
      </c>
      <c r="GB26" s="9">
        <v>569.11800000000005</v>
      </c>
      <c r="GC26" s="9">
        <v>705.31700000000001</v>
      </c>
      <c r="GD26" s="9">
        <v>418.16899999999998</v>
      </c>
      <c r="GE26" s="9">
        <v>287.14800000000002</v>
      </c>
      <c r="GF26" s="9">
        <v>492.39100000000002</v>
      </c>
      <c r="GG26" s="9">
        <v>210.42099999999999</v>
      </c>
      <c r="GH26" s="9">
        <v>281.97000000000003</v>
      </c>
      <c r="GI26" s="9">
        <v>287.11099999999999</v>
      </c>
      <c r="GJ26" s="9">
        <v>150.40100000000001</v>
      </c>
      <c r="GK26" s="9">
        <v>136.71</v>
      </c>
      <c r="GL26" s="9">
        <v>37.273000000000003</v>
      </c>
      <c r="GM26" s="9">
        <v>20.577000000000002</v>
      </c>
      <c r="GN26" s="9">
        <v>16.696000000000002</v>
      </c>
      <c r="GO26" s="9">
        <v>7.6280000000000001</v>
      </c>
      <c r="GP26" s="9">
        <v>4.7759999999999998</v>
      </c>
      <c r="GQ26" s="9">
        <v>2.8519999999999999</v>
      </c>
      <c r="GR26" s="9">
        <v>6.109</v>
      </c>
      <c r="GS26" s="9">
        <v>4.423</v>
      </c>
      <c r="GT26" s="9">
        <v>1.6870000000000001</v>
      </c>
      <c r="GU26" s="9">
        <v>1.518</v>
      </c>
      <c r="GV26" s="9">
        <v>0.35299999999999998</v>
      </c>
      <c r="GW26" s="9">
        <v>1.165</v>
      </c>
      <c r="GX26" s="9">
        <v>29.645</v>
      </c>
      <c r="GY26" s="9">
        <v>15.801</v>
      </c>
      <c r="GZ26" s="9">
        <v>13.843999999999999</v>
      </c>
      <c r="HA26" s="9">
        <v>268.18799999999999</v>
      </c>
      <c r="HB26" s="9">
        <v>139.69499999999999</v>
      </c>
      <c r="HC26" s="9">
        <v>128.49299999999999</v>
      </c>
      <c r="HD26" s="9">
        <v>91.087000000000003</v>
      </c>
      <c r="HE26" s="9">
        <v>59.173000000000002</v>
      </c>
      <c r="HF26" s="9">
        <v>31.914000000000001</v>
      </c>
      <c r="HG26" s="9">
        <v>177.101</v>
      </c>
      <c r="HH26" s="9">
        <v>80.522000000000006</v>
      </c>
      <c r="HI26" s="9">
        <v>96.578999999999994</v>
      </c>
      <c r="HJ26" s="9">
        <v>96.33</v>
      </c>
      <c r="HK26" s="9">
        <v>62.735999999999997</v>
      </c>
      <c r="HL26" s="9">
        <v>33.594999999999999</v>
      </c>
      <c r="HM26" s="9">
        <v>190.78100000000001</v>
      </c>
      <c r="HN26" s="9">
        <v>87.665999999999997</v>
      </c>
      <c r="HO26" s="9">
        <v>103.11499999999999</v>
      </c>
      <c r="HP26" s="9">
        <v>183.21</v>
      </c>
      <c r="HQ26" s="9">
        <v>84.944000000000003</v>
      </c>
      <c r="HR26" s="9">
        <v>98.266000000000005</v>
      </c>
      <c r="HS26" s="9">
        <v>2775.5909999999999</v>
      </c>
      <c r="HT26" s="9">
        <v>1512</v>
      </c>
      <c r="HU26" s="9">
        <v>1263.5909999999999</v>
      </c>
      <c r="HV26" s="9">
        <v>2150.8470000000002</v>
      </c>
      <c r="HW26" s="9">
        <v>1337.5550000000001</v>
      </c>
      <c r="HX26" s="9">
        <v>813.29100000000005</v>
      </c>
      <c r="HY26" s="9">
        <v>624.745</v>
      </c>
      <c r="HZ26" s="9">
        <v>174.44499999999999</v>
      </c>
      <c r="IA26" s="9">
        <v>450.29899999999998</v>
      </c>
      <c r="IB26" s="9">
        <v>373.04500000000002</v>
      </c>
      <c r="IC26" s="9">
        <v>212.58099999999999</v>
      </c>
      <c r="ID26" s="9">
        <v>160.464</v>
      </c>
      <c r="IE26" s="9">
        <v>53.204999999999998</v>
      </c>
      <c r="IF26" s="9">
        <v>29.210999999999999</v>
      </c>
      <c r="IG26" s="9">
        <v>23.994</v>
      </c>
      <c r="IH26" s="9">
        <v>21.245000000000001</v>
      </c>
      <c r="II26" s="9">
        <v>14.747999999999999</v>
      </c>
      <c r="IJ26" s="9">
        <v>6.4960000000000004</v>
      </c>
      <c r="IK26" s="9">
        <v>10.026999999999999</v>
      </c>
      <c r="IL26" s="9">
        <v>7.9420000000000002</v>
      </c>
      <c r="IM26" s="9">
        <v>2.085</v>
      </c>
      <c r="IN26" s="9">
        <v>11.218</v>
      </c>
      <c r="IO26" s="9">
        <v>6.806</v>
      </c>
      <c r="IP26" s="9">
        <v>4.4109999999999996</v>
      </c>
      <c r="IQ26" s="9">
        <v>31.96</v>
      </c>
    </row>
    <row r="27" spans="1:251">
      <c r="A27" s="10">
        <v>42309</v>
      </c>
      <c r="B27" s="9">
        <v>11935.266</v>
      </c>
      <c r="C27" s="9">
        <v>6373.6959999999999</v>
      </c>
      <c r="D27" s="9">
        <v>5561.57</v>
      </c>
      <c r="E27" s="9">
        <v>8221.1149999999998</v>
      </c>
      <c r="F27" s="9">
        <v>5239.0339999999997</v>
      </c>
      <c r="G27" s="9">
        <v>2982.0819999999999</v>
      </c>
      <c r="H27" s="9">
        <v>3714.1509999999998</v>
      </c>
      <c r="I27" s="9">
        <v>1134.663</v>
      </c>
      <c r="J27" s="9">
        <v>2579.489</v>
      </c>
      <c r="K27" s="9">
        <v>1774.796</v>
      </c>
      <c r="L27" s="9">
        <v>919.35699999999997</v>
      </c>
      <c r="M27" s="9">
        <v>855.43899999999996</v>
      </c>
      <c r="N27" s="9">
        <v>309.995</v>
      </c>
      <c r="O27" s="9">
        <v>173.15299999999999</v>
      </c>
      <c r="P27" s="9">
        <v>136.84299999999999</v>
      </c>
      <c r="Q27" s="9">
        <v>125.67400000000001</v>
      </c>
      <c r="R27" s="9">
        <v>90.843999999999994</v>
      </c>
      <c r="S27" s="9">
        <v>34.83</v>
      </c>
      <c r="T27" s="9">
        <v>72.986000000000004</v>
      </c>
      <c r="U27" s="9">
        <v>53.081000000000003</v>
      </c>
      <c r="V27" s="9">
        <v>19.905000000000001</v>
      </c>
      <c r="W27" s="9">
        <v>52.688000000000002</v>
      </c>
      <c r="X27" s="9">
        <v>37.762999999999998</v>
      </c>
      <c r="Y27" s="9">
        <v>14.925000000000001</v>
      </c>
      <c r="Z27" s="9">
        <v>184.322</v>
      </c>
      <c r="AA27" s="9">
        <v>82.308999999999997</v>
      </c>
      <c r="AB27" s="9">
        <v>102.01300000000001</v>
      </c>
      <c r="AC27" s="9">
        <v>1606.876</v>
      </c>
      <c r="AD27" s="9">
        <v>825.43200000000002</v>
      </c>
      <c r="AE27" s="9">
        <v>781.44399999999996</v>
      </c>
      <c r="AF27" s="9">
        <v>584.05499999999995</v>
      </c>
      <c r="AG27" s="9">
        <v>425.43200000000002</v>
      </c>
      <c r="AH27" s="9">
        <v>158.62299999999999</v>
      </c>
      <c r="AI27" s="9">
        <v>1022.821</v>
      </c>
      <c r="AJ27" s="9">
        <v>400.00099999999998</v>
      </c>
      <c r="AK27" s="9">
        <v>622.82000000000005</v>
      </c>
      <c r="AL27" s="9">
        <v>675.96199999999999</v>
      </c>
      <c r="AM27" s="9">
        <v>490.39100000000002</v>
      </c>
      <c r="AN27" s="9">
        <v>185.571</v>
      </c>
      <c r="AO27" s="9">
        <v>1098.8340000000001</v>
      </c>
      <c r="AP27" s="9">
        <v>428.96600000000001</v>
      </c>
      <c r="AQ27" s="9">
        <v>669.86800000000005</v>
      </c>
      <c r="AR27" s="9">
        <v>1095.807</v>
      </c>
      <c r="AS27" s="9">
        <v>453.08199999999999</v>
      </c>
      <c r="AT27" s="9">
        <v>642.72500000000002</v>
      </c>
      <c r="AU27" s="9">
        <v>11472.169</v>
      </c>
      <c r="AV27" s="9">
        <v>6089.5110000000004</v>
      </c>
      <c r="AW27" s="9">
        <v>5382.6580000000004</v>
      </c>
      <c r="AX27" s="9">
        <v>8019.0889999999999</v>
      </c>
      <c r="AY27" s="9">
        <v>5093.616</v>
      </c>
      <c r="AZ27" s="9">
        <v>2925.4720000000002</v>
      </c>
      <c r="BA27" s="9">
        <v>3453.08</v>
      </c>
      <c r="BB27" s="9">
        <v>995.89400000000001</v>
      </c>
      <c r="BC27" s="9">
        <v>2457.1860000000001</v>
      </c>
      <c r="BD27" s="9">
        <v>1735.0740000000001</v>
      </c>
      <c r="BE27" s="9">
        <v>896.25900000000001</v>
      </c>
      <c r="BF27" s="9">
        <v>838.81500000000005</v>
      </c>
      <c r="BG27" s="9">
        <v>290.84300000000002</v>
      </c>
      <c r="BH27" s="9">
        <v>162.24</v>
      </c>
      <c r="BI27" s="9">
        <v>128.60300000000001</v>
      </c>
      <c r="BJ27" s="9">
        <v>120.64400000000001</v>
      </c>
      <c r="BK27" s="9">
        <v>87.394000000000005</v>
      </c>
      <c r="BL27" s="9">
        <v>33.25</v>
      </c>
      <c r="BM27" s="9">
        <v>68.941000000000003</v>
      </c>
      <c r="BN27" s="9">
        <v>50.615000000000002</v>
      </c>
      <c r="BO27" s="9">
        <v>18.324999999999999</v>
      </c>
      <c r="BP27" s="9">
        <v>51.703000000000003</v>
      </c>
      <c r="BQ27" s="9">
        <v>36.777999999999999</v>
      </c>
      <c r="BR27" s="9">
        <v>14.925000000000001</v>
      </c>
      <c r="BS27" s="9">
        <v>170.19900000000001</v>
      </c>
      <c r="BT27" s="9">
        <v>74.846000000000004</v>
      </c>
      <c r="BU27" s="9">
        <v>95.352999999999994</v>
      </c>
      <c r="BV27" s="9">
        <v>1582.569</v>
      </c>
      <c r="BW27" s="9">
        <v>810.49599999999998</v>
      </c>
      <c r="BX27" s="9">
        <v>772.07299999999998</v>
      </c>
      <c r="BY27" s="9">
        <v>578.654</v>
      </c>
      <c r="BZ27" s="9">
        <v>421.7</v>
      </c>
      <c r="CA27" s="9">
        <v>156.95400000000001</v>
      </c>
      <c r="CB27" s="9">
        <v>1003.914</v>
      </c>
      <c r="CC27" s="9">
        <v>388.79599999999999</v>
      </c>
      <c r="CD27" s="9">
        <v>615.11900000000003</v>
      </c>
      <c r="CE27" s="9">
        <v>665.798</v>
      </c>
      <c r="CF27" s="9">
        <v>483.476</v>
      </c>
      <c r="CG27" s="9">
        <v>182.32300000000001</v>
      </c>
      <c r="CH27" s="9">
        <v>1069.2760000000001</v>
      </c>
      <c r="CI27" s="9">
        <v>412.78300000000002</v>
      </c>
      <c r="CJ27" s="9">
        <v>656.49199999999996</v>
      </c>
      <c r="CK27" s="9">
        <v>1072.855</v>
      </c>
      <c r="CL27" s="9">
        <v>439.411</v>
      </c>
      <c r="CM27" s="9">
        <v>633.44399999999996</v>
      </c>
      <c r="CN27" s="9">
        <v>1852.5160000000001</v>
      </c>
      <c r="CO27" s="9">
        <v>930.00099999999998</v>
      </c>
      <c r="CP27" s="9">
        <v>922.51400000000001</v>
      </c>
      <c r="CQ27" s="9">
        <v>877.41800000000001</v>
      </c>
      <c r="CR27" s="9">
        <v>519.46900000000005</v>
      </c>
      <c r="CS27" s="9">
        <v>357.94900000000001</v>
      </c>
      <c r="CT27" s="9">
        <v>975.09799999999996</v>
      </c>
      <c r="CU27" s="9">
        <v>410.53300000000002</v>
      </c>
      <c r="CV27" s="9">
        <v>564.56500000000005</v>
      </c>
      <c r="CW27" s="9">
        <v>532.03499999999997</v>
      </c>
      <c r="CX27" s="9">
        <v>264.90100000000001</v>
      </c>
      <c r="CY27" s="9">
        <v>267.13400000000001</v>
      </c>
      <c r="CZ27" s="9">
        <v>68.021000000000001</v>
      </c>
      <c r="DA27" s="9">
        <v>36.234999999999999</v>
      </c>
      <c r="DB27" s="9">
        <v>31.786999999999999</v>
      </c>
      <c r="DC27" s="9">
        <v>16.079000000000001</v>
      </c>
      <c r="DD27" s="9">
        <v>11.224</v>
      </c>
      <c r="DE27" s="9">
        <v>4.8550000000000004</v>
      </c>
      <c r="DF27" s="9">
        <v>10.499000000000001</v>
      </c>
      <c r="DG27" s="9">
        <v>7.7960000000000003</v>
      </c>
      <c r="DH27" s="9">
        <v>2.7040000000000002</v>
      </c>
      <c r="DI27" s="9">
        <v>5.5789999999999997</v>
      </c>
      <c r="DJ27" s="9">
        <v>3.4279999999999999</v>
      </c>
      <c r="DK27" s="9">
        <v>2.1509999999999998</v>
      </c>
      <c r="DL27" s="9">
        <v>51.942999999999998</v>
      </c>
      <c r="DM27" s="9">
        <v>25.010999999999999</v>
      </c>
      <c r="DN27" s="9">
        <v>26.931999999999999</v>
      </c>
      <c r="DO27" s="9">
        <v>504.238</v>
      </c>
      <c r="DP27" s="9">
        <v>250.07499999999999</v>
      </c>
      <c r="DQ27" s="9">
        <v>254.16399999999999</v>
      </c>
      <c r="DR27" s="9">
        <v>114.29300000000001</v>
      </c>
      <c r="DS27" s="9">
        <v>75.349000000000004</v>
      </c>
      <c r="DT27" s="9">
        <v>38.944000000000003</v>
      </c>
      <c r="DU27" s="9">
        <v>389.94600000000003</v>
      </c>
      <c r="DV27" s="9">
        <v>174.72499999999999</v>
      </c>
      <c r="DW27" s="9">
        <v>215.22</v>
      </c>
      <c r="DX27" s="9">
        <v>126.217</v>
      </c>
      <c r="DY27" s="9">
        <v>83.953000000000003</v>
      </c>
      <c r="DZ27" s="9">
        <v>42.264000000000003</v>
      </c>
      <c r="EA27" s="9">
        <v>405.81799999999998</v>
      </c>
      <c r="EB27" s="9">
        <v>180.94800000000001</v>
      </c>
      <c r="EC27" s="9">
        <v>224.87</v>
      </c>
      <c r="ED27" s="9">
        <v>400.44499999999999</v>
      </c>
      <c r="EE27" s="9">
        <v>182.52099999999999</v>
      </c>
      <c r="EF27" s="9">
        <v>217.92400000000001</v>
      </c>
      <c r="EG27" s="9">
        <v>646.83600000000001</v>
      </c>
      <c r="EH27" s="9">
        <v>304.22699999999998</v>
      </c>
      <c r="EI27" s="9">
        <v>342.60899999999998</v>
      </c>
      <c r="EJ27" s="9">
        <v>161.05199999999999</v>
      </c>
      <c r="EK27" s="9">
        <v>105.354</v>
      </c>
      <c r="EL27" s="9">
        <v>55.698</v>
      </c>
      <c r="EM27" s="9">
        <v>485.78399999999999</v>
      </c>
      <c r="EN27" s="9">
        <v>198.87299999999999</v>
      </c>
      <c r="EO27" s="9">
        <v>286.911</v>
      </c>
      <c r="EP27" s="9">
        <v>224.44499999999999</v>
      </c>
      <c r="EQ27" s="9">
        <v>101.569</v>
      </c>
      <c r="ER27" s="9">
        <v>122.876</v>
      </c>
      <c r="ES27" s="9">
        <v>29.565999999999999</v>
      </c>
      <c r="ET27" s="9">
        <v>14.872999999999999</v>
      </c>
      <c r="EU27" s="9">
        <v>14.694000000000001</v>
      </c>
      <c r="EV27" s="9">
        <v>2.6389999999999998</v>
      </c>
      <c r="EW27" s="9">
        <v>2.3039999999999998</v>
      </c>
      <c r="EX27" s="9">
        <v>0.33500000000000002</v>
      </c>
      <c r="EY27" s="9">
        <v>1.867</v>
      </c>
      <c r="EZ27" s="9">
        <v>1.532</v>
      </c>
      <c r="FA27" s="9">
        <v>0.33500000000000002</v>
      </c>
      <c r="FB27" s="9">
        <v>0.77200000000000002</v>
      </c>
      <c r="FC27" s="9">
        <v>0.77200000000000002</v>
      </c>
      <c r="FD27" s="9">
        <v>0</v>
      </c>
      <c r="FE27" s="9">
        <v>26.927</v>
      </c>
      <c r="FF27" s="9">
        <v>12.569000000000001</v>
      </c>
      <c r="FG27" s="9">
        <v>14.358000000000001</v>
      </c>
      <c r="FH27" s="9">
        <v>212.70500000000001</v>
      </c>
      <c r="FI27" s="9">
        <v>94.751999999999995</v>
      </c>
      <c r="FJ27" s="9">
        <v>117.952</v>
      </c>
      <c r="FK27" s="9">
        <v>19.123999999999999</v>
      </c>
      <c r="FL27" s="9">
        <v>13.266</v>
      </c>
      <c r="FM27" s="9">
        <v>5.8579999999999997</v>
      </c>
      <c r="FN27" s="9">
        <v>193.58</v>
      </c>
      <c r="FO27" s="9">
        <v>81.486000000000004</v>
      </c>
      <c r="FP27" s="9">
        <v>112.09399999999999</v>
      </c>
      <c r="FQ27" s="9">
        <v>21.763999999999999</v>
      </c>
      <c r="FR27" s="9">
        <v>15.57</v>
      </c>
      <c r="FS27" s="9">
        <v>6.194</v>
      </c>
      <c r="FT27" s="9">
        <v>202.68100000000001</v>
      </c>
      <c r="FU27" s="9">
        <v>85.998999999999995</v>
      </c>
      <c r="FV27" s="9">
        <v>116.682</v>
      </c>
      <c r="FW27" s="9">
        <v>195.447</v>
      </c>
      <c r="FX27" s="9">
        <v>83.018000000000001</v>
      </c>
      <c r="FY27" s="9">
        <v>112.429</v>
      </c>
      <c r="FZ27" s="9">
        <v>1205.6790000000001</v>
      </c>
      <c r="GA27" s="9">
        <v>625.77499999999998</v>
      </c>
      <c r="GB27" s="9">
        <v>579.90499999999997</v>
      </c>
      <c r="GC27" s="9">
        <v>716.36500000000001</v>
      </c>
      <c r="GD27" s="9">
        <v>414.11399999999998</v>
      </c>
      <c r="GE27" s="9">
        <v>302.25099999999998</v>
      </c>
      <c r="GF27" s="9">
        <v>489.31400000000002</v>
      </c>
      <c r="GG27" s="9">
        <v>211.66</v>
      </c>
      <c r="GH27" s="9">
        <v>277.654</v>
      </c>
      <c r="GI27" s="9">
        <v>307.58999999999997</v>
      </c>
      <c r="GJ27" s="9">
        <v>163.33199999999999</v>
      </c>
      <c r="GK27" s="9">
        <v>144.25800000000001</v>
      </c>
      <c r="GL27" s="9">
        <v>38.454999999999998</v>
      </c>
      <c r="GM27" s="9">
        <v>21.361999999999998</v>
      </c>
      <c r="GN27" s="9">
        <v>17.093</v>
      </c>
      <c r="GO27" s="9">
        <v>13.439</v>
      </c>
      <c r="GP27" s="9">
        <v>8.92</v>
      </c>
      <c r="GQ27" s="9">
        <v>4.5199999999999996</v>
      </c>
      <c r="GR27" s="9">
        <v>8.6319999999999997</v>
      </c>
      <c r="GS27" s="9">
        <v>6.2640000000000002</v>
      </c>
      <c r="GT27" s="9">
        <v>2.3679999999999999</v>
      </c>
      <c r="GU27" s="9">
        <v>4.8070000000000004</v>
      </c>
      <c r="GV27" s="9">
        <v>2.6560000000000001</v>
      </c>
      <c r="GW27" s="9">
        <v>2.1509999999999998</v>
      </c>
      <c r="GX27" s="9">
        <v>25.015999999999998</v>
      </c>
      <c r="GY27" s="9">
        <v>12.442</v>
      </c>
      <c r="GZ27" s="9">
        <v>12.574</v>
      </c>
      <c r="HA27" s="9">
        <v>291.53399999999999</v>
      </c>
      <c r="HB27" s="9">
        <v>155.322</v>
      </c>
      <c r="HC27" s="9">
        <v>136.21100000000001</v>
      </c>
      <c r="HD27" s="9">
        <v>95.168000000000006</v>
      </c>
      <c r="HE27" s="9">
        <v>62.082999999999998</v>
      </c>
      <c r="HF27" s="9">
        <v>33.085000000000001</v>
      </c>
      <c r="HG27" s="9">
        <v>196.36500000000001</v>
      </c>
      <c r="HH27" s="9">
        <v>93.239000000000004</v>
      </c>
      <c r="HI27" s="9">
        <v>103.126</v>
      </c>
      <c r="HJ27" s="9">
        <v>104.453</v>
      </c>
      <c r="HK27" s="9">
        <v>68.382999999999996</v>
      </c>
      <c r="HL27" s="9">
        <v>36.070999999999998</v>
      </c>
      <c r="HM27" s="9">
        <v>203.136</v>
      </c>
      <c r="HN27" s="9">
        <v>94.948999999999998</v>
      </c>
      <c r="HO27" s="9">
        <v>108.187</v>
      </c>
      <c r="HP27" s="9">
        <v>204.99799999999999</v>
      </c>
      <c r="HQ27" s="9">
        <v>99.503</v>
      </c>
      <c r="HR27" s="9">
        <v>105.495</v>
      </c>
      <c r="HS27" s="9">
        <v>2782.1680000000001</v>
      </c>
      <c r="HT27" s="9">
        <v>1515.0119999999999</v>
      </c>
      <c r="HU27" s="9">
        <v>1267.1569999999999</v>
      </c>
      <c r="HV27" s="9">
        <v>2165.9369999999999</v>
      </c>
      <c r="HW27" s="9">
        <v>1338.82</v>
      </c>
      <c r="HX27" s="9">
        <v>827.11699999999996</v>
      </c>
      <c r="HY27" s="9">
        <v>616.23099999999999</v>
      </c>
      <c r="HZ27" s="9">
        <v>176.191</v>
      </c>
      <c r="IA27" s="9">
        <v>440.04</v>
      </c>
      <c r="IB27" s="9">
        <v>383.774</v>
      </c>
      <c r="IC27" s="9">
        <v>224.91399999999999</v>
      </c>
      <c r="ID27" s="9">
        <v>158.86000000000001</v>
      </c>
      <c r="IE27" s="9">
        <v>58.984000000000002</v>
      </c>
      <c r="IF27" s="9">
        <v>34.386000000000003</v>
      </c>
      <c r="IG27" s="9">
        <v>24.597999999999999</v>
      </c>
      <c r="IH27" s="9">
        <v>28.411999999999999</v>
      </c>
      <c r="II27" s="9">
        <v>20.53</v>
      </c>
      <c r="IJ27" s="9">
        <v>7.8819999999999997</v>
      </c>
      <c r="IK27" s="9">
        <v>15.82</v>
      </c>
      <c r="IL27" s="9">
        <v>12.502000000000001</v>
      </c>
      <c r="IM27" s="9">
        <v>3.3180000000000001</v>
      </c>
      <c r="IN27" s="9">
        <v>12.592000000000001</v>
      </c>
      <c r="IO27" s="9">
        <v>8.0280000000000005</v>
      </c>
      <c r="IP27" s="9">
        <v>4.5640000000000001</v>
      </c>
      <c r="IQ27" s="9">
        <v>30.571999999999999</v>
      </c>
    </row>
    <row r="28" spans="1:251">
      <c r="A28" s="10">
        <v>42339</v>
      </c>
      <c r="B28" s="9">
        <v>12025.029</v>
      </c>
      <c r="C28" s="9">
        <v>6435.2659999999996</v>
      </c>
      <c r="D28" s="9">
        <v>5589.7640000000001</v>
      </c>
      <c r="E28" s="9">
        <v>8348.99</v>
      </c>
      <c r="F28" s="9">
        <v>5315.817</v>
      </c>
      <c r="G28" s="9">
        <v>3033.1729999999998</v>
      </c>
      <c r="H28" s="9">
        <v>3676.0390000000002</v>
      </c>
      <c r="I28" s="9">
        <v>1119.4490000000001</v>
      </c>
      <c r="J28" s="9">
        <v>2556.5909999999999</v>
      </c>
      <c r="K28" s="9">
        <v>1838.376</v>
      </c>
      <c r="L28" s="9">
        <v>939.94500000000005</v>
      </c>
      <c r="M28" s="9">
        <v>898.43</v>
      </c>
      <c r="N28" s="9">
        <v>336.80799999999999</v>
      </c>
      <c r="O28" s="9">
        <v>183.99100000000001</v>
      </c>
      <c r="P28" s="9">
        <v>152.816</v>
      </c>
      <c r="Q28" s="9">
        <v>137.328</v>
      </c>
      <c r="R28" s="9">
        <v>101.075</v>
      </c>
      <c r="S28" s="9">
        <v>36.253</v>
      </c>
      <c r="T28" s="9">
        <v>69.338999999999999</v>
      </c>
      <c r="U28" s="9">
        <v>50.118000000000002</v>
      </c>
      <c r="V28" s="9">
        <v>19.221</v>
      </c>
      <c r="W28" s="9">
        <v>67.988</v>
      </c>
      <c r="X28" s="9">
        <v>50.957000000000001</v>
      </c>
      <c r="Y28" s="9">
        <v>17.030999999999999</v>
      </c>
      <c r="Z28" s="9">
        <v>199.48</v>
      </c>
      <c r="AA28" s="9">
        <v>82.915999999999997</v>
      </c>
      <c r="AB28" s="9">
        <v>116.56399999999999</v>
      </c>
      <c r="AC28" s="9">
        <v>1639.0540000000001</v>
      </c>
      <c r="AD28" s="9">
        <v>829.64</v>
      </c>
      <c r="AE28" s="9">
        <v>809.41399999999999</v>
      </c>
      <c r="AF28" s="9">
        <v>572.47900000000004</v>
      </c>
      <c r="AG28" s="9">
        <v>425.988</v>
      </c>
      <c r="AH28" s="9">
        <v>146.49100000000001</v>
      </c>
      <c r="AI28" s="9">
        <v>1066.575</v>
      </c>
      <c r="AJ28" s="9">
        <v>403.65199999999999</v>
      </c>
      <c r="AK28" s="9">
        <v>662.923</v>
      </c>
      <c r="AL28" s="9">
        <v>676.51700000000005</v>
      </c>
      <c r="AM28" s="9">
        <v>499.69900000000001</v>
      </c>
      <c r="AN28" s="9">
        <v>176.81899999999999</v>
      </c>
      <c r="AO28" s="9">
        <v>1161.8579999999999</v>
      </c>
      <c r="AP28" s="9">
        <v>440.24700000000001</v>
      </c>
      <c r="AQ28" s="9">
        <v>721.61199999999997</v>
      </c>
      <c r="AR28" s="9">
        <v>1135.914</v>
      </c>
      <c r="AS28" s="9">
        <v>453.77</v>
      </c>
      <c r="AT28" s="9">
        <v>682.14400000000001</v>
      </c>
      <c r="AU28" s="9">
        <v>11571.159</v>
      </c>
      <c r="AV28" s="9">
        <v>6154.4560000000001</v>
      </c>
      <c r="AW28" s="9">
        <v>5416.7030000000004</v>
      </c>
      <c r="AX28" s="9">
        <v>8148.8270000000002</v>
      </c>
      <c r="AY28" s="9">
        <v>5170.6540000000005</v>
      </c>
      <c r="AZ28" s="9">
        <v>2978.1729999999998</v>
      </c>
      <c r="BA28" s="9">
        <v>3422.3310000000001</v>
      </c>
      <c r="BB28" s="9">
        <v>983.80100000000004</v>
      </c>
      <c r="BC28" s="9">
        <v>2438.5300000000002</v>
      </c>
      <c r="BD28" s="9">
        <v>1793.56</v>
      </c>
      <c r="BE28" s="9">
        <v>913.48299999999995</v>
      </c>
      <c r="BF28" s="9">
        <v>880.077</v>
      </c>
      <c r="BG28" s="9">
        <v>314.15100000000001</v>
      </c>
      <c r="BH28" s="9">
        <v>169.268</v>
      </c>
      <c r="BI28" s="9">
        <v>144.88300000000001</v>
      </c>
      <c r="BJ28" s="9">
        <v>131.89500000000001</v>
      </c>
      <c r="BK28" s="9">
        <v>96.088999999999999</v>
      </c>
      <c r="BL28" s="9">
        <v>35.805999999999997</v>
      </c>
      <c r="BM28" s="9">
        <v>66.159000000000006</v>
      </c>
      <c r="BN28" s="9">
        <v>46.936999999999998</v>
      </c>
      <c r="BO28" s="9">
        <v>19.221</v>
      </c>
      <c r="BP28" s="9">
        <v>65.736000000000004</v>
      </c>
      <c r="BQ28" s="9">
        <v>49.151000000000003</v>
      </c>
      <c r="BR28" s="9">
        <v>16.585000000000001</v>
      </c>
      <c r="BS28" s="9">
        <v>182.256</v>
      </c>
      <c r="BT28" s="9">
        <v>73.180000000000007</v>
      </c>
      <c r="BU28" s="9">
        <v>109.07599999999999</v>
      </c>
      <c r="BV28" s="9">
        <v>1612.885</v>
      </c>
      <c r="BW28" s="9">
        <v>814.70100000000002</v>
      </c>
      <c r="BX28" s="9">
        <v>798.18399999999997</v>
      </c>
      <c r="BY28" s="9">
        <v>567.92600000000004</v>
      </c>
      <c r="BZ28" s="9">
        <v>421.95</v>
      </c>
      <c r="CA28" s="9">
        <v>145.976</v>
      </c>
      <c r="CB28" s="9">
        <v>1044.9590000000001</v>
      </c>
      <c r="CC28" s="9">
        <v>392.75099999999998</v>
      </c>
      <c r="CD28" s="9">
        <v>652.20799999999997</v>
      </c>
      <c r="CE28" s="9">
        <v>667.048</v>
      </c>
      <c r="CF28" s="9">
        <v>491.19099999999997</v>
      </c>
      <c r="CG28" s="9">
        <v>175.857</v>
      </c>
      <c r="CH28" s="9">
        <v>1126.5119999999999</v>
      </c>
      <c r="CI28" s="9">
        <v>422.29199999999997</v>
      </c>
      <c r="CJ28" s="9">
        <v>704.22</v>
      </c>
      <c r="CK28" s="9">
        <v>1111.1179999999999</v>
      </c>
      <c r="CL28" s="9">
        <v>439.68900000000002</v>
      </c>
      <c r="CM28" s="9">
        <v>671.42899999999997</v>
      </c>
      <c r="CN28" s="9">
        <v>1939.2380000000001</v>
      </c>
      <c r="CO28" s="9">
        <v>979.28099999999995</v>
      </c>
      <c r="CP28" s="9">
        <v>959.95699999999999</v>
      </c>
      <c r="CQ28" s="9">
        <v>969.44799999999998</v>
      </c>
      <c r="CR28" s="9">
        <v>565.649</v>
      </c>
      <c r="CS28" s="9">
        <v>403.79899999999998</v>
      </c>
      <c r="CT28" s="9">
        <v>969.79</v>
      </c>
      <c r="CU28" s="9">
        <v>413.63200000000001</v>
      </c>
      <c r="CV28" s="9">
        <v>556.15800000000002</v>
      </c>
      <c r="CW28" s="9">
        <v>572.90300000000002</v>
      </c>
      <c r="CX28" s="9">
        <v>270.71100000000001</v>
      </c>
      <c r="CY28" s="9">
        <v>302.19299999999998</v>
      </c>
      <c r="CZ28" s="9">
        <v>64.52</v>
      </c>
      <c r="DA28" s="9">
        <v>35.012</v>
      </c>
      <c r="DB28" s="9">
        <v>29.507999999999999</v>
      </c>
      <c r="DC28" s="9">
        <v>18.510999999999999</v>
      </c>
      <c r="DD28" s="9">
        <v>11.335000000000001</v>
      </c>
      <c r="DE28" s="9">
        <v>7.1760000000000002</v>
      </c>
      <c r="DF28" s="9">
        <v>12.593</v>
      </c>
      <c r="DG28" s="9">
        <v>7.0640000000000001</v>
      </c>
      <c r="DH28" s="9">
        <v>5.5289999999999999</v>
      </c>
      <c r="DI28" s="9">
        <v>5.9180000000000001</v>
      </c>
      <c r="DJ28" s="9">
        <v>4.2699999999999996</v>
      </c>
      <c r="DK28" s="9">
        <v>1.647</v>
      </c>
      <c r="DL28" s="9">
        <v>46.009</v>
      </c>
      <c r="DM28" s="9">
        <v>23.677</v>
      </c>
      <c r="DN28" s="9">
        <v>22.332000000000001</v>
      </c>
      <c r="DO28" s="9">
        <v>549.34500000000003</v>
      </c>
      <c r="DP28" s="9">
        <v>258.27600000000001</v>
      </c>
      <c r="DQ28" s="9">
        <v>291.06900000000002</v>
      </c>
      <c r="DR28" s="9">
        <v>111.36199999999999</v>
      </c>
      <c r="DS28" s="9">
        <v>73.087000000000003</v>
      </c>
      <c r="DT28" s="9">
        <v>38.274999999999999</v>
      </c>
      <c r="DU28" s="9">
        <v>437.983</v>
      </c>
      <c r="DV28" s="9">
        <v>185.18899999999999</v>
      </c>
      <c r="DW28" s="9">
        <v>252.79400000000001</v>
      </c>
      <c r="DX28" s="9">
        <v>121.45699999999999</v>
      </c>
      <c r="DY28" s="9">
        <v>78.117000000000004</v>
      </c>
      <c r="DZ28" s="9">
        <v>43.34</v>
      </c>
      <c r="EA28" s="9">
        <v>451.44600000000003</v>
      </c>
      <c r="EB28" s="9">
        <v>192.59399999999999</v>
      </c>
      <c r="EC28" s="9">
        <v>258.85300000000001</v>
      </c>
      <c r="ED28" s="9">
        <v>450.57600000000002</v>
      </c>
      <c r="EE28" s="9">
        <v>192.25299999999999</v>
      </c>
      <c r="EF28" s="9">
        <v>258.32299999999998</v>
      </c>
      <c r="EG28" s="9">
        <v>694.31399999999996</v>
      </c>
      <c r="EH28" s="9">
        <v>329.55700000000002</v>
      </c>
      <c r="EI28" s="9">
        <v>364.75799999999998</v>
      </c>
      <c r="EJ28" s="9">
        <v>183.96100000000001</v>
      </c>
      <c r="EK28" s="9">
        <v>118.248</v>
      </c>
      <c r="EL28" s="9">
        <v>65.712999999999994</v>
      </c>
      <c r="EM28" s="9">
        <v>510.35300000000001</v>
      </c>
      <c r="EN28" s="9">
        <v>211.309</v>
      </c>
      <c r="EO28" s="9">
        <v>299.04500000000002</v>
      </c>
      <c r="EP28" s="9">
        <v>258.29899999999998</v>
      </c>
      <c r="EQ28" s="9">
        <v>117.30200000000001</v>
      </c>
      <c r="ER28" s="9">
        <v>140.99700000000001</v>
      </c>
      <c r="ES28" s="9">
        <v>22.521000000000001</v>
      </c>
      <c r="ET28" s="9">
        <v>9.91</v>
      </c>
      <c r="EU28" s="9">
        <v>12.612</v>
      </c>
      <c r="EV28" s="9">
        <v>2.6549999999999998</v>
      </c>
      <c r="EW28" s="9">
        <v>2.2810000000000001</v>
      </c>
      <c r="EX28" s="9">
        <v>0.374</v>
      </c>
      <c r="EY28" s="9">
        <v>1.978</v>
      </c>
      <c r="EZ28" s="9">
        <v>1.6040000000000001</v>
      </c>
      <c r="FA28" s="9">
        <v>0.374</v>
      </c>
      <c r="FB28" s="9">
        <v>0.67700000000000005</v>
      </c>
      <c r="FC28" s="9">
        <v>0.67700000000000005</v>
      </c>
      <c r="FD28" s="9">
        <v>0</v>
      </c>
      <c r="FE28" s="9">
        <v>19.866</v>
      </c>
      <c r="FF28" s="9">
        <v>7.6280000000000001</v>
      </c>
      <c r="FG28" s="9">
        <v>12.238</v>
      </c>
      <c r="FH28" s="9">
        <v>251.548</v>
      </c>
      <c r="FI28" s="9">
        <v>113.575</v>
      </c>
      <c r="FJ28" s="9">
        <v>137.97399999999999</v>
      </c>
      <c r="FK28" s="9">
        <v>19.661999999999999</v>
      </c>
      <c r="FL28" s="9">
        <v>13.73</v>
      </c>
      <c r="FM28" s="9">
        <v>5.9329999999999998</v>
      </c>
      <c r="FN28" s="9">
        <v>231.886</v>
      </c>
      <c r="FO28" s="9">
        <v>99.844999999999999</v>
      </c>
      <c r="FP28" s="9">
        <v>132.041</v>
      </c>
      <c r="FQ28" s="9">
        <v>21.038</v>
      </c>
      <c r="FR28" s="9">
        <v>15.105</v>
      </c>
      <c r="FS28" s="9">
        <v>5.9329999999999998</v>
      </c>
      <c r="FT28" s="9">
        <v>237.261</v>
      </c>
      <c r="FU28" s="9">
        <v>102.197</v>
      </c>
      <c r="FV28" s="9">
        <v>135.06399999999999</v>
      </c>
      <c r="FW28" s="9">
        <v>233.864</v>
      </c>
      <c r="FX28" s="9">
        <v>101.449</v>
      </c>
      <c r="FY28" s="9">
        <v>132.41499999999999</v>
      </c>
      <c r="FZ28" s="9">
        <v>1244.923</v>
      </c>
      <c r="GA28" s="9">
        <v>649.72400000000005</v>
      </c>
      <c r="GB28" s="9">
        <v>595.19899999999996</v>
      </c>
      <c r="GC28" s="9">
        <v>785.48599999999999</v>
      </c>
      <c r="GD28" s="9">
        <v>447.40100000000001</v>
      </c>
      <c r="GE28" s="9">
        <v>338.08499999999998</v>
      </c>
      <c r="GF28" s="9">
        <v>459.43700000000001</v>
      </c>
      <c r="GG28" s="9">
        <v>202.32300000000001</v>
      </c>
      <c r="GH28" s="9">
        <v>257.11399999999998</v>
      </c>
      <c r="GI28" s="9">
        <v>314.60399999999998</v>
      </c>
      <c r="GJ28" s="9">
        <v>153.40799999999999</v>
      </c>
      <c r="GK28" s="9">
        <v>161.196</v>
      </c>
      <c r="GL28" s="9">
        <v>41.999000000000002</v>
      </c>
      <c r="GM28" s="9">
        <v>25.103000000000002</v>
      </c>
      <c r="GN28" s="9">
        <v>16.896000000000001</v>
      </c>
      <c r="GO28" s="9">
        <v>15.856</v>
      </c>
      <c r="GP28" s="9">
        <v>9.0530000000000008</v>
      </c>
      <c r="GQ28" s="9">
        <v>6.8029999999999999</v>
      </c>
      <c r="GR28" s="9">
        <v>10.615</v>
      </c>
      <c r="GS28" s="9">
        <v>5.46</v>
      </c>
      <c r="GT28" s="9">
        <v>5.1550000000000002</v>
      </c>
      <c r="GU28" s="9">
        <v>5.2409999999999997</v>
      </c>
      <c r="GV28" s="9">
        <v>3.593</v>
      </c>
      <c r="GW28" s="9">
        <v>1.647</v>
      </c>
      <c r="GX28" s="9">
        <v>26.143000000000001</v>
      </c>
      <c r="GY28" s="9">
        <v>16.048999999999999</v>
      </c>
      <c r="GZ28" s="9">
        <v>10.093999999999999</v>
      </c>
      <c r="HA28" s="9">
        <v>297.79700000000003</v>
      </c>
      <c r="HB28" s="9">
        <v>144.70099999999999</v>
      </c>
      <c r="HC28" s="9">
        <v>153.095</v>
      </c>
      <c r="HD28" s="9">
        <v>91.7</v>
      </c>
      <c r="HE28" s="9">
        <v>59.356999999999999</v>
      </c>
      <c r="HF28" s="9">
        <v>32.341999999999999</v>
      </c>
      <c r="HG28" s="9">
        <v>206.09700000000001</v>
      </c>
      <c r="HH28" s="9">
        <v>85.343999999999994</v>
      </c>
      <c r="HI28" s="9">
        <v>120.753</v>
      </c>
      <c r="HJ28" s="9">
        <v>100.419</v>
      </c>
      <c r="HK28" s="9">
        <v>63.012</v>
      </c>
      <c r="HL28" s="9">
        <v>37.406999999999996</v>
      </c>
      <c r="HM28" s="9">
        <v>214.185</v>
      </c>
      <c r="HN28" s="9">
        <v>90.397000000000006</v>
      </c>
      <c r="HO28" s="9">
        <v>123.789</v>
      </c>
      <c r="HP28" s="9">
        <v>216.71199999999999</v>
      </c>
      <c r="HQ28" s="9">
        <v>90.804000000000002</v>
      </c>
      <c r="HR28" s="9">
        <v>125.908</v>
      </c>
      <c r="HS28" s="9">
        <v>2818.2280000000001</v>
      </c>
      <c r="HT28" s="9">
        <v>1533.999</v>
      </c>
      <c r="HU28" s="9">
        <v>1284.2280000000001</v>
      </c>
      <c r="HV28" s="9">
        <v>2197.6970000000001</v>
      </c>
      <c r="HW28" s="9">
        <v>1358.289</v>
      </c>
      <c r="HX28" s="9">
        <v>839.40800000000002</v>
      </c>
      <c r="HY28" s="9">
        <v>620.53</v>
      </c>
      <c r="HZ28" s="9">
        <v>175.71</v>
      </c>
      <c r="IA28" s="9">
        <v>444.82100000000003</v>
      </c>
      <c r="IB28" s="9">
        <v>406.29300000000001</v>
      </c>
      <c r="IC28" s="9">
        <v>236.41200000000001</v>
      </c>
      <c r="ID28" s="9">
        <v>169.881</v>
      </c>
      <c r="IE28" s="9">
        <v>62.988</v>
      </c>
      <c r="IF28" s="9">
        <v>35.518999999999998</v>
      </c>
      <c r="IG28" s="9">
        <v>27.468</v>
      </c>
      <c r="IH28" s="9">
        <v>28.091999999999999</v>
      </c>
      <c r="II28" s="9">
        <v>19.321999999999999</v>
      </c>
      <c r="IJ28" s="9">
        <v>8.77</v>
      </c>
      <c r="IK28" s="9">
        <v>11.339</v>
      </c>
      <c r="IL28" s="9">
        <v>8.1620000000000008</v>
      </c>
      <c r="IM28" s="9">
        <v>3.1760000000000002</v>
      </c>
      <c r="IN28" s="9">
        <v>16.753</v>
      </c>
      <c r="IO28" s="9">
        <v>11.16</v>
      </c>
      <c r="IP28" s="9">
        <v>5.5940000000000003</v>
      </c>
      <c r="IQ28" s="9">
        <v>34.896000000000001</v>
      </c>
    </row>
    <row r="29" spans="1:251">
      <c r="A29" s="10">
        <v>42370</v>
      </c>
      <c r="B29" s="9">
        <v>11759.616</v>
      </c>
      <c r="C29" s="9">
        <v>6328.4520000000002</v>
      </c>
      <c r="D29" s="9">
        <v>5431.1639999999998</v>
      </c>
      <c r="E29" s="9">
        <v>8155.1409999999996</v>
      </c>
      <c r="F29" s="9">
        <v>5208.8549999999996</v>
      </c>
      <c r="G29" s="9">
        <v>2946.2860000000001</v>
      </c>
      <c r="H29" s="9">
        <v>3604.4749999999999</v>
      </c>
      <c r="I29" s="9">
        <v>1119.597</v>
      </c>
      <c r="J29" s="9">
        <v>2484.8780000000002</v>
      </c>
      <c r="K29" s="9">
        <v>1846.87</v>
      </c>
      <c r="L29" s="9">
        <v>988.25400000000002</v>
      </c>
      <c r="M29" s="9">
        <v>858.61599999999999</v>
      </c>
      <c r="N29" s="9">
        <v>391.173</v>
      </c>
      <c r="O29" s="9">
        <v>232.542</v>
      </c>
      <c r="P29" s="9">
        <v>158.631</v>
      </c>
      <c r="Q29" s="9">
        <v>190.64</v>
      </c>
      <c r="R29" s="9">
        <v>141.31899999999999</v>
      </c>
      <c r="S29" s="9">
        <v>49.320999999999998</v>
      </c>
      <c r="T29" s="9">
        <v>101.23699999999999</v>
      </c>
      <c r="U29" s="9">
        <v>75.484999999999999</v>
      </c>
      <c r="V29" s="9">
        <v>25.751999999999999</v>
      </c>
      <c r="W29" s="9">
        <v>89.403000000000006</v>
      </c>
      <c r="X29" s="9">
        <v>65.834000000000003</v>
      </c>
      <c r="Y29" s="9">
        <v>23.568999999999999</v>
      </c>
      <c r="Z29" s="9">
        <v>200.53299999999999</v>
      </c>
      <c r="AA29" s="9">
        <v>91.224000000000004</v>
      </c>
      <c r="AB29" s="9">
        <v>109.31</v>
      </c>
      <c r="AC29" s="9">
        <v>1594.7190000000001</v>
      </c>
      <c r="AD29" s="9">
        <v>829.67499999999995</v>
      </c>
      <c r="AE29" s="9">
        <v>765.04399999999998</v>
      </c>
      <c r="AF29" s="9">
        <v>581.54899999999998</v>
      </c>
      <c r="AG29" s="9">
        <v>438.274</v>
      </c>
      <c r="AH29" s="9">
        <v>143.27500000000001</v>
      </c>
      <c r="AI29" s="9">
        <v>1013.17</v>
      </c>
      <c r="AJ29" s="9">
        <v>391.40100000000001</v>
      </c>
      <c r="AK29" s="9">
        <v>621.76900000000001</v>
      </c>
      <c r="AL29" s="9">
        <v>743.745</v>
      </c>
      <c r="AM29" s="9">
        <v>556.82299999999998</v>
      </c>
      <c r="AN29" s="9">
        <v>186.922</v>
      </c>
      <c r="AO29" s="9">
        <v>1103.125</v>
      </c>
      <c r="AP29" s="9">
        <v>431.43099999999998</v>
      </c>
      <c r="AQ29" s="9">
        <v>671.69399999999996</v>
      </c>
      <c r="AR29" s="9">
        <v>1114.4069999999999</v>
      </c>
      <c r="AS29" s="9">
        <v>466.88600000000002</v>
      </c>
      <c r="AT29" s="9">
        <v>647.52099999999996</v>
      </c>
      <c r="AU29" s="9">
        <v>11326.331</v>
      </c>
      <c r="AV29" s="9">
        <v>6061.3720000000003</v>
      </c>
      <c r="AW29" s="9">
        <v>5264.9589999999998</v>
      </c>
      <c r="AX29" s="9">
        <v>7966.3670000000002</v>
      </c>
      <c r="AY29" s="9">
        <v>5069.4129999999996</v>
      </c>
      <c r="AZ29" s="9">
        <v>2896.953</v>
      </c>
      <c r="BA29" s="9">
        <v>3359.9639999999999</v>
      </c>
      <c r="BB29" s="9">
        <v>991.95799999999997</v>
      </c>
      <c r="BC29" s="9">
        <v>2368.0059999999999</v>
      </c>
      <c r="BD29" s="9">
        <v>1803.289</v>
      </c>
      <c r="BE29" s="9">
        <v>961.61599999999999</v>
      </c>
      <c r="BF29" s="9">
        <v>841.673</v>
      </c>
      <c r="BG29" s="9">
        <v>369.97500000000002</v>
      </c>
      <c r="BH29" s="9">
        <v>217.69300000000001</v>
      </c>
      <c r="BI29" s="9">
        <v>152.28200000000001</v>
      </c>
      <c r="BJ29" s="9">
        <v>184.01300000000001</v>
      </c>
      <c r="BK29" s="9">
        <v>136.78700000000001</v>
      </c>
      <c r="BL29" s="9">
        <v>47.225999999999999</v>
      </c>
      <c r="BM29" s="9">
        <v>97.459000000000003</v>
      </c>
      <c r="BN29" s="9">
        <v>71.921999999999997</v>
      </c>
      <c r="BO29" s="9">
        <v>25.536999999999999</v>
      </c>
      <c r="BP29" s="9">
        <v>86.554000000000002</v>
      </c>
      <c r="BQ29" s="9">
        <v>64.864999999999995</v>
      </c>
      <c r="BR29" s="9">
        <v>21.687999999999999</v>
      </c>
      <c r="BS29" s="9">
        <v>185.96199999999999</v>
      </c>
      <c r="BT29" s="9">
        <v>80.906000000000006</v>
      </c>
      <c r="BU29" s="9">
        <v>105.056</v>
      </c>
      <c r="BV29" s="9">
        <v>1568.9839999999999</v>
      </c>
      <c r="BW29" s="9">
        <v>815.02499999999998</v>
      </c>
      <c r="BX29" s="9">
        <v>753.95899999999995</v>
      </c>
      <c r="BY29" s="9">
        <v>578.53</v>
      </c>
      <c r="BZ29" s="9">
        <v>435.64</v>
      </c>
      <c r="CA29" s="9">
        <v>142.88999999999999</v>
      </c>
      <c r="CB29" s="9">
        <v>990.45500000000004</v>
      </c>
      <c r="CC29" s="9">
        <v>379.38600000000002</v>
      </c>
      <c r="CD29" s="9">
        <v>611.06899999999996</v>
      </c>
      <c r="CE29" s="9">
        <v>734.50400000000002</v>
      </c>
      <c r="CF29" s="9">
        <v>550.06200000000001</v>
      </c>
      <c r="CG29" s="9">
        <v>184.44200000000001</v>
      </c>
      <c r="CH29" s="9">
        <v>1068.7840000000001</v>
      </c>
      <c r="CI29" s="9">
        <v>411.55399999999997</v>
      </c>
      <c r="CJ29" s="9">
        <v>657.23099999999999</v>
      </c>
      <c r="CK29" s="9">
        <v>1087.914</v>
      </c>
      <c r="CL29" s="9">
        <v>451.30799999999999</v>
      </c>
      <c r="CM29" s="9">
        <v>636.60599999999999</v>
      </c>
      <c r="CN29" s="9">
        <v>1859.39</v>
      </c>
      <c r="CO29" s="9">
        <v>939.17</v>
      </c>
      <c r="CP29" s="9">
        <v>920.22</v>
      </c>
      <c r="CQ29" s="9">
        <v>899.40499999999997</v>
      </c>
      <c r="CR29" s="9">
        <v>525.12800000000004</v>
      </c>
      <c r="CS29" s="9">
        <v>374.27699999999999</v>
      </c>
      <c r="CT29" s="9">
        <v>959.98500000000001</v>
      </c>
      <c r="CU29" s="9">
        <v>414.041</v>
      </c>
      <c r="CV29" s="9">
        <v>545.94399999999996</v>
      </c>
      <c r="CW29" s="9">
        <v>536.88199999999995</v>
      </c>
      <c r="CX29" s="9">
        <v>270.43799999999999</v>
      </c>
      <c r="CY29" s="9">
        <v>266.44400000000002</v>
      </c>
      <c r="CZ29" s="9">
        <v>91.492000000000004</v>
      </c>
      <c r="DA29" s="9">
        <v>49.883000000000003</v>
      </c>
      <c r="DB29" s="9">
        <v>41.609000000000002</v>
      </c>
      <c r="DC29" s="9">
        <v>25.992999999999999</v>
      </c>
      <c r="DD29" s="9">
        <v>18.675000000000001</v>
      </c>
      <c r="DE29" s="9">
        <v>7.3179999999999996</v>
      </c>
      <c r="DF29" s="9">
        <v>19.163</v>
      </c>
      <c r="DG29" s="9">
        <v>13.363</v>
      </c>
      <c r="DH29" s="9">
        <v>5.8</v>
      </c>
      <c r="DI29" s="9">
        <v>6.83</v>
      </c>
      <c r="DJ29" s="9">
        <v>5.3120000000000003</v>
      </c>
      <c r="DK29" s="9">
        <v>1.518</v>
      </c>
      <c r="DL29" s="9">
        <v>65.498999999999995</v>
      </c>
      <c r="DM29" s="9">
        <v>31.207000000000001</v>
      </c>
      <c r="DN29" s="9">
        <v>34.290999999999997</v>
      </c>
      <c r="DO29" s="9">
        <v>492.31799999999998</v>
      </c>
      <c r="DP29" s="9">
        <v>244.50800000000001</v>
      </c>
      <c r="DQ29" s="9">
        <v>247.809</v>
      </c>
      <c r="DR29" s="9">
        <v>108.149</v>
      </c>
      <c r="DS29" s="9">
        <v>76.233999999999995</v>
      </c>
      <c r="DT29" s="9">
        <v>31.916</v>
      </c>
      <c r="DU29" s="9">
        <v>384.16800000000001</v>
      </c>
      <c r="DV29" s="9">
        <v>168.27500000000001</v>
      </c>
      <c r="DW29" s="9">
        <v>215.89400000000001</v>
      </c>
      <c r="DX29" s="9">
        <v>127.283</v>
      </c>
      <c r="DY29" s="9">
        <v>89.864000000000004</v>
      </c>
      <c r="DZ29" s="9">
        <v>37.417999999999999</v>
      </c>
      <c r="EA29" s="9">
        <v>409.59899999999999</v>
      </c>
      <c r="EB29" s="9">
        <v>180.57400000000001</v>
      </c>
      <c r="EC29" s="9">
        <v>229.02500000000001</v>
      </c>
      <c r="ED29" s="9">
        <v>403.33199999999999</v>
      </c>
      <c r="EE29" s="9">
        <v>181.63800000000001</v>
      </c>
      <c r="EF29" s="9">
        <v>221.69399999999999</v>
      </c>
      <c r="EG29" s="9">
        <v>660.70699999999999</v>
      </c>
      <c r="EH29" s="9">
        <v>307.30200000000002</v>
      </c>
      <c r="EI29" s="9">
        <v>353.404</v>
      </c>
      <c r="EJ29" s="9">
        <v>176.44</v>
      </c>
      <c r="EK29" s="9">
        <v>106.01300000000001</v>
      </c>
      <c r="EL29" s="9">
        <v>70.427000000000007</v>
      </c>
      <c r="EM29" s="9">
        <v>484.267</v>
      </c>
      <c r="EN29" s="9">
        <v>201.28899999999999</v>
      </c>
      <c r="EO29" s="9">
        <v>282.97800000000001</v>
      </c>
      <c r="EP29" s="9">
        <v>222.02799999999999</v>
      </c>
      <c r="EQ29" s="9">
        <v>101.974</v>
      </c>
      <c r="ER29" s="9">
        <v>120.054</v>
      </c>
      <c r="ES29" s="9">
        <v>35.945</v>
      </c>
      <c r="ET29" s="9">
        <v>18.446999999999999</v>
      </c>
      <c r="EU29" s="9">
        <v>17.498000000000001</v>
      </c>
      <c r="EV29" s="9">
        <v>4.1100000000000003</v>
      </c>
      <c r="EW29" s="9">
        <v>3.3769999999999998</v>
      </c>
      <c r="EX29" s="9">
        <v>0.73399999999999999</v>
      </c>
      <c r="EY29" s="9">
        <v>2.9590000000000001</v>
      </c>
      <c r="EZ29" s="9">
        <v>2.3340000000000001</v>
      </c>
      <c r="FA29" s="9">
        <v>0.625</v>
      </c>
      <c r="FB29" s="9">
        <v>1.1519999999999999</v>
      </c>
      <c r="FC29" s="9">
        <v>1.0429999999999999</v>
      </c>
      <c r="FD29" s="9">
        <v>0.109</v>
      </c>
      <c r="FE29" s="9">
        <v>31.835000000000001</v>
      </c>
      <c r="FF29" s="9">
        <v>15.07</v>
      </c>
      <c r="FG29" s="9">
        <v>16.765000000000001</v>
      </c>
      <c r="FH29" s="9">
        <v>204.90600000000001</v>
      </c>
      <c r="FI29" s="9">
        <v>92.915999999999997</v>
      </c>
      <c r="FJ29" s="9">
        <v>111.99</v>
      </c>
      <c r="FK29" s="9">
        <v>22.901</v>
      </c>
      <c r="FL29" s="9">
        <v>14.826000000000001</v>
      </c>
      <c r="FM29" s="9">
        <v>8.0749999999999993</v>
      </c>
      <c r="FN29" s="9">
        <v>182.006</v>
      </c>
      <c r="FO29" s="9">
        <v>78.090999999999994</v>
      </c>
      <c r="FP29" s="9">
        <v>103.91500000000001</v>
      </c>
      <c r="FQ29" s="9">
        <v>25.632999999999999</v>
      </c>
      <c r="FR29" s="9">
        <v>16.931999999999999</v>
      </c>
      <c r="FS29" s="9">
        <v>8.6999999999999993</v>
      </c>
      <c r="FT29" s="9">
        <v>196.39500000000001</v>
      </c>
      <c r="FU29" s="9">
        <v>85.040999999999997</v>
      </c>
      <c r="FV29" s="9">
        <v>111.354</v>
      </c>
      <c r="FW29" s="9">
        <v>184.964</v>
      </c>
      <c r="FX29" s="9">
        <v>80.424000000000007</v>
      </c>
      <c r="FY29" s="9">
        <v>104.54</v>
      </c>
      <c r="FZ29" s="9">
        <v>1198.683</v>
      </c>
      <c r="GA29" s="9">
        <v>631.86699999999996</v>
      </c>
      <c r="GB29" s="9">
        <v>566.81600000000003</v>
      </c>
      <c r="GC29" s="9">
        <v>722.96500000000003</v>
      </c>
      <c r="GD29" s="9">
        <v>419.11599999999999</v>
      </c>
      <c r="GE29" s="9">
        <v>303.85000000000002</v>
      </c>
      <c r="GF29" s="9">
        <v>475.71800000000002</v>
      </c>
      <c r="GG29" s="9">
        <v>212.75200000000001</v>
      </c>
      <c r="GH29" s="9">
        <v>262.96600000000001</v>
      </c>
      <c r="GI29" s="9">
        <v>314.85399999999998</v>
      </c>
      <c r="GJ29" s="9">
        <v>168.465</v>
      </c>
      <c r="GK29" s="9">
        <v>146.38999999999999</v>
      </c>
      <c r="GL29" s="9">
        <v>55.546999999999997</v>
      </c>
      <c r="GM29" s="9">
        <v>31.436</v>
      </c>
      <c r="GN29" s="9">
        <v>24.111000000000001</v>
      </c>
      <c r="GO29" s="9">
        <v>21.882999999999999</v>
      </c>
      <c r="GP29" s="9">
        <v>15.298999999999999</v>
      </c>
      <c r="GQ29" s="9">
        <v>6.5839999999999996</v>
      </c>
      <c r="GR29" s="9">
        <v>16.204999999999998</v>
      </c>
      <c r="GS29" s="9">
        <v>11.03</v>
      </c>
      <c r="GT29" s="9">
        <v>5.1749999999999998</v>
      </c>
      <c r="GU29" s="9">
        <v>5.6779999999999999</v>
      </c>
      <c r="GV29" s="9">
        <v>4.2690000000000001</v>
      </c>
      <c r="GW29" s="9">
        <v>1.409</v>
      </c>
      <c r="GX29" s="9">
        <v>33.664000000000001</v>
      </c>
      <c r="GY29" s="9">
        <v>16.137</v>
      </c>
      <c r="GZ29" s="9">
        <v>17.527000000000001</v>
      </c>
      <c r="HA29" s="9">
        <v>287.411</v>
      </c>
      <c r="HB29" s="9">
        <v>151.59200000000001</v>
      </c>
      <c r="HC29" s="9">
        <v>135.81899999999999</v>
      </c>
      <c r="HD29" s="9">
        <v>85.248999999999995</v>
      </c>
      <c r="HE29" s="9">
        <v>61.408000000000001</v>
      </c>
      <c r="HF29" s="9">
        <v>23.84</v>
      </c>
      <c r="HG29" s="9">
        <v>202.16300000000001</v>
      </c>
      <c r="HH29" s="9">
        <v>90.183999999999997</v>
      </c>
      <c r="HI29" s="9">
        <v>111.979</v>
      </c>
      <c r="HJ29" s="9">
        <v>101.65</v>
      </c>
      <c r="HK29" s="9">
        <v>72.932000000000002</v>
      </c>
      <c r="HL29" s="9">
        <v>28.718</v>
      </c>
      <c r="HM29" s="9">
        <v>213.20400000000001</v>
      </c>
      <c r="HN29" s="9">
        <v>95.533000000000001</v>
      </c>
      <c r="HO29" s="9">
        <v>117.672</v>
      </c>
      <c r="HP29" s="9">
        <v>218.36699999999999</v>
      </c>
      <c r="HQ29" s="9">
        <v>101.214</v>
      </c>
      <c r="HR29" s="9">
        <v>117.154</v>
      </c>
      <c r="HS29" s="9">
        <v>2775.3330000000001</v>
      </c>
      <c r="HT29" s="9">
        <v>1528.2180000000001</v>
      </c>
      <c r="HU29" s="9">
        <v>1247.115</v>
      </c>
      <c r="HV29" s="9">
        <v>2186.5279999999998</v>
      </c>
      <c r="HW29" s="9">
        <v>1353.328</v>
      </c>
      <c r="HX29" s="9">
        <v>833.20100000000002</v>
      </c>
      <c r="HY29" s="9">
        <v>588.80499999999995</v>
      </c>
      <c r="HZ29" s="9">
        <v>174.89</v>
      </c>
      <c r="IA29" s="9">
        <v>413.91500000000002</v>
      </c>
      <c r="IB29" s="9">
        <v>414.53699999999998</v>
      </c>
      <c r="IC29" s="9">
        <v>247.23</v>
      </c>
      <c r="ID29" s="9">
        <v>167.30699999999999</v>
      </c>
      <c r="IE29" s="9">
        <v>71.698999999999998</v>
      </c>
      <c r="IF29" s="9">
        <v>40.832999999999998</v>
      </c>
      <c r="IG29" s="9">
        <v>30.866</v>
      </c>
      <c r="IH29" s="9">
        <v>46.470999999999997</v>
      </c>
      <c r="II29" s="9">
        <v>32.453000000000003</v>
      </c>
      <c r="IJ29" s="9">
        <v>14.016999999999999</v>
      </c>
      <c r="IK29" s="9">
        <v>24.646000000000001</v>
      </c>
      <c r="IL29" s="9">
        <v>17.841999999999999</v>
      </c>
      <c r="IM29" s="9">
        <v>6.8040000000000003</v>
      </c>
      <c r="IN29" s="9">
        <v>21.824999999999999</v>
      </c>
      <c r="IO29" s="9">
        <v>14.611000000000001</v>
      </c>
      <c r="IP29" s="9">
        <v>7.2140000000000004</v>
      </c>
      <c r="IQ29" s="9">
        <v>25.228000000000002</v>
      </c>
    </row>
    <row r="30" spans="1:251">
      <c r="A30" s="10">
        <v>42401</v>
      </c>
      <c r="B30" s="9">
        <v>11975.894</v>
      </c>
      <c r="C30" s="9">
        <v>6418.3329999999996</v>
      </c>
      <c r="D30" s="9">
        <v>5557.5609999999997</v>
      </c>
      <c r="E30" s="9">
        <v>8295.9519999999993</v>
      </c>
      <c r="F30" s="9">
        <v>5282.9790000000003</v>
      </c>
      <c r="G30" s="9">
        <v>3012.973</v>
      </c>
      <c r="H30" s="9">
        <v>3679.942</v>
      </c>
      <c r="I30" s="9">
        <v>1135.355</v>
      </c>
      <c r="J30" s="9">
        <v>2544.587</v>
      </c>
      <c r="K30" s="9">
        <v>1736.0920000000001</v>
      </c>
      <c r="L30" s="9">
        <v>927.65899999999999</v>
      </c>
      <c r="M30" s="9">
        <v>808.43299999999999</v>
      </c>
      <c r="N30" s="9">
        <v>348.72</v>
      </c>
      <c r="O30" s="9">
        <v>202.6</v>
      </c>
      <c r="P30" s="9">
        <v>146.12</v>
      </c>
      <c r="Q30" s="9">
        <v>133.25</v>
      </c>
      <c r="R30" s="9">
        <v>101.90600000000001</v>
      </c>
      <c r="S30" s="9">
        <v>31.343</v>
      </c>
      <c r="T30" s="9">
        <v>75.506</v>
      </c>
      <c r="U30" s="9">
        <v>57.250999999999998</v>
      </c>
      <c r="V30" s="9">
        <v>18.254999999999999</v>
      </c>
      <c r="W30" s="9">
        <v>57.744</v>
      </c>
      <c r="X30" s="9">
        <v>44.655000000000001</v>
      </c>
      <c r="Y30" s="9">
        <v>13.087999999999999</v>
      </c>
      <c r="Z30" s="9">
        <v>215.47</v>
      </c>
      <c r="AA30" s="9">
        <v>100.694</v>
      </c>
      <c r="AB30" s="9">
        <v>114.777</v>
      </c>
      <c r="AC30" s="9">
        <v>1527.923</v>
      </c>
      <c r="AD30" s="9">
        <v>805.01599999999996</v>
      </c>
      <c r="AE30" s="9">
        <v>722.90700000000004</v>
      </c>
      <c r="AF30" s="9">
        <v>562.29600000000005</v>
      </c>
      <c r="AG30" s="9">
        <v>418.62599999999998</v>
      </c>
      <c r="AH30" s="9">
        <v>143.66999999999999</v>
      </c>
      <c r="AI30" s="9">
        <v>965.62699999999995</v>
      </c>
      <c r="AJ30" s="9">
        <v>386.39</v>
      </c>
      <c r="AK30" s="9">
        <v>579.23699999999997</v>
      </c>
      <c r="AL30" s="9">
        <v>663.53700000000003</v>
      </c>
      <c r="AM30" s="9">
        <v>496.29500000000002</v>
      </c>
      <c r="AN30" s="9">
        <v>167.24199999999999</v>
      </c>
      <c r="AO30" s="9">
        <v>1072.5550000000001</v>
      </c>
      <c r="AP30" s="9">
        <v>431.36500000000001</v>
      </c>
      <c r="AQ30" s="9">
        <v>641.19100000000003</v>
      </c>
      <c r="AR30" s="9">
        <v>1041.133</v>
      </c>
      <c r="AS30" s="9">
        <v>443.64100000000002</v>
      </c>
      <c r="AT30" s="9">
        <v>597.49199999999996</v>
      </c>
      <c r="AU30" s="9">
        <v>11526.868</v>
      </c>
      <c r="AV30" s="9">
        <v>6142.277</v>
      </c>
      <c r="AW30" s="9">
        <v>5384.5910000000003</v>
      </c>
      <c r="AX30" s="9">
        <v>8101.8819999999996</v>
      </c>
      <c r="AY30" s="9">
        <v>5140.0150000000003</v>
      </c>
      <c r="AZ30" s="9">
        <v>2961.8670000000002</v>
      </c>
      <c r="BA30" s="9">
        <v>3424.9859999999999</v>
      </c>
      <c r="BB30" s="9">
        <v>1002.261</v>
      </c>
      <c r="BC30" s="9">
        <v>2422.7249999999999</v>
      </c>
      <c r="BD30" s="9">
        <v>1699.692</v>
      </c>
      <c r="BE30" s="9">
        <v>901.20299999999997</v>
      </c>
      <c r="BF30" s="9">
        <v>798.48800000000006</v>
      </c>
      <c r="BG30" s="9">
        <v>330.43700000000001</v>
      </c>
      <c r="BH30" s="9">
        <v>188.32400000000001</v>
      </c>
      <c r="BI30" s="9">
        <v>142.113</v>
      </c>
      <c r="BJ30" s="9">
        <v>128.69300000000001</v>
      </c>
      <c r="BK30" s="9">
        <v>98.198999999999998</v>
      </c>
      <c r="BL30" s="9">
        <v>30.494</v>
      </c>
      <c r="BM30" s="9">
        <v>72.006</v>
      </c>
      <c r="BN30" s="9">
        <v>54.6</v>
      </c>
      <c r="BO30" s="9">
        <v>17.405000000000001</v>
      </c>
      <c r="BP30" s="9">
        <v>56.688000000000002</v>
      </c>
      <c r="BQ30" s="9">
        <v>43.598999999999997</v>
      </c>
      <c r="BR30" s="9">
        <v>13.087999999999999</v>
      </c>
      <c r="BS30" s="9">
        <v>201.744</v>
      </c>
      <c r="BT30" s="9">
        <v>90.123999999999995</v>
      </c>
      <c r="BU30" s="9">
        <v>111.619</v>
      </c>
      <c r="BV30" s="9">
        <v>1504.057</v>
      </c>
      <c r="BW30" s="9">
        <v>788.52099999999996</v>
      </c>
      <c r="BX30" s="9">
        <v>715.53599999999994</v>
      </c>
      <c r="BY30" s="9">
        <v>558.846</v>
      </c>
      <c r="BZ30" s="9">
        <v>415.76</v>
      </c>
      <c r="CA30" s="9">
        <v>143.08600000000001</v>
      </c>
      <c r="CB30" s="9">
        <v>945.21100000000001</v>
      </c>
      <c r="CC30" s="9">
        <v>372.76100000000002</v>
      </c>
      <c r="CD30" s="9">
        <v>572.44899999999996</v>
      </c>
      <c r="CE30" s="9">
        <v>656.82899999999995</v>
      </c>
      <c r="CF30" s="9">
        <v>490.60700000000003</v>
      </c>
      <c r="CG30" s="9">
        <v>166.22200000000001</v>
      </c>
      <c r="CH30" s="9">
        <v>1042.8630000000001</v>
      </c>
      <c r="CI30" s="9">
        <v>410.596</v>
      </c>
      <c r="CJ30" s="9">
        <v>632.26700000000005</v>
      </c>
      <c r="CK30" s="9">
        <v>1017.216</v>
      </c>
      <c r="CL30" s="9">
        <v>427.36200000000002</v>
      </c>
      <c r="CM30" s="9">
        <v>589.85500000000002</v>
      </c>
      <c r="CN30" s="9">
        <v>1882.77</v>
      </c>
      <c r="CO30" s="9">
        <v>951.76900000000001</v>
      </c>
      <c r="CP30" s="9">
        <v>931.00099999999998</v>
      </c>
      <c r="CQ30" s="9">
        <v>916.68899999999996</v>
      </c>
      <c r="CR30" s="9">
        <v>526.96100000000001</v>
      </c>
      <c r="CS30" s="9">
        <v>389.72800000000001</v>
      </c>
      <c r="CT30" s="9">
        <v>966.08100000000002</v>
      </c>
      <c r="CU30" s="9">
        <v>424.80799999999999</v>
      </c>
      <c r="CV30" s="9">
        <v>541.27300000000002</v>
      </c>
      <c r="CW30" s="9">
        <v>489.33199999999999</v>
      </c>
      <c r="CX30" s="9">
        <v>253.81200000000001</v>
      </c>
      <c r="CY30" s="9">
        <v>235.52</v>
      </c>
      <c r="CZ30" s="9">
        <v>87.088999999999999</v>
      </c>
      <c r="DA30" s="9">
        <v>51.319000000000003</v>
      </c>
      <c r="DB30" s="9">
        <v>35.768999999999998</v>
      </c>
      <c r="DC30" s="9">
        <v>15.446999999999999</v>
      </c>
      <c r="DD30" s="9">
        <v>10.244999999999999</v>
      </c>
      <c r="DE30" s="9">
        <v>5.202</v>
      </c>
      <c r="DF30" s="9">
        <v>11.904999999999999</v>
      </c>
      <c r="DG30" s="9">
        <v>7.5839999999999996</v>
      </c>
      <c r="DH30" s="9">
        <v>4.3209999999999997</v>
      </c>
      <c r="DI30" s="9">
        <v>3.5419999999999998</v>
      </c>
      <c r="DJ30" s="9">
        <v>2.661</v>
      </c>
      <c r="DK30" s="9">
        <v>0.88100000000000001</v>
      </c>
      <c r="DL30" s="9">
        <v>71.641999999999996</v>
      </c>
      <c r="DM30" s="9">
        <v>41.073999999999998</v>
      </c>
      <c r="DN30" s="9">
        <v>30.568000000000001</v>
      </c>
      <c r="DO30" s="9">
        <v>455.65899999999999</v>
      </c>
      <c r="DP30" s="9">
        <v>233.494</v>
      </c>
      <c r="DQ30" s="9">
        <v>222.166</v>
      </c>
      <c r="DR30" s="9">
        <v>100.569</v>
      </c>
      <c r="DS30" s="9">
        <v>63.005000000000003</v>
      </c>
      <c r="DT30" s="9">
        <v>37.564</v>
      </c>
      <c r="DU30" s="9">
        <v>355.09</v>
      </c>
      <c r="DV30" s="9">
        <v>170.488</v>
      </c>
      <c r="DW30" s="9">
        <v>184.602</v>
      </c>
      <c r="DX30" s="9">
        <v>110.387</v>
      </c>
      <c r="DY30" s="9">
        <v>69.754999999999995</v>
      </c>
      <c r="DZ30" s="9">
        <v>40.631999999999998</v>
      </c>
      <c r="EA30" s="9">
        <v>378.94499999999999</v>
      </c>
      <c r="EB30" s="9">
        <v>184.05699999999999</v>
      </c>
      <c r="EC30" s="9">
        <v>194.88800000000001</v>
      </c>
      <c r="ED30" s="9">
        <v>366.99599999999998</v>
      </c>
      <c r="EE30" s="9">
        <v>178.07300000000001</v>
      </c>
      <c r="EF30" s="9">
        <v>188.923</v>
      </c>
      <c r="EG30" s="9">
        <v>658.71699999999998</v>
      </c>
      <c r="EH30" s="9">
        <v>316.87</v>
      </c>
      <c r="EI30" s="9">
        <v>341.84699999999998</v>
      </c>
      <c r="EJ30" s="9">
        <v>166.49299999999999</v>
      </c>
      <c r="EK30" s="9">
        <v>108.098</v>
      </c>
      <c r="EL30" s="9">
        <v>58.395000000000003</v>
      </c>
      <c r="EM30" s="9">
        <v>492.22399999999999</v>
      </c>
      <c r="EN30" s="9">
        <v>208.77199999999999</v>
      </c>
      <c r="EO30" s="9">
        <v>283.45100000000002</v>
      </c>
      <c r="EP30" s="9">
        <v>203.22800000000001</v>
      </c>
      <c r="EQ30" s="9">
        <v>100.81</v>
      </c>
      <c r="ER30" s="9">
        <v>102.41800000000001</v>
      </c>
      <c r="ES30" s="9">
        <v>38.762999999999998</v>
      </c>
      <c r="ET30" s="9">
        <v>22.094999999999999</v>
      </c>
      <c r="EU30" s="9">
        <v>16.667999999999999</v>
      </c>
      <c r="EV30" s="9">
        <v>2.4540000000000002</v>
      </c>
      <c r="EW30" s="9">
        <v>1.54</v>
      </c>
      <c r="EX30" s="9">
        <v>0.91500000000000004</v>
      </c>
      <c r="EY30" s="9">
        <v>1.986</v>
      </c>
      <c r="EZ30" s="9">
        <v>1.0720000000000001</v>
      </c>
      <c r="FA30" s="9">
        <v>0.91500000000000004</v>
      </c>
      <c r="FB30" s="9">
        <v>0.46800000000000003</v>
      </c>
      <c r="FC30" s="9">
        <v>0.46800000000000003</v>
      </c>
      <c r="FD30" s="9">
        <v>0</v>
      </c>
      <c r="FE30" s="9">
        <v>36.308999999999997</v>
      </c>
      <c r="FF30" s="9">
        <v>20.555</v>
      </c>
      <c r="FG30" s="9">
        <v>15.753</v>
      </c>
      <c r="FH30" s="9">
        <v>185.38800000000001</v>
      </c>
      <c r="FI30" s="9">
        <v>92.156999999999996</v>
      </c>
      <c r="FJ30" s="9">
        <v>93.231999999999999</v>
      </c>
      <c r="FK30" s="9">
        <v>20.068999999999999</v>
      </c>
      <c r="FL30" s="9">
        <v>13.375999999999999</v>
      </c>
      <c r="FM30" s="9">
        <v>6.6929999999999996</v>
      </c>
      <c r="FN30" s="9">
        <v>165.31899999999999</v>
      </c>
      <c r="FO30" s="9">
        <v>78.781000000000006</v>
      </c>
      <c r="FP30" s="9">
        <v>86.537999999999997</v>
      </c>
      <c r="FQ30" s="9">
        <v>21.276</v>
      </c>
      <c r="FR30" s="9">
        <v>14.22</v>
      </c>
      <c r="FS30" s="9">
        <v>7.0549999999999997</v>
      </c>
      <c r="FT30" s="9">
        <v>181.953</v>
      </c>
      <c r="FU30" s="9">
        <v>86.59</v>
      </c>
      <c r="FV30" s="9">
        <v>95.363</v>
      </c>
      <c r="FW30" s="9">
        <v>167.30500000000001</v>
      </c>
      <c r="FX30" s="9">
        <v>79.852000000000004</v>
      </c>
      <c r="FY30" s="9">
        <v>87.453000000000003</v>
      </c>
      <c r="FZ30" s="9">
        <v>1224.0540000000001</v>
      </c>
      <c r="GA30" s="9">
        <v>634.899</v>
      </c>
      <c r="GB30" s="9">
        <v>589.15499999999997</v>
      </c>
      <c r="GC30" s="9">
        <v>750.19600000000003</v>
      </c>
      <c r="GD30" s="9">
        <v>418.863</v>
      </c>
      <c r="GE30" s="9">
        <v>331.33300000000003</v>
      </c>
      <c r="GF30" s="9">
        <v>473.858</v>
      </c>
      <c r="GG30" s="9">
        <v>216.036</v>
      </c>
      <c r="GH30" s="9">
        <v>257.822</v>
      </c>
      <c r="GI30" s="9">
        <v>286.10399999999998</v>
      </c>
      <c r="GJ30" s="9">
        <v>153.001</v>
      </c>
      <c r="GK30" s="9">
        <v>133.102</v>
      </c>
      <c r="GL30" s="9">
        <v>48.326000000000001</v>
      </c>
      <c r="GM30" s="9">
        <v>29.224</v>
      </c>
      <c r="GN30" s="9">
        <v>19.102</v>
      </c>
      <c r="GO30" s="9">
        <v>12.993</v>
      </c>
      <c r="GP30" s="9">
        <v>8.7059999999999995</v>
      </c>
      <c r="GQ30" s="9">
        <v>4.2869999999999999</v>
      </c>
      <c r="GR30" s="9">
        <v>9.9190000000000005</v>
      </c>
      <c r="GS30" s="9">
        <v>6.5129999999999999</v>
      </c>
      <c r="GT30" s="9">
        <v>3.407</v>
      </c>
      <c r="GU30" s="9">
        <v>3.0739999999999998</v>
      </c>
      <c r="GV30" s="9">
        <v>2.1930000000000001</v>
      </c>
      <c r="GW30" s="9">
        <v>0.88100000000000001</v>
      </c>
      <c r="GX30" s="9">
        <v>35.332999999999998</v>
      </c>
      <c r="GY30" s="9">
        <v>20.518000000000001</v>
      </c>
      <c r="GZ30" s="9">
        <v>14.814</v>
      </c>
      <c r="HA30" s="9">
        <v>270.27100000000002</v>
      </c>
      <c r="HB30" s="9">
        <v>141.33699999999999</v>
      </c>
      <c r="HC30" s="9">
        <v>128.934</v>
      </c>
      <c r="HD30" s="9">
        <v>80.498999999999995</v>
      </c>
      <c r="HE30" s="9">
        <v>49.628999999999998</v>
      </c>
      <c r="HF30" s="9">
        <v>30.87</v>
      </c>
      <c r="HG30" s="9">
        <v>189.77099999999999</v>
      </c>
      <c r="HH30" s="9">
        <v>91.707999999999998</v>
      </c>
      <c r="HI30" s="9">
        <v>98.063999999999993</v>
      </c>
      <c r="HJ30" s="9">
        <v>89.111000000000004</v>
      </c>
      <c r="HK30" s="9">
        <v>55.534999999999997</v>
      </c>
      <c r="HL30" s="9">
        <v>33.576000000000001</v>
      </c>
      <c r="HM30" s="9">
        <v>196.99199999999999</v>
      </c>
      <c r="HN30" s="9">
        <v>97.466999999999999</v>
      </c>
      <c r="HO30" s="9">
        <v>99.525999999999996</v>
      </c>
      <c r="HP30" s="9">
        <v>199.691</v>
      </c>
      <c r="HQ30" s="9">
        <v>98.22</v>
      </c>
      <c r="HR30" s="9">
        <v>101.47</v>
      </c>
      <c r="HS30" s="9">
        <v>2823.6779999999999</v>
      </c>
      <c r="HT30" s="9">
        <v>1541.5219999999999</v>
      </c>
      <c r="HU30" s="9">
        <v>1282.1559999999999</v>
      </c>
      <c r="HV30" s="9">
        <v>2214.5160000000001</v>
      </c>
      <c r="HW30" s="9">
        <v>1364.6959999999999</v>
      </c>
      <c r="HX30" s="9">
        <v>849.82</v>
      </c>
      <c r="HY30" s="9">
        <v>609.16200000000003</v>
      </c>
      <c r="HZ30" s="9">
        <v>176.82599999999999</v>
      </c>
      <c r="IA30" s="9">
        <v>432.33600000000001</v>
      </c>
      <c r="IB30" s="9">
        <v>377.38499999999999</v>
      </c>
      <c r="IC30" s="9">
        <v>223.518</v>
      </c>
      <c r="ID30" s="9">
        <v>153.86699999999999</v>
      </c>
      <c r="IE30" s="9">
        <v>48.040999999999997</v>
      </c>
      <c r="IF30" s="9">
        <v>26.228999999999999</v>
      </c>
      <c r="IG30" s="9">
        <v>21.812999999999999</v>
      </c>
      <c r="IH30" s="9">
        <v>24.544</v>
      </c>
      <c r="II30" s="9">
        <v>18.157</v>
      </c>
      <c r="IJ30" s="9">
        <v>6.3869999999999996</v>
      </c>
      <c r="IK30" s="9">
        <v>13.606</v>
      </c>
      <c r="IL30" s="9">
        <v>10.62</v>
      </c>
      <c r="IM30" s="9">
        <v>2.9860000000000002</v>
      </c>
      <c r="IN30" s="9">
        <v>10.938000000000001</v>
      </c>
      <c r="IO30" s="9">
        <v>7.5369999999999999</v>
      </c>
      <c r="IP30" s="9">
        <v>3.4009999999999998</v>
      </c>
      <c r="IQ30" s="9">
        <v>23.497</v>
      </c>
    </row>
    <row r="31" spans="1:251">
      <c r="A31" s="10">
        <v>42430</v>
      </c>
      <c r="B31" s="9">
        <v>11945.499</v>
      </c>
      <c r="C31" s="9">
        <v>6399.3239999999996</v>
      </c>
      <c r="D31" s="9">
        <v>5546.1760000000004</v>
      </c>
      <c r="E31" s="9">
        <v>8165.5540000000001</v>
      </c>
      <c r="F31" s="9">
        <v>5209.9930000000004</v>
      </c>
      <c r="G31" s="9">
        <v>2955.56</v>
      </c>
      <c r="H31" s="9">
        <v>3779.9459999999999</v>
      </c>
      <c r="I31" s="9">
        <v>1189.3309999999999</v>
      </c>
      <c r="J31" s="9">
        <v>2590.6149999999998</v>
      </c>
      <c r="K31" s="9">
        <v>1752.1079999999999</v>
      </c>
      <c r="L31" s="9">
        <v>929.51599999999996</v>
      </c>
      <c r="M31" s="9">
        <v>822.59199999999998</v>
      </c>
      <c r="N31" s="9">
        <v>352.41300000000001</v>
      </c>
      <c r="O31" s="9">
        <v>200.41</v>
      </c>
      <c r="P31" s="9">
        <v>152.00299999999999</v>
      </c>
      <c r="Q31" s="9">
        <v>136.065</v>
      </c>
      <c r="R31" s="9">
        <v>108.491</v>
      </c>
      <c r="S31" s="9">
        <v>27.574000000000002</v>
      </c>
      <c r="T31" s="9">
        <v>74.676000000000002</v>
      </c>
      <c r="U31" s="9">
        <v>61.112000000000002</v>
      </c>
      <c r="V31" s="9">
        <v>13.563000000000001</v>
      </c>
      <c r="W31" s="9">
        <v>61.39</v>
      </c>
      <c r="X31" s="9">
        <v>47.378999999999998</v>
      </c>
      <c r="Y31" s="9">
        <v>14.010999999999999</v>
      </c>
      <c r="Z31" s="9">
        <v>216.34700000000001</v>
      </c>
      <c r="AA31" s="9">
        <v>91.918000000000006</v>
      </c>
      <c r="AB31" s="9">
        <v>124.429</v>
      </c>
      <c r="AC31" s="9">
        <v>1552.1790000000001</v>
      </c>
      <c r="AD31" s="9">
        <v>812.43700000000001</v>
      </c>
      <c r="AE31" s="9">
        <v>739.74199999999996</v>
      </c>
      <c r="AF31" s="9">
        <v>577.68700000000001</v>
      </c>
      <c r="AG31" s="9">
        <v>431.17399999999998</v>
      </c>
      <c r="AH31" s="9">
        <v>146.512</v>
      </c>
      <c r="AI31" s="9">
        <v>974.49199999999996</v>
      </c>
      <c r="AJ31" s="9">
        <v>381.26299999999998</v>
      </c>
      <c r="AK31" s="9">
        <v>593.22900000000004</v>
      </c>
      <c r="AL31" s="9">
        <v>680.54499999999996</v>
      </c>
      <c r="AM31" s="9">
        <v>511.99599999999998</v>
      </c>
      <c r="AN31" s="9">
        <v>168.54900000000001</v>
      </c>
      <c r="AO31" s="9">
        <v>1071.5630000000001</v>
      </c>
      <c r="AP31" s="9">
        <v>417.52</v>
      </c>
      <c r="AQ31" s="9">
        <v>654.04200000000003</v>
      </c>
      <c r="AR31" s="9">
        <v>1049.1679999999999</v>
      </c>
      <c r="AS31" s="9">
        <v>442.375</v>
      </c>
      <c r="AT31" s="9">
        <v>606.79300000000001</v>
      </c>
      <c r="AU31" s="9">
        <v>11488.477000000001</v>
      </c>
      <c r="AV31" s="9">
        <v>6115.5739999999996</v>
      </c>
      <c r="AW31" s="9">
        <v>5372.9030000000002</v>
      </c>
      <c r="AX31" s="9">
        <v>7969.1009999999997</v>
      </c>
      <c r="AY31" s="9">
        <v>5061.201</v>
      </c>
      <c r="AZ31" s="9">
        <v>2907.8989999999999</v>
      </c>
      <c r="BA31" s="9">
        <v>3519.3760000000002</v>
      </c>
      <c r="BB31" s="9">
        <v>1054.373</v>
      </c>
      <c r="BC31" s="9">
        <v>2465.0030000000002</v>
      </c>
      <c r="BD31" s="9">
        <v>1712.4459999999999</v>
      </c>
      <c r="BE31" s="9">
        <v>902.74</v>
      </c>
      <c r="BF31" s="9">
        <v>809.70500000000004</v>
      </c>
      <c r="BG31" s="9">
        <v>333.69</v>
      </c>
      <c r="BH31" s="9">
        <v>187.685</v>
      </c>
      <c r="BI31" s="9">
        <v>146.00399999999999</v>
      </c>
      <c r="BJ31" s="9">
        <v>132.827</v>
      </c>
      <c r="BK31" s="9">
        <v>105.762</v>
      </c>
      <c r="BL31" s="9">
        <v>27.065000000000001</v>
      </c>
      <c r="BM31" s="9">
        <v>71.766999999999996</v>
      </c>
      <c r="BN31" s="9">
        <v>58.713000000000001</v>
      </c>
      <c r="BO31" s="9">
        <v>13.054</v>
      </c>
      <c r="BP31" s="9">
        <v>61.06</v>
      </c>
      <c r="BQ31" s="9">
        <v>47.05</v>
      </c>
      <c r="BR31" s="9">
        <v>14.010999999999999</v>
      </c>
      <c r="BS31" s="9">
        <v>200.86199999999999</v>
      </c>
      <c r="BT31" s="9">
        <v>81.923000000000002</v>
      </c>
      <c r="BU31" s="9">
        <v>118.93899999999999</v>
      </c>
      <c r="BV31" s="9">
        <v>1524.8330000000001</v>
      </c>
      <c r="BW31" s="9">
        <v>793.80899999999997</v>
      </c>
      <c r="BX31" s="9">
        <v>731.024</v>
      </c>
      <c r="BY31" s="9">
        <v>571.57399999999996</v>
      </c>
      <c r="BZ31" s="9">
        <v>425.589</v>
      </c>
      <c r="CA31" s="9">
        <v>145.98599999999999</v>
      </c>
      <c r="CB31" s="9">
        <v>953.25900000000001</v>
      </c>
      <c r="CC31" s="9">
        <v>368.22</v>
      </c>
      <c r="CD31" s="9">
        <v>585.03800000000001</v>
      </c>
      <c r="CE31" s="9">
        <v>672.03599999999994</v>
      </c>
      <c r="CF31" s="9">
        <v>504.52300000000002</v>
      </c>
      <c r="CG31" s="9">
        <v>167.51400000000001</v>
      </c>
      <c r="CH31" s="9">
        <v>1040.4090000000001</v>
      </c>
      <c r="CI31" s="9">
        <v>398.21800000000002</v>
      </c>
      <c r="CJ31" s="9">
        <v>642.19200000000001</v>
      </c>
      <c r="CK31" s="9">
        <v>1025.0260000000001</v>
      </c>
      <c r="CL31" s="9">
        <v>426.93299999999999</v>
      </c>
      <c r="CM31" s="9">
        <v>598.09299999999996</v>
      </c>
      <c r="CN31" s="9">
        <v>1853.2719999999999</v>
      </c>
      <c r="CO31" s="9">
        <v>944.24400000000003</v>
      </c>
      <c r="CP31" s="9">
        <v>909.029</v>
      </c>
      <c r="CQ31" s="9">
        <v>854.29700000000003</v>
      </c>
      <c r="CR31" s="9">
        <v>501.38200000000001</v>
      </c>
      <c r="CS31" s="9">
        <v>352.916</v>
      </c>
      <c r="CT31" s="9">
        <v>998.97500000000002</v>
      </c>
      <c r="CU31" s="9">
        <v>442.86200000000002</v>
      </c>
      <c r="CV31" s="9">
        <v>556.11300000000006</v>
      </c>
      <c r="CW31" s="9">
        <v>482.08600000000001</v>
      </c>
      <c r="CX31" s="9">
        <v>241.79</v>
      </c>
      <c r="CY31" s="9">
        <v>240.29599999999999</v>
      </c>
      <c r="CZ31" s="9">
        <v>87.245999999999995</v>
      </c>
      <c r="DA31" s="9">
        <v>44.994999999999997</v>
      </c>
      <c r="DB31" s="9">
        <v>42.250999999999998</v>
      </c>
      <c r="DC31" s="9">
        <v>20.599</v>
      </c>
      <c r="DD31" s="9">
        <v>15.27</v>
      </c>
      <c r="DE31" s="9">
        <v>5.3289999999999997</v>
      </c>
      <c r="DF31" s="9">
        <v>15.259</v>
      </c>
      <c r="DG31" s="9">
        <v>11.959</v>
      </c>
      <c r="DH31" s="9">
        <v>3.3</v>
      </c>
      <c r="DI31" s="9">
        <v>5.34</v>
      </c>
      <c r="DJ31" s="9">
        <v>3.3109999999999999</v>
      </c>
      <c r="DK31" s="9">
        <v>2.0299999999999998</v>
      </c>
      <c r="DL31" s="9">
        <v>66.647000000000006</v>
      </c>
      <c r="DM31" s="9">
        <v>29.725000000000001</v>
      </c>
      <c r="DN31" s="9">
        <v>36.921999999999997</v>
      </c>
      <c r="DO31" s="9">
        <v>436.37299999999999</v>
      </c>
      <c r="DP31" s="9">
        <v>215.553</v>
      </c>
      <c r="DQ31" s="9">
        <v>220.82</v>
      </c>
      <c r="DR31" s="9">
        <v>100.25700000000001</v>
      </c>
      <c r="DS31" s="9">
        <v>66.414000000000001</v>
      </c>
      <c r="DT31" s="9">
        <v>33.841999999999999</v>
      </c>
      <c r="DU31" s="9">
        <v>336.11599999999999</v>
      </c>
      <c r="DV31" s="9">
        <v>149.13800000000001</v>
      </c>
      <c r="DW31" s="9">
        <v>186.97800000000001</v>
      </c>
      <c r="DX31" s="9">
        <v>115.172</v>
      </c>
      <c r="DY31" s="9">
        <v>78.340999999999994</v>
      </c>
      <c r="DZ31" s="9">
        <v>36.831000000000003</v>
      </c>
      <c r="EA31" s="9">
        <v>366.91399999999999</v>
      </c>
      <c r="EB31" s="9">
        <v>163.44900000000001</v>
      </c>
      <c r="EC31" s="9">
        <v>203.465</v>
      </c>
      <c r="ED31" s="9">
        <v>351.375</v>
      </c>
      <c r="EE31" s="9">
        <v>161.09800000000001</v>
      </c>
      <c r="EF31" s="9">
        <v>190.27699999999999</v>
      </c>
      <c r="EG31" s="9">
        <v>655.86199999999997</v>
      </c>
      <c r="EH31" s="9">
        <v>315.61900000000003</v>
      </c>
      <c r="EI31" s="9">
        <v>340.24299999999999</v>
      </c>
      <c r="EJ31" s="9">
        <v>150.75800000000001</v>
      </c>
      <c r="EK31" s="9">
        <v>97.168999999999997</v>
      </c>
      <c r="EL31" s="9">
        <v>53.588999999999999</v>
      </c>
      <c r="EM31" s="9">
        <v>505.10399999999998</v>
      </c>
      <c r="EN31" s="9">
        <v>218.45099999999999</v>
      </c>
      <c r="EO31" s="9">
        <v>286.654</v>
      </c>
      <c r="EP31" s="9">
        <v>195.822</v>
      </c>
      <c r="EQ31" s="9">
        <v>89.921000000000006</v>
      </c>
      <c r="ER31" s="9">
        <v>105.901</v>
      </c>
      <c r="ES31" s="9">
        <v>36.701999999999998</v>
      </c>
      <c r="ET31" s="9">
        <v>13.433</v>
      </c>
      <c r="EU31" s="9">
        <v>23.268999999999998</v>
      </c>
      <c r="EV31" s="9">
        <v>3.6269999999999998</v>
      </c>
      <c r="EW31" s="9">
        <v>1.7889999999999999</v>
      </c>
      <c r="EX31" s="9">
        <v>1.8380000000000001</v>
      </c>
      <c r="EY31" s="9">
        <v>3.121</v>
      </c>
      <c r="EZ31" s="9">
        <v>1.7889999999999999</v>
      </c>
      <c r="FA31" s="9">
        <v>1.3320000000000001</v>
      </c>
      <c r="FB31" s="9">
        <v>0.50600000000000001</v>
      </c>
      <c r="FC31" s="9">
        <v>0</v>
      </c>
      <c r="FD31" s="9">
        <v>0.50600000000000001</v>
      </c>
      <c r="FE31" s="9">
        <v>33.075000000000003</v>
      </c>
      <c r="FF31" s="9">
        <v>11.644</v>
      </c>
      <c r="FG31" s="9">
        <v>21.431000000000001</v>
      </c>
      <c r="FH31" s="9">
        <v>177.245</v>
      </c>
      <c r="FI31" s="9">
        <v>82.167000000000002</v>
      </c>
      <c r="FJ31" s="9">
        <v>95.078000000000003</v>
      </c>
      <c r="FK31" s="9">
        <v>19.63</v>
      </c>
      <c r="FL31" s="9">
        <v>13.69</v>
      </c>
      <c r="FM31" s="9">
        <v>5.9409999999999998</v>
      </c>
      <c r="FN31" s="9">
        <v>157.614</v>
      </c>
      <c r="FO31" s="9">
        <v>68.477000000000004</v>
      </c>
      <c r="FP31" s="9">
        <v>89.137</v>
      </c>
      <c r="FQ31" s="9">
        <v>22.370999999999999</v>
      </c>
      <c r="FR31" s="9">
        <v>14.994999999999999</v>
      </c>
      <c r="FS31" s="9">
        <v>7.3769999999999998</v>
      </c>
      <c r="FT31" s="9">
        <v>173.45099999999999</v>
      </c>
      <c r="FU31" s="9">
        <v>74.926000000000002</v>
      </c>
      <c r="FV31" s="9">
        <v>98.525000000000006</v>
      </c>
      <c r="FW31" s="9">
        <v>160.73599999999999</v>
      </c>
      <c r="FX31" s="9">
        <v>70.266000000000005</v>
      </c>
      <c r="FY31" s="9">
        <v>90.468999999999994</v>
      </c>
      <c r="FZ31" s="9">
        <v>1197.4110000000001</v>
      </c>
      <c r="GA31" s="9">
        <v>628.625</v>
      </c>
      <c r="GB31" s="9">
        <v>568.78599999999994</v>
      </c>
      <c r="GC31" s="9">
        <v>703.53899999999999</v>
      </c>
      <c r="GD31" s="9">
        <v>404.21300000000002</v>
      </c>
      <c r="GE31" s="9">
        <v>299.32600000000002</v>
      </c>
      <c r="GF31" s="9">
        <v>493.87099999999998</v>
      </c>
      <c r="GG31" s="9">
        <v>224.41200000000001</v>
      </c>
      <c r="GH31" s="9">
        <v>269.459</v>
      </c>
      <c r="GI31" s="9">
        <v>286.26400000000001</v>
      </c>
      <c r="GJ31" s="9">
        <v>151.869</v>
      </c>
      <c r="GK31" s="9">
        <v>134.39500000000001</v>
      </c>
      <c r="GL31" s="9">
        <v>50.543999999999997</v>
      </c>
      <c r="GM31" s="9">
        <v>31.562000000000001</v>
      </c>
      <c r="GN31" s="9">
        <v>18.981999999999999</v>
      </c>
      <c r="GO31" s="9">
        <v>16.972000000000001</v>
      </c>
      <c r="GP31" s="9">
        <v>13.481</v>
      </c>
      <c r="GQ31" s="9">
        <v>3.4910000000000001</v>
      </c>
      <c r="GR31" s="9">
        <v>12.138</v>
      </c>
      <c r="GS31" s="9">
        <v>10.170999999999999</v>
      </c>
      <c r="GT31" s="9">
        <v>1.9670000000000001</v>
      </c>
      <c r="GU31" s="9">
        <v>4.8339999999999996</v>
      </c>
      <c r="GV31" s="9">
        <v>3.3109999999999999</v>
      </c>
      <c r="GW31" s="9">
        <v>1.524</v>
      </c>
      <c r="GX31" s="9">
        <v>33.572000000000003</v>
      </c>
      <c r="GY31" s="9">
        <v>18.081</v>
      </c>
      <c r="GZ31" s="9">
        <v>15.491</v>
      </c>
      <c r="HA31" s="9">
        <v>259.12799999999999</v>
      </c>
      <c r="HB31" s="9">
        <v>133.386</v>
      </c>
      <c r="HC31" s="9">
        <v>125.742</v>
      </c>
      <c r="HD31" s="9">
        <v>80.626000000000005</v>
      </c>
      <c r="HE31" s="9">
        <v>52.725000000000001</v>
      </c>
      <c r="HF31" s="9">
        <v>27.902000000000001</v>
      </c>
      <c r="HG31" s="9">
        <v>178.50200000000001</v>
      </c>
      <c r="HH31" s="9">
        <v>80.661000000000001</v>
      </c>
      <c r="HI31" s="9">
        <v>97.840999999999994</v>
      </c>
      <c r="HJ31" s="9">
        <v>92.801000000000002</v>
      </c>
      <c r="HK31" s="9">
        <v>63.345999999999997</v>
      </c>
      <c r="HL31" s="9">
        <v>29.454000000000001</v>
      </c>
      <c r="HM31" s="9">
        <v>193.464</v>
      </c>
      <c r="HN31" s="9">
        <v>88.522999999999996</v>
      </c>
      <c r="HO31" s="9">
        <v>104.94</v>
      </c>
      <c r="HP31" s="9">
        <v>190.64</v>
      </c>
      <c r="HQ31" s="9">
        <v>90.831999999999994</v>
      </c>
      <c r="HR31" s="9">
        <v>99.808000000000007</v>
      </c>
      <c r="HS31" s="9">
        <v>2810.076</v>
      </c>
      <c r="HT31" s="9">
        <v>1538.2629999999999</v>
      </c>
      <c r="HU31" s="9">
        <v>1271.8130000000001</v>
      </c>
      <c r="HV31" s="9">
        <v>2168.2170000000001</v>
      </c>
      <c r="HW31" s="9">
        <v>1337.57</v>
      </c>
      <c r="HX31" s="9">
        <v>830.64700000000005</v>
      </c>
      <c r="HY31" s="9">
        <v>641.86</v>
      </c>
      <c r="HZ31" s="9">
        <v>200.69300000000001</v>
      </c>
      <c r="IA31" s="9">
        <v>441.166</v>
      </c>
      <c r="IB31" s="9">
        <v>403.01499999999999</v>
      </c>
      <c r="IC31" s="9">
        <v>242.392</v>
      </c>
      <c r="ID31" s="9">
        <v>160.62299999999999</v>
      </c>
      <c r="IE31" s="9">
        <v>69.206999999999994</v>
      </c>
      <c r="IF31" s="9">
        <v>41.468000000000004</v>
      </c>
      <c r="IG31" s="9">
        <v>27.738</v>
      </c>
      <c r="IH31" s="9">
        <v>29.37</v>
      </c>
      <c r="II31" s="9">
        <v>22.431999999999999</v>
      </c>
      <c r="IJ31" s="9">
        <v>6.9379999999999997</v>
      </c>
      <c r="IK31" s="9">
        <v>13.026999999999999</v>
      </c>
      <c r="IL31" s="9">
        <v>10.539</v>
      </c>
      <c r="IM31" s="9">
        <v>2.488</v>
      </c>
      <c r="IN31" s="9">
        <v>16.343</v>
      </c>
      <c r="IO31" s="9">
        <v>11.893000000000001</v>
      </c>
      <c r="IP31" s="9">
        <v>4.45</v>
      </c>
      <c r="IQ31" s="9">
        <v>39.837000000000003</v>
      </c>
    </row>
    <row r="32" spans="1:251">
      <c r="A32" s="10">
        <v>42461</v>
      </c>
      <c r="B32" s="9">
        <v>11968.512000000001</v>
      </c>
      <c r="C32" s="9">
        <v>6400.9530000000004</v>
      </c>
      <c r="D32" s="9">
        <v>5567.5590000000002</v>
      </c>
      <c r="E32" s="9">
        <v>8147.643</v>
      </c>
      <c r="F32" s="9">
        <v>5170.0249999999996</v>
      </c>
      <c r="G32" s="9">
        <v>2977.6190000000001</v>
      </c>
      <c r="H32" s="9">
        <v>3820.8679999999999</v>
      </c>
      <c r="I32" s="9">
        <v>1230.9280000000001</v>
      </c>
      <c r="J32" s="9">
        <v>2589.94</v>
      </c>
      <c r="K32" s="9">
        <v>1770.665</v>
      </c>
      <c r="L32" s="9">
        <v>972.49900000000002</v>
      </c>
      <c r="M32" s="9">
        <v>798.16499999999996</v>
      </c>
      <c r="N32" s="9">
        <v>353.52499999999998</v>
      </c>
      <c r="O32" s="9">
        <v>212.63900000000001</v>
      </c>
      <c r="P32" s="9">
        <v>140.886</v>
      </c>
      <c r="Q32" s="9">
        <v>135.119</v>
      </c>
      <c r="R32" s="9">
        <v>104.607</v>
      </c>
      <c r="S32" s="9">
        <v>30.512</v>
      </c>
      <c r="T32" s="9">
        <v>74.811000000000007</v>
      </c>
      <c r="U32" s="9">
        <v>56.883000000000003</v>
      </c>
      <c r="V32" s="9">
        <v>17.927</v>
      </c>
      <c r="W32" s="9">
        <v>60.308</v>
      </c>
      <c r="X32" s="9">
        <v>47.723999999999997</v>
      </c>
      <c r="Y32" s="9">
        <v>12.584</v>
      </c>
      <c r="Z32" s="9">
        <v>218.40600000000001</v>
      </c>
      <c r="AA32" s="9">
        <v>108.03100000000001</v>
      </c>
      <c r="AB32" s="9">
        <v>110.375</v>
      </c>
      <c r="AC32" s="9">
        <v>1568.5409999999999</v>
      </c>
      <c r="AD32" s="9">
        <v>849.98500000000001</v>
      </c>
      <c r="AE32" s="9">
        <v>718.55499999999995</v>
      </c>
      <c r="AF32" s="9">
        <v>571.70899999999995</v>
      </c>
      <c r="AG32" s="9">
        <v>434.27499999999998</v>
      </c>
      <c r="AH32" s="9">
        <v>137.434</v>
      </c>
      <c r="AI32" s="9">
        <v>996.83199999999999</v>
      </c>
      <c r="AJ32" s="9">
        <v>415.71</v>
      </c>
      <c r="AK32" s="9">
        <v>581.12199999999996</v>
      </c>
      <c r="AL32" s="9">
        <v>668.32500000000005</v>
      </c>
      <c r="AM32" s="9">
        <v>510.57900000000001</v>
      </c>
      <c r="AN32" s="9">
        <v>157.74600000000001</v>
      </c>
      <c r="AO32" s="9">
        <v>1102.3399999999999</v>
      </c>
      <c r="AP32" s="9">
        <v>461.92</v>
      </c>
      <c r="AQ32" s="9">
        <v>640.41899999999998</v>
      </c>
      <c r="AR32" s="9">
        <v>1071.6420000000001</v>
      </c>
      <c r="AS32" s="9">
        <v>472.59300000000002</v>
      </c>
      <c r="AT32" s="9">
        <v>599.04899999999998</v>
      </c>
      <c r="AU32" s="9">
        <v>11512.659</v>
      </c>
      <c r="AV32" s="9">
        <v>6122.1170000000002</v>
      </c>
      <c r="AW32" s="9">
        <v>5390.5420000000004</v>
      </c>
      <c r="AX32" s="9">
        <v>7949.1440000000002</v>
      </c>
      <c r="AY32" s="9">
        <v>5023.3450000000003</v>
      </c>
      <c r="AZ32" s="9">
        <v>2925.799</v>
      </c>
      <c r="BA32" s="9">
        <v>3563.5149999999999</v>
      </c>
      <c r="BB32" s="9">
        <v>1098.7719999999999</v>
      </c>
      <c r="BC32" s="9">
        <v>2464.7429999999999</v>
      </c>
      <c r="BD32" s="9">
        <v>1722.5809999999999</v>
      </c>
      <c r="BE32" s="9">
        <v>939.79300000000001</v>
      </c>
      <c r="BF32" s="9">
        <v>782.78800000000001</v>
      </c>
      <c r="BG32" s="9">
        <v>332.315</v>
      </c>
      <c r="BH32" s="9">
        <v>196.869</v>
      </c>
      <c r="BI32" s="9">
        <v>135.446</v>
      </c>
      <c r="BJ32" s="9">
        <v>131.429</v>
      </c>
      <c r="BK32" s="9">
        <v>100.917</v>
      </c>
      <c r="BL32" s="9">
        <v>30.512</v>
      </c>
      <c r="BM32" s="9">
        <v>71.647000000000006</v>
      </c>
      <c r="BN32" s="9">
        <v>53.72</v>
      </c>
      <c r="BO32" s="9">
        <v>17.927</v>
      </c>
      <c r="BP32" s="9">
        <v>59.780999999999999</v>
      </c>
      <c r="BQ32" s="9">
        <v>47.197000000000003</v>
      </c>
      <c r="BR32" s="9">
        <v>12.584</v>
      </c>
      <c r="BS32" s="9">
        <v>200.886</v>
      </c>
      <c r="BT32" s="9">
        <v>95.951999999999998</v>
      </c>
      <c r="BU32" s="9">
        <v>104.934</v>
      </c>
      <c r="BV32" s="9">
        <v>1538.712</v>
      </c>
      <c r="BW32" s="9">
        <v>830.52499999999998</v>
      </c>
      <c r="BX32" s="9">
        <v>708.18600000000004</v>
      </c>
      <c r="BY32" s="9">
        <v>564.68799999999999</v>
      </c>
      <c r="BZ32" s="9">
        <v>428.255</v>
      </c>
      <c r="CA32" s="9">
        <v>136.43299999999999</v>
      </c>
      <c r="CB32" s="9">
        <v>974.024</v>
      </c>
      <c r="CC32" s="9">
        <v>402.27</v>
      </c>
      <c r="CD32" s="9">
        <v>571.75400000000002</v>
      </c>
      <c r="CE32" s="9">
        <v>658.44399999999996</v>
      </c>
      <c r="CF32" s="9">
        <v>501.69900000000001</v>
      </c>
      <c r="CG32" s="9">
        <v>156.745</v>
      </c>
      <c r="CH32" s="9">
        <v>1064.1369999999999</v>
      </c>
      <c r="CI32" s="9">
        <v>438.09399999999999</v>
      </c>
      <c r="CJ32" s="9">
        <v>626.04300000000001</v>
      </c>
      <c r="CK32" s="9">
        <v>1045.671</v>
      </c>
      <c r="CL32" s="9">
        <v>455.99</v>
      </c>
      <c r="CM32" s="9">
        <v>589.68100000000004</v>
      </c>
      <c r="CN32" s="9">
        <v>1863.3989999999999</v>
      </c>
      <c r="CO32" s="9">
        <v>940.12300000000005</v>
      </c>
      <c r="CP32" s="9">
        <v>923.27700000000004</v>
      </c>
      <c r="CQ32" s="9">
        <v>863.15499999999997</v>
      </c>
      <c r="CR32" s="9">
        <v>488.88799999999998</v>
      </c>
      <c r="CS32" s="9">
        <v>374.26799999999997</v>
      </c>
      <c r="CT32" s="9">
        <v>1000.244</v>
      </c>
      <c r="CU32" s="9">
        <v>451.23500000000001</v>
      </c>
      <c r="CV32" s="9">
        <v>549.00900000000001</v>
      </c>
      <c r="CW32" s="9">
        <v>457.37900000000002</v>
      </c>
      <c r="CX32" s="9">
        <v>236.864</v>
      </c>
      <c r="CY32" s="9">
        <v>220.51499999999999</v>
      </c>
      <c r="CZ32" s="9">
        <v>68.700999999999993</v>
      </c>
      <c r="DA32" s="9">
        <v>36.902000000000001</v>
      </c>
      <c r="DB32" s="9">
        <v>31.798999999999999</v>
      </c>
      <c r="DC32" s="9">
        <v>11.997999999999999</v>
      </c>
      <c r="DD32" s="9">
        <v>9.141</v>
      </c>
      <c r="DE32" s="9">
        <v>2.8570000000000002</v>
      </c>
      <c r="DF32" s="9">
        <v>9.5549999999999997</v>
      </c>
      <c r="DG32" s="9">
        <v>7.5359999999999996</v>
      </c>
      <c r="DH32" s="9">
        <v>2.02</v>
      </c>
      <c r="DI32" s="9">
        <v>2.4430000000000001</v>
      </c>
      <c r="DJ32" s="9">
        <v>1.605</v>
      </c>
      <c r="DK32" s="9">
        <v>0.83799999999999997</v>
      </c>
      <c r="DL32" s="9">
        <v>56.703000000000003</v>
      </c>
      <c r="DM32" s="9">
        <v>27.760999999999999</v>
      </c>
      <c r="DN32" s="9">
        <v>28.942</v>
      </c>
      <c r="DO32" s="9">
        <v>422.15</v>
      </c>
      <c r="DP32" s="9">
        <v>220.23599999999999</v>
      </c>
      <c r="DQ32" s="9">
        <v>201.91399999999999</v>
      </c>
      <c r="DR32" s="9">
        <v>92.965999999999994</v>
      </c>
      <c r="DS32" s="9">
        <v>65.977000000000004</v>
      </c>
      <c r="DT32" s="9">
        <v>26.989000000000001</v>
      </c>
      <c r="DU32" s="9">
        <v>329.18400000000003</v>
      </c>
      <c r="DV32" s="9">
        <v>154.26</v>
      </c>
      <c r="DW32" s="9">
        <v>174.92500000000001</v>
      </c>
      <c r="DX32" s="9">
        <v>99.703000000000003</v>
      </c>
      <c r="DY32" s="9">
        <v>71.162000000000006</v>
      </c>
      <c r="DZ32" s="9">
        <v>28.541</v>
      </c>
      <c r="EA32" s="9">
        <v>357.67599999999999</v>
      </c>
      <c r="EB32" s="9">
        <v>165.702</v>
      </c>
      <c r="EC32" s="9">
        <v>191.97399999999999</v>
      </c>
      <c r="ED32" s="9">
        <v>338.74</v>
      </c>
      <c r="EE32" s="9">
        <v>161.79499999999999</v>
      </c>
      <c r="EF32" s="9">
        <v>176.94399999999999</v>
      </c>
      <c r="EG32" s="9">
        <v>654.09</v>
      </c>
      <c r="EH32" s="9">
        <v>313.38299999999998</v>
      </c>
      <c r="EI32" s="9">
        <v>340.70699999999999</v>
      </c>
      <c r="EJ32" s="9">
        <v>161.34700000000001</v>
      </c>
      <c r="EK32" s="9">
        <v>101.473</v>
      </c>
      <c r="EL32" s="9">
        <v>59.874000000000002</v>
      </c>
      <c r="EM32" s="9">
        <v>492.74299999999999</v>
      </c>
      <c r="EN32" s="9">
        <v>211.91</v>
      </c>
      <c r="EO32" s="9">
        <v>280.83300000000003</v>
      </c>
      <c r="EP32" s="9">
        <v>186.41499999999999</v>
      </c>
      <c r="EQ32" s="9">
        <v>93.444999999999993</v>
      </c>
      <c r="ER32" s="9">
        <v>92.97</v>
      </c>
      <c r="ES32" s="9">
        <v>30.15</v>
      </c>
      <c r="ET32" s="9">
        <v>16.073</v>
      </c>
      <c r="EU32" s="9">
        <v>14.077</v>
      </c>
      <c r="EV32" s="9">
        <v>3.2570000000000001</v>
      </c>
      <c r="EW32" s="9">
        <v>2.3370000000000002</v>
      </c>
      <c r="EX32" s="9">
        <v>0.92</v>
      </c>
      <c r="EY32" s="9">
        <v>2.581</v>
      </c>
      <c r="EZ32" s="9">
        <v>2.16</v>
      </c>
      <c r="FA32" s="9">
        <v>0.42199999999999999</v>
      </c>
      <c r="FB32" s="9">
        <v>0.67500000000000004</v>
      </c>
      <c r="FC32" s="9">
        <v>0.17699999999999999</v>
      </c>
      <c r="FD32" s="9">
        <v>0.498</v>
      </c>
      <c r="FE32" s="9">
        <v>26.893000000000001</v>
      </c>
      <c r="FF32" s="9">
        <v>13.737</v>
      </c>
      <c r="FG32" s="9">
        <v>13.157</v>
      </c>
      <c r="FH32" s="9">
        <v>170.721</v>
      </c>
      <c r="FI32" s="9">
        <v>85.95</v>
      </c>
      <c r="FJ32" s="9">
        <v>84.771000000000001</v>
      </c>
      <c r="FK32" s="9">
        <v>22.922000000000001</v>
      </c>
      <c r="FL32" s="9">
        <v>16.728999999999999</v>
      </c>
      <c r="FM32" s="9">
        <v>6.1929999999999996</v>
      </c>
      <c r="FN32" s="9">
        <v>147.79900000000001</v>
      </c>
      <c r="FO32" s="9">
        <v>69.221000000000004</v>
      </c>
      <c r="FP32" s="9">
        <v>78.578000000000003</v>
      </c>
      <c r="FQ32" s="9">
        <v>25.187000000000001</v>
      </c>
      <c r="FR32" s="9">
        <v>18.074000000000002</v>
      </c>
      <c r="FS32" s="9">
        <v>7.1130000000000004</v>
      </c>
      <c r="FT32" s="9">
        <v>161.22800000000001</v>
      </c>
      <c r="FU32" s="9">
        <v>75.370999999999995</v>
      </c>
      <c r="FV32" s="9">
        <v>85.856999999999999</v>
      </c>
      <c r="FW32" s="9">
        <v>150.38</v>
      </c>
      <c r="FX32" s="9">
        <v>71.381</v>
      </c>
      <c r="FY32" s="9">
        <v>78.998999999999995</v>
      </c>
      <c r="FZ32" s="9">
        <v>1209.309</v>
      </c>
      <c r="GA32" s="9">
        <v>626.74</v>
      </c>
      <c r="GB32" s="9">
        <v>582.56899999999996</v>
      </c>
      <c r="GC32" s="9">
        <v>701.80799999999999</v>
      </c>
      <c r="GD32" s="9">
        <v>387.41500000000002</v>
      </c>
      <c r="GE32" s="9">
        <v>314.39299999999997</v>
      </c>
      <c r="GF32" s="9">
        <v>507.50099999999998</v>
      </c>
      <c r="GG32" s="9">
        <v>239.32499999999999</v>
      </c>
      <c r="GH32" s="9">
        <v>268.17599999999999</v>
      </c>
      <c r="GI32" s="9">
        <v>270.964</v>
      </c>
      <c r="GJ32" s="9">
        <v>143.41900000000001</v>
      </c>
      <c r="GK32" s="9">
        <v>127.545</v>
      </c>
      <c r="GL32" s="9">
        <v>38.551000000000002</v>
      </c>
      <c r="GM32" s="9">
        <v>20.827999999999999</v>
      </c>
      <c r="GN32" s="9">
        <v>17.722999999999999</v>
      </c>
      <c r="GO32" s="9">
        <v>8.7409999999999997</v>
      </c>
      <c r="GP32" s="9">
        <v>6.8040000000000003</v>
      </c>
      <c r="GQ32" s="9">
        <v>1.9370000000000001</v>
      </c>
      <c r="GR32" s="9">
        <v>6.9740000000000002</v>
      </c>
      <c r="GS32" s="9">
        <v>5.3760000000000003</v>
      </c>
      <c r="GT32" s="9">
        <v>1.5980000000000001</v>
      </c>
      <c r="GU32" s="9">
        <v>1.7669999999999999</v>
      </c>
      <c r="GV32" s="9">
        <v>1.4279999999999999</v>
      </c>
      <c r="GW32" s="9">
        <v>0.33900000000000002</v>
      </c>
      <c r="GX32" s="9">
        <v>29.809000000000001</v>
      </c>
      <c r="GY32" s="9">
        <v>14.023999999999999</v>
      </c>
      <c r="GZ32" s="9">
        <v>15.785</v>
      </c>
      <c r="HA32" s="9">
        <v>251.43</v>
      </c>
      <c r="HB32" s="9">
        <v>134.286</v>
      </c>
      <c r="HC32" s="9">
        <v>117.143</v>
      </c>
      <c r="HD32" s="9">
        <v>70.043999999999997</v>
      </c>
      <c r="HE32" s="9">
        <v>49.247999999999998</v>
      </c>
      <c r="HF32" s="9">
        <v>20.795999999999999</v>
      </c>
      <c r="HG32" s="9">
        <v>181.386</v>
      </c>
      <c r="HH32" s="9">
        <v>85.039000000000001</v>
      </c>
      <c r="HI32" s="9">
        <v>96.346999999999994</v>
      </c>
      <c r="HJ32" s="9">
        <v>74.516999999999996</v>
      </c>
      <c r="HK32" s="9">
        <v>53.088000000000001</v>
      </c>
      <c r="HL32" s="9">
        <v>21.428000000000001</v>
      </c>
      <c r="HM32" s="9">
        <v>196.44800000000001</v>
      </c>
      <c r="HN32" s="9">
        <v>90.331000000000003</v>
      </c>
      <c r="HO32" s="9">
        <v>106.116</v>
      </c>
      <c r="HP32" s="9">
        <v>188.36</v>
      </c>
      <c r="HQ32" s="9">
        <v>90.414000000000001</v>
      </c>
      <c r="HR32" s="9">
        <v>97.944999999999993</v>
      </c>
      <c r="HS32" s="9">
        <v>2817.5</v>
      </c>
      <c r="HT32" s="9">
        <v>1545.251</v>
      </c>
      <c r="HU32" s="9">
        <v>1272.248</v>
      </c>
      <c r="HV32" s="9">
        <v>2163.2629999999999</v>
      </c>
      <c r="HW32" s="9">
        <v>1336.0309999999999</v>
      </c>
      <c r="HX32" s="9">
        <v>827.23199999999997</v>
      </c>
      <c r="HY32" s="9">
        <v>654.23699999999997</v>
      </c>
      <c r="HZ32" s="9">
        <v>209.221</v>
      </c>
      <c r="IA32" s="9">
        <v>445.01600000000002</v>
      </c>
      <c r="IB32" s="9">
        <v>402.23200000000003</v>
      </c>
      <c r="IC32" s="9">
        <v>245.72900000000001</v>
      </c>
      <c r="ID32" s="9">
        <v>156.50299999999999</v>
      </c>
      <c r="IE32" s="9">
        <v>67.64</v>
      </c>
      <c r="IF32" s="9">
        <v>44.509</v>
      </c>
      <c r="IG32" s="9">
        <v>23.131</v>
      </c>
      <c r="IH32" s="9">
        <v>29.381</v>
      </c>
      <c r="II32" s="9">
        <v>22.279</v>
      </c>
      <c r="IJ32" s="9">
        <v>7.1020000000000003</v>
      </c>
      <c r="IK32" s="9">
        <v>13.747</v>
      </c>
      <c r="IL32" s="9">
        <v>11.179</v>
      </c>
      <c r="IM32" s="9">
        <v>2.5680000000000001</v>
      </c>
      <c r="IN32" s="9">
        <v>15.635</v>
      </c>
      <c r="IO32" s="9">
        <v>11.101000000000001</v>
      </c>
      <c r="IP32" s="9">
        <v>4.5339999999999998</v>
      </c>
      <c r="IQ32" s="9">
        <v>38.259</v>
      </c>
    </row>
    <row r="33" spans="1:251">
      <c r="A33" s="10">
        <v>42491</v>
      </c>
      <c r="B33" s="9">
        <v>11999.949000000001</v>
      </c>
      <c r="C33" s="9">
        <v>6420.8029999999999</v>
      </c>
      <c r="D33" s="9">
        <v>5579.1459999999997</v>
      </c>
      <c r="E33" s="9">
        <v>8170.78</v>
      </c>
      <c r="F33" s="9">
        <v>5194.5870000000004</v>
      </c>
      <c r="G33" s="9">
        <v>2976.1930000000002</v>
      </c>
      <c r="H33" s="9">
        <v>3829.1689999999999</v>
      </c>
      <c r="I33" s="9">
        <v>1226.2170000000001</v>
      </c>
      <c r="J33" s="9">
        <v>2602.953</v>
      </c>
      <c r="K33" s="9">
        <v>1779.0219999999999</v>
      </c>
      <c r="L33" s="9">
        <v>970.76599999999996</v>
      </c>
      <c r="M33" s="9">
        <v>808.255</v>
      </c>
      <c r="N33" s="9">
        <v>340.988</v>
      </c>
      <c r="O33" s="9">
        <v>198.024</v>
      </c>
      <c r="P33" s="9">
        <v>142.964</v>
      </c>
      <c r="Q33" s="9">
        <v>136.32599999999999</v>
      </c>
      <c r="R33" s="9">
        <v>104.10299999999999</v>
      </c>
      <c r="S33" s="9">
        <v>32.223999999999997</v>
      </c>
      <c r="T33" s="9">
        <v>72.043999999999997</v>
      </c>
      <c r="U33" s="9">
        <v>53.366</v>
      </c>
      <c r="V33" s="9">
        <v>18.678000000000001</v>
      </c>
      <c r="W33" s="9">
        <v>64.281999999999996</v>
      </c>
      <c r="X33" s="9">
        <v>50.737000000000002</v>
      </c>
      <c r="Y33" s="9">
        <v>13.545</v>
      </c>
      <c r="Z33" s="9">
        <v>204.66200000000001</v>
      </c>
      <c r="AA33" s="9">
        <v>93.921999999999997</v>
      </c>
      <c r="AB33" s="9">
        <v>110.74</v>
      </c>
      <c r="AC33" s="9">
        <v>1577.9359999999999</v>
      </c>
      <c r="AD33" s="9">
        <v>855.10400000000004</v>
      </c>
      <c r="AE33" s="9">
        <v>722.83199999999999</v>
      </c>
      <c r="AF33" s="9">
        <v>607.13900000000001</v>
      </c>
      <c r="AG33" s="9">
        <v>458.97399999999999</v>
      </c>
      <c r="AH33" s="9">
        <v>148.16499999999999</v>
      </c>
      <c r="AI33" s="9">
        <v>970.79600000000005</v>
      </c>
      <c r="AJ33" s="9">
        <v>396.13</v>
      </c>
      <c r="AK33" s="9">
        <v>574.66600000000005</v>
      </c>
      <c r="AL33" s="9">
        <v>705.48800000000006</v>
      </c>
      <c r="AM33" s="9">
        <v>533.44299999999998</v>
      </c>
      <c r="AN33" s="9">
        <v>172.04499999999999</v>
      </c>
      <c r="AO33" s="9">
        <v>1073.5329999999999</v>
      </c>
      <c r="AP33" s="9">
        <v>437.32400000000001</v>
      </c>
      <c r="AQ33" s="9">
        <v>636.21</v>
      </c>
      <c r="AR33" s="9">
        <v>1042.8409999999999</v>
      </c>
      <c r="AS33" s="9">
        <v>449.49599999999998</v>
      </c>
      <c r="AT33" s="9">
        <v>593.34500000000003</v>
      </c>
      <c r="AU33" s="9">
        <v>11541.137000000001</v>
      </c>
      <c r="AV33" s="9">
        <v>6138.4769999999999</v>
      </c>
      <c r="AW33" s="9">
        <v>5402.6589999999997</v>
      </c>
      <c r="AX33" s="9">
        <v>7983.2470000000003</v>
      </c>
      <c r="AY33" s="9">
        <v>5054.7070000000003</v>
      </c>
      <c r="AZ33" s="9">
        <v>2928.54</v>
      </c>
      <c r="BA33" s="9">
        <v>3557.89</v>
      </c>
      <c r="BB33" s="9">
        <v>1083.77</v>
      </c>
      <c r="BC33" s="9">
        <v>2474.1190000000001</v>
      </c>
      <c r="BD33" s="9">
        <v>1731.4110000000001</v>
      </c>
      <c r="BE33" s="9">
        <v>936.74599999999998</v>
      </c>
      <c r="BF33" s="9">
        <v>794.66499999999996</v>
      </c>
      <c r="BG33" s="9">
        <v>319.97699999999998</v>
      </c>
      <c r="BH33" s="9">
        <v>182.90799999999999</v>
      </c>
      <c r="BI33" s="9">
        <v>137.06800000000001</v>
      </c>
      <c r="BJ33" s="9">
        <v>131.55600000000001</v>
      </c>
      <c r="BK33" s="9">
        <v>99.938000000000002</v>
      </c>
      <c r="BL33" s="9">
        <v>31.617999999999999</v>
      </c>
      <c r="BM33" s="9">
        <v>68.503</v>
      </c>
      <c r="BN33" s="9">
        <v>50.430999999999997</v>
      </c>
      <c r="BO33" s="9">
        <v>18.073</v>
      </c>
      <c r="BP33" s="9">
        <v>63.052</v>
      </c>
      <c r="BQ33" s="9">
        <v>49.506999999999998</v>
      </c>
      <c r="BR33" s="9">
        <v>13.545</v>
      </c>
      <c r="BS33" s="9">
        <v>188.42099999999999</v>
      </c>
      <c r="BT33" s="9">
        <v>82.971000000000004</v>
      </c>
      <c r="BU33" s="9">
        <v>105.45</v>
      </c>
      <c r="BV33" s="9">
        <v>1545.0509999999999</v>
      </c>
      <c r="BW33" s="9">
        <v>831.41600000000005</v>
      </c>
      <c r="BX33" s="9">
        <v>713.63499999999999</v>
      </c>
      <c r="BY33" s="9">
        <v>599.346</v>
      </c>
      <c r="BZ33" s="9">
        <v>451.52499999999998</v>
      </c>
      <c r="CA33" s="9">
        <v>147.822</v>
      </c>
      <c r="CB33" s="9">
        <v>945.70500000000004</v>
      </c>
      <c r="CC33" s="9">
        <v>379.89100000000002</v>
      </c>
      <c r="CD33" s="9">
        <v>565.81299999999999</v>
      </c>
      <c r="CE33" s="9">
        <v>693.13900000000001</v>
      </c>
      <c r="CF33" s="9">
        <v>521.82899999999995</v>
      </c>
      <c r="CG33" s="9">
        <v>171.31100000000001</v>
      </c>
      <c r="CH33" s="9">
        <v>1038.2719999999999</v>
      </c>
      <c r="CI33" s="9">
        <v>414.91800000000001</v>
      </c>
      <c r="CJ33" s="9">
        <v>623.35400000000004</v>
      </c>
      <c r="CK33" s="9">
        <v>1014.208</v>
      </c>
      <c r="CL33" s="9">
        <v>430.322</v>
      </c>
      <c r="CM33" s="9">
        <v>583.88599999999997</v>
      </c>
      <c r="CN33" s="9">
        <v>1864.3150000000001</v>
      </c>
      <c r="CO33" s="9">
        <v>949.33500000000004</v>
      </c>
      <c r="CP33" s="9">
        <v>914.98</v>
      </c>
      <c r="CQ33" s="9">
        <v>840.755</v>
      </c>
      <c r="CR33" s="9">
        <v>488.911</v>
      </c>
      <c r="CS33" s="9">
        <v>351.84399999999999</v>
      </c>
      <c r="CT33" s="9">
        <v>1023.559</v>
      </c>
      <c r="CU33" s="9">
        <v>460.42399999999998</v>
      </c>
      <c r="CV33" s="9">
        <v>563.13499999999999</v>
      </c>
      <c r="CW33" s="9">
        <v>459.03899999999999</v>
      </c>
      <c r="CX33" s="9">
        <v>235.96100000000001</v>
      </c>
      <c r="CY33" s="9">
        <v>223.078</v>
      </c>
      <c r="CZ33" s="9">
        <v>71.064999999999998</v>
      </c>
      <c r="DA33" s="9">
        <v>35.518999999999998</v>
      </c>
      <c r="DB33" s="9">
        <v>35.545000000000002</v>
      </c>
      <c r="DC33" s="9">
        <v>15.427</v>
      </c>
      <c r="DD33" s="9">
        <v>11.092000000000001</v>
      </c>
      <c r="DE33" s="9">
        <v>4.3360000000000003</v>
      </c>
      <c r="DF33" s="9">
        <v>11.255000000000001</v>
      </c>
      <c r="DG33" s="9">
        <v>8.7070000000000007</v>
      </c>
      <c r="DH33" s="9">
        <v>2.548</v>
      </c>
      <c r="DI33" s="9">
        <v>4.1719999999999997</v>
      </c>
      <c r="DJ33" s="9">
        <v>2.3849999999999998</v>
      </c>
      <c r="DK33" s="9">
        <v>1.788</v>
      </c>
      <c r="DL33" s="9">
        <v>55.637999999999998</v>
      </c>
      <c r="DM33" s="9">
        <v>24.428000000000001</v>
      </c>
      <c r="DN33" s="9">
        <v>31.21</v>
      </c>
      <c r="DO33" s="9">
        <v>421.69200000000001</v>
      </c>
      <c r="DP33" s="9">
        <v>219.36600000000001</v>
      </c>
      <c r="DQ33" s="9">
        <v>202.327</v>
      </c>
      <c r="DR33" s="9">
        <v>99.867999999999995</v>
      </c>
      <c r="DS33" s="9">
        <v>70.048000000000002</v>
      </c>
      <c r="DT33" s="9">
        <v>29.818999999999999</v>
      </c>
      <c r="DU33" s="9">
        <v>321.82499999999999</v>
      </c>
      <c r="DV33" s="9">
        <v>149.31700000000001</v>
      </c>
      <c r="DW33" s="9">
        <v>172.50800000000001</v>
      </c>
      <c r="DX33" s="9">
        <v>108.999</v>
      </c>
      <c r="DY33" s="9">
        <v>75.703000000000003</v>
      </c>
      <c r="DZ33" s="9">
        <v>33.295999999999999</v>
      </c>
      <c r="EA33" s="9">
        <v>350.04</v>
      </c>
      <c r="EB33" s="9">
        <v>160.25800000000001</v>
      </c>
      <c r="EC33" s="9">
        <v>189.78200000000001</v>
      </c>
      <c r="ED33" s="9">
        <v>333.07900000000001</v>
      </c>
      <c r="EE33" s="9">
        <v>158.024</v>
      </c>
      <c r="EF33" s="9">
        <v>175.05500000000001</v>
      </c>
      <c r="EG33" s="9">
        <v>660.61800000000005</v>
      </c>
      <c r="EH33" s="9">
        <v>318.642</v>
      </c>
      <c r="EI33" s="9">
        <v>341.97699999999998</v>
      </c>
      <c r="EJ33" s="9">
        <v>146.87100000000001</v>
      </c>
      <c r="EK33" s="9">
        <v>92.930999999999997</v>
      </c>
      <c r="EL33" s="9">
        <v>53.941000000000003</v>
      </c>
      <c r="EM33" s="9">
        <v>513.74699999999996</v>
      </c>
      <c r="EN33" s="9">
        <v>225.71100000000001</v>
      </c>
      <c r="EO33" s="9">
        <v>288.036</v>
      </c>
      <c r="EP33" s="9">
        <v>195.90100000000001</v>
      </c>
      <c r="EQ33" s="9">
        <v>97.432000000000002</v>
      </c>
      <c r="ER33" s="9">
        <v>98.468999999999994</v>
      </c>
      <c r="ES33" s="9">
        <v>36.225000000000001</v>
      </c>
      <c r="ET33" s="9">
        <v>17.154</v>
      </c>
      <c r="EU33" s="9">
        <v>19.071000000000002</v>
      </c>
      <c r="EV33" s="9">
        <v>2.5880000000000001</v>
      </c>
      <c r="EW33" s="9">
        <v>2.23</v>
      </c>
      <c r="EX33" s="9">
        <v>0.35799999999999998</v>
      </c>
      <c r="EY33" s="9">
        <v>2.0659999999999998</v>
      </c>
      <c r="EZ33" s="9">
        <v>1.708</v>
      </c>
      <c r="FA33" s="9">
        <v>0.35799999999999998</v>
      </c>
      <c r="FB33" s="9">
        <v>0.52200000000000002</v>
      </c>
      <c r="FC33" s="9">
        <v>0.52200000000000002</v>
      </c>
      <c r="FD33" s="9">
        <v>0</v>
      </c>
      <c r="FE33" s="9">
        <v>33.637</v>
      </c>
      <c r="FF33" s="9">
        <v>14.923999999999999</v>
      </c>
      <c r="FG33" s="9">
        <v>18.713000000000001</v>
      </c>
      <c r="FH33" s="9">
        <v>175.32400000000001</v>
      </c>
      <c r="FI33" s="9">
        <v>89.012</v>
      </c>
      <c r="FJ33" s="9">
        <v>86.311999999999998</v>
      </c>
      <c r="FK33" s="9">
        <v>19.619</v>
      </c>
      <c r="FL33" s="9">
        <v>15.382</v>
      </c>
      <c r="FM33" s="9">
        <v>4.2370000000000001</v>
      </c>
      <c r="FN33" s="9">
        <v>155.70500000000001</v>
      </c>
      <c r="FO33" s="9">
        <v>73.629000000000005</v>
      </c>
      <c r="FP33" s="9">
        <v>82.075000000000003</v>
      </c>
      <c r="FQ33" s="9">
        <v>20.75</v>
      </c>
      <c r="FR33" s="9">
        <v>16.513000000000002</v>
      </c>
      <c r="FS33" s="9">
        <v>4.2370000000000001</v>
      </c>
      <c r="FT33" s="9">
        <v>175.15100000000001</v>
      </c>
      <c r="FU33" s="9">
        <v>80.918999999999997</v>
      </c>
      <c r="FV33" s="9">
        <v>94.231999999999999</v>
      </c>
      <c r="FW33" s="9">
        <v>157.77099999999999</v>
      </c>
      <c r="FX33" s="9">
        <v>75.337999999999994</v>
      </c>
      <c r="FY33" s="9">
        <v>82.433000000000007</v>
      </c>
      <c r="FZ33" s="9">
        <v>1203.6959999999999</v>
      </c>
      <c r="GA33" s="9">
        <v>630.69299999999998</v>
      </c>
      <c r="GB33" s="9">
        <v>573.00300000000004</v>
      </c>
      <c r="GC33" s="9">
        <v>693.88400000000001</v>
      </c>
      <c r="GD33" s="9">
        <v>395.98</v>
      </c>
      <c r="GE33" s="9">
        <v>297.904</v>
      </c>
      <c r="GF33" s="9">
        <v>509.81200000000001</v>
      </c>
      <c r="GG33" s="9">
        <v>234.71299999999999</v>
      </c>
      <c r="GH33" s="9">
        <v>275.09899999999999</v>
      </c>
      <c r="GI33" s="9">
        <v>263.13799999999998</v>
      </c>
      <c r="GJ33" s="9">
        <v>138.529</v>
      </c>
      <c r="GK33" s="9">
        <v>124.60899999999999</v>
      </c>
      <c r="GL33" s="9">
        <v>34.840000000000003</v>
      </c>
      <c r="GM33" s="9">
        <v>18.366</v>
      </c>
      <c r="GN33" s="9">
        <v>16.474</v>
      </c>
      <c r="GO33" s="9">
        <v>12.839</v>
      </c>
      <c r="GP33" s="9">
        <v>8.8620000000000001</v>
      </c>
      <c r="GQ33" s="9">
        <v>3.9780000000000002</v>
      </c>
      <c r="GR33" s="9">
        <v>9.1890000000000001</v>
      </c>
      <c r="GS33" s="9">
        <v>6.9989999999999997</v>
      </c>
      <c r="GT33" s="9">
        <v>2.19</v>
      </c>
      <c r="GU33" s="9">
        <v>3.6509999999999998</v>
      </c>
      <c r="GV33" s="9">
        <v>1.863</v>
      </c>
      <c r="GW33" s="9">
        <v>1.788</v>
      </c>
      <c r="GX33" s="9">
        <v>22.001000000000001</v>
      </c>
      <c r="GY33" s="9">
        <v>9.5039999999999996</v>
      </c>
      <c r="GZ33" s="9">
        <v>12.497</v>
      </c>
      <c r="HA33" s="9">
        <v>246.369</v>
      </c>
      <c r="HB33" s="9">
        <v>130.35400000000001</v>
      </c>
      <c r="HC33" s="9">
        <v>116.015</v>
      </c>
      <c r="HD33" s="9">
        <v>80.248000000000005</v>
      </c>
      <c r="HE33" s="9">
        <v>54.665999999999997</v>
      </c>
      <c r="HF33" s="9">
        <v>25.582000000000001</v>
      </c>
      <c r="HG33" s="9">
        <v>166.12</v>
      </c>
      <c r="HH33" s="9">
        <v>75.688000000000002</v>
      </c>
      <c r="HI33" s="9">
        <v>90.432000000000002</v>
      </c>
      <c r="HJ33" s="9">
        <v>88.248999999999995</v>
      </c>
      <c r="HK33" s="9">
        <v>59.19</v>
      </c>
      <c r="HL33" s="9">
        <v>29.059000000000001</v>
      </c>
      <c r="HM33" s="9">
        <v>174.88900000000001</v>
      </c>
      <c r="HN33" s="9">
        <v>79.338999999999999</v>
      </c>
      <c r="HO33" s="9">
        <v>95.55</v>
      </c>
      <c r="HP33" s="9">
        <v>175.309</v>
      </c>
      <c r="HQ33" s="9">
        <v>82.686999999999998</v>
      </c>
      <c r="HR33" s="9">
        <v>92.622</v>
      </c>
      <c r="HS33" s="9">
        <v>2812.7869999999998</v>
      </c>
      <c r="HT33" s="9">
        <v>1537.146</v>
      </c>
      <c r="HU33" s="9">
        <v>1275.6410000000001</v>
      </c>
      <c r="HV33" s="9">
        <v>2177.6280000000002</v>
      </c>
      <c r="HW33" s="9">
        <v>1348.3530000000001</v>
      </c>
      <c r="HX33" s="9">
        <v>829.27499999999998</v>
      </c>
      <c r="HY33" s="9">
        <v>635.15899999999999</v>
      </c>
      <c r="HZ33" s="9">
        <v>188.79300000000001</v>
      </c>
      <c r="IA33" s="9">
        <v>446.36599999999999</v>
      </c>
      <c r="IB33" s="9">
        <v>407.61900000000003</v>
      </c>
      <c r="IC33" s="9">
        <v>251.685</v>
      </c>
      <c r="ID33" s="9">
        <v>155.934</v>
      </c>
      <c r="IE33" s="9">
        <v>67.397000000000006</v>
      </c>
      <c r="IF33" s="9">
        <v>43.472000000000001</v>
      </c>
      <c r="IG33" s="9">
        <v>23.925000000000001</v>
      </c>
      <c r="IH33" s="9">
        <v>33.378</v>
      </c>
      <c r="II33" s="9">
        <v>26.63</v>
      </c>
      <c r="IJ33" s="9">
        <v>6.7480000000000002</v>
      </c>
      <c r="IK33" s="9">
        <v>14.191000000000001</v>
      </c>
      <c r="IL33" s="9">
        <v>11.029</v>
      </c>
      <c r="IM33" s="9">
        <v>3.1629999999999998</v>
      </c>
      <c r="IN33" s="9">
        <v>19.187000000000001</v>
      </c>
      <c r="IO33" s="9">
        <v>15.601000000000001</v>
      </c>
      <c r="IP33" s="9">
        <v>3.5859999999999999</v>
      </c>
      <c r="IQ33" s="9">
        <v>34.018999999999998</v>
      </c>
    </row>
    <row r="34" spans="1:251">
      <c r="A34" s="10">
        <v>42522</v>
      </c>
      <c r="B34" s="9">
        <v>11991.257</v>
      </c>
      <c r="C34" s="9">
        <v>6406.05</v>
      </c>
      <c r="D34" s="9">
        <v>5585.2070000000003</v>
      </c>
      <c r="E34" s="9">
        <v>8189.7650000000003</v>
      </c>
      <c r="F34" s="9">
        <v>5208.4120000000003</v>
      </c>
      <c r="G34" s="9">
        <v>2981.3530000000001</v>
      </c>
      <c r="H34" s="9">
        <v>3801.4920000000002</v>
      </c>
      <c r="I34" s="9">
        <v>1197.6379999999999</v>
      </c>
      <c r="J34" s="9">
        <v>2603.8539999999998</v>
      </c>
      <c r="K34" s="9">
        <v>1886.2619999999999</v>
      </c>
      <c r="L34" s="9">
        <v>1013.5839999999999</v>
      </c>
      <c r="M34" s="9">
        <v>872.678</v>
      </c>
      <c r="N34" s="9">
        <v>384.17099999999999</v>
      </c>
      <c r="O34" s="9">
        <v>225.78</v>
      </c>
      <c r="P34" s="9">
        <v>158.392</v>
      </c>
      <c r="Q34" s="9">
        <v>156.726</v>
      </c>
      <c r="R34" s="9">
        <v>117.66800000000001</v>
      </c>
      <c r="S34" s="9">
        <v>39.058</v>
      </c>
      <c r="T34" s="9">
        <v>79.31</v>
      </c>
      <c r="U34" s="9">
        <v>58.444000000000003</v>
      </c>
      <c r="V34" s="9">
        <v>20.866</v>
      </c>
      <c r="W34" s="9">
        <v>77.415999999999997</v>
      </c>
      <c r="X34" s="9">
        <v>59.223999999999997</v>
      </c>
      <c r="Y34" s="9">
        <v>18.192</v>
      </c>
      <c r="Z34" s="9">
        <v>227.446</v>
      </c>
      <c r="AA34" s="9">
        <v>108.11199999999999</v>
      </c>
      <c r="AB34" s="9">
        <v>119.334</v>
      </c>
      <c r="AC34" s="9">
        <v>1673.03</v>
      </c>
      <c r="AD34" s="9">
        <v>889.33100000000002</v>
      </c>
      <c r="AE34" s="9">
        <v>783.69899999999996</v>
      </c>
      <c r="AF34" s="9">
        <v>637.93399999999997</v>
      </c>
      <c r="AG34" s="9">
        <v>478.16800000000001</v>
      </c>
      <c r="AH34" s="9">
        <v>159.76599999999999</v>
      </c>
      <c r="AI34" s="9">
        <v>1035.096</v>
      </c>
      <c r="AJ34" s="9">
        <v>411.16300000000001</v>
      </c>
      <c r="AK34" s="9">
        <v>623.93399999999997</v>
      </c>
      <c r="AL34" s="9">
        <v>748.43399999999997</v>
      </c>
      <c r="AM34" s="9">
        <v>562.28599999999994</v>
      </c>
      <c r="AN34" s="9">
        <v>186.148</v>
      </c>
      <c r="AO34" s="9">
        <v>1137.828</v>
      </c>
      <c r="AP34" s="9">
        <v>451.298</v>
      </c>
      <c r="AQ34" s="9">
        <v>686.53</v>
      </c>
      <c r="AR34" s="9">
        <v>1114.4059999999999</v>
      </c>
      <c r="AS34" s="9">
        <v>469.60700000000003</v>
      </c>
      <c r="AT34" s="9">
        <v>644.79999999999995</v>
      </c>
      <c r="AU34" s="9">
        <v>11526.885</v>
      </c>
      <c r="AV34" s="9">
        <v>6119.652</v>
      </c>
      <c r="AW34" s="9">
        <v>5407.2330000000002</v>
      </c>
      <c r="AX34" s="9">
        <v>7997.7449999999999</v>
      </c>
      <c r="AY34" s="9">
        <v>5058.7820000000002</v>
      </c>
      <c r="AZ34" s="9">
        <v>2938.9630000000002</v>
      </c>
      <c r="BA34" s="9">
        <v>3529.1390000000001</v>
      </c>
      <c r="BB34" s="9">
        <v>1060.8699999999999</v>
      </c>
      <c r="BC34" s="9">
        <v>2468.2689999999998</v>
      </c>
      <c r="BD34" s="9">
        <v>1837.588</v>
      </c>
      <c r="BE34" s="9">
        <v>983.21199999999999</v>
      </c>
      <c r="BF34" s="9">
        <v>854.37699999999995</v>
      </c>
      <c r="BG34" s="9">
        <v>365.64</v>
      </c>
      <c r="BH34" s="9">
        <v>212.84899999999999</v>
      </c>
      <c r="BI34" s="9">
        <v>152.791</v>
      </c>
      <c r="BJ34" s="9">
        <v>154.06100000000001</v>
      </c>
      <c r="BK34" s="9">
        <v>115.363</v>
      </c>
      <c r="BL34" s="9">
        <v>38.698</v>
      </c>
      <c r="BM34" s="9">
        <v>77.418999999999997</v>
      </c>
      <c r="BN34" s="9">
        <v>56.774000000000001</v>
      </c>
      <c r="BO34" s="9">
        <v>20.645</v>
      </c>
      <c r="BP34" s="9">
        <v>76.641999999999996</v>
      </c>
      <c r="BQ34" s="9">
        <v>58.588999999999999</v>
      </c>
      <c r="BR34" s="9">
        <v>18.053000000000001</v>
      </c>
      <c r="BS34" s="9">
        <v>211.57900000000001</v>
      </c>
      <c r="BT34" s="9">
        <v>97.486000000000004</v>
      </c>
      <c r="BU34" s="9">
        <v>114.093</v>
      </c>
      <c r="BV34" s="9">
        <v>1639.229</v>
      </c>
      <c r="BW34" s="9">
        <v>868.81500000000005</v>
      </c>
      <c r="BX34" s="9">
        <v>770.41399999999999</v>
      </c>
      <c r="BY34" s="9">
        <v>632.56600000000003</v>
      </c>
      <c r="BZ34" s="9">
        <v>473.40499999999997</v>
      </c>
      <c r="CA34" s="9">
        <v>159.16200000000001</v>
      </c>
      <c r="CB34" s="9">
        <v>1006.663</v>
      </c>
      <c r="CC34" s="9">
        <v>395.411</v>
      </c>
      <c r="CD34" s="9">
        <v>611.25199999999995</v>
      </c>
      <c r="CE34" s="9">
        <v>741.154</v>
      </c>
      <c r="CF34" s="9">
        <v>555.74900000000002</v>
      </c>
      <c r="CG34" s="9">
        <v>185.405</v>
      </c>
      <c r="CH34" s="9">
        <v>1096.4349999999999</v>
      </c>
      <c r="CI34" s="9">
        <v>427.46300000000002</v>
      </c>
      <c r="CJ34" s="9">
        <v>668.97199999999998</v>
      </c>
      <c r="CK34" s="9">
        <v>1084.0820000000001</v>
      </c>
      <c r="CL34" s="9">
        <v>452.185</v>
      </c>
      <c r="CM34" s="9">
        <v>631.89700000000005</v>
      </c>
      <c r="CN34" s="9">
        <v>1841.2860000000001</v>
      </c>
      <c r="CO34" s="9">
        <v>924.91</v>
      </c>
      <c r="CP34" s="9">
        <v>916.37599999999998</v>
      </c>
      <c r="CQ34" s="9">
        <v>845.34199999999998</v>
      </c>
      <c r="CR34" s="9">
        <v>490.67200000000003</v>
      </c>
      <c r="CS34" s="9">
        <v>354.67</v>
      </c>
      <c r="CT34" s="9">
        <v>995.94399999999996</v>
      </c>
      <c r="CU34" s="9">
        <v>434.238</v>
      </c>
      <c r="CV34" s="9">
        <v>561.70600000000002</v>
      </c>
      <c r="CW34" s="9">
        <v>489.87</v>
      </c>
      <c r="CX34" s="9">
        <v>248.22200000000001</v>
      </c>
      <c r="CY34" s="9">
        <v>241.64699999999999</v>
      </c>
      <c r="CZ34" s="9">
        <v>98.394999999999996</v>
      </c>
      <c r="DA34" s="9">
        <v>53.648000000000003</v>
      </c>
      <c r="DB34" s="9">
        <v>44.746000000000002</v>
      </c>
      <c r="DC34" s="9">
        <v>22.593</v>
      </c>
      <c r="DD34" s="9">
        <v>16.341999999999999</v>
      </c>
      <c r="DE34" s="9">
        <v>6.2510000000000003</v>
      </c>
      <c r="DF34" s="9">
        <v>14.372999999999999</v>
      </c>
      <c r="DG34" s="9">
        <v>10.055</v>
      </c>
      <c r="DH34" s="9">
        <v>4.319</v>
      </c>
      <c r="DI34" s="9">
        <v>8.2200000000000006</v>
      </c>
      <c r="DJ34" s="9">
        <v>6.2869999999999999</v>
      </c>
      <c r="DK34" s="9">
        <v>1.9330000000000001</v>
      </c>
      <c r="DL34" s="9">
        <v>75.802000000000007</v>
      </c>
      <c r="DM34" s="9">
        <v>37.307000000000002</v>
      </c>
      <c r="DN34" s="9">
        <v>38.494999999999997</v>
      </c>
      <c r="DO34" s="9">
        <v>449.65199999999999</v>
      </c>
      <c r="DP34" s="9">
        <v>229.239</v>
      </c>
      <c r="DQ34" s="9">
        <v>220.41200000000001</v>
      </c>
      <c r="DR34" s="9">
        <v>104.898</v>
      </c>
      <c r="DS34" s="9">
        <v>67.382999999999996</v>
      </c>
      <c r="DT34" s="9">
        <v>37.515000000000001</v>
      </c>
      <c r="DU34" s="9">
        <v>344.75400000000002</v>
      </c>
      <c r="DV34" s="9">
        <v>161.85599999999999</v>
      </c>
      <c r="DW34" s="9">
        <v>182.89699999999999</v>
      </c>
      <c r="DX34" s="9">
        <v>116.167</v>
      </c>
      <c r="DY34" s="9">
        <v>75.555000000000007</v>
      </c>
      <c r="DZ34" s="9">
        <v>40.612000000000002</v>
      </c>
      <c r="EA34" s="9">
        <v>373.702</v>
      </c>
      <c r="EB34" s="9">
        <v>172.66800000000001</v>
      </c>
      <c r="EC34" s="9">
        <v>201.035</v>
      </c>
      <c r="ED34" s="9">
        <v>359.12700000000001</v>
      </c>
      <c r="EE34" s="9">
        <v>171.911</v>
      </c>
      <c r="EF34" s="9">
        <v>187.21600000000001</v>
      </c>
      <c r="EG34" s="9">
        <v>646.64599999999996</v>
      </c>
      <c r="EH34" s="9">
        <v>307.233</v>
      </c>
      <c r="EI34" s="9">
        <v>339.41300000000001</v>
      </c>
      <c r="EJ34" s="9">
        <v>138.16399999999999</v>
      </c>
      <c r="EK34" s="9">
        <v>88.572999999999993</v>
      </c>
      <c r="EL34" s="9">
        <v>49.591000000000001</v>
      </c>
      <c r="EM34" s="9">
        <v>508.48200000000003</v>
      </c>
      <c r="EN34" s="9">
        <v>218.66</v>
      </c>
      <c r="EO34" s="9">
        <v>289.822</v>
      </c>
      <c r="EP34" s="9">
        <v>202.31100000000001</v>
      </c>
      <c r="EQ34" s="9">
        <v>98.933000000000007</v>
      </c>
      <c r="ER34" s="9">
        <v>103.379</v>
      </c>
      <c r="ES34" s="9">
        <v>51.44</v>
      </c>
      <c r="ET34" s="9">
        <v>24.385000000000002</v>
      </c>
      <c r="EU34" s="9">
        <v>27.055</v>
      </c>
      <c r="EV34" s="9">
        <v>6.8620000000000001</v>
      </c>
      <c r="EW34" s="9">
        <v>3.97</v>
      </c>
      <c r="EX34" s="9">
        <v>2.8919999999999999</v>
      </c>
      <c r="EY34" s="9">
        <v>5.1050000000000004</v>
      </c>
      <c r="EZ34" s="9">
        <v>2.702</v>
      </c>
      <c r="FA34" s="9">
        <v>2.4039999999999999</v>
      </c>
      <c r="FB34" s="9">
        <v>1.756</v>
      </c>
      <c r="FC34" s="9">
        <v>1.268</v>
      </c>
      <c r="FD34" s="9">
        <v>0.48799999999999999</v>
      </c>
      <c r="FE34" s="9">
        <v>44.578000000000003</v>
      </c>
      <c r="FF34" s="9">
        <v>20.414999999999999</v>
      </c>
      <c r="FG34" s="9">
        <v>24.163</v>
      </c>
      <c r="FH34" s="9">
        <v>179.99100000000001</v>
      </c>
      <c r="FI34" s="9">
        <v>89.813000000000002</v>
      </c>
      <c r="FJ34" s="9">
        <v>90.177000000000007</v>
      </c>
      <c r="FK34" s="9">
        <v>17.452000000000002</v>
      </c>
      <c r="FL34" s="9">
        <v>14.132999999999999</v>
      </c>
      <c r="FM34" s="9">
        <v>3.319</v>
      </c>
      <c r="FN34" s="9">
        <v>162.53899999999999</v>
      </c>
      <c r="FO34" s="9">
        <v>75.680000000000007</v>
      </c>
      <c r="FP34" s="9">
        <v>86.858000000000004</v>
      </c>
      <c r="FQ34" s="9">
        <v>21.018000000000001</v>
      </c>
      <c r="FR34" s="9">
        <v>15.282999999999999</v>
      </c>
      <c r="FS34" s="9">
        <v>5.734</v>
      </c>
      <c r="FT34" s="9">
        <v>181.29400000000001</v>
      </c>
      <c r="FU34" s="9">
        <v>83.649000000000001</v>
      </c>
      <c r="FV34" s="9">
        <v>97.644000000000005</v>
      </c>
      <c r="FW34" s="9">
        <v>167.64400000000001</v>
      </c>
      <c r="FX34" s="9">
        <v>78.382000000000005</v>
      </c>
      <c r="FY34" s="9">
        <v>89.262</v>
      </c>
      <c r="FZ34" s="9">
        <v>1194.6400000000001</v>
      </c>
      <c r="GA34" s="9">
        <v>617.67700000000002</v>
      </c>
      <c r="GB34" s="9">
        <v>576.96299999999997</v>
      </c>
      <c r="GC34" s="9">
        <v>707.178</v>
      </c>
      <c r="GD34" s="9">
        <v>402.09899999999999</v>
      </c>
      <c r="GE34" s="9">
        <v>305.07900000000001</v>
      </c>
      <c r="GF34" s="9">
        <v>487.46199999999999</v>
      </c>
      <c r="GG34" s="9">
        <v>215.578</v>
      </c>
      <c r="GH34" s="9">
        <v>271.88400000000001</v>
      </c>
      <c r="GI34" s="9">
        <v>287.55799999999999</v>
      </c>
      <c r="GJ34" s="9">
        <v>149.29</v>
      </c>
      <c r="GK34" s="9">
        <v>138.268</v>
      </c>
      <c r="GL34" s="9">
        <v>46.954999999999998</v>
      </c>
      <c r="GM34" s="9">
        <v>29.263999999999999</v>
      </c>
      <c r="GN34" s="9">
        <v>17.690999999999999</v>
      </c>
      <c r="GO34" s="9">
        <v>15.731999999999999</v>
      </c>
      <c r="GP34" s="9">
        <v>12.372</v>
      </c>
      <c r="GQ34" s="9">
        <v>3.359</v>
      </c>
      <c r="GR34" s="9">
        <v>9.2680000000000007</v>
      </c>
      <c r="GS34" s="9">
        <v>7.3529999999999998</v>
      </c>
      <c r="GT34" s="9">
        <v>1.915</v>
      </c>
      <c r="GU34" s="9">
        <v>6.4640000000000004</v>
      </c>
      <c r="GV34" s="9">
        <v>5.0190000000000001</v>
      </c>
      <c r="GW34" s="9">
        <v>1.4450000000000001</v>
      </c>
      <c r="GX34" s="9">
        <v>31.222999999999999</v>
      </c>
      <c r="GY34" s="9">
        <v>16.891999999999999</v>
      </c>
      <c r="GZ34" s="9">
        <v>14.332000000000001</v>
      </c>
      <c r="HA34" s="9">
        <v>269.661</v>
      </c>
      <c r="HB34" s="9">
        <v>139.42599999999999</v>
      </c>
      <c r="HC34" s="9">
        <v>130.23500000000001</v>
      </c>
      <c r="HD34" s="9">
        <v>87.445999999999998</v>
      </c>
      <c r="HE34" s="9">
        <v>53.25</v>
      </c>
      <c r="HF34" s="9">
        <v>34.195999999999998</v>
      </c>
      <c r="HG34" s="9">
        <v>182.215</v>
      </c>
      <c r="HH34" s="9">
        <v>86.176000000000002</v>
      </c>
      <c r="HI34" s="9">
        <v>96.039000000000001</v>
      </c>
      <c r="HJ34" s="9">
        <v>95.15</v>
      </c>
      <c r="HK34" s="9">
        <v>60.271999999999998</v>
      </c>
      <c r="HL34" s="9">
        <v>34.878</v>
      </c>
      <c r="HM34" s="9">
        <v>192.40799999999999</v>
      </c>
      <c r="HN34" s="9">
        <v>89.018000000000001</v>
      </c>
      <c r="HO34" s="9">
        <v>103.39</v>
      </c>
      <c r="HP34" s="9">
        <v>191.483</v>
      </c>
      <c r="HQ34" s="9">
        <v>93.528999999999996</v>
      </c>
      <c r="HR34" s="9">
        <v>97.953999999999994</v>
      </c>
      <c r="HS34" s="9">
        <v>2840.6390000000001</v>
      </c>
      <c r="HT34" s="9">
        <v>1554.866</v>
      </c>
      <c r="HU34" s="9">
        <v>1285.7729999999999</v>
      </c>
      <c r="HV34" s="9">
        <v>2198.252</v>
      </c>
      <c r="HW34" s="9">
        <v>1363.463</v>
      </c>
      <c r="HX34" s="9">
        <v>834.78899999999999</v>
      </c>
      <c r="HY34" s="9">
        <v>642.38699999999994</v>
      </c>
      <c r="HZ34" s="9">
        <v>191.404</v>
      </c>
      <c r="IA34" s="9">
        <v>450.98399999999998</v>
      </c>
      <c r="IB34" s="9">
        <v>446.89699999999999</v>
      </c>
      <c r="IC34" s="9">
        <v>273.447</v>
      </c>
      <c r="ID34" s="9">
        <v>173.45</v>
      </c>
      <c r="IE34" s="9">
        <v>68.738</v>
      </c>
      <c r="IF34" s="9">
        <v>44.802999999999997</v>
      </c>
      <c r="IG34" s="9">
        <v>23.934000000000001</v>
      </c>
      <c r="IH34" s="9">
        <v>35.457000000000001</v>
      </c>
      <c r="II34" s="9">
        <v>25.561</v>
      </c>
      <c r="IJ34" s="9">
        <v>9.8960000000000008</v>
      </c>
      <c r="IK34" s="9">
        <v>20.111000000000001</v>
      </c>
      <c r="IL34" s="9">
        <v>13.778</v>
      </c>
      <c r="IM34" s="9">
        <v>6.3319999999999999</v>
      </c>
      <c r="IN34" s="9">
        <v>15.347</v>
      </c>
      <c r="IO34" s="9">
        <v>11.782999999999999</v>
      </c>
      <c r="IP34" s="9">
        <v>3.5640000000000001</v>
      </c>
      <c r="IQ34" s="9">
        <v>33.28</v>
      </c>
    </row>
    <row r="35" spans="1:251">
      <c r="A35" s="10">
        <v>42552</v>
      </c>
      <c r="B35" s="9">
        <v>11995.446</v>
      </c>
      <c r="C35" s="9">
        <v>6412.7190000000001</v>
      </c>
      <c r="D35" s="9">
        <v>5582.7269999999999</v>
      </c>
      <c r="E35" s="9">
        <v>8193.1170000000002</v>
      </c>
      <c r="F35" s="9">
        <v>5204.1890000000003</v>
      </c>
      <c r="G35" s="9">
        <v>2988.9270000000001</v>
      </c>
      <c r="H35" s="9">
        <v>3802.3290000000002</v>
      </c>
      <c r="I35" s="9">
        <v>1208.53</v>
      </c>
      <c r="J35" s="9">
        <v>2593.799</v>
      </c>
      <c r="K35" s="9">
        <v>1895.825</v>
      </c>
      <c r="L35" s="9">
        <v>1009.538</v>
      </c>
      <c r="M35" s="9">
        <v>886.28700000000003</v>
      </c>
      <c r="N35" s="9">
        <v>370.34100000000001</v>
      </c>
      <c r="O35" s="9">
        <v>218.15799999999999</v>
      </c>
      <c r="P35" s="9">
        <v>152.18299999999999</v>
      </c>
      <c r="Q35" s="9">
        <v>159.53299999999999</v>
      </c>
      <c r="R35" s="9">
        <v>122.06699999999999</v>
      </c>
      <c r="S35" s="9">
        <v>37.466000000000001</v>
      </c>
      <c r="T35" s="9">
        <v>84.97</v>
      </c>
      <c r="U35" s="9">
        <v>63.819000000000003</v>
      </c>
      <c r="V35" s="9">
        <v>21.151</v>
      </c>
      <c r="W35" s="9">
        <v>74.563000000000002</v>
      </c>
      <c r="X35" s="9">
        <v>58.247999999999998</v>
      </c>
      <c r="Y35" s="9">
        <v>16.315000000000001</v>
      </c>
      <c r="Z35" s="9">
        <v>210.80799999999999</v>
      </c>
      <c r="AA35" s="9">
        <v>96.090999999999994</v>
      </c>
      <c r="AB35" s="9">
        <v>114.717</v>
      </c>
      <c r="AC35" s="9">
        <v>1685.337</v>
      </c>
      <c r="AD35" s="9">
        <v>880.00400000000002</v>
      </c>
      <c r="AE35" s="9">
        <v>805.33199999999999</v>
      </c>
      <c r="AF35" s="9">
        <v>634.822</v>
      </c>
      <c r="AG35" s="9">
        <v>467.875</v>
      </c>
      <c r="AH35" s="9">
        <v>166.947</v>
      </c>
      <c r="AI35" s="9">
        <v>1050.5139999999999</v>
      </c>
      <c r="AJ35" s="9">
        <v>412.12900000000002</v>
      </c>
      <c r="AK35" s="9">
        <v>638.38599999999997</v>
      </c>
      <c r="AL35" s="9">
        <v>752.85299999999995</v>
      </c>
      <c r="AM35" s="9">
        <v>557.54300000000001</v>
      </c>
      <c r="AN35" s="9">
        <v>195.31</v>
      </c>
      <c r="AO35" s="9">
        <v>1142.972</v>
      </c>
      <c r="AP35" s="9">
        <v>451.99599999999998</v>
      </c>
      <c r="AQ35" s="9">
        <v>690.97699999999998</v>
      </c>
      <c r="AR35" s="9">
        <v>1135.4849999999999</v>
      </c>
      <c r="AS35" s="9">
        <v>475.94799999999998</v>
      </c>
      <c r="AT35" s="9">
        <v>659.53700000000003</v>
      </c>
      <c r="AU35" s="9">
        <v>11524.281000000001</v>
      </c>
      <c r="AV35" s="9">
        <v>6125.11</v>
      </c>
      <c r="AW35" s="9">
        <v>5399.1710000000003</v>
      </c>
      <c r="AX35" s="9">
        <v>7994.098</v>
      </c>
      <c r="AY35" s="9">
        <v>5052.9179999999997</v>
      </c>
      <c r="AZ35" s="9">
        <v>2941.18</v>
      </c>
      <c r="BA35" s="9">
        <v>3530.183</v>
      </c>
      <c r="BB35" s="9">
        <v>1072.192</v>
      </c>
      <c r="BC35" s="9">
        <v>2457.991</v>
      </c>
      <c r="BD35" s="9">
        <v>1843.127</v>
      </c>
      <c r="BE35" s="9">
        <v>972.11699999999996</v>
      </c>
      <c r="BF35" s="9">
        <v>871.01</v>
      </c>
      <c r="BG35" s="9">
        <v>346.60700000000003</v>
      </c>
      <c r="BH35" s="9">
        <v>202.50399999999999</v>
      </c>
      <c r="BI35" s="9">
        <v>144.10300000000001</v>
      </c>
      <c r="BJ35" s="9">
        <v>153.50800000000001</v>
      </c>
      <c r="BK35" s="9">
        <v>118.074</v>
      </c>
      <c r="BL35" s="9">
        <v>35.433999999999997</v>
      </c>
      <c r="BM35" s="9">
        <v>81.055000000000007</v>
      </c>
      <c r="BN35" s="9">
        <v>60.781999999999996</v>
      </c>
      <c r="BO35" s="9">
        <v>20.273</v>
      </c>
      <c r="BP35" s="9">
        <v>72.453999999999994</v>
      </c>
      <c r="BQ35" s="9">
        <v>57.292000000000002</v>
      </c>
      <c r="BR35" s="9">
        <v>15.161</v>
      </c>
      <c r="BS35" s="9">
        <v>193.09899999999999</v>
      </c>
      <c r="BT35" s="9">
        <v>84.43</v>
      </c>
      <c r="BU35" s="9">
        <v>108.669</v>
      </c>
      <c r="BV35" s="9">
        <v>1650.47</v>
      </c>
      <c r="BW35" s="9">
        <v>853.70799999999997</v>
      </c>
      <c r="BX35" s="9">
        <v>796.76199999999994</v>
      </c>
      <c r="BY35" s="9">
        <v>627.01400000000001</v>
      </c>
      <c r="BZ35" s="9">
        <v>460.726</v>
      </c>
      <c r="CA35" s="9">
        <v>166.28700000000001</v>
      </c>
      <c r="CB35" s="9">
        <v>1023.457</v>
      </c>
      <c r="CC35" s="9">
        <v>392.98200000000003</v>
      </c>
      <c r="CD35" s="9">
        <v>630.47500000000002</v>
      </c>
      <c r="CE35" s="9">
        <v>740.23500000000001</v>
      </c>
      <c r="CF35" s="9">
        <v>547.61599999999999</v>
      </c>
      <c r="CG35" s="9">
        <v>192.619</v>
      </c>
      <c r="CH35" s="9">
        <v>1102.8920000000001</v>
      </c>
      <c r="CI35" s="9">
        <v>424.50099999999998</v>
      </c>
      <c r="CJ35" s="9">
        <v>678.39099999999996</v>
      </c>
      <c r="CK35" s="9">
        <v>1104.5119999999999</v>
      </c>
      <c r="CL35" s="9">
        <v>453.76400000000001</v>
      </c>
      <c r="CM35" s="9">
        <v>650.74800000000005</v>
      </c>
      <c r="CN35" s="9">
        <v>1841.2650000000001</v>
      </c>
      <c r="CO35" s="9">
        <v>937.48099999999999</v>
      </c>
      <c r="CP35" s="9">
        <v>903.78399999999999</v>
      </c>
      <c r="CQ35" s="9">
        <v>852.66200000000003</v>
      </c>
      <c r="CR35" s="9">
        <v>496.608</v>
      </c>
      <c r="CS35" s="9">
        <v>356.05399999999997</v>
      </c>
      <c r="CT35" s="9">
        <v>988.60400000000004</v>
      </c>
      <c r="CU35" s="9">
        <v>440.87299999999999</v>
      </c>
      <c r="CV35" s="9">
        <v>547.73</v>
      </c>
      <c r="CW35" s="9">
        <v>488.97800000000001</v>
      </c>
      <c r="CX35" s="9">
        <v>245.91800000000001</v>
      </c>
      <c r="CY35" s="9">
        <v>243.06100000000001</v>
      </c>
      <c r="CZ35" s="9">
        <v>80.108000000000004</v>
      </c>
      <c r="DA35" s="9">
        <v>41.478999999999999</v>
      </c>
      <c r="DB35" s="9">
        <v>38.628</v>
      </c>
      <c r="DC35" s="9">
        <v>17.503</v>
      </c>
      <c r="DD35" s="9">
        <v>13.836</v>
      </c>
      <c r="DE35" s="9">
        <v>3.6669999999999998</v>
      </c>
      <c r="DF35" s="9">
        <v>10.803000000000001</v>
      </c>
      <c r="DG35" s="9">
        <v>8.7829999999999995</v>
      </c>
      <c r="DH35" s="9">
        <v>2.02</v>
      </c>
      <c r="DI35" s="9">
        <v>6.6989999999999998</v>
      </c>
      <c r="DJ35" s="9">
        <v>5.0519999999999996</v>
      </c>
      <c r="DK35" s="9">
        <v>1.647</v>
      </c>
      <c r="DL35" s="9">
        <v>62.604999999999997</v>
      </c>
      <c r="DM35" s="9">
        <v>27.643999999999998</v>
      </c>
      <c r="DN35" s="9">
        <v>34.960999999999999</v>
      </c>
      <c r="DO35" s="9">
        <v>455.55700000000002</v>
      </c>
      <c r="DP35" s="9">
        <v>226.46100000000001</v>
      </c>
      <c r="DQ35" s="9">
        <v>229.096</v>
      </c>
      <c r="DR35" s="9">
        <v>103.20099999999999</v>
      </c>
      <c r="DS35" s="9">
        <v>69.222999999999999</v>
      </c>
      <c r="DT35" s="9">
        <v>33.978999999999999</v>
      </c>
      <c r="DU35" s="9">
        <v>352.35500000000002</v>
      </c>
      <c r="DV35" s="9">
        <v>157.238</v>
      </c>
      <c r="DW35" s="9">
        <v>195.11699999999999</v>
      </c>
      <c r="DX35" s="9">
        <v>116.242</v>
      </c>
      <c r="DY35" s="9">
        <v>78.727000000000004</v>
      </c>
      <c r="DZ35" s="9">
        <v>37.515000000000001</v>
      </c>
      <c r="EA35" s="9">
        <v>372.73700000000002</v>
      </c>
      <c r="EB35" s="9">
        <v>167.191</v>
      </c>
      <c r="EC35" s="9">
        <v>205.54599999999999</v>
      </c>
      <c r="ED35" s="9">
        <v>363.15899999999999</v>
      </c>
      <c r="EE35" s="9">
        <v>166.02099999999999</v>
      </c>
      <c r="EF35" s="9">
        <v>197.137</v>
      </c>
      <c r="EG35" s="9">
        <v>649.5</v>
      </c>
      <c r="EH35" s="9">
        <v>313.11200000000002</v>
      </c>
      <c r="EI35" s="9">
        <v>336.38799999999998</v>
      </c>
      <c r="EJ35" s="9">
        <v>148.17699999999999</v>
      </c>
      <c r="EK35" s="9">
        <v>97.319000000000003</v>
      </c>
      <c r="EL35" s="9">
        <v>50.857999999999997</v>
      </c>
      <c r="EM35" s="9">
        <v>501.32299999999998</v>
      </c>
      <c r="EN35" s="9">
        <v>215.79300000000001</v>
      </c>
      <c r="EO35" s="9">
        <v>285.52999999999997</v>
      </c>
      <c r="EP35" s="9">
        <v>211.767</v>
      </c>
      <c r="EQ35" s="9">
        <v>97.376999999999995</v>
      </c>
      <c r="ER35" s="9">
        <v>114.39100000000001</v>
      </c>
      <c r="ES35" s="9">
        <v>37.113</v>
      </c>
      <c r="ET35" s="9">
        <v>18.716000000000001</v>
      </c>
      <c r="EU35" s="9">
        <v>18.396999999999998</v>
      </c>
      <c r="EV35" s="9">
        <v>3.95</v>
      </c>
      <c r="EW35" s="9">
        <v>2.6320000000000001</v>
      </c>
      <c r="EX35" s="9">
        <v>1.3169999999999999</v>
      </c>
      <c r="EY35" s="9">
        <v>1.794</v>
      </c>
      <c r="EZ35" s="9">
        <v>1.0289999999999999</v>
      </c>
      <c r="FA35" s="9">
        <v>0.76500000000000001</v>
      </c>
      <c r="FB35" s="9">
        <v>2.1549999999999998</v>
      </c>
      <c r="FC35" s="9">
        <v>1.603</v>
      </c>
      <c r="FD35" s="9">
        <v>0.55200000000000005</v>
      </c>
      <c r="FE35" s="9">
        <v>33.162999999999997</v>
      </c>
      <c r="FF35" s="9">
        <v>16.084</v>
      </c>
      <c r="FG35" s="9">
        <v>17.079999999999998</v>
      </c>
      <c r="FH35" s="9">
        <v>197.96199999999999</v>
      </c>
      <c r="FI35" s="9">
        <v>89.611000000000004</v>
      </c>
      <c r="FJ35" s="9">
        <v>108.351</v>
      </c>
      <c r="FK35" s="9">
        <v>25.088000000000001</v>
      </c>
      <c r="FL35" s="9">
        <v>16.146000000000001</v>
      </c>
      <c r="FM35" s="9">
        <v>8.9420000000000002</v>
      </c>
      <c r="FN35" s="9">
        <v>172.874</v>
      </c>
      <c r="FO35" s="9">
        <v>73.465000000000003</v>
      </c>
      <c r="FP35" s="9">
        <v>99.409000000000006</v>
      </c>
      <c r="FQ35" s="9">
        <v>28.315999999999999</v>
      </c>
      <c r="FR35" s="9">
        <v>18.056999999999999</v>
      </c>
      <c r="FS35" s="9">
        <v>10.259</v>
      </c>
      <c r="FT35" s="9">
        <v>183.45099999999999</v>
      </c>
      <c r="FU35" s="9">
        <v>79.319999999999993</v>
      </c>
      <c r="FV35" s="9">
        <v>104.131</v>
      </c>
      <c r="FW35" s="9">
        <v>174.66800000000001</v>
      </c>
      <c r="FX35" s="9">
        <v>74.494</v>
      </c>
      <c r="FY35" s="9">
        <v>100.17400000000001</v>
      </c>
      <c r="FZ35" s="9">
        <v>1191.7650000000001</v>
      </c>
      <c r="GA35" s="9">
        <v>624.36900000000003</v>
      </c>
      <c r="GB35" s="9">
        <v>567.39599999999996</v>
      </c>
      <c r="GC35" s="9">
        <v>704.48400000000004</v>
      </c>
      <c r="GD35" s="9">
        <v>399.28899999999999</v>
      </c>
      <c r="GE35" s="9">
        <v>305.19600000000003</v>
      </c>
      <c r="GF35" s="9">
        <v>487.28</v>
      </c>
      <c r="GG35" s="9">
        <v>225.08</v>
      </c>
      <c r="GH35" s="9">
        <v>262.20100000000002</v>
      </c>
      <c r="GI35" s="9">
        <v>277.21100000000001</v>
      </c>
      <c r="GJ35" s="9">
        <v>148.541</v>
      </c>
      <c r="GK35" s="9">
        <v>128.66999999999999</v>
      </c>
      <c r="GL35" s="9">
        <v>42.994999999999997</v>
      </c>
      <c r="GM35" s="9">
        <v>22.763000000000002</v>
      </c>
      <c r="GN35" s="9">
        <v>20.231000000000002</v>
      </c>
      <c r="GO35" s="9">
        <v>13.553000000000001</v>
      </c>
      <c r="GP35" s="9">
        <v>11.202999999999999</v>
      </c>
      <c r="GQ35" s="9">
        <v>2.35</v>
      </c>
      <c r="GR35" s="9">
        <v>9.0090000000000003</v>
      </c>
      <c r="GS35" s="9">
        <v>7.7539999999999996</v>
      </c>
      <c r="GT35" s="9">
        <v>1.2549999999999999</v>
      </c>
      <c r="GU35" s="9">
        <v>4.5439999999999996</v>
      </c>
      <c r="GV35" s="9">
        <v>3.4489999999999998</v>
      </c>
      <c r="GW35" s="9">
        <v>1.095</v>
      </c>
      <c r="GX35" s="9">
        <v>29.440999999999999</v>
      </c>
      <c r="GY35" s="9">
        <v>11.56</v>
      </c>
      <c r="GZ35" s="9">
        <v>17.881</v>
      </c>
      <c r="HA35" s="9">
        <v>257.59399999999999</v>
      </c>
      <c r="HB35" s="9">
        <v>136.84899999999999</v>
      </c>
      <c r="HC35" s="9">
        <v>120.745</v>
      </c>
      <c r="HD35" s="9">
        <v>78.113</v>
      </c>
      <c r="HE35" s="9">
        <v>53.076000000000001</v>
      </c>
      <c r="HF35" s="9">
        <v>25.036000000000001</v>
      </c>
      <c r="HG35" s="9">
        <v>179.482</v>
      </c>
      <c r="HH35" s="9">
        <v>83.772999999999996</v>
      </c>
      <c r="HI35" s="9">
        <v>95.709000000000003</v>
      </c>
      <c r="HJ35" s="9">
        <v>87.926000000000002</v>
      </c>
      <c r="HK35" s="9">
        <v>60.67</v>
      </c>
      <c r="HL35" s="9">
        <v>27.256</v>
      </c>
      <c r="HM35" s="9">
        <v>189.286</v>
      </c>
      <c r="HN35" s="9">
        <v>87.870999999999995</v>
      </c>
      <c r="HO35" s="9">
        <v>101.414</v>
      </c>
      <c r="HP35" s="9">
        <v>188.49100000000001</v>
      </c>
      <c r="HQ35" s="9">
        <v>91.527000000000001</v>
      </c>
      <c r="HR35" s="9">
        <v>96.962999999999994</v>
      </c>
      <c r="HS35" s="9">
        <v>2860.8380000000002</v>
      </c>
      <c r="HT35" s="9">
        <v>1559.027</v>
      </c>
      <c r="HU35" s="9">
        <v>1301.8109999999999</v>
      </c>
      <c r="HV35" s="9">
        <v>2217.1190000000001</v>
      </c>
      <c r="HW35" s="9">
        <v>1364.585</v>
      </c>
      <c r="HX35" s="9">
        <v>852.53399999999999</v>
      </c>
      <c r="HY35" s="9">
        <v>643.72</v>
      </c>
      <c r="HZ35" s="9">
        <v>194.44200000000001</v>
      </c>
      <c r="IA35" s="9">
        <v>449.27800000000002</v>
      </c>
      <c r="IB35" s="9">
        <v>442.27499999999998</v>
      </c>
      <c r="IC35" s="9">
        <v>249.93100000000001</v>
      </c>
      <c r="ID35" s="9">
        <v>192.34399999999999</v>
      </c>
      <c r="IE35" s="9">
        <v>69.093000000000004</v>
      </c>
      <c r="IF35" s="9">
        <v>43.106999999999999</v>
      </c>
      <c r="IG35" s="9">
        <v>25.986000000000001</v>
      </c>
      <c r="IH35" s="9">
        <v>34.856000000000002</v>
      </c>
      <c r="II35" s="9">
        <v>25.547999999999998</v>
      </c>
      <c r="IJ35" s="9">
        <v>9.3089999999999993</v>
      </c>
      <c r="IK35" s="9">
        <v>17.434000000000001</v>
      </c>
      <c r="IL35" s="9">
        <v>11.757999999999999</v>
      </c>
      <c r="IM35" s="9">
        <v>5.6760000000000002</v>
      </c>
      <c r="IN35" s="9">
        <v>17.422999999999998</v>
      </c>
      <c r="IO35" s="9">
        <v>13.79</v>
      </c>
      <c r="IP35" s="9">
        <v>3.633</v>
      </c>
      <c r="IQ35" s="9">
        <v>34.237000000000002</v>
      </c>
    </row>
    <row r="36" spans="1:251">
      <c r="A36" s="10">
        <v>42583</v>
      </c>
      <c r="B36" s="9">
        <v>11904.834000000001</v>
      </c>
      <c r="C36" s="9">
        <v>6366.0370000000003</v>
      </c>
      <c r="D36" s="9">
        <v>5538.7969999999996</v>
      </c>
      <c r="E36" s="9">
        <v>8105.0619999999999</v>
      </c>
      <c r="F36" s="9">
        <v>5165.3010000000004</v>
      </c>
      <c r="G36" s="9">
        <v>2939.761</v>
      </c>
      <c r="H36" s="9">
        <v>3799.7719999999999</v>
      </c>
      <c r="I36" s="9">
        <v>1200.7360000000001</v>
      </c>
      <c r="J36" s="9">
        <v>2599.0360000000001</v>
      </c>
      <c r="K36" s="9">
        <v>1825.0139999999999</v>
      </c>
      <c r="L36" s="9">
        <v>993.37400000000002</v>
      </c>
      <c r="M36" s="9">
        <v>831.64</v>
      </c>
      <c r="N36" s="9">
        <v>343.91800000000001</v>
      </c>
      <c r="O36" s="9">
        <v>204.73500000000001</v>
      </c>
      <c r="P36" s="9">
        <v>139.18299999999999</v>
      </c>
      <c r="Q36" s="9">
        <v>136.08199999999999</v>
      </c>
      <c r="R36" s="9">
        <v>107.047</v>
      </c>
      <c r="S36" s="9">
        <v>29.035</v>
      </c>
      <c r="T36" s="9">
        <v>71.742000000000004</v>
      </c>
      <c r="U36" s="9">
        <v>57.204000000000001</v>
      </c>
      <c r="V36" s="9">
        <v>14.538</v>
      </c>
      <c r="W36" s="9">
        <v>64.34</v>
      </c>
      <c r="X36" s="9">
        <v>49.843000000000004</v>
      </c>
      <c r="Y36" s="9">
        <v>14.497</v>
      </c>
      <c r="Z36" s="9">
        <v>207.83600000000001</v>
      </c>
      <c r="AA36" s="9">
        <v>97.688000000000002</v>
      </c>
      <c r="AB36" s="9">
        <v>110.149</v>
      </c>
      <c r="AC36" s="9">
        <v>1632.153</v>
      </c>
      <c r="AD36" s="9">
        <v>878.54200000000003</v>
      </c>
      <c r="AE36" s="9">
        <v>753.61</v>
      </c>
      <c r="AF36" s="9">
        <v>620.64300000000003</v>
      </c>
      <c r="AG36" s="9">
        <v>469.654</v>
      </c>
      <c r="AH36" s="9">
        <v>150.989</v>
      </c>
      <c r="AI36" s="9">
        <v>1011.51</v>
      </c>
      <c r="AJ36" s="9">
        <v>408.88900000000001</v>
      </c>
      <c r="AK36" s="9">
        <v>602.62099999999998</v>
      </c>
      <c r="AL36" s="9">
        <v>720.83399999999995</v>
      </c>
      <c r="AM36" s="9">
        <v>546.822</v>
      </c>
      <c r="AN36" s="9">
        <v>174.01300000000001</v>
      </c>
      <c r="AO36" s="9">
        <v>1104.1790000000001</v>
      </c>
      <c r="AP36" s="9">
        <v>446.55200000000002</v>
      </c>
      <c r="AQ36" s="9">
        <v>657.62699999999995</v>
      </c>
      <c r="AR36" s="9">
        <v>1083.252</v>
      </c>
      <c r="AS36" s="9">
        <v>466.09300000000002</v>
      </c>
      <c r="AT36" s="9">
        <v>617.15899999999999</v>
      </c>
      <c r="AU36" s="9">
        <v>11447.987999999999</v>
      </c>
      <c r="AV36" s="9">
        <v>6084.9690000000001</v>
      </c>
      <c r="AW36" s="9">
        <v>5363.0190000000002</v>
      </c>
      <c r="AX36" s="9">
        <v>7907.402</v>
      </c>
      <c r="AY36" s="9">
        <v>5014.0079999999998</v>
      </c>
      <c r="AZ36" s="9">
        <v>2893.3939999999998</v>
      </c>
      <c r="BA36" s="9">
        <v>3540.5859999999998</v>
      </c>
      <c r="BB36" s="9">
        <v>1070.961</v>
      </c>
      <c r="BC36" s="9">
        <v>2469.625</v>
      </c>
      <c r="BD36" s="9">
        <v>1785.011</v>
      </c>
      <c r="BE36" s="9">
        <v>968.41800000000001</v>
      </c>
      <c r="BF36" s="9">
        <v>816.59299999999996</v>
      </c>
      <c r="BG36" s="9">
        <v>326.00099999999998</v>
      </c>
      <c r="BH36" s="9">
        <v>191.744</v>
      </c>
      <c r="BI36" s="9">
        <v>134.25700000000001</v>
      </c>
      <c r="BJ36" s="9">
        <v>132.352</v>
      </c>
      <c r="BK36" s="9">
        <v>103.464</v>
      </c>
      <c r="BL36" s="9">
        <v>28.888000000000002</v>
      </c>
      <c r="BM36" s="9">
        <v>69.418000000000006</v>
      </c>
      <c r="BN36" s="9">
        <v>55.027000000000001</v>
      </c>
      <c r="BO36" s="9">
        <v>14.391</v>
      </c>
      <c r="BP36" s="9">
        <v>62.933999999999997</v>
      </c>
      <c r="BQ36" s="9">
        <v>48.438000000000002</v>
      </c>
      <c r="BR36" s="9">
        <v>14.497</v>
      </c>
      <c r="BS36" s="9">
        <v>193.649</v>
      </c>
      <c r="BT36" s="9">
        <v>88.278999999999996</v>
      </c>
      <c r="BU36" s="9">
        <v>105.369</v>
      </c>
      <c r="BV36" s="9">
        <v>1604.0070000000001</v>
      </c>
      <c r="BW36" s="9">
        <v>861.54300000000001</v>
      </c>
      <c r="BX36" s="9">
        <v>742.46400000000006</v>
      </c>
      <c r="BY36" s="9">
        <v>614.57100000000003</v>
      </c>
      <c r="BZ36" s="9">
        <v>464.66500000000002</v>
      </c>
      <c r="CA36" s="9">
        <v>149.90600000000001</v>
      </c>
      <c r="CB36" s="9">
        <v>989.43600000000004</v>
      </c>
      <c r="CC36" s="9">
        <v>396.87799999999999</v>
      </c>
      <c r="CD36" s="9">
        <v>592.55799999999999</v>
      </c>
      <c r="CE36" s="9">
        <v>711.846</v>
      </c>
      <c r="CF36" s="9">
        <v>539.06299999999999</v>
      </c>
      <c r="CG36" s="9">
        <v>172.78299999999999</v>
      </c>
      <c r="CH36" s="9">
        <v>1073.165</v>
      </c>
      <c r="CI36" s="9">
        <v>429.35500000000002</v>
      </c>
      <c r="CJ36" s="9">
        <v>643.80999999999995</v>
      </c>
      <c r="CK36" s="9">
        <v>1058.854</v>
      </c>
      <c r="CL36" s="9">
        <v>451.90499999999997</v>
      </c>
      <c r="CM36" s="9">
        <v>606.94899999999996</v>
      </c>
      <c r="CN36" s="9">
        <v>1789.748</v>
      </c>
      <c r="CO36" s="9">
        <v>908.226</v>
      </c>
      <c r="CP36" s="9">
        <v>881.52200000000005</v>
      </c>
      <c r="CQ36" s="9">
        <v>797.053</v>
      </c>
      <c r="CR36" s="9">
        <v>472.54700000000003</v>
      </c>
      <c r="CS36" s="9">
        <v>324.50599999999997</v>
      </c>
      <c r="CT36" s="9">
        <v>992.69500000000005</v>
      </c>
      <c r="CU36" s="9">
        <v>435.68</v>
      </c>
      <c r="CV36" s="9">
        <v>557.01599999999996</v>
      </c>
      <c r="CW36" s="9">
        <v>467.28100000000001</v>
      </c>
      <c r="CX36" s="9">
        <v>246.678</v>
      </c>
      <c r="CY36" s="9">
        <v>220.60400000000001</v>
      </c>
      <c r="CZ36" s="9">
        <v>77.063000000000002</v>
      </c>
      <c r="DA36" s="9">
        <v>42.095999999999997</v>
      </c>
      <c r="DB36" s="9">
        <v>34.966999999999999</v>
      </c>
      <c r="DC36" s="9">
        <v>14.757999999999999</v>
      </c>
      <c r="DD36" s="9">
        <v>12.269</v>
      </c>
      <c r="DE36" s="9">
        <v>2.4889999999999999</v>
      </c>
      <c r="DF36" s="9">
        <v>11.052</v>
      </c>
      <c r="DG36" s="9">
        <v>10.082000000000001</v>
      </c>
      <c r="DH36" s="9">
        <v>0.97</v>
      </c>
      <c r="DI36" s="9">
        <v>3.706</v>
      </c>
      <c r="DJ36" s="9">
        <v>2.1869999999999998</v>
      </c>
      <c r="DK36" s="9">
        <v>1.52</v>
      </c>
      <c r="DL36" s="9">
        <v>62.305</v>
      </c>
      <c r="DM36" s="9">
        <v>29.827000000000002</v>
      </c>
      <c r="DN36" s="9">
        <v>32.476999999999997</v>
      </c>
      <c r="DO36" s="9">
        <v>435.202</v>
      </c>
      <c r="DP36" s="9">
        <v>228.63499999999999</v>
      </c>
      <c r="DQ36" s="9">
        <v>206.56700000000001</v>
      </c>
      <c r="DR36" s="9">
        <v>104.25700000000001</v>
      </c>
      <c r="DS36" s="9">
        <v>68.332999999999998</v>
      </c>
      <c r="DT36" s="9">
        <v>35.923000000000002</v>
      </c>
      <c r="DU36" s="9">
        <v>330.94499999999999</v>
      </c>
      <c r="DV36" s="9">
        <v>160.30199999999999</v>
      </c>
      <c r="DW36" s="9">
        <v>170.643</v>
      </c>
      <c r="DX36" s="9">
        <v>114.42</v>
      </c>
      <c r="DY36" s="9">
        <v>76.754999999999995</v>
      </c>
      <c r="DZ36" s="9">
        <v>37.664999999999999</v>
      </c>
      <c r="EA36" s="9">
        <v>352.86099999999999</v>
      </c>
      <c r="EB36" s="9">
        <v>169.922</v>
      </c>
      <c r="EC36" s="9">
        <v>182.93899999999999</v>
      </c>
      <c r="ED36" s="9">
        <v>341.99700000000001</v>
      </c>
      <c r="EE36" s="9">
        <v>170.38399999999999</v>
      </c>
      <c r="EF36" s="9">
        <v>171.613</v>
      </c>
      <c r="EG36" s="9">
        <v>626.28499999999997</v>
      </c>
      <c r="EH36" s="9">
        <v>298.72199999999998</v>
      </c>
      <c r="EI36" s="9">
        <v>327.56299999999999</v>
      </c>
      <c r="EJ36" s="9">
        <v>124.634</v>
      </c>
      <c r="EK36" s="9">
        <v>82.971000000000004</v>
      </c>
      <c r="EL36" s="9">
        <v>41.662999999999997</v>
      </c>
      <c r="EM36" s="9">
        <v>501.65100000000001</v>
      </c>
      <c r="EN36" s="9">
        <v>215.751</v>
      </c>
      <c r="EO36" s="9">
        <v>285.89999999999998</v>
      </c>
      <c r="EP36" s="9">
        <v>188.21700000000001</v>
      </c>
      <c r="EQ36" s="9">
        <v>88.652000000000001</v>
      </c>
      <c r="ER36" s="9">
        <v>99.564999999999998</v>
      </c>
      <c r="ES36" s="9">
        <v>30.388000000000002</v>
      </c>
      <c r="ET36" s="9">
        <v>15.125999999999999</v>
      </c>
      <c r="EU36" s="9">
        <v>15.262</v>
      </c>
      <c r="EV36" s="9">
        <v>3.04</v>
      </c>
      <c r="EW36" s="9">
        <v>2.2919999999999998</v>
      </c>
      <c r="EX36" s="9">
        <v>0.748</v>
      </c>
      <c r="EY36" s="9">
        <v>2.9049999999999998</v>
      </c>
      <c r="EZ36" s="9">
        <v>2.157</v>
      </c>
      <c r="FA36" s="9">
        <v>0.748</v>
      </c>
      <c r="FB36" s="9">
        <v>0.13500000000000001</v>
      </c>
      <c r="FC36" s="9">
        <v>0.13500000000000001</v>
      </c>
      <c r="FD36" s="9">
        <v>0</v>
      </c>
      <c r="FE36" s="9">
        <v>27.347999999999999</v>
      </c>
      <c r="FF36" s="9">
        <v>12.834</v>
      </c>
      <c r="FG36" s="9">
        <v>14.513999999999999</v>
      </c>
      <c r="FH36" s="9">
        <v>172.976</v>
      </c>
      <c r="FI36" s="9">
        <v>81.39</v>
      </c>
      <c r="FJ36" s="9">
        <v>91.585999999999999</v>
      </c>
      <c r="FK36" s="9">
        <v>16.725999999999999</v>
      </c>
      <c r="FL36" s="9">
        <v>11.167</v>
      </c>
      <c r="FM36" s="9">
        <v>5.5590000000000002</v>
      </c>
      <c r="FN36" s="9">
        <v>156.251</v>
      </c>
      <c r="FO36" s="9">
        <v>70.224000000000004</v>
      </c>
      <c r="FP36" s="9">
        <v>86.027000000000001</v>
      </c>
      <c r="FQ36" s="9">
        <v>18.933</v>
      </c>
      <c r="FR36" s="9">
        <v>13.372999999999999</v>
      </c>
      <c r="FS36" s="9">
        <v>5.5590000000000002</v>
      </c>
      <c r="FT36" s="9">
        <v>169.28399999999999</v>
      </c>
      <c r="FU36" s="9">
        <v>75.278000000000006</v>
      </c>
      <c r="FV36" s="9">
        <v>94.006</v>
      </c>
      <c r="FW36" s="9">
        <v>159.155</v>
      </c>
      <c r="FX36" s="9">
        <v>72.381</v>
      </c>
      <c r="FY36" s="9">
        <v>86.775000000000006</v>
      </c>
      <c r="FZ36" s="9">
        <v>1163.463</v>
      </c>
      <c r="GA36" s="9">
        <v>609.50400000000002</v>
      </c>
      <c r="GB36" s="9">
        <v>553.95899999999995</v>
      </c>
      <c r="GC36" s="9">
        <v>672.41899999999998</v>
      </c>
      <c r="GD36" s="9">
        <v>389.57600000000002</v>
      </c>
      <c r="GE36" s="9">
        <v>282.84300000000002</v>
      </c>
      <c r="GF36" s="9">
        <v>491.04399999999998</v>
      </c>
      <c r="GG36" s="9">
        <v>219.928</v>
      </c>
      <c r="GH36" s="9">
        <v>271.11599999999999</v>
      </c>
      <c r="GI36" s="9">
        <v>279.065</v>
      </c>
      <c r="GJ36" s="9">
        <v>158.02600000000001</v>
      </c>
      <c r="GK36" s="9">
        <v>121.039</v>
      </c>
      <c r="GL36" s="9">
        <v>46.674999999999997</v>
      </c>
      <c r="GM36" s="9">
        <v>26.97</v>
      </c>
      <c r="GN36" s="9">
        <v>19.704999999999998</v>
      </c>
      <c r="GO36" s="9">
        <v>11.718</v>
      </c>
      <c r="GP36" s="9">
        <v>9.9770000000000003</v>
      </c>
      <c r="GQ36" s="9">
        <v>1.742</v>
      </c>
      <c r="GR36" s="9">
        <v>8.1470000000000002</v>
      </c>
      <c r="GS36" s="9">
        <v>7.9249999999999998</v>
      </c>
      <c r="GT36" s="9">
        <v>0.222</v>
      </c>
      <c r="GU36" s="9">
        <v>3.5710000000000002</v>
      </c>
      <c r="GV36" s="9">
        <v>2.052</v>
      </c>
      <c r="GW36" s="9">
        <v>1.52</v>
      </c>
      <c r="GX36" s="9">
        <v>34.957000000000001</v>
      </c>
      <c r="GY36" s="9">
        <v>16.992999999999999</v>
      </c>
      <c r="GZ36" s="9">
        <v>17.963999999999999</v>
      </c>
      <c r="HA36" s="9">
        <v>262.22500000000002</v>
      </c>
      <c r="HB36" s="9">
        <v>147.245</v>
      </c>
      <c r="HC36" s="9">
        <v>114.98099999999999</v>
      </c>
      <c r="HD36" s="9">
        <v>87.531000000000006</v>
      </c>
      <c r="HE36" s="9">
        <v>57.167000000000002</v>
      </c>
      <c r="HF36" s="9">
        <v>30.364000000000001</v>
      </c>
      <c r="HG36" s="9">
        <v>174.69399999999999</v>
      </c>
      <c r="HH36" s="9">
        <v>90.078000000000003</v>
      </c>
      <c r="HI36" s="9">
        <v>84.616</v>
      </c>
      <c r="HJ36" s="9">
        <v>95.488</v>
      </c>
      <c r="HK36" s="9">
        <v>63.381999999999998</v>
      </c>
      <c r="HL36" s="9">
        <v>32.106000000000002</v>
      </c>
      <c r="HM36" s="9">
        <v>183.577</v>
      </c>
      <c r="HN36" s="9">
        <v>94.644000000000005</v>
      </c>
      <c r="HO36" s="9">
        <v>88.933000000000007</v>
      </c>
      <c r="HP36" s="9">
        <v>182.84200000000001</v>
      </c>
      <c r="HQ36" s="9">
        <v>98.003</v>
      </c>
      <c r="HR36" s="9">
        <v>84.837999999999994</v>
      </c>
      <c r="HS36" s="9">
        <v>2826.01</v>
      </c>
      <c r="HT36" s="9">
        <v>1543.1120000000001</v>
      </c>
      <c r="HU36" s="9">
        <v>1282.8979999999999</v>
      </c>
      <c r="HV36" s="9">
        <v>2186.5360000000001</v>
      </c>
      <c r="HW36" s="9">
        <v>1354.2070000000001</v>
      </c>
      <c r="HX36" s="9">
        <v>832.32899999999995</v>
      </c>
      <c r="HY36" s="9">
        <v>639.47400000000005</v>
      </c>
      <c r="HZ36" s="9">
        <v>188.905</v>
      </c>
      <c r="IA36" s="9">
        <v>450.56900000000002</v>
      </c>
      <c r="IB36" s="9">
        <v>444.81099999999998</v>
      </c>
      <c r="IC36" s="9">
        <v>259.91899999999998</v>
      </c>
      <c r="ID36" s="9">
        <v>184.892</v>
      </c>
      <c r="IE36" s="9">
        <v>65.183000000000007</v>
      </c>
      <c r="IF36" s="9">
        <v>38.338999999999999</v>
      </c>
      <c r="IG36" s="9">
        <v>26.844000000000001</v>
      </c>
      <c r="IH36" s="9">
        <v>30.977</v>
      </c>
      <c r="II36" s="9">
        <v>24.210999999999999</v>
      </c>
      <c r="IJ36" s="9">
        <v>6.766</v>
      </c>
      <c r="IK36" s="9">
        <v>13.003</v>
      </c>
      <c r="IL36" s="9">
        <v>10.682</v>
      </c>
      <c r="IM36" s="9">
        <v>2.3210000000000002</v>
      </c>
      <c r="IN36" s="9">
        <v>17.974</v>
      </c>
      <c r="IO36" s="9">
        <v>13.529</v>
      </c>
      <c r="IP36" s="9">
        <v>4.4450000000000003</v>
      </c>
      <c r="IQ36" s="9">
        <v>34.204999999999998</v>
      </c>
    </row>
    <row r="37" spans="1:251">
      <c r="A37" s="10">
        <v>42614</v>
      </c>
      <c r="B37" s="9">
        <v>11944.254999999999</v>
      </c>
      <c r="C37" s="9">
        <v>6371.4549999999999</v>
      </c>
      <c r="D37" s="9">
        <v>5572.8</v>
      </c>
      <c r="E37" s="9">
        <v>8075.7380000000003</v>
      </c>
      <c r="F37" s="9">
        <v>5134.7330000000002</v>
      </c>
      <c r="G37" s="9">
        <v>2941.0039999999999</v>
      </c>
      <c r="H37" s="9">
        <v>3868.518</v>
      </c>
      <c r="I37" s="9">
        <v>1236.722</v>
      </c>
      <c r="J37" s="9">
        <v>2631.7950000000001</v>
      </c>
      <c r="K37" s="9">
        <v>1767.075</v>
      </c>
      <c r="L37" s="9">
        <v>938.60699999999997</v>
      </c>
      <c r="M37" s="9">
        <v>828.46799999999996</v>
      </c>
      <c r="N37" s="9">
        <v>361.08300000000003</v>
      </c>
      <c r="O37" s="9">
        <v>211.21600000000001</v>
      </c>
      <c r="P37" s="9">
        <v>149.86600000000001</v>
      </c>
      <c r="Q37" s="9">
        <v>146.048</v>
      </c>
      <c r="R37" s="9">
        <v>115.548</v>
      </c>
      <c r="S37" s="9">
        <v>30.501000000000001</v>
      </c>
      <c r="T37" s="9">
        <v>75.158000000000001</v>
      </c>
      <c r="U37" s="9">
        <v>60.341999999999999</v>
      </c>
      <c r="V37" s="9">
        <v>14.816000000000001</v>
      </c>
      <c r="W37" s="9">
        <v>70.891000000000005</v>
      </c>
      <c r="X37" s="9">
        <v>55.206000000000003</v>
      </c>
      <c r="Y37" s="9">
        <v>15.685</v>
      </c>
      <c r="Z37" s="9">
        <v>215.035</v>
      </c>
      <c r="AA37" s="9">
        <v>95.668999999999997</v>
      </c>
      <c r="AB37" s="9">
        <v>119.366</v>
      </c>
      <c r="AC37" s="9">
        <v>1569.9780000000001</v>
      </c>
      <c r="AD37" s="9">
        <v>820.05399999999997</v>
      </c>
      <c r="AE37" s="9">
        <v>749.923</v>
      </c>
      <c r="AF37" s="9">
        <v>586.01800000000003</v>
      </c>
      <c r="AG37" s="9">
        <v>438.62299999999999</v>
      </c>
      <c r="AH37" s="9">
        <v>147.39400000000001</v>
      </c>
      <c r="AI37" s="9">
        <v>983.96</v>
      </c>
      <c r="AJ37" s="9">
        <v>381.43099999999998</v>
      </c>
      <c r="AK37" s="9">
        <v>602.529</v>
      </c>
      <c r="AL37" s="9">
        <v>690.06600000000003</v>
      </c>
      <c r="AM37" s="9">
        <v>521.01599999999996</v>
      </c>
      <c r="AN37" s="9">
        <v>169.05</v>
      </c>
      <c r="AO37" s="9">
        <v>1077.009</v>
      </c>
      <c r="AP37" s="9">
        <v>417.59100000000001</v>
      </c>
      <c r="AQ37" s="9">
        <v>659.41800000000001</v>
      </c>
      <c r="AR37" s="9">
        <v>1059.117</v>
      </c>
      <c r="AS37" s="9">
        <v>441.77199999999999</v>
      </c>
      <c r="AT37" s="9">
        <v>617.34500000000003</v>
      </c>
      <c r="AU37" s="9">
        <v>11497.333000000001</v>
      </c>
      <c r="AV37" s="9">
        <v>6094.009</v>
      </c>
      <c r="AW37" s="9">
        <v>5403.3239999999996</v>
      </c>
      <c r="AX37" s="9">
        <v>7888.4340000000002</v>
      </c>
      <c r="AY37" s="9">
        <v>4989.848</v>
      </c>
      <c r="AZ37" s="9">
        <v>2898.5859999999998</v>
      </c>
      <c r="BA37" s="9">
        <v>3608.8989999999999</v>
      </c>
      <c r="BB37" s="9">
        <v>1104.1610000000001</v>
      </c>
      <c r="BC37" s="9">
        <v>2504.7379999999998</v>
      </c>
      <c r="BD37" s="9">
        <v>1725.1510000000001</v>
      </c>
      <c r="BE37" s="9">
        <v>913.49</v>
      </c>
      <c r="BF37" s="9">
        <v>811.66099999999994</v>
      </c>
      <c r="BG37" s="9">
        <v>344.67200000000003</v>
      </c>
      <c r="BH37" s="9">
        <v>201.16399999999999</v>
      </c>
      <c r="BI37" s="9">
        <v>143.50800000000001</v>
      </c>
      <c r="BJ37" s="9">
        <v>143.49</v>
      </c>
      <c r="BK37" s="9">
        <v>112.989</v>
      </c>
      <c r="BL37" s="9">
        <v>30.501000000000001</v>
      </c>
      <c r="BM37" s="9">
        <v>72.875</v>
      </c>
      <c r="BN37" s="9">
        <v>58.058999999999997</v>
      </c>
      <c r="BO37" s="9">
        <v>14.816000000000001</v>
      </c>
      <c r="BP37" s="9">
        <v>70.614999999999995</v>
      </c>
      <c r="BQ37" s="9">
        <v>54.93</v>
      </c>
      <c r="BR37" s="9">
        <v>15.685</v>
      </c>
      <c r="BS37" s="9">
        <v>201.18299999999999</v>
      </c>
      <c r="BT37" s="9">
        <v>88.174999999999997</v>
      </c>
      <c r="BU37" s="9">
        <v>113.008</v>
      </c>
      <c r="BV37" s="9">
        <v>1540.098</v>
      </c>
      <c r="BW37" s="9">
        <v>801.75400000000002</v>
      </c>
      <c r="BX37" s="9">
        <v>738.34400000000005</v>
      </c>
      <c r="BY37" s="9">
        <v>580.56200000000001</v>
      </c>
      <c r="BZ37" s="9">
        <v>434.26900000000001</v>
      </c>
      <c r="CA37" s="9">
        <v>146.29300000000001</v>
      </c>
      <c r="CB37" s="9">
        <v>959.53599999999994</v>
      </c>
      <c r="CC37" s="9">
        <v>367.48500000000001</v>
      </c>
      <c r="CD37" s="9">
        <v>592.05100000000004</v>
      </c>
      <c r="CE37" s="9">
        <v>682.16</v>
      </c>
      <c r="CF37" s="9">
        <v>514.21199999999999</v>
      </c>
      <c r="CG37" s="9">
        <v>167.94800000000001</v>
      </c>
      <c r="CH37" s="9">
        <v>1042.991</v>
      </c>
      <c r="CI37" s="9">
        <v>399.27800000000002</v>
      </c>
      <c r="CJ37" s="9">
        <v>643.71299999999997</v>
      </c>
      <c r="CK37" s="9">
        <v>1032.4110000000001</v>
      </c>
      <c r="CL37" s="9">
        <v>425.54399999999998</v>
      </c>
      <c r="CM37" s="9">
        <v>606.86699999999996</v>
      </c>
      <c r="CN37" s="9">
        <v>1815.9749999999999</v>
      </c>
      <c r="CO37" s="9">
        <v>921.32100000000003</v>
      </c>
      <c r="CP37" s="9">
        <v>894.654</v>
      </c>
      <c r="CQ37" s="9">
        <v>784.77599999999995</v>
      </c>
      <c r="CR37" s="9">
        <v>467.61599999999999</v>
      </c>
      <c r="CS37" s="9">
        <v>317.16000000000003</v>
      </c>
      <c r="CT37" s="9">
        <v>1031.1990000000001</v>
      </c>
      <c r="CU37" s="9">
        <v>453.70499999999998</v>
      </c>
      <c r="CV37" s="9">
        <v>577.49400000000003</v>
      </c>
      <c r="CW37" s="9">
        <v>459.63299999999998</v>
      </c>
      <c r="CX37" s="9">
        <v>228.38</v>
      </c>
      <c r="CY37" s="9">
        <v>231.25299999999999</v>
      </c>
      <c r="CZ37" s="9">
        <v>82.209000000000003</v>
      </c>
      <c r="DA37" s="9">
        <v>42.070999999999998</v>
      </c>
      <c r="DB37" s="9">
        <v>40.137999999999998</v>
      </c>
      <c r="DC37" s="9">
        <v>19.512</v>
      </c>
      <c r="DD37" s="9">
        <v>14.33</v>
      </c>
      <c r="DE37" s="9">
        <v>5.181</v>
      </c>
      <c r="DF37" s="9">
        <v>14.228999999999999</v>
      </c>
      <c r="DG37" s="9">
        <v>10.551</v>
      </c>
      <c r="DH37" s="9">
        <v>3.6779999999999999</v>
      </c>
      <c r="DI37" s="9">
        <v>5.282</v>
      </c>
      <c r="DJ37" s="9">
        <v>3.7789999999999999</v>
      </c>
      <c r="DK37" s="9">
        <v>1.5029999999999999</v>
      </c>
      <c r="DL37" s="9">
        <v>62.697000000000003</v>
      </c>
      <c r="DM37" s="9">
        <v>27.741</v>
      </c>
      <c r="DN37" s="9">
        <v>34.957000000000001</v>
      </c>
      <c r="DO37" s="9">
        <v>424.25400000000002</v>
      </c>
      <c r="DP37" s="9">
        <v>208.68600000000001</v>
      </c>
      <c r="DQ37" s="9">
        <v>215.56700000000001</v>
      </c>
      <c r="DR37" s="9">
        <v>95.942999999999998</v>
      </c>
      <c r="DS37" s="9">
        <v>65.918999999999997</v>
      </c>
      <c r="DT37" s="9">
        <v>30.024000000000001</v>
      </c>
      <c r="DU37" s="9">
        <v>328.31</v>
      </c>
      <c r="DV37" s="9">
        <v>142.767</v>
      </c>
      <c r="DW37" s="9">
        <v>185.54300000000001</v>
      </c>
      <c r="DX37" s="9">
        <v>108.087</v>
      </c>
      <c r="DY37" s="9">
        <v>75.152000000000001</v>
      </c>
      <c r="DZ37" s="9">
        <v>32.933999999999997</v>
      </c>
      <c r="EA37" s="9">
        <v>351.54599999999999</v>
      </c>
      <c r="EB37" s="9">
        <v>153.22800000000001</v>
      </c>
      <c r="EC37" s="9">
        <v>198.31899999999999</v>
      </c>
      <c r="ED37" s="9">
        <v>342.54</v>
      </c>
      <c r="EE37" s="9">
        <v>153.31800000000001</v>
      </c>
      <c r="EF37" s="9">
        <v>189.221</v>
      </c>
      <c r="EG37" s="9">
        <v>642.01499999999999</v>
      </c>
      <c r="EH37" s="9">
        <v>306.084</v>
      </c>
      <c r="EI37" s="9">
        <v>335.93099999999998</v>
      </c>
      <c r="EJ37" s="9">
        <v>129.916</v>
      </c>
      <c r="EK37" s="9">
        <v>86.147000000000006</v>
      </c>
      <c r="EL37" s="9">
        <v>43.768999999999998</v>
      </c>
      <c r="EM37" s="9">
        <v>512.09900000000005</v>
      </c>
      <c r="EN37" s="9">
        <v>219.93700000000001</v>
      </c>
      <c r="EO37" s="9">
        <v>292.16300000000001</v>
      </c>
      <c r="EP37" s="9">
        <v>190.53700000000001</v>
      </c>
      <c r="EQ37" s="9">
        <v>87.161000000000001</v>
      </c>
      <c r="ER37" s="9">
        <v>103.376</v>
      </c>
      <c r="ES37" s="9">
        <v>37.024999999999999</v>
      </c>
      <c r="ET37" s="9">
        <v>17.61</v>
      </c>
      <c r="EU37" s="9">
        <v>19.414999999999999</v>
      </c>
      <c r="EV37" s="9">
        <v>3.7519999999999998</v>
      </c>
      <c r="EW37" s="9">
        <v>3.464</v>
      </c>
      <c r="EX37" s="9">
        <v>0.28899999999999998</v>
      </c>
      <c r="EY37" s="9">
        <v>3.1970000000000001</v>
      </c>
      <c r="EZ37" s="9">
        <v>2.9079999999999999</v>
      </c>
      <c r="FA37" s="9">
        <v>0.28899999999999998</v>
      </c>
      <c r="FB37" s="9">
        <v>0.55600000000000005</v>
      </c>
      <c r="FC37" s="9">
        <v>0.55600000000000005</v>
      </c>
      <c r="FD37" s="9">
        <v>0</v>
      </c>
      <c r="FE37" s="9">
        <v>33.273000000000003</v>
      </c>
      <c r="FF37" s="9">
        <v>14.147</v>
      </c>
      <c r="FG37" s="9">
        <v>19.126000000000001</v>
      </c>
      <c r="FH37" s="9">
        <v>175.53700000000001</v>
      </c>
      <c r="FI37" s="9">
        <v>78.715000000000003</v>
      </c>
      <c r="FJ37" s="9">
        <v>96.820999999999998</v>
      </c>
      <c r="FK37" s="9">
        <v>17.952000000000002</v>
      </c>
      <c r="FL37" s="9">
        <v>12.433999999999999</v>
      </c>
      <c r="FM37" s="9">
        <v>5.5179999999999998</v>
      </c>
      <c r="FN37" s="9">
        <v>157.58500000000001</v>
      </c>
      <c r="FO37" s="9">
        <v>66.281999999999996</v>
      </c>
      <c r="FP37" s="9">
        <v>91.302999999999997</v>
      </c>
      <c r="FQ37" s="9">
        <v>20.623000000000001</v>
      </c>
      <c r="FR37" s="9">
        <v>15.103999999999999</v>
      </c>
      <c r="FS37" s="9">
        <v>5.5179999999999998</v>
      </c>
      <c r="FT37" s="9">
        <v>169.91499999999999</v>
      </c>
      <c r="FU37" s="9">
        <v>72.057000000000002</v>
      </c>
      <c r="FV37" s="9">
        <v>97.858000000000004</v>
      </c>
      <c r="FW37" s="9">
        <v>160.78100000000001</v>
      </c>
      <c r="FX37" s="9">
        <v>69.19</v>
      </c>
      <c r="FY37" s="9">
        <v>91.591999999999999</v>
      </c>
      <c r="FZ37" s="9">
        <v>1173.96</v>
      </c>
      <c r="GA37" s="9">
        <v>615.23699999999997</v>
      </c>
      <c r="GB37" s="9">
        <v>558.72299999999996</v>
      </c>
      <c r="GC37" s="9">
        <v>654.86</v>
      </c>
      <c r="GD37" s="9">
        <v>381.46899999999999</v>
      </c>
      <c r="GE37" s="9">
        <v>273.392</v>
      </c>
      <c r="GF37" s="9">
        <v>519.1</v>
      </c>
      <c r="GG37" s="9">
        <v>233.76900000000001</v>
      </c>
      <c r="GH37" s="9">
        <v>285.33100000000002</v>
      </c>
      <c r="GI37" s="9">
        <v>269.09500000000003</v>
      </c>
      <c r="GJ37" s="9">
        <v>141.21899999999999</v>
      </c>
      <c r="GK37" s="9">
        <v>127.877</v>
      </c>
      <c r="GL37" s="9">
        <v>45.183999999999997</v>
      </c>
      <c r="GM37" s="9">
        <v>24.460999999999999</v>
      </c>
      <c r="GN37" s="9">
        <v>20.722999999999999</v>
      </c>
      <c r="GO37" s="9">
        <v>15.759</v>
      </c>
      <c r="GP37" s="9">
        <v>10.867000000000001</v>
      </c>
      <c r="GQ37" s="9">
        <v>4.8920000000000003</v>
      </c>
      <c r="GR37" s="9">
        <v>11.032999999999999</v>
      </c>
      <c r="GS37" s="9">
        <v>7.6429999999999998</v>
      </c>
      <c r="GT37" s="9">
        <v>3.39</v>
      </c>
      <c r="GU37" s="9">
        <v>4.7270000000000003</v>
      </c>
      <c r="GV37" s="9">
        <v>3.2240000000000002</v>
      </c>
      <c r="GW37" s="9">
        <v>1.5029999999999999</v>
      </c>
      <c r="GX37" s="9">
        <v>29.425000000000001</v>
      </c>
      <c r="GY37" s="9">
        <v>13.593999999999999</v>
      </c>
      <c r="GZ37" s="9">
        <v>15.831</v>
      </c>
      <c r="HA37" s="9">
        <v>248.71700000000001</v>
      </c>
      <c r="HB37" s="9">
        <v>129.971</v>
      </c>
      <c r="HC37" s="9">
        <v>118.746</v>
      </c>
      <c r="HD37" s="9">
        <v>77.991</v>
      </c>
      <c r="HE37" s="9">
        <v>53.485999999999997</v>
      </c>
      <c r="HF37" s="9">
        <v>24.506</v>
      </c>
      <c r="HG37" s="9">
        <v>170.726</v>
      </c>
      <c r="HH37" s="9">
        <v>76.486000000000004</v>
      </c>
      <c r="HI37" s="9">
        <v>94.24</v>
      </c>
      <c r="HJ37" s="9">
        <v>87.463999999999999</v>
      </c>
      <c r="HK37" s="9">
        <v>60.048000000000002</v>
      </c>
      <c r="HL37" s="9">
        <v>27.416</v>
      </c>
      <c r="HM37" s="9">
        <v>181.63200000000001</v>
      </c>
      <c r="HN37" s="9">
        <v>81.171000000000006</v>
      </c>
      <c r="HO37" s="9">
        <v>100.461</v>
      </c>
      <c r="HP37" s="9">
        <v>181.75800000000001</v>
      </c>
      <c r="HQ37" s="9">
        <v>84.129000000000005</v>
      </c>
      <c r="HR37" s="9">
        <v>97.63</v>
      </c>
      <c r="HS37" s="9">
        <v>2830.4259999999999</v>
      </c>
      <c r="HT37" s="9">
        <v>1544.1579999999999</v>
      </c>
      <c r="HU37" s="9">
        <v>1286.2670000000001</v>
      </c>
      <c r="HV37" s="9">
        <v>2186.9369999999999</v>
      </c>
      <c r="HW37" s="9">
        <v>1346.394</v>
      </c>
      <c r="HX37" s="9">
        <v>840.54300000000001</v>
      </c>
      <c r="HY37" s="9">
        <v>643.48900000000003</v>
      </c>
      <c r="HZ37" s="9">
        <v>197.76400000000001</v>
      </c>
      <c r="IA37" s="9">
        <v>445.72500000000002</v>
      </c>
      <c r="IB37" s="9">
        <v>413.99700000000001</v>
      </c>
      <c r="IC37" s="9">
        <v>238.57599999999999</v>
      </c>
      <c r="ID37" s="9">
        <v>175.42099999999999</v>
      </c>
      <c r="IE37" s="9">
        <v>70.614999999999995</v>
      </c>
      <c r="IF37" s="9">
        <v>43.110999999999997</v>
      </c>
      <c r="IG37" s="9">
        <v>27.504000000000001</v>
      </c>
      <c r="IH37" s="9">
        <v>31.358000000000001</v>
      </c>
      <c r="II37" s="9">
        <v>26.888999999999999</v>
      </c>
      <c r="IJ37" s="9">
        <v>4.4690000000000003</v>
      </c>
      <c r="IK37" s="9">
        <v>12.744999999999999</v>
      </c>
      <c r="IL37" s="9">
        <v>11.1</v>
      </c>
      <c r="IM37" s="9">
        <v>1.645</v>
      </c>
      <c r="IN37" s="9">
        <v>18.614000000000001</v>
      </c>
      <c r="IO37" s="9">
        <v>15.789</v>
      </c>
      <c r="IP37" s="9">
        <v>2.8239999999999998</v>
      </c>
      <c r="IQ37" s="9">
        <v>39.256999999999998</v>
      </c>
    </row>
    <row r="38" spans="1:251">
      <c r="A38" s="10">
        <v>42644</v>
      </c>
      <c r="B38" s="9">
        <v>11988.357</v>
      </c>
      <c r="C38" s="9">
        <v>6407.1930000000002</v>
      </c>
      <c r="D38" s="9">
        <v>5581.1639999999998</v>
      </c>
      <c r="E38" s="9">
        <v>8127.6</v>
      </c>
      <c r="F38" s="9">
        <v>5185.1899999999996</v>
      </c>
      <c r="G38" s="9">
        <v>2942.41</v>
      </c>
      <c r="H38" s="9">
        <v>3860.7559999999999</v>
      </c>
      <c r="I38" s="9">
        <v>1222.002</v>
      </c>
      <c r="J38" s="9">
        <v>2638.7539999999999</v>
      </c>
      <c r="K38" s="9">
        <v>1729.5909999999999</v>
      </c>
      <c r="L38" s="9">
        <v>932.42700000000002</v>
      </c>
      <c r="M38" s="9">
        <v>797.16399999999999</v>
      </c>
      <c r="N38" s="9">
        <v>315.61700000000002</v>
      </c>
      <c r="O38" s="9">
        <v>183.10400000000001</v>
      </c>
      <c r="P38" s="9">
        <v>132.512</v>
      </c>
      <c r="Q38" s="9">
        <v>116.742</v>
      </c>
      <c r="R38" s="9">
        <v>89.766000000000005</v>
      </c>
      <c r="S38" s="9">
        <v>26.975999999999999</v>
      </c>
      <c r="T38" s="9">
        <v>61.218000000000004</v>
      </c>
      <c r="U38" s="9">
        <v>47.453000000000003</v>
      </c>
      <c r="V38" s="9">
        <v>13.765000000000001</v>
      </c>
      <c r="W38" s="9">
        <v>55.524000000000001</v>
      </c>
      <c r="X38" s="9">
        <v>42.313000000000002</v>
      </c>
      <c r="Y38" s="9">
        <v>13.21</v>
      </c>
      <c r="Z38" s="9">
        <v>198.875</v>
      </c>
      <c r="AA38" s="9">
        <v>93.337999999999994</v>
      </c>
      <c r="AB38" s="9">
        <v>105.53700000000001</v>
      </c>
      <c r="AC38" s="9">
        <v>1552.1790000000001</v>
      </c>
      <c r="AD38" s="9">
        <v>830.72900000000004</v>
      </c>
      <c r="AE38" s="9">
        <v>721.45</v>
      </c>
      <c r="AF38" s="9">
        <v>580.27599999999995</v>
      </c>
      <c r="AG38" s="9">
        <v>441.06400000000002</v>
      </c>
      <c r="AH38" s="9">
        <v>139.21100000000001</v>
      </c>
      <c r="AI38" s="9">
        <v>971.90300000000002</v>
      </c>
      <c r="AJ38" s="9">
        <v>389.66500000000002</v>
      </c>
      <c r="AK38" s="9">
        <v>582.23900000000003</v>
      </c>
      <c r="AL38" s="9">
        <v>665.95</v>
      </c>
      <c r="AM38" s="9">
        <v>507.24900000000002</v>
      </c>
      <c r="AN38" s="9">
        <v>158.69999999999999</v>
      </c>
      <c r="AO38" s="9">
        <v>1063.6410000000001</v>
      </c>
      <c r="AP38" s="9">
        <v>425.17700000000002</v>
      </c>
      <c r="AQ38" s="9">
        <v>638.46400000000006</v>
      </c>
      <c r="AR38" s="9">
        <v>1033.1220000000001</v>
      </c>
      <c r="AS38" s="9">
        <v>437.11799999999999</v>
      </c>
      <c r="AT38" s="9">
        <v>596.00400000000002</v>
      </c>
      <c r="AU38" s="9">
        <v>11531.339</v>
      </c>
      <c r="AV38" s="9">
        <v>6125.509</v>
      </c>
      <c r="AW38" s="9">
        <v>5405.83</v>
      </c>
      <c r="AX38" s="9">
        <v>7927.357</v>
      </c>
      <c r="AY38" s="9">
        <v>5031.3289999999997</v>
      </c>
      <c r="AZ38" s="9">
        <v>2896.0279999999998</v>
      </c>
      <c r="BA38" s="9">
        <v>3603.9830000000002</v>
      </c>
      <c r="BB38" s="9">
        <v>1094.181</v>
      </c>
      <c r="BC38" s="9">
        <v>2509.8020000000001</v>
      </c>
      <c r="BD38" s="9">
        <v>1683.0540000000001</v>
      </c>
      <c r="BE38" s="9">
        <v>901.49199999999996</v>
      </c>
      <c r="BF38" s="9">
        <v>781.56200000000001</v>
      </c>
      <c r="BG38" s="9">
        <v>291.36399999999998</v>
      </c>
      <c r="BH38" s="9">
        <v>167.16399999999999</v>
      </c>
      <c r="BI38" s="9">
        <v>124.2</v>
      </c>
      <c r="BJ38" s="9">
        <v>109.77500000000001</v>
      </c>
      <c r="BK38" s="9">
        <v>84.891000000000005</v>
      </c>
      <c r="BL38" s="9">
        <v>24.884</v>
      </c>
      <c r="BM38" s="9">
        <v>57.152999999999999</v>
      </c>
      <c r="BN38" s="9">
        <v>44.493000000000002</v>
      </c>
      <c r="BO38" s="9">
        <v>12.66</v>
      </c>
      <c r="BP38" s="9">
        <v>52.622</v>
      </c>
      <c r="BQ38" s="9">
        <v>40.398000000000003</v>
      </c>
      <c r="BR38" s="9">
        <v>12.224</v>
      </c>
      <c r="BS38" s="9">
        <v>181.589</v>
      </c>
      <c r="BT38" s="9">
        <v>82.272999999999996</v>
      </c>
      <c r="BU38" s="9">
        <v>99.316000000000003</v>
      </c>
      <c r="BV38" s="9">
        <v>1522.0889999999999</v>
      </c>
      <c r="BW38" s="9">
        <v>809.13599999999997</v>
      </c>
      <c r="BX38" s="9">
        <v>712.95299999999997</v>
      </c>
      <c r="BY38" s="9">
        <v>572.66800000000001</v>
      </c>
      <c r="BZ38" s="9">
        <v>435.13299999999998</v>
      </c>
      <c r="CA38" s="9">
        <v>137.535</v>
      </c>
      <c r="CB38" s="9">
        <v>949.42</v>
      </c>
      <c r="CC38" s="9">
        <v>374.00299999999999</v>
      </c>
      <c r="CD38" s="9">
        <v>575.41700000000003</v>
      </c>
      <c r="CE38" s="9">
        <v>652.45000000000005</v>
      </c>
      <c r="CF38" s="9">
        <v>497.517</v>
      </c>
      <c r="CG38" s="9">
        <v>154.93199999999999</v>
      </c>
      <c r="CH38" s="9">
        <v>1030.604</v>
      </c>
      <c r="CI38" s="9">
        <v>403.97500000000002</v>
      </c>
      <c r="CJ38" s="9">
        <v>626.62900000000002</v>
      </c>
      <c r="CK38" s="9">
        <v>1006.573</v>
      </c>
      <c r="CL38" s="9">
        <v>418.495</v>
      </c>
      <c r="CM38" s="9">
        <v>588.07799999999997</v>
      </c>
      <c r="CN38" s="9">
        <v>1812.0550000000001</v>
      </c>
      <c r="CO38" s="9">
        <v>908.60199999999998</v>
      </c>
      <c r="CP38" s="9">
        <v>903.452</v>
      </c>
      <c r="CQ38" s="9">
        <v>803.69799999999998</v>
      </c>
      <c r="CR38" s="9">
        <v>465.44600000000003</v>
      </c>
      <c r="CS38" s="9">
        <v>338.25200000000001</v>
      </c>
      <c r="CT38" s="9">
        <v>1008.357</v>
      </c>
      <c r="CU38" s="9">
        <v>443.15699999999998</v>
      </c>
      <c r="CV38" s="9">
        <v>565.20100000000002</v>
      </c>
      <c r="CW38" s="9">
        <v>450.83499999999998</v>
      </c>
      <c r="CX38" s="9">
        <v>229.83600000000001</v>
      </c>
      <c r="CY38" s="9">
        <v>220.999</v>
      </c>
      <c r="CZ38" s="9">
        <v>69.614000000000004</v>
      </c>
      <c r="DA38" s="9">
        <v>36.847999999999999</v>
      </c>
      <c r="DB38" s="9">
        <v>32.767000000000003</v>
      </c>
      <c r="DC38" s="9">
        <v>12.269</v>
      </c>
      <c r="DD38" s="9">
        <v>7.9420000000000002</v>
      </c>
      <c r="DE38" s="9">
        <v>4.327</v>
      </c>
      <c r="DF38" s="9">
        <v>8.8420000000000005</v>
      </c>
      <c r="DG38" s="9">
        <v>6.1959999999999997</v>
      </c>
      <c r="DH38" s="9">
        <v>2.6459999999999999</v>
      </c>
      <c r="DI38" s="9">
        <v>3.427</v>
      </c>
      <c r="DJ38" s="9">
        <v>1.746</v>
      </c>
      <c r="DK38" s="9">
        <v>1.681</v>
      </c>
      <c r="DL38" s="9">
        <v>57.345999999999997</v>
      </c>
      <c r="DM38" s="9">
        <v>28.905999999999999</v>
      </c>
      <c r="DN38" s="9">
        <v>28.44</v>
      </c>
      <c r="DO38" s="9">
        <v>414.30500000000001</v>
      </c>
      <c r="DP38" s="9">
        <v>213.398</v>
      </c>
      <c r="DQ38" s="9">
        <v>200.90700000000001</v>
      </c>
      <c r="DR38" s="9">
        <v>99.045000000000002</v>
      </c>
      <c r="DS38" s="9">
        <v>70.14</v>
      </c>
      <c r="DT38" s="9">
        <v>28.905000000000001</v>
      </c>
      <c r="DU38" s="9">
        <v>315.26</v>
      </c>
      <c r="DV38" s="9">
        <v>143.25800000000001</v>
      </c>
      <c r="DW38" s="9">
        <v>172.00200000000001</v>
      </c>
      <c r="DX38" s="9">
        <v>107.169</v>
      </c>
      <c r="DY38" s="9">
        <v>75.61</v>
      </c>
      <c r="DZ38" s="9">
        <v>31.56</v>
      </c>
      <c r="EA38" s="9">
        <v>343.66500000000002</v>
      </c>
      <c r="EB38" s="9">
        <v>154.226</v>
      </c>
      <c r="EC38" s="9">
        <v>189.43899999999999</v>
      </c>
      <c r="ED38" s="9">
        <v>324.10199999999998</v>
      </c>
      <c r="EE38" s="9">
        <v>149.45400000000001</v>
      </c>
      <c r="EF38" s="9">
        <v>174.648</v>
      </c>
      <c r="EG38" s="9">
        <v>627.26099999999997</v>
      </c>
      <c r="EH38" s="9">
        <v>291.85000000000002</v>
      </c>
      <c r="EI38" s="9">
        <v>335.411</v>
      </c>
      <c r="EJ38" s="9">
        <v>127.261</v>
      </c>
      <c r="EK38" s="9">
        <v>82.715000000000003</v>
      </c>
      <c r="EL38" s="9">
        <v>44.545999999999999</v>
      </c>
      <c r="EM38" s="9">
        <v>500</v>
      </c>
      <c r="EN38" s="9">
        <v>209.13399999999999</v>
      </c>
      <c r="EO38" s="9">
        <v>290.86500000000001</v>
      </c>
      <c r="EP38" s="9">
        <v>182.02</v>
      </c>
      <c r="EQ38" s="9">
        <v>78.153999999999996</v>
      </c>
      <c r="ER38" s="9">
        <v>103.866</v>
      </c>
      <c r="ES38" s="9">
        <v>30.369</v>
      </c>
      <c r="ET38" s="9">
        <v>14.499000000000001</v>
      </c>
      <c r="EU38" s="9">
        <v>15.869</v>
      </c>
      <c r="EV38" s="9">
        <v>2.613</v>
      </c>
      <c r="EW38" s="9">
        <v>2.1459999999999999</v>
      </c>
      <c r="EX38" s="9">
        <v>0.46700000000000003</v>
      </c>
      <c r="EY38" s="9">
        <v>2.2189999999999999</v>
      </c>
      <c r="EZ38" s="9">
        <v>1.752</v>
      </c>
      <c r="FA38" s="9">
        <v>0.46700000000000003</v>
      </c>
      <c r="FB38" s="9">
        <v>0.39400000000000002</v>
      </c>
      <c r="FC38" s="9">
        <v>0.39400000000000002</v>
      </c>
      <c r="FD38" s="9">
        <v>0</v>
      </c>
      <c r="FE38" s="9">
        <v>27.756</v>
      </c>
      <c r="FF38" s="9">
        <v>12.353999999999999</v>
      </c>
      <c r="FG38" s="9">
        <v>15.401999999999999</v>
      </c>
      <c r="FH38" s="9">
        <v>164.69800000000001</v>
      </c>
      <c r="FI38" s="9">
        <v>71.623999999999995</v>
      </c>
      <c r="FJ38" s="9">
        <v>93.073999999999998</v>
      </c>
      <c r="FK38" s="9">
        <v>14.881</v>
      </c>
      <c r="FL38" s="9">
        <v>11.833</v>
      </c>
      <c r="FM38" s="9">
        <v>3.048</v>
      </c>
      <c r="FN38" s="9">
        <v>149.81700000000001</v>
      </c>
      <c r="FO38" s="9">
        <v>59.790999999999997</v>
      </c>
      <c r="FP38" s="9">
        <v>90.025999999999996</v>
      </c>
      <c r="FQ38" s="9">
        <v>16.405000000000001</v>
      </c>
      <c r="FR38" s="9">
        <v>13.356999999999999</v>
      </c>
      <c r="FS38" s="9">
        <v>3.048</v>
      </c>
      <c r="FT38" s="9">
        <v>165.61500000000001</v>
      </c>
      <c r="FU38" s="9">
        <v>64.796999999999997</v>
      </c>
      <c r="FV38" s="9">
        <v>100.818</v>
      </c>
      <c r="FW38" s="9">
        <v>152.035</v>
      </c>
      <c r="FX38" s="9">
        <v>61.542000000000002</v>
      </c>
      <c r="FY38" s="9">
        <v>90.492999999999995</v>
      </c>
      <c r="FZ38" s="9">
        <v>1184.7940000000001</v>
      </c>
      <c r="GA38" s="9">
        <v>616.75300000000004</v>
      </c>
      <c r="GB38" s="9">
        <v>568.04100000000005</v>
      </c>
      <c r="GC38" s="9">
        <v>676.43700000000001</v>
      </c>
      <c r="GD38" s="9">
        <v>382.73099999999999</v>
      </c>
      <c r="GE38" s="9">
        <v>293.70600000000002</v>
      </c>
      <c r="GF38" s="9">
        <v>508.35700000000003</v>
      </c>
      <c r="GG38" s="9">
        <v>234.02199999999999</v>
      </c>
      <c r="GH38" s="9">
        <v>274.33499999999998</v>
      </c>
      <c r="GI38" s="9">
        <v>268.815</v>
      </c>
      <c r="GJ38" s="9">
        <v>151.68199999999999</v>
      </c>
      <c r="GK38" s="9">
        <v>117.133</v>
      </c>
      <c r="GL38" s="9">
        <v>39.246000000000002</v>
      </c>
      <c r="GM38" s="9">
        <v>22.347999999999999</v>
      </c>
      <c r="GN38" s="9">
        <v>16.896999999999998</v>
      </c>
      <c r="GO38" s="9">
        <v>9.6560000000000006</v>
      </c>
      <c r="GP38" s="9">
        <v>5.7969999999999997</v>
      </c>
      <c r="GQ38" s="9">
        <v>3.86</v>
      </c>
      <c r="GR38" s="9">
        <v>6.6239999999999997</v>
      </c>
      <c r="GS38" s="9">
        <v>4.4450000000000003</v>
      </c>
      <c r="GT38" s="9">
        <v>2.1789999999999998</v>
      </c>
      <c r="GU38" s="9">
        <v>3.0329999999999999</v>
      </c>
      <c r="GV38" s="9">
        <v>1.3520000000000001</v>
      </c>
      <c r="GW38" s="9">
        <v>1.681</v>
      </c>
      <c r="GX38" s="9">
        <v>29.59</v>
      </c>
      <c r="GY38" s="9">
        <v>16.552</v>
      </c>
      <c r="GZ38" s="9">
        <v>13.038</v>
      </c>
      <c r="HA38" s="9">
        <v>249.607</v>
      </c>
      <c r="HB38" s="9">
        <v>141.774</v>
      </c>
      <c r="HC38" s="9">
        <v>107.833</v>
      </c>
      <c r="HD38" s="9">
        <v>84.164000000000001</v>
      </c>
      <c r="HE38" s="9">
        <v>58.307000000000002</v>
      </c>
      <c r="HF38" s="9">
        <v>25.856999999999999</v>
      </c>
      <c r="HG38" s="9">
        <v>165.44300000000001</v>
      </c>
      <c r="HH38" s="9">
        <v>83.466999999999999</v>
      </c>
      <c r="HI38" s="9">
        <v>81.975999999999999</v>
      </c>
      <c r="HJ38" s="9">
        <v>90.765000000000001</v>
      </c>
      <c r="HK38" s="9">
        <v>62.253</v>
      </c>
      <c r="HL38" s="9">
        <v>28.512</v>
      </c>
      <c r="HM38" s="9">
        <v>178.05</v>
      </c>
      <c r="HN38" s="9">
        <v>89.429000000000002</v>
      </c>
      <c r="HO38" s="9">
        <v>88.620999999999995</v>
      </c>
      <c r="HP38" s="9">
        <v>172.06700000000001</v>
      </c>
      <c r="HQ38" s="9">
        <v>87.912000000000006</v>
      </c>
      <c r="HR38" s="9">
        <v>84.155000000000001</v>
      </c>
      <c r="HS38" s="9">
        <v>2845.6469999999999</v>
      </c>
      <c r="HT38" s="9">
        <v>1550.259</v>
      </c>
      <c r="HU38" s="9">
        <v>1295.3889999999999</v>
      </c>
      <c r="HV38" s="9">
        <v>2188.4140000000002</v>
      </c>
      <c r="HW38" s="9">
        <v>1357.2840000000001</v>
      </c>
      <c r="HX38" s="9">
        <v>831.13</v>
      </c>
      <c r="HY38" s="9">
        <v>657.23299999999995</v>
      </c>
      <c r="HZ38" s="9">
        <v>192.97399999999999</v>
      </c>
      <c r="IA38" s="9">
        <v>464.25900000000001</v>
      </c>
      <c r="IB38" s="9">
        <v>408.286</v>
      </c>
      <c r="IC38" s="9">
        <v>234.881</v>
      </c>
      <c r="ID38" s="9">
        <v>173.405</v>
      </c>
      <c r="IE38" s="9">
        <v>59.639000000000003</v>
      </c>
      <c r="IF38" s="9">
        <v>35.369999999999997</v>
      </c>
      <c r="IG38" s="9">
        <v>24.268999999999998</v>
      </c>
      <c r="IH38" s="9">
        <v>27.945</v>
      </c>
      <c r="II38" s="9">
        <v>21.861000000000001</v>
      </c>
      <c r="IJ38" s="9">
        <v>6.0839999999999996</v>
      </c>
      <c r="IK38" s="9">
        <v>11.305999999999999</v>
      </c>
      <c r="IL38" s="9">
        <v>9.2759999999999998</v>
      </c>
      <c r="IM38" s="9">
        <v>2.0299999999999998</v>
      </c>
      <c r="IN38" s="9">
        <v>16.64</v>
      </c>
      <c r="IO38" s="9">
        <v>12.585000000000001</v>
      </c>
      <c r="IP38" s="9">
        <v>4.0540000000000003</v>
      </c>
      <c r="IQ38" s="9">
        <v>31.693999999999999</v>
      </c>
    </row>
    <row r="39" spans="1:251">
      <c r="A39" s="10">
        <v>42675</v>
      </c>
      <c r="B39" s="9">
        <v>12053.548000000001</v>
      </c>
      <c r="C39" s="9">
        <v>6426.7969999999996</v>
      </c>
      <c r="D39" s="9">
        <v>5626.7510000000002</v>
      </c>
      <c r="E39" s="9">
        <v>8226.2279999999992</v>
      </c>
      <c r="F39" s="9">
        <v>5237.0590000000002</v>
      </c>
      <c r="G39" s="9">
        <v>2989.1689999999999</v>
      </c>
      <c r="H39" s="9">
        <v>3827.32</v>
      </c>
      <c r="I39" s="9">
        <v>1189.7380000000001</v>
      </c>
      <c r="J39" s="9">
        <v>2637.5819999999999</v>
      </c>
      <c r="K39" s="9">
        <v>1786.2170000000001</v>
      </c>
      <c r="L39" s="9">
        <v>952.91700000000003</v>
      </c>
      <c r="M39" s="9">
        <v>833.30100000000004</v>
      </c>
      <c r="N39" s="9">
        <v>307.74299999999999</v>
      </c>
      <c r="O39" s="9">
        <v>182.715</v>
      </c>
      <c r="P39" s="9">
        <v>125.02800000000001</v>
      </c>
      <c r="Q39" s="9">
        <v>125.614</v>
      </c>
      <c r="R39" s="9">
        <v>96.844999999999999</v>
      </c>
      <c r="S39" s="9">
        <v>28.768000000000001</v>
      </c>
      <c r="T39" s="9">
        <v>72.924999999999997</v>
      </c>
      <c r="U39" s="9">
        <v>53.508000000000003</v>
      </c>
      <c r="V39" s="9">
        <v>19.417000000000002</v>
      </c>
      <c r="W39" s="9">
        <v>52.689</v>
      </c>
      <c r="X39" s="9">
        <v>43.337000000000003</v>
      </c>
      <c r="Y39" s="9">
        <v>9.3520000000000003</v>
      </c>
      <c r="Z39" s="9">
        <v>182.12899999999999</v>
      </c>
      <c r="AA39" s="9">
        <v>85.869</v>
      </c>
      <c r="AB39" s="9">
        <v>96.26</v>
      </c>
      <c r="AC39" s="9">
        <v>1610.828</v>
      </c>
      <c r="AD39" s="9">
        <v>844.35599999999999</v>
      </c>
      <c r="AE39" s="9">
        <v>766.47199999999998</v>
      </c>
      <c r="AF39" s="9">
        <v>592.89800000000002</v>
      </c>
      <c r="AG39" s="9">
        <v>442.38200000000001</v>
      </c>
      <c r="AH39" s="9">
        <v>150.51599999999999</v>
      </c>
      <c r="AI39" s="9">
        <v>1017.93</v>
      </c>
      <c r="AJ39" s="9">
        <v>401.97500000000002</v>
      </c>
      <c r="AK39" s="9">
        <v>615.95600000000002</v>
      </c>
      <c r="AL39" s="9">
        <v>688.48</v>
      </c>
      <c r="AM39" s="9">
        <v>516.97</v>
      </c>
      <c r="AN39" s="9">
        <v>171.51</v>
      </c>
      <c r="AO39" s="9">
        <v>1097.7380000000001</v>
      </c>
      <c r="AP39" s="9">
        <v>435.947</v>
      </c>
      <c r="AQ39" s="9">
        <v>661.79100000000005</v>
      </c>
      <c r="AR39" s="9">
        <v>1090.855</v>
      </c>
      <c r="AS39" s="9">
        <v>455.483</v>
      </c>
      <c r="AT39" s="9">
        <v>635.37199999999996</v>
      </c>
      <c r="AU39" s="9">
        <v>11588.118</v>
      </c>
      <c r="AV39" s="9">
        <v>6141.4319999999998</v>
      </c>
      <c r="AW39" s="9">
        <v>5446.6859999999997</v>
      </c>
      <c r="AX39" s="9">
        <v>8027.7259999999997</v>
      </c>
      <c r="AY39" s="9">
        <v>5084.3710000000001</v>
      </c>
      <c r="AZ39" s="9">
        <v>2943.3539999999998</v>
      </c>
      <c r="BA39" s="9">
        <v>3560.393</v>
      </c>
      <c r="BB39" s="9">
        <v>1057.0609999999999</v>
      </c>
      <c r="BC39" s="9">
        <v>2503.3319999999999</v>
      </c>
      <c r="BD39" s="9">
        <v>1740.19</v>
      </c>
      <c r="BE39" s="9">
        <v>921.43399999999997</v>
      </c>
      <c r="BF39" s="9">
        <v>818.75699999999995</v>
      </c>
      <c r="BG39" s="9">
        <v>286.43599999999998</v>
      </c>
      <c r="BH39" s="9">
        <v>166.5</v>
      </c>
      <c r="BI39" s="9">
        <v>119.937</v>
      </c>
      <c r="BJ39" s="9">
        <v>119.331</v>
      </c>
      <c r="BK39" s="9">
        <v>90.989000000000004</v>
      </c>
      <c r="BL39" s="9">
        <v>28.341999999999999</v>
      </c>
      <c r="BM39" s="9">
        <v>69.954999999999998</v>
      </c>
      <c r="BN39" s="9">
        <v>50.965000000000003</v>
      </c>
      <c r="BO39" s="9">
        <v>18.989999999999998</v>
      </c>
      <c r="BP39" s="9">
        <v>49.375999999999998</v>
      </c>
      <c r="BQ39" s="9">
        <v>40.024000000000001</v>
      </c>
      <c r="BR39" s="9">
        <v>9.3520000000000003</v>
      </c>
      <c r="BS39" s="9">
        <v>167.10599999999999</v>
      </c>
      <c r="BT39" s="9">
        <v>75.510999999999996</v>
      </c>
      <c r="BU39" s="9">
        <v>91.594999999999999</v>
      </c>
      <c r="BV39" s="9">
        <v>1581.3879999999999</v>
      </c>
      <c r="BW39" s="9">
        <v>824.48800000000006</v>
      </c>
      <c r="BX39" s="9">
        <v>756.9</v>
      </c>
      <c r="BY39" s="9">
        <v>589.29999999999995</v>
      </c>
      <c r="BZ39" s="9">
        <v>439.26600000000002</v>
      </c>
      <c r="CA39" s="9">
        <v>150.03399999999999</v>
      </c>
      <c r="CB39" s="9">
        <v>992.08799999999997</v>
      </c>
      <c r="CC39" s="9">
        <v>385.22199999999998</v>
      </c>
      <c r="CD39" s="9">
        <v>606.86599999999999</v>
      </c>
      <c r="CE39" s="9">
        <v>678.84299999999996</v>
      </c>
      <c r="CF39" s="9">
        <v>508.24099999999999</v>
      </c>
      <c r="CG39" s="9">
        <v>170.601</v>
      </c>
      <c r="CH39" s="9">
        <v>1061.348</v>
      </c>
      <c r="CI39" s="9">
        <v>413.19200000000001</v>
      </c>
      <c r="CJ39" s="9">
        <v>648.15499999999997</v>
      </c>
      <c r="CK39" s="9">
        <v>1062.0429999999999</v>
      </c>
      <c r="CL39" s="9">
        <v>436.18700000000001</v>
      </c>
      <c r="CM39" s="9">
        <v>625.85599999999999</v>
      </c>
      <c r="CN39" s="9">
        <v>1802.5039999999999</v>
      </c>
      <c r="CO39" s="9">
        <v>909.59299999999996</v>
      </c>
      <c r="CP39" s="9">
        <v>892.91099999999994</v>
      </c>
      <c r="CQ39" s="9">
        <v>800.58900000000006</v>
      </c>
      <c r="CR39" s="9">
        <v>467.18200000000002</v>
      </c>
      <c r="CS39" s="9">
        <v>333.40699999999998</v>
      </c>
      <c r="CT39" s="9">
        <v>1001.9160000000001</v>
      </c>
      <c r="CU39" s="9">
        <v>442.411</v>
      </c>
      <c r="CV39" s="9">
        <v>559.505</v>
      </c>
      <c r="CW39" s="9">
        <v>504.38400000000001</v>
      </c>
      <c r="CX39" s="9">
        <v>255.46199999999999</v>
      </c>
      <c r="CY39" s="9">
        <v>248.922</v>
      </c>
      <c r="CZ39" s="9">
        <v>67.775999999999996</v>
      </c>
      <c r="DA39" s="9">
        <v>41.03</v>
      </c>
      <c r="DB39" s="9">
        <v>26.745999999999999</v>
      </c>
      <c r="DC39" s="9">
        <v>17.695</v>
      </c>
      <c r="DD39" s="9">
        <v>11.349</v>
      </c>
      <c r="DE39" s="9">
        <v>6.3460000000000001</v>
      </c>
      <c r="DF39" s="9">
        <v>15.31</v>
      </c>
      <c r="DG39" s="9">
        <v>9.5619999999999994</v>
      </c>
      <c r="DH39" s="9">
        <v>5.7480000000000002</v>
      </c>
      <c r="DI39" s="9">
        <v>2.3849999999999998</v>
      </c>
      <c r="DJ39" s="9">
        <v>1.7869999999999999</v>
      </c>
      <c r="DK39" s="9">
        <v>0.59799999999999998</v>
      </c>
      <c r="DL39" s="9">
        <v>50.081000000000003</v>
      </c>
      <c r="DM39" s="9">
        <v>29.681000000000001</v>
      </c>
      <c r="DN39" s="9">
        <v>20.399999999999999</v>
      </c>
      <c r="DO39" s="9">
        <v>475.10399999999998</v>
      </c>
      <c r="DP39" s="9">
        <v>237.779</v>
      </c>
      <c r="DQ39" s="9">
        <v>237.32400000000001</v>
      </c>
      <c r="DR39" s="9">
        <v>103.19799999999999</v>
      </c>
      <c r="DS39" s="9">
        <v>71.957999999999998</v>
      </c>
      <c r="DT39" s="9">
        <v>31.24</v>
      </c>
      <c r="DU39" s="9">
        <v>371.90600000000001</v>
      </c>
      <c r="DV39" s="9">
        <v>165.821</v>
      </c>
      <c r="DW39" s="9">
        <v>206.084</v>
      </c>
      <c r="DX39" s="9">
        <v>113.911</v>
      </c>
      <c r="DY39" s="9">
        <v>78.965999999999994</v>
      </c>
      <c r="DZ39" s="9">
        <v>34.945</v>
      </c>
      <c r="EA39" s="9">
        <v>390.47300000000001</v>
      </c>
      <c r="EB39" s="9">
        <v>176.49600000000001</v>
      </c>
      <c r="EC39" s="9">
        <v>213.977</v>
      </c>
      <c r="ED39" s="9">
        <v>387.21499999999997</v>
      </c>
      <c r="EE39" s="9">
        <v>175.38300000000001</v>
      </c>
      <c r="EF39" s="9">
        <v>211.83199999999999</v>
      </c>
      <c r="EG39" s="9">
        <v>625.20699999999999</v>
      </c>
      <c r="EH39" s="9">
        <v>299.87299999999999</v>
      </c>
      <c r="EI39" s="9">
        <v>325.334</v>
      </c>
      <c r="EJ39" s="9">
        <v>131.61000000000001</v>
      </c>
      <c r="EK39" s="9">
        <v>83.742999999999995</v>
      </c>
      <c r="EL39" s="9">
        <v>47.866999999999997</v>
      </c>
      <c r="EM39" s="9">
        <v>493.59699999999998</v>
      </c>
      <c r="EN39" s="9">
        <v>216.13</v>
      </c>
      <c r="EO39" s="9">
        <v>277.46699999999998</v>
      </c>
      <c r="EP39" s="9">
        <v>206.32499999999999</v>
      </c>
      <c r="EQ39" s="9">
        <v>91.54</v>
      </c>
      <c r="ER39" s="9">
        <v>114.78400000000001</v>
      </c>
      <c r="ES39" s="9">
        <v>30.696000000000002</v>
      </c>
      <c r="ET39" s="9">
        <v>17.681999999999999</v>
      </c>
      <c r="EU39" s="9">
        <v>13.013</v>
      </c>
      <c r="EV39" s="9">
        <v>2.601</v>
      </c>
      <c r="EW39" s="9">
        <v>1.4219999999999999</v>
      </c>
      <c r="EX39" s="9">
        <v>1.18</v>
      </c>
      <c r="EY39" s="9">
        <v>1.5760000000000001</v>
      </c>
      <c r="EZ39" s="9">
        <v>0.99399999999999999</v>
      </c>
      <c r="FA39" s="9">
        <v>0.58199999999999996</v>
      </c>
      <c r="FB39" s="9">
        <v>1.026</v>
      </c>
      <c r="FC39" s="9">
        <v>0.42799999999999999</v>
      </c>
      <c r="FD39" s="9">
        <v>0.59799999999999998</v>
      </c>
      <c r="FE39" s="9">
        <v>28.094000000000001</v>
      </c>
      <c r="FF39" s="9">
        <v>16.260999999999999</v>
      </c>
      <c r="FG39" s="9">
        <v>11.834</v>
      </c>
      <c r="FH39" s="9">
        <v>191.71</v>
      </c>
      <c r="FI39" s="9">
        <v>83.087000000000003</v>
      </c>
      <c r="FJ39" s="9">
        <v>108.624</v>
      </c>
      <c r="FK39" s="9">
        <v>13.566000000000001</v>
      </c>
      <c r="FL39" s="9">
        <v>10.343999999999999</v>
      </c>
      <c r="FM39" s="9">
        <v>3.222</v>
      </c>
      <c r="FN39" s="9">
        <v>178.14500000000001</v>
      </c>
      <c r="FO39" s="9">
        <v>72.742000000000004</v>
      </c>
      <c r="FP39" s="9">
        <v>105.402</v>
      </c>
      <c r="FQ39" s="9">
        <v>15.585000000000001</v>
      </c>
      <c r="FR39" s="9">
        <v>11.766</v>
      </c>
      <c r="FS39" s="9">
        <v>3.82</v>
      </c>
      <c r="FT39" s="9">
        <v>190.739</v>
      </c>
      <c r="FU39" s="9">
        <v>79.775000000000006</v>
      </c>
      <c r="FV39" s="9">
        <v>110.965</v>
      </c>
      <c r="FW39" s="9">
        <v>179.72</v>
      </c>
      <c r="FX39" s="9">
        <v>73.736000000000004</v>
      </c>
      <c r="FY39" s="9">
        <v>105.98399999999999</v>
      </c>
      <c r="FZ39" s="9">
        <v>1177.298</v>
      </c>
      <c r="GA39" s="9">
        <v>609.72</v>
      </c>
      <c r="GB39" s="9">
        <v>567.577</v>
      </c>
      <c r="GC39" s="9">
        <v>668.97799999999995</v>
      </c>
      <c r="GD39" s="9">
        <v>383.43900000000002</v>
      </c>
      <c r="GE39" s="9">
        <v>285.54000000000002</v>
      </c>
      <c r="GF39" s="9">
        <v>508.31900000000002</v>
      </c>
      <c r="GG39" s="9">
        <v>226.28200000000001</v>
      </c>
      <c r="GH39" s="9">
        <v>282.03800000000001</v>
      </c>
      <c r="GI39" s="9">
        <v>298.06</v>
      </c>
      <c r="GJ39" s="9">
        <v>163.922</v>
      </c>
      <c r="GK39" s="9">
        <v>134.13800000000001</v>
      </c>
      <c r="GL39" s="9">
        <v>37.08</v>
      </c>
      <c r="GM39" s="9">
        <v>23.347999999999999</v>
      </c>
      <c r="GN39" s="9">
        <v>13.731999999999999</v>
      </c>
      <c r="GO39" s="9">
        <v>15.093</v>
      </c>
      <c r="GP39" s="9">
        <v>9.9269999999999996</v>
      </c>
      <c r="GQ39" s="9">
        <v>5.1660000000000004</v>
      </c>
      <c r="GR39" s="9">
        <v>13.734</v>
      </c>
      <c r="GS39" s="9">
        <v>8.5679999999999996</v>
      </c>
      <c r="GT39" s="9">
        <v>5.1660000000000004</v>
      </c>
      <c r="GU39" s="9">
        <v>1.359</v>
      </c>
      <c r="GV39" s="9">
        <v>1.359</v>
      </c>
      <c r="GW39" s="9">
        <v>0</v>
      </c>
      <c r="GX39" s="9">
        <v>21.986999999999998</v>
      </c>
      <c r="GY39" s="9">
        <v>13.42</v>
      </c>
      <c r="GZ39" s="9">
        <v>8.5670000000000002</v>
      </c>
      <c r="HA39" s="9">
        <v>283.39299999999997</v>
      </c>
      <c r="HB39" s="9">
        <v>154.69300000000001</v>
      </c>
      <c r="HC39" s="9">
        <v>128.70099999999999</v>
      </c>
      <c r="HD39" s="9">
        <v>89.632000000000005</v>
      </c>
      <c r="HE39" s="9">
        <v>61.613999999999997</v>
      </c>
      <c r="HF39" s="9">
        <v>28.018999999999998</v>
      </c>
      <c r="HG39" s="9">
        <v>193.761</v>
      </c>
      <c r="HH39" s="9">
        <v>93.078999999999994</v>
      </c>
      <c r="HI39" s="9">
        <v>100.682</v>
      </c>
      <c r="HJ39" s="9">
        <v>98.325999999999993</v>
      </c>
      <c r="HK39" s="9">
        <v>67.2</v>
      </c>
      <c r="HL39" s="9">
        <v>31.126000000000001</v>
      </c>
      <c r="HM39" s="9">
        <v>199.73400000000001</v>
      </c>
      <c r="HN39" s="9">
        <v>96.721999999999994</v>
      </c>
      <c r="HO39" s="9">
        <v>103.012</v>
      </c>
      <c r="HP39" s="9">
        <v>207.495</v>
      </c>
      <c r="HQ39" s="9">
        <v>101.64700000000001</v>
      </c>
      <c r="HR39" s="9">
        <v>105.848</v>
      </c>
      <c r="HS39" s="9">
        <v>2878.3609999999999</v>
      </c>
      <c r="HT39" s="9">
        <v>1566.4110000000001</v>
      </c>
      <c r="HU39" s="9">
        <v>1311.95</v>
      </c>
      <c r="HV39" s="9">
        <v>2228.3270000000002</v>
      </c>
      <c r="HW39" s="9">
        <v>1376.6010000000001</v>
      </c>
      <c r="HX39" s="9">
        <v>851.726</v>
      </c>
      <c r="HY39" s="9">
        <v>650.03399999999999</v>
      </c>
      <c r="HZ39" s="9">
        <v>189.81</v>
      </c>
      <c r="IA39" s="9">
        <v>460.22399999999999</v>
      </c>
      <c r="IB39" s="9">
        <v>405.67599999999999</v>
      </c>
      <c r="IC39" s="9">
        <v>235.233</v>
      </c>
      <c r="ID39" s="9">
        <v>170.44300000000001</v>
      </c>
      <c r="IE39" s="9">
        <v>56.970999999999997</v>
      </c>
      <c r="IF39" s="9">
        <v>32.619999999999997</v>
      </c>
      <c r="IG39" s="9">
        <v>24.350999999999999</v>
      </c>
      <c r="IH39" s="9">
        <v>25.187999999999999</v>
      </c>
      <c r="II39" s="9">
        <v>19.818000000000001</v>
      </c>
      <c r="IJ39" s="9">
        <v>5.37</v>
      </c>
      <c r="IK39" s="9">
        <v>11.57</v>
      </c>
      <c r="IL39" s="9">
        <v>8.9220000000000006</v>
      </c>
      <c r="IM39" s="9">
        <v>2.6480000000000001</v>
      </c>
      <c r="IN39" s="9">
        <v>13.618</v>
      </c>
      <c r="IO39" s="9">
        <v>10.896000000000001</v>
      </c>
      <c r="IP39" s="9">
        <v>2.722</v>
      </c>
      <c r="IQ39" s="9">
        <v>31.783000000000001</v>
      </c>
    </row>
    <row r="40" spans="1:251">
      <c r="A40" s="10">
        <v>42705</v>
      </c>
      <c r="B40" s="9">
        <v>12148.142</v>
      </c>
      <c r="C40" s="9">
        <v>6485.924</v>
      </c>
      <c r="D40" s="9">
        <v>5662.2190000000001</v>
      </c>
      <c r="E40" s="9">
        <v>8340.9549999999999</v>
      </c>
      <c r="F40" s="9">
        <v>5308.1639999999998</v>
      </c>
      <c r="G40" s="9">
        <v>3032.7910000000002</v>
      </c>
      <c r="H40" s="9">
        <v>3807.1869999999999</v>
      </c>
      <c r="I40" s="9">
        <v>1177.76</v>
      </c>
      <c r="J40" s="9">
        <v>2629.4279999999999</v>
      </c>
      <c r="K40" s="9">
        <v>1886.777</v>
      </c>
      <c r="L40" s="9">
        <v>989.55399999999997</v>
      </c>
      <c r="M40" s="9">
        <v>897.22299999999996</v>
      </c>
      <c r="N40" s="9">
        <v>316.40699999999998</v>
      </c>
      <c r="O40" s="9">
        <v>172.846</v>
      </c>
      <c r="P40" s="9">
        <v>143.56100000000001</v>
      </c>
      <c r="Q40" s="9">
        <v>118.095</v>
      </c>
      <c r="R40" s="9">
        <v>90.766999999999996</v>
      </c>
      <c r="S40" s="9">
        <v>27.327999999999999</v>
      </c>
      <c r="T40" s="9">
        <v>67.87</v>
      </c>
      <c r="U40" s="9">
        <v>52.616999999999997</v>
      </c>
      <c r="V40" s="9">
        <v>15.253</v>
      </c>
      <c r="W40" s="9">
        <v>50.225000000000001</v>
      </c>
      <c r="X40" s="9">
        <v>38.15</v>
      </c>
      <c r="Y40" s="9">
        <v>12.074999999999999</v>
      </c>
      <c r="Z40" s="9">
        <v>198.31200000000001</v>
      </c>
      <c r="AA40" s="9">
        <v>82.078999999999994</v>
      </c>
      <c r="AB40" s="9">
        <v>116.233</v>
      </c>
      <c r="AC40" s="9">
        <v>1714.6030000000001</v>
      </c>
      <c r="AD40" s="9">
        <v>893.71799999999996</v>
      </c>
      <c r="AE40" s="9">
        <v>820.88499999999999</v>
      </c>
      <c r="AF40" s="9">
        <v>613.51900000000001</v>
      </c>
      <c r="AG40" s="9">
        <v>454.58300000000003</v>
      </c>
      <c r="AH40" s="9">
        <v>158.93600000000001</v>
      </c>
      <c r="AI40" s="9">
        <v>1101.0840000000001</v>
      </c>
      <c r="AJ40" s="9">
        <v>439.13499999999999</v>
      </c>
      <c r="AK40" s="9">
        <v>661.94899999999996</v>
      </c>
      <c r="AL40" s="9">
        <v>702.25099999999998</v>
      </c>
      <c r="AM40" s="9">
        <v>522.38400000000001</v>
      </c>
      <c r="AN40" s="9">
        <v>179.86600000000001</v>
      </c>
      <c r="AO40" s="9">
        <v>1184.5260000000001</v>
      </c>
      <c r="AP40" s="9">
        <v>467.16899999999998</v>
      </c>
      <c r="AQ40" s="9">
        <v>717.35599999999999</v>
      </c>
      <c r="AR40" s="9">
        <v>1168.954</v>
      </c>
      <c r="AS40" s="9">
        <v>491.75200000000001</v>
      </c>
      <c r="AT40" s="9">
        <v>677.20100000000002</v>
      </c>
      <c r="AU40" s="9">
        <v>11683.778</v>
      </c>
      <c r="AV40" s="9">
        <v>6199.0550000000003</v>
      </c>
      <c r="AW40" s="9">
        <v>5484.723</v>
      </c>
      <c r="AX40" s="9">
        <v>8133.4250000000002</v>
      </c>
      <c r="AY40" s="9">
        <v>5151.4399999999996</v>
      </c>
      <c r="AZ40" s="9">
        <v>2981.9859999999999</v>
      </c>
      <c r="BA40" s="9">
        <v>3550.3530000000001</v>
      </c>
      <c r="BB40" s="9">
        <v>1047.616</v>
      </c>
      <c r="BC40" s="9">
        <v>2502.7370000000001</v>
      </c>
      <c r="BD40" s="9">
        <v>1843.703</v>
      </c>
      <c r="BE40" s="9">
        <v>960.24300000000005</v>
      </c>
      <c r="BF40" s="9">
        <v>883.46100000000001</v>
      </c>
      <c r="BG40" s="9">
        <v>300.05200000000002</v>
      </c>
      <c r="BH40" s="9">
        <v>162.03299999999999</v>
      </c>
      <c r="BI40" s="9">
        <v>138.01900000000001</v>
      </c>
      <c r="BJ40" s="9">
        <v>114.593</v>
      </c>
      <c r="BK40" s="9">
        <v>87.652000000000001</v>
      </c>
      <c r="BL40" s="9">
        <v>26.94</v>
      </c>
      <c r="BM40" s="9">
        <v>66.022999999999996</v>
      </c>
      <c r="BN40" s="9">
        <v>50.77</v>
      </c>
      <c r="BO40" s="9">
        <v>15.253</v>
      </c>
      <c r="BP40" s="9">
        <v>48.57</v>
      </c>
      <c r="BQ40" s="9">
        <v>36.881999999999998</v>
      </c>
      <c r="BR40" s="9">
        <v>11.688000000000001</v>
      </c>
      <c r="BS40" s="9">
        <v>185.459</v>
      </c>
      <c r="BT40" s="9">
        <v>74.381</v>
      </c>
      <c r="BU40" s="9">
        <v>111.078</v>
      </c>
      <c r="BV40" s="9">
        <v>1682.934</v>
      </c>
      <c r="BW40" s="9">
        <v>871.64599999999996</v>
      </c>
      <c r="BX40" s="9">
        <v>811.28700000000003</v>
      </c>
      <c r="BY40" s="9">
        <v>607.61500000000001</v>
      </c>
      <c r="BZ40" s="9">
        <v>449.596</v>
      </c>
      <c r="CA40" s="9">
        <v>158.018</v>
      </c>
      <c r="CB40" s="9">
        <v>1075.319</v>
      </c>
      <c r="CC40" s="9">
        <v>422.05</v>
      </c>
      <c r="CD40" s="9">
        <v>653.26900000000001</v>
      </c>
      <c r="CE40" s="9">
        <v>693.63400000000001</v>
      </c>
      <c r="CF40" s="9">
        <v>515.07299999999998</v>
      </c>
      <c r="CG40" s="9">
        <v>178.56100000000001</v>
      </c>
      <c r="CH40" s="9">
        <v>1150.069</v>
      </c>
      <c r="CI40" s="9">
        <v>445.17</v>
      </c>
      <c r="CJ40" s="9">
        <v>704.899</v>
      </c>
      <c r="CK40" s="9">
        <v>1141.3409999999999</v>
      </c>
      <c r="CL40" s="9">
        <v>472.82</v>
      </c>
      <c r="CM40" s="9">
        <v>668.52200000000005</v>
      </c>
      <c r="CN40" s="9">
        <v>1896.866</v>
      </c>
      <c r="CO40" s="9">
        <v>961.04399999999998</v>
      </c>
      <c r="CP40" s="9">
        <v>935.822</v>
      </c>
      <c r="CQ40" s="9">
        <v>872.35799999999995</v>
      </c>
      <c r="CR40" s="9">
        <v>516.62099999999998</v>
      </c>
      <c r="CS40" s="9">
        <v>355.73700000000002</v>
      </c>
      <c r="CT40" s="9">
        <v>1024.508</v>
      </c>
      <c r="CU40" s="9">
        <v>444.423</v>
      </c>
      <c r="CV40" s="9">
        <v>580.08500000000004</v>
      </c>
      <c r="CW40" s="9">
        <v>582.25900000000001</v>
      </c>
      <c r="CX40" s="9">
        <v>292.80599999999998</v>
      </c>
      <c r="CY40" s="9">
        <v>289.45299999999997</v>
      </c>
      <c r="CZ40" s="9">
        <v>68.991</v>
      </c>
      <c r="DA40" s="9">
        <v>38.564999999999998</v>
      </c>
      <c r="DB40" s="9">
        <v>30.425999999999998</v>
      </c>
      <c r="DC40" s="9">
        <v>12.827999999999999</v>
      </c>
      <c r="DD40" s="9">
        <v>11.044</v>
      </c>
      <c r="DE40" s="9">
        <v>1.784</v>
      </c>
      <c r="DF40" s="9">
        <v>9.6210000000000004</v>
      </c>
      <c r="DG40" s="9">
        <v>8.2929999999999993</v>
      </c>
      <c r="DH40" s="9">
        <v>1.3280000000000001</v>
      </c>
      <c r="DI40" s="9">
        <v>3.206</v>
      </c>
      <c r="DJ40" s="9">
        <v>2.75</v>
      </c>
      <c r="DK40" s="9">
        <v>0.45600000000000002</v>
      </c>
      <c r="DL40" s="9">
        <v>56.164000000000001</v>
      </c>
      <c r="DM40" s="9">
        <v>27.521999999999998</v>
      </c>
      <c r="DN40" s="9">
        <v>28.641999999999999</v>
      </c>
      <c r="DO40" s="9">
        <v>556.70100000000002</v>
      </c>
      <c r="DP40" s="9">
        <v>278.13</v>
      </c>
      <c r="DQ40" s="9">
        <v>278.57100000000003</v>
      </c>
      <c r="DR40" s="9">
        <v>108.285</v>
      </c>
      <c r="DS40" s="9">
        <v>75.902000000000001</v>
      </c>
      <c r="DT40" s="9">
        <v>32.383000000000003</v>
      </c>
      <c r="DU40" s="9">
        <v>448.41500000000002</v>
      </c>
      <c r="DV40" s="9">
        <v>202.227</v>
      </c>
      <c r="DW40" s="9">
        <v>246.18799999999999</v>
      </c>
      <c r="DX40" s="9">
        <v>116.352</v>
      </c>
      <c r="DY40" s="9">
        <v>83.260999999999996</v>
      </c>
      <c r="DZ40" s="9">
        <v>33.091000000000001</v>
      </c>
      <c r="EA40" s="9">
        <v>465.90600000000001</v>
      </c>
      <c r="EB40" s="9">
        <v>209.54499999999999</v>
      </c>
      <c r="EC40" s="9">
        <v>256.36200000000002</v>
      </c>
      <c r="ED40" s="9">
        <v>458.03699999999998</v>
      </c>
      <c r="EE40" s="9">
        <v>210.52099999999999</v>
      </c>
      <c r="EF40" s="9">
        <v>247.51599999999999</v>
      </c>
      <c r="EG40" s="9">
        <v>663.70399999999995</v>
      </c>
      <c r="EH40" s="9">
        <v>322.61500000000001</v>
      </c>
      <c r="EI40" s="9">
        <v>341.089</v>
      </c>
      <c r="EJ40" s="9">
        <v>149.953</v>
      </c>
      <c r="EK40" s="9">
        <v>97.138000000000005</v>
      </c>
      <c r="EL40" s="9">
        <v>52.814999999999998</v>
      </c>
      <c r="EM40" s="9">
        <v>513.75</v>
      </c>
      <c r="EN40" s="9">
        <v>225.477</v>
      </c>
      <c r="EO40" s="9">
        <v>288.27300000000002</v>
      </c>
      <c r="EP40" s="9">
        <v>270.83100000000002</v>
      </c>
      <c r="EQ40" s="9">
        <v>127.36799999999999</v>
      </c>
      <c r="ER40" s="9">
        <v>143.46299999999999</v>
      </c>
      <c r="ES40" s="9">
        <v>30.364999999999998</v>
      </c>
      <c r="ET40" s="9">
        <v>16.603999999999999</v>
      </c>
      <c r="EU40" s="9">
        <v>13.760999999999999</v>
      </c>
      <c r="EV40" s="9">
        <v>1.585</v>
      </c>
      <c r="EW40" s="9">
        <v>1.3320000000000001</v>
      </c>
      <c r="EX40" s="9">
        <v>0.253</v>
      </c>
      <c r="EY40" s="9">
        <v>1.454</v>
      </c>
      <c r="EZ40" s="9">
        <v>1.2010000000000001</v>
      </c>
      <c r="FA40" s="9">
        <v>0.253</v>
      </c>
      <c r="FB40" s="9">
        <v>0.13100000000000001</v>
      </c>
      <c r="FC40" s="9">
        <v>0.13100000000000001</v>
      </c>
      <c r="FD40" s="9">
        <v>0</v>
      </c>
      <c r="FE40" s="9">
        <v>28.78</v>
      </c>
      <c r="FF40" s="9">
        <v>15.271000000000001</v>
      </c>
      <c r="FG40" s="9">
        <v>13.509</v>
      </c>
      <c r="FH40" s="9">
        <v>258.214</v>
      </c>
      <c r="FI40" s="9">
        <v>121.048</v>
      </c>
      <c r="FJ40" s="9">
        <v>137.166</v>
      </c>
      <c r="FK40" s="9">
        <v>19.640999999999998</v>
      </c>
      <c r="FL40" s="9">
        <v>14.132</v>
      </c>
      <c r="FM40" s="9">
        <v>5.5090000000000003</v>
      </c>
      <c r="FN40" s="9">
        <v>238.57300000000001</v>
      </c>
      <c r="FO40" s="9">
        <v>106.916</v>
      </c>
      <c r="FP40" s="9">
        <v>131.65600000000001</v>
      </c>
      <c r="FQ40" s="9">
        <v>21.225999999999999</v>
      </c>
      <c r="FR40" s="9">
        <v>15.464</v>
      </c>
      <c r="FS40" s="9">
        <v>5.7619999999999996</v>
      </c>
      <c r="FT40" s="9">
        <v>249.60499999999999</v>
      </c>
      <c r="FU40" s="9">
        <v>111.904</v>
      </c>
      <c r="FV40" s="9">
        <v>137.70099999999999</v>
      </c>
      <c r="FW40" s="9">
        <v>240.02699999999999</v>
      </c>
      <c r="FX40" s="9">
        <v>108.11799999999999</v>
      </c>
      <c r="FY40" s="9">
        <v>131.90899999999999</v>
      </c>
      <c r="FZ40" s="9">
        <v>1233.163</v>
      </c>
      <c r="GA40" s="9">
        <v>638.42999999999995</v>
      </c>
      <c r="GB40" s="9">
        <v>594.73299999999995</v>
      </c>
      <c r="GC40" s="9">
        <v>722.40499999999997</v>
      </c>
      <c r="GD40" s="9">
        <v>419.483</v>
      </c>
      <c r="GE40" s="9">
        <v>302.92200000000003</v>
      </c>
      <c r="GF40" s="9">
        <v>510.75700000000001</v>
      </c>
      <c r="GG40" s="9">
        <v>218.946</v>
      </c>
      <c r="GH40" s="9">
        <v>291.81099999999998</v>
      </c>
      <c r="GI40" s="9">
        <v>311.428</v>
      </c>
      <c r="GJ40" s="9">
        <v>165.43700000000001</v>
      </c>
      <c r="GK40" s="9">
        <v>145.99</v>
      </c>
      <c r="GL40" s="9">
        <v>38.625999999999998</v>
      </c>
      <c r="GM40" s="9">
        <v>21.962</v>
      </c>
      <c r="GN40" s="9">
        <v>16.664000000000001</v>
      </c>
      <c r="GO40" s="9">
        <v>11.243</v>
      </c>
      <c r="GP40" s="9">
        <v>9.7110000000000003</v>
      </c>
      <c r="GQ40" s="9">
        <v>1.5309999999999999</v>
      </c>
      <c r="GR40" s="9">
        <v>8.1679999999999993</v>
      </c>
      <c r="GS40" s="9">
        <v>7.0919999999999996</v>
      </c>
      <c r="GT40" s="9">
        <v>1.0760000000000001</v>
      </c>
      <c r="GU40" s="9">
        <v>3.0750000000000002</v>
      </c>
      <c r="GV40" s="9">
        <v>2.6190000000000002</v>
      </c>
      <c r="GW40" s="9">
        <v>0.45600000000000002</v>
      </c>
      <c r="GX40" s="9">
        <v>27.382999999999999</v>
      </c>
      <c r="GY40" s="9">
        <v>12.250999999999999</v>
      </c>
      <c r="GZ40" s="9">
        <v>15.132999999999999</v>
      </c>
      <c r="HA40" s="9">
        <v>298.48599999999999</v>
      </c>
      <c r="HB40" s="9">
        <v>157.08099999999999</v>
      </c>
      <c r="HC40" s="9">
        <v>141.405</v>
      </c>
      <c r="HD40" s="9">
        <v>88.644000000000005</v>
      </c>
      <c r="HE40" s="9">
        <v>61.77</v>
      </c>
      <c r="HF40" s="9">
        <v>26.873999999999999</v>
      </c>
      <c r="HG40" s="9">
        <v>209.84299999999999</v>
      </c>
      <c r="HH40" s="9">
        <v>95.311000000000007</v>
      </c>
      <c r="HI40" s="9">
        <v>114.532</v>
      </c>
      <c r="HJ40" s="9">
        <v>95.126000000000005</v>
      </c>
      <c r="HK40" s="9">
        <v>67.796999999999997</v>
      </c>
      <c r="HL40" s="9">
        <v>27.329000000000001</v>
      </c>
      <c r="HM40" s="9">
        <v>216.30099999999999</v>
      </c>
      <c r="HN40" s="9">
        <v>97.64</v>
      </c>
      <c r="HO40" s="9">
        <v>118.661</v>
      </c>
      <c r="HP40" s="9">
        <v>218.01</v>
      </c>
      <c r="HQ40" s="9">
        <v>102.40300000000001</v>
      </c>
      <c r="HR40" s="9">
        <v>115.607</v>
      </c>
      <c r="HS40" s="9">
        <v>2885.828</v>
      </c>
      <c r="HT40" s="9">
        <v>1568.827</v>
      </c>
      <c r="HU40" s="9">
        <v>1317.001</v>
      </c>
      <c r="HV40" s="9">
        <v>2233.3710000000001</v>
      </c>
      <c r="HW40" s="9">
        <v>1373.8340000000001</v>
      </c>
      <c r="HX40" s="9">
        <v>859.53700000000003</v>
      </c>
      <c r="HY40" s="9">
        <v>652.45699999999999</v>
      </c>
      <c r="HZ40" s="9">
        <v>194.99299999999999</v>
      </c>
      <c r="IA40" s="9">
        <v>457.464</v>
      </c>
      <c r="IB40" s="9">
        <v>437.73099999999999</v>
      </c>
      <c r="IC40" s="9">
        <v>248.63900000000001</v>
      </c>
      <c r="ID40" s="9">
        <v>189.09200000000001</v>
      </c>
      <c r="IE40" s="9">
        <v>63.6</v>
      </c>
      <c r="IF40" s="9">
        <v>33.664000000000001</v>
      </c>
      <c r="IG40" s="9">
        <v>29.936</v>
      </c>
      <c r="IH40" s="9">
        <v>26.462</v>
      </c>
      <c r="II40" s="9">
        <v>20.917000000000002</v>
      </c>
      <c r="IJ40" s="9">
        <v>5.5449999999999999</v>
      </c>
      <c r="IK40" s="9">
        <v>13.715999999999999</v>
      </c>
      <c r="IL40" s="9">
        <v>10.489000000000001</v>
      </c>
      <c r="IM40" s="9">
        <v>3.2269999999999999</v>
      </c>
      <c r="IN40" s="9">
        <v>12.744999999999999</v>
      </c>
      <c r="IO40" s="9">
        <v>10.427</v>
      </c>
      <c r="IP40" s="9">
        <v>2.3180000000000001</v>
      </c>
      <c r="IQ40" s="9">
        <v>37.139000000000003</v>
      </c>
    </row>
    <row r="41" spans="1:251">
      <c r="A41" s="10">
        <v>42736</v>
      </c>
      <c r="B41" s="9">
        <v>11884.772000000001</v>
      </c>
      <c r="C41" s="9">
        <v>6356.93</v>
      </c>
      <c r="D41" s="9">
        <v>5527.8429999999998</v>
      </c>
      <c r="E41" s="9">
        <v>8105.0230000000001</v>
      </c>
      <c r="F41" s="9">
        <v>5194.3819999999996</v>
      </c>
      <c r="G41" s="9">
        <v>2910.6410000000001</v>
      </c>
      <c r="H41" s="9">
        <v>3779.75</v>
      </c>
      <c r="I41" s="9">
        <v>1162.547</v>
      </c>
      <c r="J41" s="9">
        <v>2617.2020000000002</v>
      </c>
      <c r="K41" s="9">
        <v>1836.33</v>
      </c>
      <c r="L41" s="9">
        <v>957.26700000000005</v>
      </c>
      <c r="M41" s="9">
        <v>879.06299999999999</v>
      </c>
      <c r="N41" s="9">
        <v>348.71600000000001</v>
      </c>
      <c r="O41" s="9">
        <v>198.495</v>
      </c>
      <c r="P41" s="9">
        <v>150.221</v>
      </c>
      <c r="Q41" s="9">
        <v>146.97499999999999</v>
      </c>
      <c r="R41" s="9">
        <v>107.495</v>
      </c>
      <c r="S41" s="9">
        <v>39.479999999999997</v>
      </c>
      <c r="T41" s="9">
        <v>85.573999999999998</v>
      </c>
      <c r="U41" s="9">
        <v>59.039000000000001</v>
      </c>
      <c r="V41" s="9">
        <v>26.533999999999999</v>
      </c>
      <c r="W41" s="9">
        <v>61.401000000000003</v>
      </c>
      <c r="X41" s="9">
        <v>48.456000000000003</v>
      </c>
      <c r="Y41" s="9">
        <v>12.946</v>
      </c>
      <c r="Z41" s="9">
        <v>201.74100000000001</v>
      </c>
      <c r="AA41" s="9">
        <v>91</v>
      </c>
      <c r="AB41" s="9">
        <v>110.741</v>
      </c>
      <c r="AC41" s="9">
        <v>1640.3420000000001</v>
      </c>
      <c r="AD41" s="9">
        <v>835.68799999999999</v>
      </c>
      <c r="AE41" s="9">
        <v>804.654</v>
      </c>
      <c r="AF41" s="9">
        <v>571.17399999999998</v>
      </c>
      <c r="AG41" s="9">
        <v>414.86700000000002</v>
      </c>
      <c r="AH41" s="9">
        <v>156.30699999999999</v>
      </c>
      <c r="AI41" s="9">
        <v>1069.1679999999999</v>
      </c>
      <c r="AJ41" s="9">
        <v>420.82100000000003</v>
      </c>
      <c r="AK41" s="9">
        <v>648.34699999999998</v>
      </c>
      <c r="AL41" s="9">
        <v>684.76599999999996</v>
      </c>
      <c r="AM41" s="9">
        <v>499.65</v>
      </c>
      <c r="AN41" s="9">
        <v>185.11600000000001</v>
      </c>
      <c r="AO41" s="9">
        <v>1151.5640000000001</v>
      </c>
      <c r="AP41" s="9">
        <v>457.61700000000002</v>
      </c>
      <c r="AQ41" s="9">
        <v>693.947</v>
      </c>
      <c r="AR41" s="9">
        <v>1154.742</v>
      </c>
      <c r="AS41" s="9">
        <v>479.86</v>
      </c>
      <c r="AT41" s="9">
        <v>674.88099999999997</v>
      </c>
      <c r="AU41" s="9">
        <v>11443.696</v>
      </c>
      <c r="AV41" s="9">
        <v>6086.1369999999997</v>
      </c>
      <c r="AW41" s="9">
        <v>5357.5590000000002</v>
      </c>
      <c r="AX41" s="9">
        <v>7907.8090000000002</v>
      </c>
      <c r="AY41" s="9">
        <v>5047.2550000000001</v>
      </c>
      <c r="AZ41" s="9">
        <v>2860.5529999999999</v>
      </c>
      <c r="BA41" s="9">
        <v>3535.8870000000002</v>
      </c>
      <c r="BB41" s="9">
        <v>1038.8810000000001</v>
      </c>
      <c r="BC41" s="9">
        <v>2497.0059999999999</v>
      </c>
      <c r="BD41" s="9">
        <v>1795.153</v>
      </c>
      <c r="BE41" s="9">
        <v>925.04399999999998</v>
      </c>
      <c r="BF41" s="9">
        <v>870.10799999999995</v>
      </c>
      <c r="BG41" s="9">
        <v>327.601</v>
      </c>
      <c r="BH41" s="9">
        <v>180.887</v>
      </c>
      <c r="BI41" s="9">
        <v>146.714</v>
      </c>
      <c r="BJ41" s="9">
        <v>140.929</v>
      </c>
      <c r="BK41" s="9">
        <v>101.449</v>
      </c>
      <c r="BL41" s="9">
        <v>39.479999999999997</v>
      </c>
      <c r="BM41" s="9">
        <v>81.427999999999997</v>
      </c>
      <c r="BN41" s="9">
        <v>54.893999999999998</v>
      </c>
      <c r="BO41" s="9">
        <v>26.533999999999999</v>
      </c>
      <c r="BP41" s="9">
        <v>59.5</v>
      </c>
      <c r="BQ41" s="9">
        <v>46.555</v>
      </c>
      <c r="BR41" s="9">
        <v>12.946</v>
      </c>
      <c r="BS41" s="9">
        <v>186.672</v>
      </c>
      <c r="BT41" s="9">
        <v>79.438000000000002</v>
      </c>
      <c r="BU41" s="9">
        <v>107.23399999999999</v>
      </c>
      <c r="BV41" s="9">
        <v>1613.069</v>
      </c>
      <c r="BW41" s="9">
        <v>814.774</v>
      </c>
      <c r="BX41" s="9">
        <v>798.29499999999996</v>
      </c>
      <c r="BY41" s="9">
        <v>568.88</v>
      </c>
      <c r="BZ41" s="9">
        <v>412.65899999999999</v>
      </c>
      <c r="CA41" s="9">
        <v>156.22</v>
      </c>
      <c r="CB41" s="9">
        <v>1044.1890000000001</v>
      </c>
      <c r="CC41" s="9">
        <v>402.11399999999998</v>
      </c>
      <c r="CD41" s="9">
        <v>642.07500000000005</v>
      </c>
      <c r="CE41" s="9">
        <v>676.99300000000005</v>
      </c>
      <c r="CF41" s="9">
        <v>491.964</v>
      </c>
      <c r="CG41" s="9">
        <v>185.029</v>
      </c>
      <c r="CH41" s="9">
        <v>1118.1600000000001</v>
      </c>
      <c r="CI41" s="9">
        <v>433.08</v>
      </c>
      <c r="CJ41" s="9">
        <v>685.08</v>
      </c>
      <c r="CK41" s="9">
        <v>1125.6179999999999</v>
      </c>
      <c r="CL41" s="9">
        <v>457.00799999999998</v>
      </c>
      <c r="CM41" s="9">
        <v>668.61</v>
      </c>
      <c r="CN41" s="9">
        <v>1875.934</v>
      </c>
      <c r="CO41" s="9">
        <v>941.09500000000003</v>
      </c>
      <c r="CP41" s="9">
        <v>934.83900000000006</v>
      </c>
      <c r="CQ41" s="9">
        <v>866.26700000000005</v>
      </c>
      <c r="CR41" s="9">
        <v>511.60500000000002</v>
      </c>
      <c r="CS41" s="9">
        <v>354.66199999999998</v>
      </c>
      <c r="CT41" s="9">
        <v>1009.667</v>
      </c>
      <c r="CU41" s="9">
        <v>429.49</v>
      </c>
      <c r="CV41" s="9">
        <v>580.17700000000002</v>
      </c>
      <c r="CW41" s="9">
        <v>542.33299999999997</v>
      </c>
      <c r="CX41" s="9">
        <v>258.47500000000002</v>
      </c>
      <c r="CY41" s="9">
        <v>283.858</v>
      </c>
      <c r="CZ41" s="9">
        <v>79.941000000000003</v>
      </c>
      <c r="DA41" s="9">
        <v>38.831000000000003</v>
      </c>
      <c r="DB41" s="9">
        <v>41.11</v>
      </c>
      <c r="DC41" s="9">
        <v>16.375</v>
      </c>
      <c r="DD41" s="9">
        <v>8.6029999999999998</v>
      </c>
      <c r="DE41" s="9">
        <v>7.7720000000000002</v>
      </c>
      <c r="DF41" s="9">
        <v>11.952</v>
      </c>
      <c r="DG41" s="9">
        <v>5.2409999999999997</v>
      </c>
      <c r="DH41" s="9">
        <v>6.7119999999999997</v>
      </c>
      <c r="DI41" s="9">
        <v>4.423</v>
      </c>
      <c r="DJ41" s="9">
        <v>3.3620000000000001</v>
      </c>
      <c r="DK41" s="9">
        <v>1.06</v>
      </c>
      <c r="DL41" s="9">
        <v>63.566000000000003</v>
      </c>
      <c r="DM41" s="9">
        <v>30.228000000000002</v>
      </c>
      <c r="DN41" s="9">
        <v>33.338000000000001</v>
      </c>
      <c r="DO41" s="9">
        <v>512.75099999999998</v>
      </c>
      <c r="DP41" s="9">
        <v>241.14099999999999</v>
      </c>
      <c r="DQ41" s="9">
        <v>271.61</v>
      </c>
      <c r="DR41" s="9">
        <v>108.416</v>
      </c>
      <c r="DS41" s="9">
        <v>67.623999999999995</v>
      </c>
      <c r="DT41" s="9">
        <v>40.792000000000002</v>
      </c>
      <c r="DU41" s="9">
        <v>404.33600000000001</v>
      </c>
      <c r="DV41" s="9">
        <v>173.518</v>
      </c>
      <c r="DW41" s="9">
        <v>230.81800000000001</v>
      </c>
      <c r="DX41" s="9">
        <v>117.093</v>
      </c>
      <c r="DY41" s="9">
        <v>73.177000000000007</v>
      </c>
      <c r="DZ41" s="9">
        <v>43.915999999999997</v>
      </c>
      <c r="EA41" s="9">
        <v>425.24</v>
      </c>
      <c r="EB41" s="9">
        <v>185.297</v>
      </c>
      <c r="EC41" s="9">
        <v>239.94200000000001</v>
      </c>
      <c r="ED41" s="9">
        <v>416.28800000000001</v>
      </c>
      <c r="EE41" s="9">
        <v>178.75800000000001</v>
      </c>
      <c r="EF41" s="9">
        <v>237.53</v>
      </c>
      <c r="EG41" s="9">
        <v>671.27200000000005</v>
      </c>
      <c r="EH41" s="9">
        <v>320.04700000000003</v>
      </c>
      <c r="EI41" s="9">
        <v>351.22500000000002</v>
      </c>
      <c r="EJ41" s="9">
        <v>156.83099999999999</v>
      </c>
      <c r="EK41" s="9">
        <v>99.921999999999997</v>
      </c>
      <c r="EL41" s="9">
        <v>56.908999999999999</v>
      </c>
      <c r="EM41" s="9">
        <v>514.44000000000005</v>
      </c>
      <c r="EN41" s="9">
        <v>220.124</v>
      </c>
      <c r="EO41" s="9">
        <v>294.31599999999997</v>
      </c>
      <c r="EP41" s="9">
        <v>233.61199999999999</v>
      </c>
      <c r="EQ41" s="9">
        <v>112.188</v>
      </c>
      <c r="ER41" s="9">
        <v>121.42400000000001</v>
      </c>
      <c r="ES41" s="9">
        <v>31.667000000000002</v>
      </c>
      <c r="ET41" s="9">
        <v>18.155999999999999</v>
      </c>
      <c r="EU41" s="9">
        <v>13.510999999999999</v>
      </c>
      <c r="EV41" s="9">
        <v>3.6160000000000001</v>
      </c>
      <c r="EW41" s="9">
        <v>2.516</v>
      </c>
      <c r="EX41" s="9">
        <v>1.1000000000000001</v>
      </c>
      <c r="EY41" s="9">
        <v>2.778</v>
      </c>
      <c r="EZ41" s="9">
        <v>1.6779999999999999</v>
      </c>
      <c r="FA41" s="9">
        <v>1.1000000000000001</v>
      </c>
      <c r="FB41" s="9">
        <v>0.83799999999999997</v>
      </c>
      <c r="FC41" s="9">
        <v>0.83799999999999997</v>
      </c>
      <c r="FD41" s="9">
        <v>0</v>
      </c>
      <c r="FE41" s="9">
        <v>28.050999999999998</v>
      </c>
      <c r="FF41" s="9">
        <v>15.64</v>
      </c>
      <c r="FG41" s="9">
        <v>12.411</v>
      </c>
      <c r="FH41" s="9">
        <v>220.386</v>
      </c>
      <c r="FI41" s="9">
        <v>102.95399999999999</v>
      </c>
      <c r="FJ41" s="9">
        <v>117.432</v>
      </c>
      <c r="FK41" s="9">
        <v>25.574999999999999</v>
      </c>
      <c r="FL41" s="9">
        <v>16.510000000000002</v>
      </c>
      <c r="FM41" s="9">
        <v>9.0649999999999995</v>
      </c>
      <c r="FN41" s="9">
        <v>194.81100000000001</v>
      </c>
      <c r="FO41" s="9">
        <v>86.444000000000003</v>
      </c>
      <c r="FP41" s="9">
        <v>108.367</v>
      </c>
      <c r="FQ41" s="9">
        <v>26.754000000000001</v>
      </c>
      <c r="FR41" s="9">
        <v>17.689</v>
      </c>
      <c r="FS41" s="9">
        <v>9.0649999999999995</v>
      </c>
      <c r="FT41" s="9">
        <v>206.858</v>
      </c>
      <c r="FU41" s="9">
        <v>94.498999999999995</v>
      </c>
      <c r="FV41" s="9">
        <v>112.35899999999999</v>
      </c>
      <c r="FW41" s="9">
        <v>197.589</v>
      </c>
      <c r="FX41" s="9">
        <v>88.122</v>
      </c>
      <c r="FY41" s="9">
        <v>109.468</v>
      </c>
      <c r="FZ41" s="9">
        <v>1204.662</v>
      </c>
      <c r="GA41" s="9">
        <v>621.048</v>
      </c>
      <c r="GB41" s="9">
        <v>583.61400000000003</v>
      </c>
      <c r="GC41" s="9">
        <v>709.43499999999995</v>
      </c>
      <c r="GD41" s="9">
        <v>411.68299999999999</v>
      </c>
      <c r="GE41" s="9">
        <v>297.75299999999999</v>
      </c>
      <c r="GF41" s="9">
        <v>495.22699999999998</v>
      </c>
      <c r="GG41" s="9">
        <v>209.36600000000001</v>
      </c>
      <c r="GH41" s="9">
        <v>285.86099999999999</v>
      </c>
      <c r="GI41" s="9">
        <v>308.721</v>
      </c>
      <c r="GJ41" s="9">
        <v>146.28700000000001</v>
      </c>
      <c r="GK41" s="9">
        <v>162.434</v>
      </c>
      <c r="GL41" s="9">
        <v>48.274000000000001</v>
      </c>
      <c r="GM41" s="9">
        <v>20.675000000000001</v>
      </c>
      <c r="GN41" s="9">
        <v>27.599</v>
      </c>
      <c r="GO41" s="9">
        <v>12.759</v>
      </c>
      <c r="GP41" s="9">
        <v>6.0869999999999997</v>
      </c>
      <c r="GQ41" s="9">
        <v>6.6719999999999997</v>
      </c>
      <c r="GR41" s="9">
        <v>9.1739999999999995</v>
      </c>
      <c r="GS41" s="9">
        <v>3.5630000000000002</v>
      </c>
      <c r="GT41" s="9">
        <v>5.6109999999999998</v>
      </c>
      <c r="GU41" s="9">
        <v>3.585</v>
      </c>
      <c r="GV41" s="9">
        <v>2.5249999999999999</v>
      </c>
      <c r="GW41" s="9">
        <v>1.06</v>
      </c>
      <c r="GX41" s="9">
        <v>35.515000000000001</v>
      </c>
      <c r="GY41" s="9">
        <v>14.587999999999999</v>
      </c>
      <c r="GZ41" s="9">
        <v>20.927</v>
      </c>
      <c r="HA41" s="9">
        <v>292.36500000000001</v>
      </c>
      <c r="HB41" s="9">
        <v>138.18700000000001</v>
      </c>
      <c r="HC41" s="9">
        <v>154.178</v>
      </c>
      <c r="HD41" s="9">
        <v>82.84</v>
      </c>
      <c r="HE41" s="9">
        <v>51.113</v>
      </c>
      <c r="HF41" s="9">
        <v>31.727</v>
      </c>
      <c r="HG41" s="9">
        <v>209.52500000000001</v>
      </c>
      <c r="HH41" s="9">
        <v>87.073999999999998</v>
      </c>
      <c r="HI41" s="9">
        <v>122.45099999999999</v>
      </c>
      <c r="HJ41" s="9">
        <v>90.338999999999999</v>
      </c>
      <c r="HK41" s="9">
        <v>55.488</v>
      </c>
      <c r="HL41" s="9">
        <v>34.850999999999999</v>
      </c>
      <c r="HM41" s="9">
        <v>218.38200000000001</v>
      </c>
      <c r="HN41" s="9">
        <v>90.799000000000007</v>
      </c>
      <c r="HO41" s="9">
        <v>127.583</v>
      </c>
      <c r="HP41" s="9">
        <v>218.69900000000001</v>
      </c>
      <c r="HQ41" s="9">
        <v>90.637</v>
      </c>
      <c r="HR41" s="9">
        <v>128.06200000000001</v>
      </c>
      <c r="HS41" s="9">
        <v>2809.8119999999999</v>
      </c>
      <c r="HT41" s="9">
        <v>1534.375</v>
      </c>
      <c r="HU41" s="9">
        <v>1275.4369999999999</v>
      </c>
      <c r="HV41" s="9">
        <v>2164.8739999999998</v>
      </c>
      <c r="HW41" s="9">
        <v>1345.722</v>
      </c>
      <c r="HX41" s="9">
        <v>819.15099999999995</v>
      </c>
      <c r="HY41" s="9">
        <v>644.93799999999999</v>
      </c>
      <c r="HZ41" s="9">
        <v>188.65199999999999</v>
      </c>
      <c r="IA41" s="9">
        <v>456.286</v>
      </c>
      <c r="IB41" s="9">
        <v>421.53399999999999</v>
      </c>
      <c r="IC41" s="9">
        <v>237.09</v>
      </c>
      <c r="ID41" s="9">
        <v>184.44300000000001</v>
      </c>
      <c r="IE41" s="9">
        <v>72.61</v>
      </c>
      <c r="IF41" s="9">
        <v>42.326000000000001</v>
      </c>
      <c r="IG41" s="9">
        <v>30.283999999999999</v>
      </c>
      <c r="IH41" s="9">
        <v>38.484000000000002</v>
      </c>
      <c r="II41" s="9">
        <v>29.245000000000001</v>
      </c>
      <c r="IJ41" s="9">
        <v>9.2390000000000008</v>
      </c>
      <c r="IK41" s="9">
        <v>20.308</v>
      </c>
      <c r="IL41" s="9">
        <v>14.782999999999999</v>
      </c>
      <c r="IM41" s="9">
        <v>5.5259999999999998</v>
      </c>
      <c r="IN41" s="9">
        <v>18.175999999999998</v>
      </c>
      <c r="IO41" s="9">
        <v>14.462</v>
      </c>
      <c r="IP41" s="9">
        <v>3.7130000000000001</v>
      </c>
      <c r="IQ41" s="9">
        <v>34.125999999999998</v>
      </c>
    </row>
    <row r="42" spans="1:251">
      <c r="A42" s="10">
        <v>42767</v>
      </c>
      <c r="B42" s="9">
        <v>12102.571</v>
      </c>
      <c r="C42" s="9">
        <v>6481.5709999999999</v>
      </c>
      <c r="D42" s="9">
        <v>5621</v>
      </c>
      <c r="E42" s="9">
        <v>8291.3700000000008</v>
      </c>
      <c r="F42" s="9">
        <v>5300.8729999999996</v>
      </c>
      <c r="G42" s="9">
        <v>2990.4969999999998</v>
      </c>
      <c r="H42" s="9">
        <v>3811.201</v>
      </c>
      <c r="I42" s="9">
        <v>1180.6980000000001</v>
      </c>
      <c r="J42" s="9">
        <v>2630.5030000000002</v>
      </c>
      <c r="K42" s="9">
        <v>1858.116</v>
      </c>
      <c r="L42" s="9">
        <v>980.50400000000002</v>
      </c>
      <c r="M42" s="9">
        <v>877.61099999999999</v>
      </c>
      <c r="N42" s="9">
        <v>382.85199999999998</v>
      </c>
      <c r="O42" s="9">
        <v>211.643</v>
      </c>
      <c r="P42" s="9">
        <v>171.209</v>
      </c>
      <c r="Q42" s="9">
        <v>159.35499999999999</v>
      </c>
      <c r="R42" s="9">
        <v>114.172</v>
      </c>
      <c r="S42" s="9">
        <v>45.183</v>
      </c>
      <c r="T42" s="9">
        <v>85.730999999999995</v>
      </c>
      <c r="U42" s="9">
        <v>57.476999999999997</v>
      </c>
      <c r="V42" s="9">
        <v>28.254999999999999</v>
      </c>
      <c r="W42" s="9">
        <v>73.623999999999995</v>
      </c>
      <c r="X42" s="9">
        <v>56.695</v>
      </c>
      <c r="Y42" s="9">
        <v>16.928999999999998</v>
      </c>
      <c r="Z42" s="9">
        <v>223.49700000000001</v>
      </c>
      <c r="AA42" s="9">
        <v>97.471000000000004</v>
      </c>
      <c r="AB42" s="9">
        <v>126.02500000000001</v>
      </c>
      <c r="AC42" s="9">
        <v>1648.13</v>
      </c>
      <c r="AD42" s="9">
        <v>862.88499999999999</v>
      </c>
      <c r="AE42" s="9">
        <v>785.245</v>
      </c>
      <c r="AF42" s="9">
        <v>598.298</v>
      </c>
      <c r="AG42" s="9">
        <v>444.697</v>
      </c>
      <c r="AH42" s="9">
        <v>153.601</v>
      </c>
      <c r="AI42" s="9">
        <v>1049.8320000000001</v>
      </c>
      <c r="AJ42" s="9">
        <v>418.18900000000002</v>
      </c>
      <c r="AK42" s="9">
        <v>631.64300000000003</v>
      </c>
      <c r="AL42" s="9">
        <v>716.67499999999995</v>
      </c>
      <c r="AM42" s="9">
        <v>528.80899999999997</v>
      </c>
      <c r="AN42" s="9">
        <v>187.86600000000001</v>
      </c>
      <c r="AO42" s="9">
        <v>1141.441</v>
      </c>
      <c r="AP42" s="9">
        <v>451.69499999999999</v>
      </c>
      <c r="AQ42" s="9">
        <v>689.745</v>
      </c>
      <c r="AR42" s="9">
        <v>1135.5630000000001</v>
      </c>
      <c r="AS42" s="9">
        <v>475.66500000000002</v>
      </c>
      <c r="AT42" s="9">
        <v>659.89800000000002</v>
      </c>
      <c r="AU42" s="9">
        <v>11634.767</v>
      </c>
      <c r="AV42" s="9">
        <v>6200.3159999999998</v>
      </c>
      <c r="AW42" s="9">
        <v>5434.451</v>
      </c>
      <c r="AX42" s="9">
        <v>8088.24</v>
      </c>
      <c r="AY42" s="9">
        <v>5148.5020000000004</v>
      </c>
      <c r="AZ42" s="9">
        <v>2939.7370000000001</v>
      </c>
      <c r="BA42" s="9">
        <v>3546.527</v>
      </c>
      <c r="BB42" s="9">
        <v>1051.8130000000001</v>
      </c>
      <c r="BC42" s="9">
        <v>2494.7139999999999</v>
      </c>
      <c r="BD42" s="9">
        <v>1818.1120000000001</v>
      </c>
      <c r="BE42" s="9">
        <v>953.73400000000004</v>
      </c>
      <c r="BF42" s="9">
        <v>864.37800000000004</v>
      </c>
      <c r="BG42" s="9">
        <v>360.49599999999998</v>
      </c>
      <c r="BH42" s="9">
        <v>196.78299999999999</v>
      </c>
      <c r="BI42" s="9">
        <v>163.71299999999999</v>
      </c>
      <c r="BJ42" s="9">
        <v>153.97800000000001</v>
      </c>
      <c r="BK42" s="9">
        <v>109.57</v>
      </c>
      <c r="BL42" s="9">
        <v>44.408000000000001</v>
      </c>
      <c r="BM42" s="9">
        <v>83.614000000000004</v>
      </c>
      <c r="BN42" s="9">
        <v>55.734000000000002</v>
      </c>
      <c r="BO42" s="9">
        <v>27.88</v>
      </c>
      <c r="BP42" s="9">
        <v>70.364000000000004</v>
      </c>
      <c r="BQ42" s="9">
        <v>53.835999999999999</v>
      </c>
      <c r="BR42" s="9">
        <v>16.527999999999999</v>
      </c>
      <c r="BS42" s="9">
        <v>206.51900000000001</v>
      </c>
      <c r="BT42" s="9">
        <v>87.212999999999994</v>
      </c>
      <c r="BU42" s="9">
        <v>119.306</v>
      </c>
      <c r="BV42" s="9">
        <v>1625.7950000000001</v>
      </c>
      <c r="BW42" s="9">
        <v>847.97</v>
      </c>
      <c r="BX42" s="9">
        <v>777.82500000000005</v>
      </c>
      <c r="BY42" s="9">
        <v>595.47900000000004</v>
      </c>
      <c r="BZ42" s="9">
        <v>441.96300000000002</v>
      </c>
      <c r="CA42" s="9">
        <v>153.51599999999999</v>
      </c>
      <c r="CB42" s="9">
        <v>1030.316</v>
      </c>
      <c r="CC42" s="9">
        <v>406.00700000000001</v>
      </c>
      <c r="CD42" s="9">
        <v>624.30899999999997</v>
      </c>
      <c r="CE42" s="9">
        <v>708.96799999999996</v>
      </c>
      <c r="CF42" s="9">
        <v>521.96199999999999</v>
      </c>
      <c r="CG42" s="9">
        <v>187.005</v>
      </c>
      <c r="CH42" s="9">
        <v>1109.145</v>
      </c>
      <c r="CI42" s="9">
        <v>431.77199999999999</v>
      </c>
      <c r="CJ42" s="9">
        <v>677.37300000000005</v>
      </c>
      <c r="CK42" s="9">
        <v>1113.93</v>
      </c>
      <c r="CL42" s="9">
        <v>461.74099999999999</v>
      </c>
      <c r="CM42" s="9">
        <v>652.18799999999999</v>
      </c>
      <c r="CN42" s="9">
        <v>1850.729</v>
      </c>
      <c r="CO42" s="9">
        <v>942.55399999999997</v>
      </c>
      <c r="CP42" s="9">
        <v>908.17499999999995</v>
      </c>
      <c r="CQ42" s="9">
        <v>856.10599999999999</v>
      </c>
      <c r="CR42" s="9">
        <v>512.59900000000005</v>
      </c>
      <c r="CS42" s="9">
        <v>343.50700000000001</v>
      </c>
      <c r="CT42" s="9">
        <v>994.62300000000005</v>
      </c>
      <c r="CU42" s="9">
        <v>429.95499999999998</v>
      </c>
      <c r="CV42" s="9">
        <v>564.66800000000001</v>
      </c>
      <c r="CW42" s="9">
        <v>528.23800000000006</v>
      </c>
      <c r="CX42" s="9">
        <v>267.61599999999999</v>
      </c>
      <c r="CY42" s="9">
        <v>260.62200000000001</v>
      </c>
      <c r="CZ42" s="9">
        <v>89.524000000000001</v>
      </c>
      <c r="DA42" s="9">
        <v>46.588999999999999</v>
      </c>
      <c r="DB42" s="9">
        <v>42.935000000000002</v>
      </c>
      <c r="DC42" s="9">
        <v>17.715</v>
      </c>
      <c r="DD42" s="9">
        <v>10.769</v>
      </c>
      <c r="DE42" s="9">
        <v>6.9459999999999997</v>
      </c>
      <c r="DF42" s="9">
        <v>14.250999999999999</v>
      </c>
      <c r="DG42" s="9">
        <v>7.3049999999999997</v>
      </c>
      <c r="DH42" s="9">
        <v>6.9459999999999997</v>
      </c>
      <c r="DI42" s="9">
        <v>3.464</v>
      </c>
      <c r="DJ42" s="9">
        <v>3.464</v>
      </c>
      <c r="DK42" s="9">
        <v>0</v>
      </c>
      <c r="DL42" s="9">
        <v>71.81</v>
      </c>
      <c r="DM42" s="9">
        <v>35.82</v>
      </c>
      <c r="DN42" s="9">
        <v>35.988999999999997</v>
      </c>
      <c r="DO42" s="9">
        <v>490.06700000000001</v>
      </c>
      <c r="DP42" s="9">
        <v>249.06899999999999</v>
      </c>
      <c r="DQ42" s="9">
        <v>240.99799999999999</v>
      </c>
      <c r="DR42" s="9">
        <v>108.928</v>
      </c>
      <c r="DS42" s="9">
        <v>74.465999999999994</v>
      </c>
      <c r="DT42" s="9">
        <v>34.462000000000003</v>
      </c>
      <c r="DU42" s="9">
        <v>381.13900000000001</v>
      </c>
      <c r="DV42" s="9">
        <v>174.60400000000001</v>
      </c>
      <c r="DW42" s="9">
        <v>206.535</v>
      </c>
      <c r="DX42" s="9">
        <v>119.723</v>
      </c>
      <c r="DY42" s="9">
        <v>80.488</v>
      </c>
      <c r="DZ42" s="9">
        <v>39.234999999999999</v>
      </c>
      <c r="EA42" s="9">
        <v>408.51499999999999</v>
      </c>
      <c r="EB42" s="9">
        <v>187.12799999999999</v>
      </c>
      <c r="EC42" s="9">
        <v>221.387</v>
      </c>
      <c r="ED42" s="9">
        <v>395.39</v>
      </c>
      <c r="EE42" s="9">
        <v>181.90799999999999</v>
      </c>
      <c r="EF42" s="9">
        <v>213.48099999999999</v>
      </c>
      <c r="EG42" s="9">
        <v>650.125</v>
      </c>
      <c r="EH42" s="9">
        <v>313.49900000000002</v>
      </c>
      <c r="EI42" s="9">
        <v>336.62599999999998</v>
      </c>
      <c r="EJ42" s="9">
        <v>151.21199999999999</v>
      </c>
      <c r="EK42" s="9">
        <v>102.71899999999999</v>
      </c>
      <c r="EL42" s="9">
        <v>48.491999999999997</v>
      </c>
      <c r="EM42" s="9">
        <v>498.91300000000001</v>
      </c>
      <c r="EN42" s="9">
        <v>210.779</v>
      </c>
      <c r="EO42" s="9">
        <v>288.13400000000001</v>
      </c>
      <c r="EP42" s="9">
        <v>229.672</v>
      </c>
      <c r="EQ42" s="9">
        <v>107.789</v>
      </c>
      <c r="ER42" s="9">
        <v>121.883</v>
      </c>
      <c r="ES42" s="9">
        <v>42.774000000000001</v>
      </c>
      <c r="ET42" s="9">
        <v>24.23</v>
      </c>
      <c r="EU42" s="9">
        <v>18.545000000000002</v>
      </c>
      <c r="EV42" s="9">
        <v>4.7</v>
      </c>
      <c r="EW42" s="9">
        <v>2.4670000000000001</v>
      </c>
      <c r="EX42" s="9">
        <v>2.2330000000000001</v>
      </c>
      <c r="EY42" s="9">
        <v>4.242</v>
      </c>
      <c r="EZ42" s="9">
        <v>2.0089999999999999</v>
      </c>
      <c r="FA42" s="9">
        <v>2.2330000000000001</v>
      </c>
      <c r="FB42" s="9">
        <v>0.45700000000000002</v>
      </c>
      <c r="FC42" s="9">
        <v>0.45700000000000002</v>
      </c>
      <c r="FD42" s="9">
        <v>0</v>
      </c>
      <c r="FE42" s="9">
        <v>38.075000000000003</v>
      </c>
      <c r="FF42" s="9">
        <v>21.763000000000002</v>
      </c>
      <c r="FG42" s="9">
        <v>16.312000000000001</v>
      </c>
      <c r="FH42" s="9">
        <v>211.51499999999999</v>
      </c>
      <c r="FI42" s="9">
        <v>98.694000000000003</v>
      </c>
      <c r="FJ42" s="9">
        <v>112.821</v>
      </c>
      <c r="FK42" s="9">
        <v>24.207000000000001</v>
      </c>
      <c r="FL42" s="9">
        <v>15.868</v>
      </c>
      <c r="FM42" s="9">
        <v>8.3379999999999992</v>
      </c>
      <c r="FN42" s="9">
        <v>187.30799999999999</v>
      </c>
      <c r="FO42" s="9">
        <v>82.825999999999993</v>
      </c>
      <c r="FP42" s="9">
        <v>104.482</v>
      </c>
      <c r="FQ42" s="9">
        <v>26.068999999999999</v>
      </c>
      <c r="FR42" s="9">
        <v>16.922999999999998</v>
      </c>
      <c r="FS42" s="9">
        <v>9.1460000000000008</v>
      </c>
      <c r="FT42" s="9">
        <v>203.60300000000001</v>
      </c>
      <c r="FU42" s="9">
        <v>90.867000000000004</v>
      </c>
      <c r="FV42" s="9">
        <v>112.73699999999999</v>
      </c>
      <c r="FW42" s="9">
        <v>191.55</v>
      </c>
      <c r="FX42" s="9">
        <v>84.834999999999994</v>
      </c>
      <c r="FY42" s="9">
        <v>106.715</v>
      </c>
      <c r="FZ42" s="9">
        <v>1200.605</v>
      </c>
      <c r="GA42" s="9">
        <v>629.05600000000004</v>
      </c>
      <c r="GB42" s="9">
        <v>571.54899999999998</v>
      </c>
      <c r="GC42" s="9">
        <v>704.89499999999998</v>
      </c>
      <c r="GD42" s="9">
        <v>409.88</v>
      </c>
      <c r="GE42" s="9">
        <v>295.01499999999999</v>
      </c>
      <c r="GF42" s="9">
        <v>495.71</v>
      </c>
      <c r="GG42" s="9">
        <v>219.17599999999999</v>
      </c>
      <c r="GH42" s="9">
        <v>276.53399999999999</v>
      </c>
      <c r="GI42" s="9">
        <v>298.56599999999997</v>
      </c>
      <c r="GJ42" s="9">
        <v>159.82599999999999</v>
      </c>
      <c r="GK42" s="9">
        <v>138.739</v>
      </c>
      <c r="GL42" s="9">
        <v>46.75</v>
      </c>
      <c r="GM42" s="9">
        <v>22.359000000000002</v>
      </c>
      <c r="GN42" s="9">
        <v>24.390999999999998</v>
      </c>
      <c r="GO42" s="9">
        <v>13.015000000000001</v>
      </c>
      <c r="GP42" s="9">
        <v>8.3019999999999996</v>
      </c>
      <c r="GQ42" s="9">
        <v>4.7130000000000001</v>
      </c>
      <c r="GR42" s="9">
        <v>10.009</v>
      </c>
      <c r="GS42" s="9">
        <v>5.2960000000000003</v>
      </c>
      <c r="GT42" s="9">
        <v>4.7130000000000001</v>
      </c>
      <c r="GU42" s="9">
        <v>3.0059999999999998</v>
      </c>
      <c r="GV42" s="9">
        <v>3.0059999999999998</v>
      </c>
      <c r="GW42" s="9">
        <v>0</v>
      </c>
      <c r="GX42" s="9">
        <v>33.734999999999999</v>
      </c>
      <c r="GY42" s="9">
        <v>14.057</v>
      </c>
      <c r="GZ42" s="9">
        <v>19.678000000000001</v>
      </c>
      <c r="HA42" s="9">
        <v>278.55200000000002</v>
      </c>
      <c r="HB42" s="9">
        <v>150.375</v>
      </c>
      <c r="HC42" s="9">
        <v>128.17699999999999</v>
      </c>
      <c r="HD42" s="9">
        <v>84.721000000000004</v>
      </c>
      <c r="HE42" s="9">
        <v>58.597000000000001</v>
      </c>
      <c r="HF42" s="9">
        <v>26.123999999999999</v>
      </c>
      <c r="HG42" s="9">
        <v>193.83099999999999</v>
      </c>
      <c r="HH42" s="9">
        <v>91.778000000000006</v>
      </c>
      <c r="HI42" s="9">
        <v>102.053</v>
      </c>
      <c r="HJ42" s="9">
        <v>93.653999999999996</v>
      </c>
      <c r="HK42" s="9">
        <v>63.564999999999998</v>
      </c>
      <c r="HL42" s="9">
        <v>30.088999999999999</v>
      </c>
      <c r="HM42" s="9">
        <v>204.91200000000001</v>
      </c>
      <c r="HN42" s="9">
        <v>96.260999999999996</v>
      </c>
      <c r="HO42" s="9">
        <v>108.651</v>
      </c>
      <c r="HP42" s="9">
        <v>203.84</v>
      </c>
      <c r="HQ42" s="9">
        <v>97.073999999999998</v>
      </c>
      <c r="HR42" s="9">
        <v>106.76600000000001</v>
      </c>
      <c r="HS42" s="9">
        <v>2864.002</v>
      </c>
      <c r="HT42" s="9">
        <v>1563.633</v>
      </c>
      <c r="HU42" s="9">
        <v>1300.3689999999999</v>
      </c>
      <c r="HV42" s="9">
        <v>2218.377</v>
      </c>
      <c r="HW42" s="9">
        <v>1364.973</v>
      </c>
      <c r="HX42" s="9">
        <v>853.40300000000002</v>
      </c>
      <c r="HY42" s="9">
        <v>645.625</v>
      </c>
      <c r="HZ42" s="9">
        <v>198.65899999999999</v>
      </c>
      <c r="IA42" s="9">
        <v>446.96600000000001</v>
      </c>
      <c r="IB42" s="9">
        <v>426.6</v>
      </c>
      <c r="IC42" s="9">
        <v>244.03399999999999</v>
      </c>
      <c r="ID42" s="9">
        <v>182.566</v>
      </c>
      <c r="IE42" s="9">
        <v>74.509</v>
      </c>
      <c r="IF42" s="9">
        <v>41.375</v>
      </c>
      <c r="IG42" s="9">
        <v>33.134</v>
      </c>
      <c r="IH42" s="9">
        <v>43.241</v>
      </c>
      <c r="II42" s="9">
        <v>29.192</v>
      </c>
      <c r="IJ42" s="9">
        <v>14.048999999999999</v>
      </c>
      <c r="IK42" s="9">
        <v>19.998999999999999</v>
      </c>
      <c r="IL42" s="9">
        <v>13.627000000000001</v>
      </c>
      <c r="IM42" s="9">
        <v>6.3719999999999999</v>
      </c>
      <c r="IN42" s="9">
        <v>23.242000000000001</v>
      </c>
      <c r="IO42" s="9">
        <v>15.565</v>
      </c>
      <c r="IP42" s="9">
        <v>7.6769999999999996</v>
      </c>
      <c r="IQ42" s="9">
        <v>31.268999999999998</v>
      </c>
    </row>
    <row r="43" spans="1:251">
      <c r="A43" s="10">
        <v>42795</v>
      </c>
      <c r="B43" s="9">
        <v>12121.434999999999</v>
      </c>
      <c r="C43" s="9">
        <v>6479.6109999999999</v>
      </c>
      <c r="D43" s="9">
        <v>5641.8249999999998</v>
      </c>
      <c r="E43" s="9">
        <v>8256.8179999999993</v>
      </c>
      <c r="F43" s="9">
        <v>5266.36</v>
      </c>
      <c r="G43" s="9">
        <v>2990.4580000000001</v>
      </c>
      <c r="H43" s="9">
        <v>3864.6170000000002</v>
      </c>
      <c r="I43" s="9">
        <v>1213.25</v>
      </c>
      <c r="J43" s="9">
        <v>2651.3670000000002</v>
      </c>
      <c r="K43" s="9">
        <v>1800.38</v>
      </c>
      <c r="L43" s="9">
        <v>952.50599999999997</v>
      </c>
      <c r="M43" s="9">
        <v>847.87400000000002</v>
      </c>
      <c r="N43" s="9">
        <v>367.19299999999998</v>
      </c>
      <c r="O43" s="9">
        <v>212.75399999999999</v>
      </c>
      <c r="P43" s="9">
        <v>154.43899999999999</v>
      </c>
      <c r="Q43" s="9">
        <v>133.346</v>
      </c>
      <c r="R43" s="9">
        <v>108.13800000000001</v>
      </c>
      <c r="S43" s="9">
        <v>25.207999999999998</v>
      </c>
      <c r="T43" s="9">
        <v>77.564999999999998</v>
      </c>
      <c r="U43" s="9">
        <v>62.048999999999999</v>
      </c>
      <c r="V43" s="9">
        <v>15.516</v>
      </c>
      <c r="W43" s="9">
        <v>55.780999999999999</v>
      </c>
      <c r="X43" s="9">
        <v>46.088999999999999</v>
      </c>
      <c r="Y43" s="9">
        <v>9.6920000000000002</v>
      </c>
      <c r="Z43" s="9">
        <v>233.84700000000001</v>
      </c>
      <c r="AA43" s="9">
        <v>104.616</v>
      </c>
      <c r="AB43" s="9">
        <v>129.23099999999999</v>
      </c>
      <c r="AC43" s="9">
        <v>1591.4649999999999</v>
      </c>
      <c r="AD43" s="9">
        <v>833.072</v>
      </c>
      <c r="AE43" s="9">
        <v>758.39300000000003</v>
      </c>
      <c r="AF43" s="9">
        <v>577.41399999999999</v>
      </c>
      <c r="AG43" s="9">
        <v>434.06299999999999</v>
      </c>
      <c r="AH43" s="9">
        <v>143.351</v>
      </c>
      <c r="AI43" s="9">
        <v>1014.051</v>
      </c>
      <c r="AJ43" s="9">
        <v>399.01</v>
      </c>
      <c r="AK43" s="9">
        <v>615.04200000000003</v>
      </c>
      <c r="AL43" s="9">
        <v>673.50099999999998</v>
      </c>
      <c r="AM43" s="9">
        <v>509.74099999999999</v>
      </c>
      <c r="AN43" s="9">
        <v>163.76</v>
      </c>
      <c r="AO43" s="9">
        <v>1126.8800000000001</v>
      </c>
      <c r="AP43" s="9">
        <v>442.76499999999999</v>
      </c>
      <c r="AQ43" s="9">
        <v>684.11500000000001</v>
      </c>
      <c r="AR43" s="9">
        <v>1091.616</v>
      </c>
      <c r="AS43" s="9">
        <v>461.05799999999999</v>
      </c>
      <c r="AT43" s="9">
        <v>630.55700000000002</v>
      </c>
      <c r="AU43" s="9">
        <v>11655.216</v>
      </c>
      <c r="AV43" s="9">
        <v>6200.4480000000003</v>
      </c>
      <c r="AW43" s="9">
        <v>5454.768</v>
      </c>
      <c r="AX43" s="9">
        <v>8059.0680000000002</v>
      </c>
      <c r="AY43" s="9">
        <v>5120.59</v>
      </c>
      <c r="AZ43" s="9">
        <v>2938.4780000000001</v>
      </c>
      <c r="BA43" s="9">
        <v>3596.1480000000001</v>
      </c>
      <c r="BB43" s="9">
        <v>1079.8579999999999</v>
      </c>
      <c r="BC43" s="9">
        <v>2516.29</v>
      </c>
      <c r="BD43" s="9">
        <v>1760.085</v>
      </c>
      <c r="BE43" s="9">
        <v>922.13800000000003</v>
      </c>
      <c r="BF43" s="9">
        <v>837.947</v>
      </c>
      <c r="BG43" s="9">
        <v>344.32499999999999</v>
      </c>
      <c r="BH43" s="9">
        <v>193.85400000000001</v>
      </c>
      <c r="BI43" s="9">
        <v>150.47200000000001</v>
      </c>
      <c r="BJ43" s="9">
        <v>130.47200000000001</v>
      </c>
      <c r="BK43" s="9">
        <v>105.264</v>
      </c>
      <c r="BL43" s="9">
        <v>25.207999999999998</v>
      </c>
      <c r="BM43" s="9">
        <v>76.31</v>
      </c>
      <c r="BN43" s="9">
        <v>60.793999999999997</v>
      </c>
      <c r="BO43" s="9">
        <v>15.516</v>
      </c>
      <c r="BP43" s="9">
        <v>54.161999999999999</v>
      </c>
      <c r="BQ43" s="9">
        <v>44.47</v>
      </c>
      <c r="BR43" s="9">
        <v>9.6920000000000002</v>
      </c>
      <c r="BS43" s="9">
        <v>213.85300000000001</v>
      </c>
      <c r="BT43" s="9">
        <v>88.588999999999999</v>
      </c>
      <c r="BU43" s="9">
        <v>125.264</v>
      </c>
      <c r="BV43" s="9">
        <v>1567.3050000000001</v>
      </c>
      <c r="BW43" s="9">
        <v>816.50099999999998</v>
      </c>
      <c r="BX43" s="9">
        <v>750.80399999999997</v>
      </c>
      <c r="BY43" s="9">
        <v>574.07299999999998</v>
      </c>
      <c r="BZ43" s="9">
        <v>431.17899999999997</v>
      </c>
      <c r="CA43" s="9">
        <v>142.89400000000001</v>
      </c>
      <c r="CB43" s="9">
        <v>993.23199999999997</v>
      </c>
      <c r="CC43" s="9">
        <v>385.322</v>
      </c>
      <c r="CD43" s="9">
        <v>607.91</v>
      </c>
      <c r="CE43" s="9">
        <v>667.74599999999998</v>
      </c>
      <c r="CF43" s="9">
        <v>504.44400000000002</v>
      </c>
      <c r="CG43" s="9">
        <v>163.30199999999999</v>
      </c>
      <c r="CH43" s="9">
        <v>1092.3389999999999</v>
      </c>
      <c r="CI43" s="9">
        <v>417.69400000000002</v>
      </c>
      <c r="CJ43" s="9">
        <v>674.64499999999998</v>
      </c>
      <c r="CK43" s="9">
        <v>1069.5419999999999</v>
      </c>
      <c r="CL43" s="9">
        <v>446.11700000000002</v>
      </c>
      <c r="CM43" s="9">
        <v>623.42600000000004</v>
      </c>
      <c r="CN43" s="9">
        <v>1842.0989999999999</v>
      </c>
      <c r="CO43" s="9">
        <v>947.76700000000005</v>
      </c>
      <c r="CP43" s="9">
        <v>894.33199999999999</v>
      </c>
      <c r="CQ43" s="9">
        <v>842.22400000000005</v>
      </c>
      <c r="CR43" s="9">
        <v>514.34</v>
      </c>
      <c r="CS43" s="9">
        <v>327.88299999999998</v>
      </c>
      <c r="CT43" s="9">
        <v>999.875</v>
      </c>
      <c r="CU43" s="9">
        <v>433.42599999999999</v>
      </c>
      <c r="CV43" s="9">
        <v>566.44899999999996</v>
      </c>
      <c r="CW43" s="9">
        <v>483.27199999999999</v>
      </c>
      <c r="CX43" s="9">
        <v>243.49299999999999</v>
      </c>
      <c r="CY43" s="9">
        <v>239.779</v>
      </c>
      <c r="CZ43" s="9">
        <v>83.296999999999997</v>
      </c>
      <c r="DA43" s="9">
        <v>43.417000000000002</v>
      </c>
      <c r="DB43" s="9">
        <v>39.881</v>
      </c>
      <c r="DC43" s="9">
        <v>18.917999999999999</v>
      </c>
      <c r="DD43" s="9">
        <v>13.337999999999999</v>
      </c>
      <c r="DE43" s="9">
        <v>5.5789999999999997</v>
      </c>
      <c r="DF43" s="9">
        <v>12.996</v>
      </c>
      <c r="DG43" s="9">
        <v>10.365</v>
      </c>
      <c r="DH43" s="9">
        <v>2.6309999999999998</v>
      </c>
      <c r="DI43" s="9">
        <v>5.9219999999999997</v>
      </c>
      <c r="DJ43" s="9">
        <v>2.9729999999999999</v>
      </c>
      <c r="DK43" s="9">
        <v>2.948</v>
      </c>
      <c r="DL43" s="9">
        <v>64.38</v>
      </c>
      <c r="DM43" s="9">
        <v>30.079000000000001</v>
      </c>
      <c r="DN43" s="9">
        <v>34.301000000000002</v>
      </c>
      <c r="DO43" s="9">
        <v>442.66699999999997</v>
      </c>
      <c r="DP43" s="9">
        <v>223.99299999999999</v>
      </c>
      <c r="DQ43" s="9">
        <v>218.67500000000001</v>
      </c>
      <c r="DR43" s="9">
        <v>102.50700000000001</v>
      </c>
      <c r="DS43" s="9">
        <v>69.135000000000005</v>
      </c>
      <c r="DT43" s="9">
        <v>33.372</v>
      </c>
      <c r="DU43" s="9">
        <v>340.161</v>
      </c>
      <c r="DV43" s="9">
        <v>154.858</v>
      </c>
      <c r="DW43" s="9">
        <v>185.303</v>
      </c>
      <c r="DX43" s="9">
        <v>115.87</v>
      </c>
      <c r="DY43" s="9">
        <v>78.141000000000005</v>
      </c>
      <c r="DZ43" s="9">
        <v>37.728999999999999</v>
      </c>
      <c r="EA43" s="9">
        <v>367.40199999999999</v>
      </c>
      <c r="EB43" s="9">
        <v>165.352</v>
      </c>
      <c r="EC43" s="9">
        <v>202.05</v>
      </c>
      <c r="ED43" s="9">
        <v>353.15600000000001</v>
      </c>
      <c r="EE43" s="9">
        <v>165.22300000000001</v>
      </c>
      <c r="EF43" s="9">
        <v>187.934</v>
      </c>
      <c r="EG43" s="9">
        <v>641.52499999999998</v>
      </c>
      <c r="EH43" s="9">
        <v>307.79000000000002</v>
      </c>
      <c r="EI43" s="9">
        <v>333.73599999999999</v>
      </c>
      <c r="EJ43" s="9">
        <v>150.91499999999999</v>
      </c>
      <c r="EK43" s="9">
        <v>99.491</v>
      </c>
      <c r="EL43" s="9">
        <v>51.423999999999999</v>
      </c>
      <c r="EM43" s="9">
        <v>490.61099999999999</v>
      </c>
      <c r="EN43" s="9">
        <v>208.29900000000001</v>
      </c>
      <c r="EO43" s="9">
        <v>282.31200000000001</v>
      </c>
      <c r="EP43" s="9">
        <v>201.221</v>
      </c>
      <c r="EQ43" s="9">
        <v>99.652000000000001</v>
      </c>
      <c r="ER43" s="9">
        <v>101.569</v>
      </c>
      <c r="ES43" s="9">
        <v>38.134999999999998</v>
      </c>
      <c r="ET43" s="9">
        <v>18.288</v>
      </c>
      <c r="EU43" s="9">
        <v>19.847000000000001</v>
      </c>
      <c r="EV43" s="9">
        <v>5.0490000000000004</v>
      </c>
      <c r="EW43" s="9">
        <v>4.2480000000000002</v>
      </c>
      <c r="EX43" s="9">
        <v>0.80100000000000005</v>
      </c>
      <c r="EY43" s="9">
        <v>4.5890000000000004</v>
      </c>
      <c r="EZ43" s="9">
        <v>3.7879999999999998</v>
      </c>
      <c r="FA43" s="9">
        <v>0.80100000000000005</v>
      </c>
      <c r="FB43" s="9">
        <v>0.46</v>
      </c>
      <c r="FC43" s="9">
        <v>0.46</v>
      </c>
      <c r="FD43" s="9">
        <v>0</v>
      </c>
      <c r="FE43" s="9">
        <v>33.085999999999999</v>
      </c>
      <c r="FF43" s="9">
        <v>14.041</v>
      </c>
      <c r="FG43" s="9">
        <v>19.045000000000002</v>
      </c>
      <c r="FH43" s="9">
        <v>181.82900000000001</v>
      </c>
      <c r="FI43" s="9">
        <v>90.016000000000005</v>
      </c>
      <c r="FJ43" s="9">
        <v>91.813999999999993</v>
      </c>
      <c r="FK43" s="9">
        <v>18.802</v>
      </c>
      <c r="FL43" s="9">
        <v>14.067</v>
      </c>
      <c r="FM43" s="9">
        <v>4.7350000000000003</v>
      </c>
      <c r="FN43" s="9">
        <v>163.02699999999999</v>
      </c>
      <c r="FO43" s="9">
        <v>75.947999999999993</v>
      </c>
      <c r="FP43" s="9">
        <v>87.078999999999994</v>
      </c>
      <c r="FQ43" s="9">
        <v>21.626999999999999</v>
      </c>
      <c r="FR43" s="9">
        <v>16.632000000000001</v>
      </c>
      <c r="FS43" s="9">
        <v>4.9950000000000001</v>
      </c>
      <c r="FT43" s="9">
        <v>179.59399999999999</v>
      </c>
      <c r="FU43" s="9">
        <v>83.02</v>
      </c>
      <c r="FV43" s="9">
        <v>96.572999999999993</v>
      </c>
      <c r="FW43" s="9">
        <v>167.61600000000001</v>
      </c>
      <c r="FX43" s="9">
        <v>79.736000000000004</v>
      </c>
      <c r="FY43" s="9">
        <v>87.88</v>
      </c>
      <c r="FZ43" s="9">
        <v>1200.5740000000001</v>
      </c>
      <c r="GA43" s="9">
        <v>639.97699999999998</v>
      </c>
      <c r="GB43" s="9">
        <v>560.59699999999998</v>
      </c>
      <c r="GC43" s="9">
        <v>691.30899999999997</v>
      </c>
      <c r="GD43" s="9">
        <v>414.85</v>
      </c>
      <c r="GE43" s="9">
        <v>276.459</v>
      </c>
      <c r="GF43" s="9">
        <v>509.26499999999999</v>
      </c>
      <c r="GG43" s="9">
        <v>225.12700000000001</v>
      </c>
      <c r="GH43" s="9">
        <v>284.137</v>
      </c>
      <c r="GI43" s="9">
        <v>282.05099999999999</v>
      </c>
      <c r="GJ43" s="9">
        <v>143.84100000000001</v>
      </c>
      <c r="GK43" s="9">
        <v>138.21</v>
      </c>
      <c r="GL43" s="9">
        <v>45.162999999999997</v>
      </c>
      <c r="GM43" s="9">
        <v>25.129000000000001</v>
      </c>
      <c r="GN43" s="9">
        <v>20.033999999999999</v>
      </c>
      <c r="GO43" s="9">
        <v>13.869</v>
      </c>
      <c r="GP43" s="9">
        <v>9.0909999999999993</v>
      </c>
      <c r="GQ43" s="9">
        <v>4.7779999999999996</v>
      </c>
      <c r="GR43" s="9">
        <v>8.407</v>
      </c>
      <c r="GS43" s="9">
        <v>6.577</v>
      </c>
      <c r="GT43" s="9">
        <v>1.83</v>
      </c>
      <c r="GU43" s="9">
        <v>5.4619999999999997</v>
      </c>
      <c r="GV43" s="9">
        <v>2.5139999999999998</v>
      </c>
      <c r="GW43" s="9">
        <v>2.948</v>
      </c>
      <c r="GX43" s="9">
        <v>31.294</v>
      </c>
      <c r="GY43" s="9">
        <v>16.038</v>
      </c>
      <c r="GZ43" s="9">
        <v>15.256</v>
      </c>
      <c r="HA43" s="9">
        <v>260.83800000000002</v>
      </c>
      <c r="HB43" s="9">
        <v>133.977</v>
      </c>
      <c r="HC43" s="9">
        <v>126.861</v>
      </c>
      <c r="HD43" s="9">
        <v>83.704999999999998</v>
      </c>
      <c r="HE43" s="9">
        <v>55.067999999999998</v>
      </c>
      <c r="HF43" s="9">
        <v>28.637</v>
      </c>
      <c r="HG43" s="9">
        <v>177.13300000000001</v>
      </c>
      <c r="HH43" s="9">
        <v>78.91</v>
      </c>
      <c r="HI43" s="9">
        <v>98.224000000000004</v>
      </c>
      <c r="HJ43" s="9">
        <v>94.242000000000004</v>
      </c>
      <c r="HK43" s="9">
        <v>61.509</v>
      </c>
      <c r="HL43" s="9">
        <v>32.734000000000002</v>
      </c>
      <c r="HM43" s="9">
        <v>187.80799999999999</v>
      </c>
      <c r="HN43" s="9">
        <v>82.331999999999994</v>
      </c>
      <c r="HO43" s="9">
        <v>105.477</v>
      </c>
      <c r="HP43" s="9">
        <v>185.54</v>
      </c>
      <c r="HQ43" s="9">
        <v>85.486999999999995</v>
      </c>
      <c r="HR43" s="9">
        <v>100.054</v>
      </c>
      <c r="HS43" s="9">
        <v>2868.8939999999998</v>
      </c>
      <c r="HT43" s="9">
        <v>1567.0550000000001</v>
      </c>
      <c r="HU43" s="9">
        <v>1301.8389999999999</v>
      </c>
      <c r="HV43" s="9">
        <v>2212.614</v>
      </c>
      <c r="HW43" s="9">
        <v>1357.5260000000001</v>
      </c>
      <c r="HX43" s="9">
        <v>855.08799999999997</v>
      </c>
      <c r="HY43" s="9">
        <v>656.28</v>
      </c>
      <c r="HZ43" s="9">
        <v>209.53</v>
      </c>
      <c r="IA43" s="9">
        <v>446.75099999999998</v>
      </c>
      <c r="IB43" s="9">
        <v>409.09199999999998</v>
      </c>
      <c r="IC43" s="9">
        <v>241.00200000000001</v>
      </c>
      <c r="ID43" s="9">
        <v>168.09</v>
      </c>
      <c r="IE43" s="9">
        <v>63.003999999999998</v>
      </c>
      <c r="IF43" s="9">
        <v>34.947000000000003</v>
      </c>
      <c r="IG43" s="9">
        <v>28.056999999999999</v>
      </c>
      <c r="IH43" s="9">
        <v>26.648</v>
      </c>
      <c r="II43" s="9">
        <v>21.765999999999998</v>
      </c>
      <c r="IJ43" s="9">
        <v>4.8819999999999997</v>
      </c>
      <c r="IK43" s="9">
        <v>18.010999999999999</v>
      </c>
      <c r="IL43" s="9">
        <v>14.851000000000001</v>
      </c>
      <c r="IM43" s="9">
        <v>3.16</v>
      </c>
      <c r="IN43" s="9">
        <v>8.6379999999999999</v>
      </c>
      <c r="IO43" s="9">
        <v>6.915</v>
      </c>
      <c r="IP43" s="9">
        <v>1.7230000000000001</v>
      </c>
      <c r="IQ43" s="9">
        <v>36.354999999999997</v>
      </c>
    </row>
    <row r="44" spans="1:251">
      <c r="A44" s="10">
        <v>42826</v>
      </c>
      <c r="B44" s="9">
        <v>12189.245999999999</v>
      </c>
      <c r="C44" s="9">
        <v>6537.9620000000004</v>
      </c>
      <c r="D44" s="9">
        <v>5651.2839999999997</v>
      </c>
      <c r="E44" s="9">
        <v>8249.4230000000007</v>
      </c>
      <c r="F44" s="9">
        <v>5276.6360000000004</v>
      </c>
      <c r="G44" s="9">
        <v>2972.7869999999998</v>
      </c>
      <c r="H44" s="9">
        <v>3939.8229999999999</v>
      </c>
      <c r="I44" s="9">
        <v>1261.326</v>
      </c>
      <c r="J44" s="9">
        <v>2678.4969999999998</v>
      </c>
      <c r="K44" s="9">
        <v>1799.5440000000001</v>
      </c>
      <c r="L44" s="9">
        <v>930.51900000000001</v>
      </c>
      <c r="M44" s="9">
        <v>869.02499999999998</v>
      </c>
      <c r="N44" s="9">
        <v>294.71499999999997</v>
      </c>
      <c r="O44" s="9">
        <v>159.23599999999999</v>
      </c>
      <c r="P44" s="9">
        <v>135.47900000000001</v>
      </c>
      <c r="Q44" s="9">
        <v>96.665000000000006</v>
      </c>
      <c r="R44" s="9">
        <v>70.927000000000007</v>
      </c>
      <c r="S44" s="9">
        <v>25.738</v>
      </c>
      <c r="T44" s="9">
        <v>58.874000000000002</v>
      </c>
      <c r="U44" s="9">
        <v>44.396999999999998</v>
      </c>
      <c r="V44" s="9">
        <v>14.477</v>
      </c>
      <c r="W44" s="9">
        <v>37.790999999999997</v>
      </c>
      <c r="X44" s="9">
        <v>26.53</v>
      </c>
      <c r="Y44" s="9">
        <v>11.260999999999999</v>
      </c>
      <c r="Z44" s="9">
        <v>198.05</v>
      </c>
      <c r="AA44" s="9">
        <v>88.308999999999997</v>
      </c>
      <c r="AB44" s="9">
        <v>109.741</v>
      </c>
      <c r="AC44" s="9">
        <v>1640.444</v>
      </c>
      <c r="AD44" s="9">
        <v>845.82899999999995</v>
      </c>
      <c r="AE44" s="9">
        <v>794.61500000000001</v>
      </c>
      <c r="AF44" s="9">
        <v>588.61099999999999</v>
      </c>
      <c r="AG44" s="9">
        <v>435.09699999999998</v>
      </c>
      <c r="AH44" s="9">
        <v>153.51400000000001</v>
      </c>
      <c r="AI44" s="9">
        <v>1051.8340000000001</v>
      </c>
      <c r="AJ44" s="9">
        <v>410.73200000000003</v>
      </c>
      <c r="AK44" s="9">
        <v>641.101</v>
      </c>
      <c r="AL44" s="9">
        <v>658.76599999999996</v>
      </c>
      <c r="AM44" s="9">
        <v>484.82900000000001</v>
      </c>
      <c r="AN44" s="9">
        <v>173.93700000000001</v>
      </c>
      <c r="AO44" s="9">
        <v>1140.778</v>
      </c>
      <c r="AP44" s="9">
        <v>445.69</v>
      </c>
      <c r="AQ44" s="9">
        <v>695.08799999999997</v>
      </c>
      <c r="AR44" s="9">
        <v>1110.7080000000001</v>
      </c>
      <c r="AS44" s="9">
        <v>455.12900000000002</v>
      </c>
      <c r="AT44" s="9">
        <v>655.57799999999997</v>
      </c>
      <c r="AU44" s="9">
        <v>11719.843000000001</v>
      </c>
      <c r="AV44" s="9">
        <v>6246.7259999999997</v>
      </c>
      <c r="AW44" s="9">
        <v>5473.1170000000002</v>
      </c>
      <c r="AX44" s="9">
        <v>8043.3339999999998</v>
      </c>
      <c r="AY44" s="9">
        <v>5120.0810000000001</v>
      </c>
      <c r="AZ44" s="9">
        <v>2923.2530000000002</v>
      </c>
      <c r="BA44" s="9">
        <v>3676.509</v>
      </c>
      <c r="BB44" s="9">
        <v>1126.645</v>
      </c>
      <c r="BC44" s="9">
        <v>2549.864</v>
      </c>
      <c r="BD44" s="9">
        <v>1756.278</v>
      </c>
      <c r="BE44" s="9">
        <v>905.59400000000005</v>
      </c>
      <c r="BF44" s="9">
        <v>850.68399999999997</v>
      </c>
      <c r="BG44" s="9">
        <v>275.81900000000002</v>
      </c>
      <c r="BH44" s="9">
        <v>147.495</v>
      </c>
      <c r="BI44" s="9">
        <v>128.32499999999999</v>
      </c>
      <c r="BJ44" s="9">
        <v>93.334999999999994</v>
      </c>
      <c r="BK44" s="9">
        <v>68.552999999999997</v>
      </c>
      <c r="BL44" s="9">
        <v>24.782</v>
      </c>
      <c r="BM44" s="9">
        <v>57.5</v>
      </c>
      <c r="BN44" s="9">
        <v>43.023000000000003</v>
      </c>
      <c r="BO44" s="9">
        <v>14.477</v>
      </c>
      <c r="BP44" s="9">
        <v>35.835000000000001</v>
      </c>
      <c r="BQ44" s="9">
        <v>25.53</v>
      </c>
      <c r="BR44" s="9">
        <v>10.305</v>
      </c>
      <c r="BS44" s="9">
        <v>182.48500000000001</v>
      </c>
      <c r="BT44" s="9">
        <v>78.941999999999993</v>
      </c>
      <c r="BU44" s="9">
        <v>103.54300000000001</v>
      </c>
      <c r="BV44" s="9">
        <v>1613.6030000000001</v>
      </c>
      <c r="BW44" s="9">
        <v>831.00300000000004</v>
      </c>
      <c r="BX44" s="9">
        <v>782.6</v>
      </c>
      <c r="BY44" s="9">
        <v>586.00400000000002</v>
      </c>
      <c r="BZ44" s="9">
        <v>433.57799999999997</v>
      </c>
      <c r="CA44" s="9">
        <v>152.42699999999999</v>
      </c>
      <c r="CB44" s="9">
        <v>1027.5989999999999</v>
      </c>
      <c r="CC44" s="9">
        <v>397.42500000000001</v>
      </c>
      <c r="CD44" s="9">
        <v>630.17399999999998</v>
      </c>
      <c r="CE44" s="9">
        <v>652.82899999999995</v>
      </c>
      <c r="CF44" s="9">
        <v>480.93599999999998</v>
      </c>
      <c r="CG44" s="9">
        <v>171.89400000000001</v>
      </c>
      <c r="CH44" s="9">
        <v>1103.4490000000001</v>
      </c>
      <c r="CI44" s="9">
        <v>424.65800000000002</v>
      </c>
      <c r="CJ44" s="9">
        <v>678.79100000000005</v>
      </c>
      <c r="CK44" s="9">
        <v>1085.0989999999999</v>
      </c>
      <c r="CL44" s="9">
        <v>440.44799999999998</v>
      </c>
      <c r="CM44" s="9">
        <v>644.65099999999995</v>
      </c>
      <c r="CN44" s="9">
        <v>1855.9670000000001</v>
      </c>
      <c r="CO44" s="9">
        <v>963.74099999999999</v>
      </c>
      <c r="CP44" s="9">
        <v>892.22500000000002</v>
      </c>
      <c r="CQ44" s="9">
        <v>821.26700000000005</v>
      </c>
      <c r="CR44" s="9">
        <v>502.29</v>
      </c>
      <c r="CS44" s="9">
        <v>318.97699999999998</v>
      </c>
      <c r="CT44" s="9">
        <v>1034.7</v>
      </c>
      <c r="CU44" s="9">
        <v>461.45100000000002</v>
      </c>
      <c r="CV44" s="9">
        <v>573.24800000000005</v>
      </c>
      <c r="CW44" s="9">
        <v>494.44499999999999</v>
      </c>
      <c r="CX44" s="9">
        <v>249.089</v>
      </c>
      <c r="CY44" s="9">
        <v>245.35599999999999</v>
      </c>
      <c r="CZ44" s="9">
        <v>77.245999999999995</v>
      </c>
      <c r="DA44" s="9">
        <v>36.034999999999997</v>
      </c>
      <c r="DB44" s="9">
        <v>41.210999999999999</v>
      </c>
      <c r="DC44" s="9">
        <v>16.437999999999999</v>
      </c>
      <c r="DD44" s="9">
        <v>10.218999999999999</v>
      </c>
      <c r="DE44" s="9">
        <v>6.2190000000000003</v>
      </c>
      <c r="DF44" s="9">
        <v>13.444000000000001</v>
      </c>
      <c r="DG44" s="9">
        <v>8.7349999999999994</v>
      </c>
      <c r="DH44" s="9">
        <v>4.7089999999999996</v>
      </c>
      <c r="DI44" s="9">
        <v>2.9940000000000002</v>
      </c>
      <c r="DJ44" s="9">
        <v>1.484</v>
      </c>
      <c r="DK44" s="9">
        <v>1.51</v>
      </c>
      <c r="DL44" s="9">
        <v>60.808999999999997</v>
      </c>
      <c r="DM44" s="9">
        <v>25.815999999999999</v>
      </c>
      <c r="DN44" s="9">
        <v>34.991999999999997</v>
      </c>
      <c r="DO44" s="9">
        <v>458.07299999999998</v>
      </c>
      <c r="DP44" s="9">
        <v>231.04900000000001</v>
      </c>
      <c r="DQ44" s="9">
        <v>227.024</v>
      </c>
      <c r="DR44" s="9">
        <v>98.311000000000007</v>
      </c>
      <c r="DS44" s="9">
        <v>68.623999999999995</v>
      </c>
      <c r="DT44" s="9">
        <v>29.687000000000001</v>
      </c>
      <c r="DU44" s="9">
        <v>359.762</v>
      </c>
      <c r="DV44" s="9">
        <v>162.42500000000001</v>
      </c>
      <c r="DW44" s="9">
        <v>197.33699999999999</v>
      </c>
      <c r="DX44" s="9">
        <v>109.8</v>
      </c>
      <c r="DY44" s="9">
        <v>75.370999999999995</v>
      </c>
      <c r="DZ44" s="9">
        <v>34.429000000000002</v>
      </c>
      <c r="EA44" s="9">
        <v>384.64499999999998</v>
      </c>
      <c r="EB44" s="9">
        <v>173.71799999999999</v>
      </c>
      <c r="EC44" s="9">
        <v>210.92699999999999</v>
      </c>
      <c r="ED44" s="9">
        <v>373.20600000000002</v>
      </c>
      <c r="EE44" s="9">
        <v>171.16</v>
      </c>
      <c r="EF44" s="9">
        <v>202.04599999999999</v>
      </c>
      <c r="EG44" s="9">
        <v>654.80399999999997</v>
      </c>
      <c r="EH44" s="9">
        <v>321.334</v>
      </c>
      <c r="EI44" s="9">
        <v>333.47</v>
      </c>
      <c r="EJ44" s="9">
        <v>149.87899999999999</v>
      </c>
      <c r="EK44" s="9">
        <v>100.539</v>
      </c>
      <c r="EL44" s="9">
        <v>49.34</v>
      </c>
      <c r="EM44" s="9">
        <v>504.92500000000001</v>
      </c>
      <c r="EN44" s="9">
        <v>220.79499999999999</v>
      </c>
      <c r="EO44" s="9">
        <v>284.13</v>
      </c>
      <c r="EP44" s="9">
        <v>204.28200000000001</v>
      </c>
      <c r="EQ44" s="9">
        <v>100.77500000000001</v>
      </c>
      <c r="ER44" s="9">
        <v>103.50700000000001</v>
      </c>
      <c r="ES44" s="9">
        <v>33.526000000000003</v>
      </c>
      <c r="ET44" s="9">
        <v>14.712999999999999</v>
      </c>
      <c r="EU44" s="9">
        <v>18.812999999999999</v>
      </c>
      <c r="EV44" s="9">
        <v>2.0750000000000002</v>
      </c>
      <c r="EW44" s="9">
        <v>1.643</v>
      </c>
      <c r="EX44" s="9">
        <v>0.43099999999999999</v>
      </c>
      <c r="EY44" s="9">
        <v>2.0750000000000002</v>
      </c>
      <c r="EZ44" s="9">
        <v>1.643</v>
      </c>
      <c r="FA44" s="9">
        <v>0.43099999999999999</v>
      </c>
      <c r="FB44" s="9">
        <v>0</v>
      </c>
      <c r="FC44" s="9">
        <v>0</v>
      </c>
      <c r="FD44" s="9">
        <v>0</v>
      </c>
      <c r="FE44" s="9">
        <v>31.451000000000001</v>
      </c>
      <c r="FF44" s="9">
        <v>13.069000000000001</v>
      </c>
      <c r="FG44" s="9">
        <v>18.382000000000001</v>
      </c>
      <c r="FH44" s="9">
        <v>187.97399999999999</v>
      </c>
      <c r="FI44" s="9">
        <v>93.402000000000001</v>
      </c>
      <c r="FJ44" s="9">
        <v>94.572999999999993</v>
      </c>
      <c r="FK44" s="9">
        <v>13.515000000000001</v>
      </c>
      <c r="FL44" s="9">
        <v>10.837</v>
      </c>
      <c r="FM44" s="9">
        <v>2.6789999999999998</v>
      </c>
      <c r="FN44" s="9">
        <v>174.459</v>
      </c>
      <c r="FO44" s="9">
        <v>82.564999999999998</v>
      </c>
      <c r="FP44" s="9">
        <v>91.894000000000005</v>
      </c>
      <c r="FQ44" s="9">
        <v>14.893000000000001</v>
      </c>
      <c r="FR44" s="9">
        <v>11.782999999999999</v>
      </c>
      <c r="FS44" s="9">
        <v>3.11</v>
      </c>
      <c r="FT44" s="9">
        <v>189.39</v>
      </c>
      <c r="FU44" s="9">
        <v>88.992000000000004</v>
      </c>
      <c r="FV44" s="9">
        <v>100.39700000000001</v>
      </c>
      <c r="FW44" s="9">
        <v>176.53399999999999</v>
      </c>
      <c r="FX44" s="9">
        <v>84.207999999999998</v>
      </c>
      <c r="FY44" s="9">
        <v>92.325000000000003</v>
      </c>
      <c r="FZ44" s="9">
        <v>1201.162</v>
      </c>
      <c r="GA44" s="9">
        <v>642.40700000000004</v>
      </c>
      <c r="GB44" s="9">
        <v>558.755</v>
      </c>
      <c r="GC44" s="9">
        <v>671.38800000000003</v>
      </c>
      <c r="GD44" s="9">
        <v>401.75099999999998</v>
      </c>
      <c r="GE44" s="9">
        <v>269.637</v>
      </c>
      <c r="GF44" s="9">
        <v>529.774</v>
      </c>
      <c r="GG44" s="9">
        <v>240.65600000000001</v>
      </c>
      <c r="GH44" s="9">
        <v>289.11799999999999</v>
      </c>
      <c r="GI44" s="9">
        <v>290.16300000000001</v>
      </c>
      <c r="GJ44" s="9">
        <v>148.31399999999999</v>
      </c>
      <c r="GK44" s="9">
        <v>141.84899999999999</v>
      </c>
      <c r="GL44" s="9">
        <v>43.72</v>
      </c>
      <c r="GM44" s="9">
        <v>21.321999999999999</v>
      </c>
      <c r="GN44" s="9">
        <v>22.398</v>
      </c>
      <c r="GO44" s="9">
        <v>14.363</v>
      </c>
      <c r="GP44" s="9">
        <v>8.5760000000000005</v>
      </c>
      <c r="GQ44" s="9">
        <v>5.7880000000000003</v>
      </c>
      <c r="GR44" s="9">
        <v>11.369</v>
      </c>
      <c r="GS44" s="9">
        <v>7.0910000000000002</v>
      </c>
      <c r="GT44" s="9">
        <v>4.2779999999999996</v>
      </c>
      <c r="GU44" s="9">
        <v>2.9940000000000002</v>
      </c>
      <c r="GV44" s="9">
        <v>1.484</v>
      </c>
      <c r="GW44" s="9">
        <v>1.51</v>
      </c>
      <c r="GX44" s="9">
        <v>29.356999999999999</v>
      </c>
      <c r="GY44" s="9">
        <v>12.747</v>
      </c>
      <c r="GZ44" s="9">
        <v>16.61</v>
      </c>
      <c r="HA44" s="9">
        <v>270.09899999999999</v>
      </c>
      <c r="HB44" s="9">
        <v>137.64699999999999</v>
      </c>
      <c r="HC44" s="9">
        <v>132.452</v>
      </c>
      <c r="HD44" s="9">
        <v>84.796000000000006</v>
      </c>
      <c r="HE44" s="9">
        <v>57.786999999999999</v>
      </c>
      <c r="HF44" s="9">
        <v>27.007999999999999</v>
      </c>
      <c r="HG44" s="9">
        <v>185.303</v>
      </c>
      <c r="HH44" s="9">
        <v>79.86</v>
      </c>
      <c r="HI44" s="9">
        <v>105.443</v>
      </c>
      <c r="HJ44" s="9">
        <v>94.906999999999996</v>
      </c>
      <c r="HK44" s="9">
        <v>63.588000000000001</v>
      </c>
      <c r="HL44" s="9">
        <v>31.318999999999999</v>
      </c>
      <c r="HM44" s="9">
        <v>195.256</v>
      </c>
      <c r="HN44" s="9">
        <v>84.725999999999999</v>
      </c>
      <c r="HO44" s="9">
        <v>110.53</v>
      </c>
      <c r="HP44" s="9">
        <v>196.672</v>
      </c>
      <c r="HQ44" s="9">
        <v>86.950999999999993</v>
      </c>
      <c r="HR44" s="9">
        <v>109.721</v>
      </c>
      <c r="HS44" s="9">
        <v>2885.92</v>
      </c>
      <c r="HT44" s="9">
        <v>1578.84</v>
      </c>
      <c r="HU44" s="9">
        <v>1307.079</v>
      </c>
      <c r="HV44" s="9">
        <v>2201.9189999999999</v>
      </c>
      <c r="HW44" s="9">
        <v>1361.0630000000001</v>
      </c>
      <c r="HX44" s="9">
        <v>840.85599999999999</v>
      </c>
      <c r="HY44" s="9">
        <v>684.00099999999998</v>
      </c>
      <c r="HZ44" s="9">
        <v>217.77699999999999</v>
      </c>
      <c r="IA44" s="9">
        <v>466.22300000000001</v>
      </c>
      <c r="IB44" s="9">
        <v>409.529</v>
      </c>
      <c r="IC44" s="9">
        <v>229.42</v>
      </c>
      <c r="ID44" s="9">
        <v>180.10900000000001</v>
      </c>
      <c r="IE44" s="9">
        <v>56.460999999999999</v>
      </c>
      <c r="IF44" s="9">
        <v>34.637999999999998</v>
      </c>
      <c r="IG44" s="9">
        <v>21.823</v>
      </c>
      <c r="IH44" s="9">
        <v>23.547999999999998</v>
      </c>
      <c r="II44" s="9">
        <v>16.555</v>
      </c>
      <c r="IJ44" s="9">
        <v>6.9930000000000003</v>
      </c>
      <c r="IK44" s="9">
        <v>15.082000000000001</v>
      </c>
      <c r="IL44" s="9">
        <v>10.971</v>
      </c>
      <c r="IM44" s="9">
        <v>4.1109999999999998</v>
      </c>
      <c r="IN44" s="9">
        <v>8.4659999999999993</v>
      </c>
      <c r="IO44" s="9">
        <v>5.585</v>
      </c>
      <c r="IP44" s="9">
        <v>2.8809999999999998</v>
      </c>
      <c r="IQ44" s="9">
        <v>32.912999999999997</v>
      </c>
    </row>
    <row r="45" spans="1:251">
      <c r="A45" s="10">
        <v>42856</v>
      </c>
      <c r="B45" s="9">
        <v>12256.094999999999</v>
      </c>
      <c r="C45" s="9">
        <v>6541.0119999999997</v>
      </c>
      <c r="D45" s="9">
        <v>5715.0829999999996</v>
      </c>
      <c r="E45" s="9">
        <v>8334.0619999999999</v>
      </c>
      <c r="F45" s="9">
        <v>5308.0060000000003</v>
      </c>
      <c r="G45" s="9">
        <v>3026.0549999999998</v>
      </c>
      <c r="H45" s="9">
        <v>3922.0329999999999</v>
      </c>
      <c r="I45" s="9">
        <v>1233.0050000000001</v>
      </c>
      <c r="J45" s="9">
        <v>2689.0279999999998</v>
      </c>
      <c r="K45" s="9">
        <v>1816.8979999999999</v>
      </c>
      <c r="L45" s="9">
        <v>940.80200000000002</v>
      </c>
      <c r="M45" s="9">
        <v>876.096</v>
      </c>
      <c r="N45" s="9">
        <v>350.13200000000001</v>
      </c>
      <c r="O45" s="9">
        <v>196.71</v>
      </c>
      <c r="P45" s="9">
        <v>153.422</v>
      </c>
      <c r="Q45" s="9">
        <v>121.51300000000001</v>
      </c>
      <c r="R45" s="9">
        <v>91.364999999999995</v>
      </c>
      <c r="S45" s="9">
        <v>30.148</v>
      </c>
      <c r="T45" s="9">
        <v>68.465999999999994</v>
      </c>
      <c r="U45" s="9">
        <v>54.026000000000003</v>
      </c>
      <c r="V45" s="9">
        <v>14.44</v>
      </c>
      <c r="W45" s="9">
        <v>53.048000000000002</v>
      </c>
      <c r="X45" s="9">
        <v>37.340000000000003</v>
      </c>
      <c r="Y45" s="9">
        <v>15.708</v>
      </c>
      <c r="Z45" s="9">
        <v>228.619</v>
      </c>
      <c r="AA45" s="9">
        <v>105.345</v>
      </c>
      <c r="AB45" s="9">
        <v>123.274</v>
      </c>
      <c r="AC45" s="9">
        <v>1624.24</v>
      </c>
      <c r="AD45" s="9">
        <v>834.57500000000005</v>
      </c>
      <c r="AE45" s="9">
        <v>789.66499999999996</v>
      </c>
      <c r="AF45" s="9">
        <v>584.33399999999995</v>
      </c>
      <c r="AG45" s="9">
        <v>424.58600000000001</v>
      </c>
      <c r="AH45" s="9">
        <v>159.74799999999999</v>
      </c>
      <c r="AI45" s="9">
        <v>1039.9059999999999</v>
      </c>
      <c r="AJ45" s="9">
        <v>409.98899999999998</v>
      </c>
      <c r="AK45" s="9">
        <v>629.91700000000003</v>
      </c>
      <c r="AL45" s="9">
        <v>680.46900000000005</v>
      </c>
      <c r="AM45" s="9">
        <v>493.31200000000001</v>
      </c>
      <c r="AN45" s="9">
        <v>187.15700000000001</v>
      </c>
      <c r="AO45" s="9">
        <v>1136.4290000000001</v>
      </c>
      <c r="AP45" s="9">
        <v>447.48899999999998</v>
      </c>
      <c r="AQ45" s="9">
        <v>688.93899999999996</v>
      </c>
      <c r="AR45" s="9">
        <v>1108.3720000000001</v>
      </c>
      <c r="AS45" s="9">
        <v>464.01499999999999</v>
      </c>
      <c r="AT45" s="9">
        <v>644.35699999999997</v>
      </c>
      <c r="AU45" s="9">
        <v>11768.078</v>
      </c>
      <c r="AV45" s="9">
        <v>6241.2169999999996</v>
      </c>
      <c r="AW45" s="9">
        <v>5526.8620000000001</v>
      </c>
      <c r="AX45" s="9">
        <v>8116.3609999999999</v>
      </c>
      <c r="AY45" s="9">
        <v>5146.4880000000003</v>
      </c>
      <c r="AZ45" s="9">
        <v>2969.873</v>
      </c>
      <c r="BA45" s="9">
        <v>3651.7170000000001</v>
      </c>
      <c r="BB45" s="9">
        <v>1094.729</v>
      </c>
      <c r="BC45" s="9">
        <v>2556.9879999999998</v>
      </c>
      <c r="BD45" s="9">
        <v>1777.374</v>
      </c>
      <c r="BE45" s="9">
        <v>914.09900000000005</v>
      </c>
      <c r="BF45" s="9">
        <v>863.27599999999995</v>
      </c>
      <c r="BG45" s="9">
        <v>332.07799999999997</v>
      </c>
      <c r="BH45" s="9">
        <v>183.833</v>
      </c>
      <c r="BI45" s="9">
        <v>148.245</v>
      </c>
      <c r="BJ45" s="9">
        <v>120.087</v>
      </c>
      <c r="BK45" s="9">
        <v>89.938999999999993</v>
      </c>
      <c r="BL45" s="9">
        <v>30.148</v>
      </c>
      <c r="BM45" s="9">
        <v>67.552000000000007</v>
      </c>
      <c r="BN45" s="9">
        <v>53.112000000000002</v>
      </c>
      <c r="BO45" s="9">
        <v>14.44</v>
      </c>
      <c r="BP45" s="9">
        <v>52.534999999999997</v>
      </c>
      <c r="BQ45" s="9">
        <v>36.826999999999998</v>
      </c>
      <c r="BR45" s="9">
        <v>15.708</v>
      </c>
      <c r="BS45" s="9">
        <v>211.99</v>
      </c>
      <c r="BT45" s="9">
        <v>93.894000000000005</v>
      </c>
      <c r="BU45" s="9">
        <v>118.09699999999999</v>
      </c>
      <c r="BV45" s="9">
        <v>1597.85</v>
      </c>
      <c r="BW45" s="9">
        <v>817.35699999999997</v>
      </c>
      <c r="BX45" s="9">
        <v>780.49300000000005</v>
      </c>
      <c r="BY45" s="9">
        <v>578.92700000000002</v>
      </c>
      <c r="BZ45" s="9">
        <v>419.91300000000001</v>
      </c>
      <c r="CA45" s="9">
        <v>159.01400000000001</v>
      </c>
      <c r="CB45" s="9">
        <v>1018.923</v>
      </c>
      <c r="CC45" s="9">
        <v>397.44400000000002</v>
      </c>
      <c r="CD45" s="9">
        <v>621.47900000000004</v>
      </c>
      <c r="CE45" s="9">
        <v>673.63499999999999</v>
      </c>
      <c r="CF45" s="9">
        <v>487.21300000000002</v>
      </c>
      <c r="CG45" s="9">
        <v>186.422</v>
      </c>
      <c r="CH45" s="9">
        <v>1103.739</v>
      </c>
      <c r="CI45" s="9">
        <v>426.88499999999999</v>
      </c>
      <c r="CJ45" s="9">
        <v>676.85400000000004</v>
      </c>
      <c r="CK45" s="9">
        <v>1086.4760000000001</v>
      </c>
      <c r="CL45" s="9">
        <v>450.55599999999998</v>
      </c>
      <c r="CM45" s="9">
        <v>635.91899999999998</v>
      </c>
      <c r="CN45" s="9">
        <v>1849.934</v>
      </c>
      <c r="CO45" s="9">
        <v>946.72199999999998</v>
      </c>
      <c r="CP45" s="9">
        <v>903.21299999999997</v>
      </c>
      <c r="CQ45" s="9">
        <v>830.25099999999998</v>
      </c>
      <c r="CR45" s="9">
        <v>498.12799999999999</v>
      </c>
      <c r="CS45" s="9">
        <v>332.12200000000001</v>
      </c>
      <c r="CT45" s="9">
        <v>1019.684</v>
      </c>
      <c r="CU45" s="9">
        <v>448.59300000000002</v>
      </c>
      <c r="CV45" s="9">
        <v>571.09100000000001</v>
      </c>
      <c r="CW45" s="9">
        <v>486.12799999999999</v>
      </c>
      <c r="CX45" s="9">
        <v>243.09299999999999</v>
      </c>
      <c r="CY45" s="9">
        <v>243.035</v>
      </c>
      <c r="CZ45" s="9">
        <v>71.174000000000007</v>
      </c>
      <c r="DA45" s="9">
        <v>37.162999999999997</v>
      </c>
      <c r="DB45" s="9">
        <v>34.011000000000003</v>
      </c>
      <c r="DC45" s="9">
        <v>11.657999999999999</v>
      </c>
      <c r="DD45" s="9">
        <v>9.391</v>
      </c>
      <c r="DE45" s="9">
        <v>2.2669999999999999</v>
      </c>
      <c r="DF45" s="9">
        <v>8.0139999999999993</v>
      </c>
      <c r="DG45" s="9">
        <v>6.5460000000000003</v>
      </c>
      <c r="DH45" s="9">
        <v>1.468</v>
      </c>
      <c r="DI45" s="9">
        <v>3.6440000000000001</v>
      </c>
      <c r="DJ45" s="9">
        <v>2.8450000000000002</v>
      </c>
      <c r="DK45" s="9">
        <v>0.79900000000000004</v>
      </c>
      <c r="DL45" s="9">
        <v>59.515999999999998</v>
      </c>
      <c r="DM45" s="9">
        <v>27.771999999999998</v>
      </c>
      <c r="DN45" s="9">
        <v>31.744</v>
      </c>
      <c r="DO45" s="9">
        <v>455.94299999999998</v>
      </c>
      <c r="DP45" s="9">
        <v>226.22399999999999</v>
      </c>
      <c r="DQ45" s="9">
        <v>229.71899999999999</v>
      </c>
      <c r="DR45" s="9">
        <v>96.33</v>
      </c>
      <c r="DS45" s="9">
        <v>65.191000000000003</v>
      </c>
      <c r="DT45" s="9">
        <v>31.138999999999999</v>
      </c>
      <c r="DU45" s="9">
        <v>359.613</v>
      </c>
      <c r="DV45" s="9">
        <v>161.03299999999999</v>
      </c>
      <c r="DW45" s="9">
        <v>198.58</v>
      </c>
      <c r="DX45" s="9">
        <v>105.508</v>
      </c>
      <c r="DY45" s="9">
        <v>72.731999999999999</v>
      </c>
      <c r="DZ45" s="9">
        <v>32.774999999999999</v>
      </c>
      <c r="EA45" s="9">
        <v>380.62</v>
      </c>
      <c r="EB45" s="9">
        <v>170.36099999999999</v>
      </c>
      <c r="EC45" s="9">
        <v>210.25899999999999</v>
      </c>
      <c r="ED45" s="9">
        <v>367.62700000000001</v>
      </c>
      <c r="EE45" s="9">
        <v>167.57900000000001</v>
      </c>
      <c r="EF45" s="9">
        <v>200.048</v>
      </c>
      <c r="EG45" s="9">
        <v>636.25</v>
      </c>
      <c r="EH45" s="9">
        <v>305.69</v>
      </c>
      <c r="EI45" s="9">
        <v>330.56</v>
      </c>
      <c r="EJ45" s="9">
        <v>145.88300000000001</v>
      </c>
      <c r="EK45" s="9">
        <v>96.936000000000007</v>
      </c>
      <c r="EL45" s="9">
        <v>48.945999999999998</v>
      </c>
      <c r="EM45" s="9">
        <v>490.36700000000002</v>
      </c>
      <c r="EN45" s="9">
        <v>208.75399999999999</v>
      </c>
      <c r="EO45" s="9">
        <v>281.613</v>
      </c>
      <c r="EP45" s="9">
        <v>203.297</v>
      </c>
      <c r="EQ45" s="9">
        <v>96.980999999999995</v>
      </c>
      <c r="ER45" s="9">
        <v>106.315</v>
      </c>
      <c r="ES45" s="9">
        <v>36.988</v>
      </c>
      <c r="ET45" s="9">
        <v>17.677</v>
      </c>
      <c r="EU45" s="9">
        <v>19.311</v>
      </c>
      <c r="EV45" s="9">
        <v>2.4649999999999999</v>
      </c>
      <c r="EW45" s="9">
        <v>1.9339999999999999</v>
      </c>
      <c r="EX45" s="9">
        <v>0.53</v>
      </c>
      <c r="EY45" s="9">
        <v>0.78900000000000003</v>
      </c>
      <c r="EZ45" s="9">
        <v>0.25900000000000001</v>
      </c>
      <c r="FA45" s="9">
        <v>0.53</v>
      </c>
      <c r="FB45" s="9">
        <v>1.675</v>
      </c>
      <c r="FC45" s="9">
        <v>1.675</v>
      </c>
      <c r="FD45" s="9">
        <v>0</v>
      </c>
      <c r="FE45" s="9">
        <v>34.523000000000003</v>
      </c>
      <c r="FF45" s="9">
        <v>15.742000000000001</v>
      </c>
      <c r="FG45" s="9">
        <v>18.780999999999999</v>
      </c>
      <c r="FH45" s="9">
        <v>188.63200000000001</v>
      </c>
      <c r="FI45" s="9">
        <v>89.349000000000004</v>
      </c>
      <c r="FJ45" s="9">
        <v>99.283000000000001</v>
      </c>
      <c r="FK45" s="9">
        <v>20.6</v>
      </c>
      <c r="FL45" s="9">
        <v>15.888</v>
      </c>
      <c r="FM45" s="9">
        <v>4.7119999999999997</v>
      </c>
      <c r="FN45" s="9">
        <v>168.03200000000001</v>
      </c>
      <c r="FO45" s="9">
        <v>73.462000000000003</v>
      </c>
      <c r="FP45" s="9">
        <v>94.570999999999998</v>
      </c>
      <c r="FQ45" s="9">
        <v>22.533999999999999</v>
      </c>
      <c r="FR45" s="9">
        <v>17.821999999999999</v>
      </c>
      <c r="FS45" s="9">
        <v>4.7119999999999997</v>
      </c>
      <c r="FT45" s="9">
        <v>180.76300000000001</v>
      </c>
      <c r="FU45" s="9">
        <v>79.159000000000006</v>
      </c>
      <c r="FV45" s="9">
        <v>101.604</v>
      </c>
      <c r="FW45" s="9">
        <v>168.822</v>
      </c>
      <c r="FX45" s="9">
        <v>73.721000000000004</v>
      </c>
      <c r="FY45" s="9">
        <v>95.100999999999999</v>
      </c>
      <c r="FZ45" s="9">
        <v>1213.684</v>
      </c>
      <c r="GA45" s="9">
        <v>641.03099999999995</v>
      </c>
      <c r="GB45" s="9">
        <v>572.65300000000002</v>
      </c>
      <c r="GC45" s="9">
        <v>684.36800000000005</v>
      </c>
      <c r="GD45" s="9">
        <v>401.19200000000001</v>
      </c>
      <c r="GE45" s="9">
        <v>283.17599999999999</v>
      </c>
      <c r="GF45" s="9">
        <v>529.31600000000003</v>
      </c>
      <c r="GG45" s="9">
        <v>239.839</v>
      </c>
      <c r="GH45" s="9">
        <v>289.47800000000001</v>
      </c>
      <c r="GI45" s="9">
        <v>282.83100000000002</v>
      </c>
      <c r="GJ45" s="9">
        <v>146.11199999999999</v>
      </c>
      <c r="GK45" s="9">
        <v>136.71899999999999</v>
      </c>
      <c r="GL45" s="9">
        <v>34.186</v>
      </c>
      <c r="GM45" s="9">
        <v>19.486000000000001</v>
      </c>
      <c r="GN45" s="9">
        <v>14.7</v>
      </c>
      <c r="GO45" s="9">
        <v>9.1929999999999996</v>
      </c>
      <c r="GP45" s="9">
        <v>7.4569999999999999</v>
      </c>
      <c r="GQ45" s="9">
        <v>1.7370000000000001</v>
      </c>
      <c r="GR45" s="9">
        <v>7.2240000000000002</v>
      </c>
      <c r="GS45" s="9">
        <v>6.2869999999999999</v>
      </c>
      <c r="GT45" s="9">
        <v>0.93799999999999994</v>
      </c>
      <c r="GU45" s="9">
        <v>1.9690000000000001</v>
      </c>
      <c r="GV45" s="9">
        <v>1.17</v>
      </c>
      <c r="GW45" s="9">
        <v>0.79900000000000004</v>
      </c>
      <c r="GX45" s="9">
        <v>24.992999999999999</v>
      </c>
      <c r="GY45" s="9">
        <v>12.03</v>
      </c>
      <c r="GZ45" s="9">
        <v>12.962999999999999</v>
      </c>
      <c r="HA45" s="9">
        <v>267.31099999999998</v>
      </c>
      <c r="HB45" s="9">
        <v>136.874</v>
      </c>
      <c r="HC45" s="9">
        <v>130.43700000000001</v>
      </c>
      <c r="HD45" s="9">
        <v>75.73</v>
      </c>
      <c r="HE45" s="9">
        <v>49.302999999999997</v>
      </c>
      <c r="HF45" s="9">
        <v>26.428000000000001</v>
      </c>
      <c r="HG45" s="9">
        <v>191.58099999999999</v>
      </c>
      <c r="HH45" s="9">
        <v>87.572000000000003</v>
      </c>
      <c r="HI45" s="9">
        <v>104.009</v>
      </c>
      <c r="HJ45" s="9">
        <v>82.972999999999999</v>
      </c>
      <c r="HK45" s="9">
        <v>54.91</v>
      </c>
      <c r="HL45" s="9">
        <v>28.062999999999999</v>
      </c>
      <c r="HM45" s="9">
        <v>199.858</v>
      </c>
      <c r="HN45" s="9">
        <v>91.201999999999998</v>
      </c>
      <c r="HO45" s="9">
        <v>108.65600000000001</v>
      </c>
      <c r="HP45" s="9">
        <v>198.80500000000001</v>
      </c>
      <c r="HQ45" s="9">
        <v>93.858999999999995</v>
      </c>
      <c r="HR45" s="9">
        <v>104.947</v>
      </c>
      <c r="HS45" s="9">
        <v>2880.614</v>
      </c>
      <c r="HT45" s="9">
        <v>1569.075</v>
      </c>
      <c r="HU45" s="9">
        <v>1311.539</v>
      </c>
      <c r="HV45" s="9">
        <v>2202.6819999999998</v>
      </c>
      <c r="HW45" s="9">
        <v>1352.537</v>
      </c>
      <c r="HX45" s="9">
        <v>850.14499999999998</v>
      </c>
      <c r="HY45" s="9">
        <v>677.93200000000002</v>
      </c>
      <c r="HZ45" s="9">
        <v>216.53800000000001</v>
      </c>
      <c r="IA45" s="9">
        <v>461.39400000000001</v>
      </c>
      <c r="IB45" s="9">
        <v>421.20499999999998</v>
      </c>
      <c r="IC45" s="9">
        <v>236.024</v>
      </c>
      <c r="ID45" s="9">
        <v>185.18100000000001</v>
      </c>
      <c r="IE45" s="9">
        <v>68.512</v>
      </c>
      <c r="IF45" s="9">
        <v>39.024999999999999</v>
      </c>
      <c r="IG45" s="9">
        <v>29.486999999999998</v>
      </c>
      <c r="IH45" s="9">
        <v>28.664000000000001</v>
      </c>
      <c r="II45" s="9">
        <v>20.254999999999999</v>
      </c>
      <c r="IJ45" s="9">
        <v>8.4090000000000007</v>
      </c>
      <c r="IK45" s="9">
        <v>14.999000000000001</v>
      </c>
      <c r="IL45" s="9">
        <v>11.561</v>
      </c>
      <c r="IM45" s="9">
        <v>3.4390000000000001</v>
      </c>
      <c r="IN45" s="9">
        <v>13.664999999999999</v>
      </c>
      <c r="IO45" s="9">
        <v>8.6940000000000008</v>
      </c>
      <c r="IP45" s="9">
        <v>4.9710000000000001</v>
      </c>
      <c r="IQ45" s="9">
        <v>39.847999999999999</v>
      </c>
    </row>
    <row r="46" spans="1:251">
      <c r="A46" s="10">
        <v>42887</v>
      </c>
      <c r="B46" s="9">
        <v>12254.136</v>
      </c>
      <c r="C46" s="9">
        <v>6526.049</v>
      </c>
      <c r="D46" s="9">
        <v>5728.0879999999997</v>
      </c>
      <c r="E46" s="9">
        <v>8382.61</v>
      </c>
      <c r="F46" s="9">
        <v>5336.4639999999999</v>
      </c>
      <c r="G46" s="9">
        <v>3046.145</v>
      </c>
      <c r="H46" s="9">
        <v>3871.527</v>
      </c>
      <c r="I46" s="9">
        <v>1189.5840000000001</v>
      </c>
      <c r="J46" s="9">
        <v>2681.942</v>
      </c>
      <c r="K46" s="9">
        <v>1809.8889999999999</v>
      </c>
      <c r="L46" s="9">
        <v>947.53099999999995</v>
      </c>
      <c r="M46" s="9">
        <v>862.35799999999995</v>
      </c>
      <c r="N46" s="9">
        <v>326.85599999999999</v>
      </c>
      <c r="O46" s="9">
        <v>179.655</v>
      </c>
      <c r="P46" s="9">
        <v>147.20099999999999</v>
      </c>
      <c r="Q46" s="9">
        <v>120.961</v>
      </c>
      <c r="R46" s="9">
        <v>92.430999999999997</v>
      </c>
      <c r="S46" s="9">
        <v>28.53</v>
      </c>
      <c r="T46" s="9">
        <v>65.111999999999995</v>
      </c>
      <c r="U46" s="9">
        <v>50.524999999999999</v>
      </c>
      <c r="V46" s="9">
        <v>14.587</v>
      </c>
      <c r="W46" s="9">
        <v>55.85</v>
      </c>
      <c r="X46" s="9">
        <v>41.905999999999999</v>
      </c>
      <c r="Y46" s="9">
        <v>13.944000000000001</v>
      </c>
      <c r="Z46" s="9">
        <v>205.89500000000001</v>
      </c>
      <c r="AA46" s="9">
        <v>87.224000000000004</v>
      </c>
      <c r="AB46" s="9">
        <v>118.67100000000001</v>
      </c>
      <c r="AC46" s="9">
        <v>1629.7819999999999</v>
      </c>
      <c r="AD46" s="9">
        <v>848.14499999999998</v>
      </c>
      <c r="AE46" s="9">
        <v>781.63699999999994</v>
      </c>
      <c r="AF46" s="9">
        <v>603.524</v>
      </c>
      <c r="AG46" s="9">
        <v>448.68099999999998</v>
      </c>
      <c r="AH46" s="9">
        <v>154.84299999999999</v>
      </c>
      <c r="AI46" s="9">
        <v>1026.2570000000001</v>
      </c>
      <c r="AJ46" s="9">
        <v>399.464</v>
      </c>
      <c r="AK46" s="9">
        <v>626.79399999999998</v>
      </c>
      <c r="AL46" s="9">
        <v>699.803</v>
      </c>
      <c r="AM46" s="9">
        <v>520.904</v>
      </c>
      <c r="AN46" s="9">
        <v>178.9</v>
      </c>
      <c r="AO46" s="9">
        <v>1110.086</v>
      </c>
      <c r="AP46" s="9">
        <v>426.62700000000001</v>
      </c>
      <c r="AQ46" s="9">
        <v>683.45899999999995</v>
      </c>
      <c r="AR46" s="9">
        <v>1091.3689999999999</v>
      </c>
      <c r="AS46" s="9">
        <v>449.98899999999998</v>
      </c>
      <c r="AT46" s="9">
        <v>641.38099999999997</v>
      </c>
      <c r="AU46" s="9">
        <v>11762.502</v>
      </c>
      <c r="AV46" s="9">
        <v>6224.7120000000004</v>
      </c>
      <c r="AW46" s="9">
        <v>5537.79</v>
      </c>
      <c r="AX46" s="9">
        <v>8161.4210000000003</v>
      </c>
      <c r="AY46" s="9">
        <v>5169.9620000000004</v>
      </c>
      <c r="AZ46" s="9">
        <v>2991.4589999999998</v>
      </c>
      <c r="BA46" s="9">
        <v>3601.0810000000001</v>
      </c>
      <c r="BB46" s="9">
        <v>1054.75</v>
      </c>
      <c r="BC46" s="9">
        <v>2546.3310000000001</v>
      </c>
      <c r="BD46" s="9">
        <v>1771.9570000000001</v>
      </c>
      <c r="BE46" s="9">
        <v>923.23299999999995</v>
      </c>
      <c r="BF46" s="9">
        <v>848.72400000000005</v>
      </c>
      <c r="BG46" s="9">
        <v>311.60300000000001</v>
      </c>
      <c r="BH46" s="9">
        <v>170.04300000000001</v>
      </c>
      <c r="BI46" s="9">
        <v>141.56</v>
      </c>
      <c r="BJ46" s="9">
        <v>117.673</v>
      </c>
      <c r="BK46" s="9">
        <v>89.748999999999995</v>
      </c>
      <c r="BL46" s="9">
        <v>27.925000000000001</v>
      </c>
      <c r="BM46" s="9">
        <v>63.414999999999999</v>
      </c>
      <c r="BN46" s="9">
        <v>49.433</v>
      </c>
      <c r="BO46" s="9">
        <v>13.981</v>
      </c>
      <c r="BP46" s="9">
        <v>54.259</v>
      </c>
      <c r="BQ46" s="9">
        <v>40.314999999999998</v>
      </c>
      <c r="BR46" s="9">
        <v>13.944000000000001</v>
      </c>
      <c r="BS46" s="9">
        <v>193.929</v>
      </c>
      <c r="BT46" s="9">
        <v>80.293999999999997</v>
      </c>
      <c r="BU46" s="9">
        <v>113.63500000000001</v>
      </c>
      <c r="BV46" s="9">
        <v>1603.3869999999999</v>
      </c>
      <c r="BW46" s="9">
        <v>831.22400000000005</v>
      </c>
      <c r="BX46" s="9">
        <v>772.16200000000003</v>
      </c>
      <c r="BY46" s="9">
        <v>596.74300000000005</v>
      </c>
      <c r="BZ46" s="9">
        <v>443.53399999999999</v>
      </c>
      <c r="CA46" s="9">
        <v>153.209</v>
      </c>
      <c r="CB46" s="9">
        <v>1006.644</v>
      </c>
      <c r="CC46" s="9">
        <v>387.69099999999997</v>
      </c>
      <c r="CD46" s="9">
        <v>618.95299999999997</v>
      </c>
      <c r="CE46" s="9">
        <v>689.73400000000004</v>
      </c>
      <c r="CF46" s="9">
        <v>513.07399999999996</v>
      </c>
      <c r="CG46" s="9">
        <v>176.66</v>
      </c>
      <c r="CH46" s="9">
        <v>1082.223</v>
      </c>
      <c r="CI46" s="9">
        <v>410.15899999999999</v>
      </c>
      <c r="CJ46" s="9">
        <v>672.06500000000005</v>
      </c>
      <c r="CK46" s="9">
        <v>1070.059</v>
      </c>
      <c r="CL46" s="9">
        <v>437.12400000000002</v>
      </c>
      <c r="CM46" s="9">
        <v>632.93399999999997</v>
      </c>
      <c r="CN46" s="9">
        <v>1834.847</v>
      </c>
      <c r="CO46" s="9">
        <v>931.09400000000005</v>
      </c>
      <c r="CP46" s="9">
        <v>903.75300000000004</v>
      </c>
      <c r="CQ46" s="9">
        <v>827.18399999999997</v>
      </c>
      <c r="CR46" s="9">
        <v>503.31</v>
      </c>
      <c r="CS46" s="9">
        <v>323.87400000000002</v>
      </c>
      <c r="CT46" s="9">
        <v>1007.663</v>
      </c>
      <c r="CU46" s="9">
        <v>427.78399999999999</v>
      </c>
      <c r="CV46" s="9">
        <v>579.87900000000002</v>
      </c>
      <c r="CW46" s="9">
        <v>475.601</v>
      </c>
      <c r="CX46" s="9">
        <v>230.46600000000001</v>
      </c>
      <c r="CY46" s="9">
        <v>245.13499999999999</v>
      </c>
      <c r="CZ46" s="9">
        <v>73.316000000000003</v>
      </c>
      <c r="DA46" s="9">
        <v>33.11</v>
      </c>
      <c r="DB46" s="9">
        <v>40.206000000000003</v>
      </c>
      <c r="DC46" s="9">
        <v>10.863</v>
      </c>
      <c r="DD46" s="9">
        <v>8.6039999999999992</v>
      </c>
      <c r="DE46" s="9">
        <v>2.2589999999999999</v>
      </c>
      <c r="DF46" s="9">
        <v>7.008</v>
      </c>
      <c r="DG46" s="9">
        <v>5.5090000000000003</v>
      </c>
      <c r="DH46" s="9">
        <v>1.5</v>
      </c>
      <c r="DI46" s="9">
        <v>3.8540000000000001</v>
      </c>
      <c r="DJ46" s="9">
        <v>3.0950000000000002</v>
      </c>
      <c r="DK46" s="9">
        <v>0.75900000000000001</v>
      </c>
      <c r="DL46" s="9">
        <v>62.454000000000001</v>
      </c>
      <c r="DM46" s="9">
        <v>24.506</v>
      </c>
      <c r="DN46" s="9">
        <v>37.948</v>
      </c>
      <c r="DO46" s="9">
        <v>442.96300000000002</v>
      </c>
      <c r="DP46" s="9">
        <v>216.303</v>
      </c>
      <c r="DQ46" s="9">
        <v>226.66</v>
      </c>
      <c r="DR46" s="9">
        <v>97.561000000000007</v>
      </c>
      <c r="DS46" s="9">
        <v>66.332999999999998</v>
      </c>
      <c r="DT46" s="9">
        <v>31.228999999999999</v>
      </c>
      <c r="DU46" s="9">
        <v>345.40199999999999</v>
      </c>
      <c r="DV46" s="9">
        <v>149.971</v>
      </c>
      <c r="DW46" s="9">
        <v>195.43100000000001</v>
      </c>
      <c r="DX46" s="9">
        <v>105.758</v>
      </c>
      <c r="DY46" s="9">
        <v>72.271000000000001</v>
      </c>
      <c r="DZ46" s="9">
        <v>33.487000000000002</v>
      </c>
      <c r="EA46" s="9">
        <v>369.84300000000002</v>
      </c>
      <c r="EB46" s="9">
        <v>158.19499999999999</v>
      </c>
      <c r="EC46" s="9">
        <v>211.648</v>
      </c>
      <c r="ED46" s="9">
        <v>352.41</v>
      </c>
      <c r="EE46" s="9">
        <v>155.47999999999999</v>
      </c>
      <c r="EF46" s="9">
        <v>196.93</v>
      </c>
      <c r="EG46" s="9">
        <v>625.99</v>
      </c>
      <c r="EH46" s="9">
        <v>297.94</v>
      </c>
      <c r="EI46" s="9">
        <v>328.04899999999998</v>
      </c>
      <c r="EJ46" s="9">
        <v>140.858</v>
      </c>
      <c r="EK46" s="9">
        <v>95.046000000000006</v>
      </c>
      <c r="EL46" s="9">
        <v>45.811999999999998</v>
      </c>
      <c r="EM46" s="9">
        <v>485.13200000000001</v>
      </c>
      <c r="EN46" s="9">
        <v>202.89400000000001</v>
      </c>
      <c r="EO46" s="9">
        <v>282.238</v>
      </c>
      <c r="EP46" s="9">
        <v>188.369</v>
      </c>
      <c r="EQ46" s="9">
        <v>85.972999999999999</v>
      </c>
      <c r="ER46" s="9">
        <v>102.396</v>
      </c>
      <c r="ES46" s="9">
        <v>32.567</v>
      </c>
      <c r="ET46" s="9">
        <v>16.420000000000002</v>
      </c>
      <c r="EU46" s="9">
        <v>16.146999999999998</v>
      </c>
      <c r="EV46" s="9">
        <v>1.0620000000000001</v>
      </c>
      <c r="EW46" s="9">
        <v>1.0620000000000001</v>
      </c>
      <c r="EX46" s="9">
        <v>0</v>
      </c>
      <c r="EY46" s="9">
        <v>0.35499999999999998</v>
      </c>
      <c r="EZ46" s="9">
        <v>0.35499999999999998</v>
      </c>
      <c r="FA46" s="9">
        <v>0</v>
      </c>
      <c r="FB46" s="9">
        <v>0.70699999999999996</v>
      </c>
      <c r="FC46" s="9">
        <v>0.70699999999999996</v>
      </c>
      <c r="FD46" s="9">
        <v>0</v>
      </c>
      <c r="FE46" s="9">
        <v>31.504999999999999</v>
      </c>
      <c r="FF46" s="9">
        <v>15.358000000000001</v>
      </c>
      <c r="FG46" s="9">
        <v>16.146999999999998</v>
      </c>
      <c r="FH46" s="9">
        <v>172.751</v>
      </c>
      <c r="FI46" s="9">
        <v>79.141999999999996</v>
      </c>
      <c r="FJ46" s="9">
        <v>93.61</v>
      </c>
      <c r="FK46" s="9">
        <v>17.91</v>
      </c>
      <c r="FL46" s="9">
        <v>14.093999999999999</v>
      </c>
      <c r="FM46" s="9">
        <v>3.8149999999999999</v>
      </c>
      <c r="FN46" s="9">
        <v>154.84200000000001</v>
      </c>
      <c r="FO46" s="9">
        <v>65.046999999999997</v>
      </c>
      <c r="FP46" s="9">
        <v>89.795000000000002</v>
      </c>
      <c r="FQ46" s="9">
        <v>18.265000000000001</v>
      </c>
      <c r="FR46" s="9">
        <v>14.45</v>
      </c>
      <c r="FS46" s="9">
        <v>3.8149999999999999</v>
      </c>
      <c r="FT46" s="9">
        <v>170.10400000000001</v>
      </c>
      <c r="FU46" s="9">
        <v>71.524000000000001</v>
      </c>
      <c r="FV46" s="9">
        <v>98.58</v>
      </c>
      <c r="FW46" s="9">
        <v>155.197</v>
      </c>
      <c r="FX46" s="9">
        <v>65.402000000000001</v>
      </c>
      <c r="FY46" s="9">
        <v>89.795000000000002</v>
      </c>
      <c r="FZ46" s="9">
        <v>1208.857</v>
      </c>
      <c r="GA46" s="9">
        <v>633.15300000000002</v>
      </c>
      <c r="GB46" s="9">
        <v>575.70399999999995</v>
      </c>
      <c r="GC46" s="9">
        <v>686.32600000000002</v>
      </c>
      <c r="GD46" s="9">
        <v>408.26400000000001</v>
      </c>
      <c r="GE46" s="9">
        <v>278.06200000000001</v>
      </c>
      <c r="GF46" s="9">
        <v>522.53099999999995</v>
      </c>
      <c r="GG46" s="9">
        <v>224.89</v>
      </c>
      <c r="GH46" s="9">
        <v>297.642</v>
      </c>
      <c r="GI46" s="9">
        <v>287.23200000000003</v>
      </c>
      <c r="GJ46" s="9">
        <v>144.49299999999999</v>
      </c>
      <c r="GK46" s="9">
        <v>142.739</v>
      </c>
      <c r="GL46" s="9">
        <v>40.75</v>
      </c>
      <c r="GM46" s="9">
        <v>16.690999999999999</v>
      </c>
      <c r="GN46" s="9">
        <v>24.059000000000001</v>
      </c>
      <c r="GO46" s="9">
        <v>9.8010000000000002</v>
      </c>
      <c r="GP46" s="9">
        <v>7.5419999999999998</v>
      </c>
      <c r="GQ46" s="9">
        <v>2.2589999999999999</v>
      </c>
      <c r="GR46" s="9">
        <v>6.6529999999999996</v>
      </c>
      <c r="GS46" s="9">
        <v>5.1539999999999999</v>
      </c>
      <c r="GT46" s="9">
        <v>1.5</v>
      </c>
      <c r="GU46" s="9">
        <v>3.1480000000000001</v>
      </c>
      <c r="GV46" s="9">
        <v>2.3889999999999998</v>
      </c>
      <c r="GW46" s="9">
        <v>0.75900000000000001</v>
      </c>
      <c r="GX46" s="9">
        <v>30.949000000000002</v>
      </c>
      <c r="GY46" s="9">
        <v>9.1479999999999997</v>
      </c>
      <c r="GZ46" s="9">
        <v>21.8</v>
      </c>
      <c r="HA46" s="9">
        <v>270.21100000000001</v>
      </c>
      <c r="HB46" s="9">
        <v>137.16200000000001</v>
      </c>
      <c r="HC46" s="9">
        <v>133.05000000000001</v>
      </c>
      <c r="HD46" s="9">
        <v>79.652000000000001</v>
      </c>
      <c r="HE46" s="9">
        <v>52.238</v>
      </c>
      <c r="HF46" s="9">
        <v>27.413</v>
      </c>
      <c r="HG46" s="9">
        <v>190.56</v>
      </c>
      <c r="HH46" s="9">
        <v>84.923000000000002</v>
      </c>
      <c r="HI46" s="9">
        <v>105.636</v>
      </c>
      <c r="HJ46" s="9">
        <v>87.492999999999995</v>
      </c>
      <c r="HK46" s="9">
        <v>57.820999999999998</v>
      </c>
      <c r="HL46" s="9">
        <v>29.672000000000001</v>
      </c>
      <c r="HM46" s="9">
        <v>199.739</v>
      </c>
      <c r="HN46" s="9">
        <v>86.671999999999997</v>
      </c>
      <c r="HO46" s="9">
        <v>113.06699999999999</v>
      </c>
      <c r="HP46" s="9">
        <v>197.21299999999999</v>
      </c>
      <c r="HQ46" s="9">
        <v>90.076999999999998</v>
      </c>
      <c r="HR46" s="9">
        <v>107.136</v>
      </c>
      <c r="HS46" s="9">
        <v>2896.011</v>
      </c>
      <c r="HT46" s="9">
        <v>1573.55</v>
      </c>
      <c r="HU46" s="9">
        <v>1322.461</v>
      </c>
      <c r="HV46" s="9">
        <v>2233.17</v>
      </c>
      <c r="HW46" s="9">
        <v>1368.894</v>
      </c>
      <c r="HX46" s="9">
        <v>864.27599999999995</v>
      </c>
      <c r="HY46" s="9">
        <v>662.84100000000001</v>
      </c>
      <c r="HZ46" s="9">
        <v>204.65700000000001</v>
      </c>
      <c r="IA46" s="9">
        <v>458.185</v>
      </c>
      <c r="IB46" s="9">
        <v>412.26299999999998</v>
      </c>
      <c r="IC46" s="9">
        <v>248.4</v>
      </c>
      <c r="ID46" s="9">
        <v>163.863</v>
      </c>
      <c r="IE46" s="9">
        <v>64.468000000000004</v>
      </c>
      <c r="IF46" s="9">
        <v>40.737000000000002</v>
      </c>
      <c r="IG46" s="9">
        <v>23.731000000000002</v>
      </c>
      <c r="IH46" s="9">
        <v>30.55</v>
      </c>
      <c r="II46" s="9">
        <v>25.234999999999999</v>
      </c>
      <c r="IJ46" s="9">
        <v>5.3150000000000004</v>
      </c>
      <c r="IK46" s="9">
        <v>16.131</v>
      </c>
      <c r="IL46" s="9">
        <v>13.256</v>
      </c>
      <c r="IM46" s="9">
        <v>2.875</v>
      </c>
      <c r="IN46" s="9">
        <v>14.419</v>
      </c>
      <c r="IO46" s="9">
        <v>11.978999999999999</v>
      </c>
      <c r="IP46" s="9">
        <v>2.44</v>
      </c>
      <c r="IQ46" s="9">
        <v>33.917999999999999</v>
      </c>
    </row>
    <row r="47" spans="1:251">
      <c r="A47" s="10">
        <v>42917</v>
      </c>
      <c r="B47" s="9">
        <v>12258.779</v>
      </c>
      <c r="C47" s="9">
        <v>6541.9539999999997</v>
      </c>
      <c r="D47" s="9">
        <v>5716.826</v>
      </c>
      <c r="E47" s="9">
        <v>8409.3799999999992</v>
      </c>
      <c r="F47" s="9">
        <v>5338.8829999999998</v>
      </c>
      <c r="G47" s="9">
        <v>3070.4969999999998</v>
      </c>
      <c r="H47" s="9">
        <v>3849.4</v>
      </c>
      <c r="I47" s="9">
        <v>1203.0709999999999</v>
      </c>
      <c r="J47" s="9">
        <v>2646.3290000000002</v>
      </c>
      <c r="K47" s="9">
        <v>1824.69</v>
      </c>
      <c r="L47" s="9">
        <v>973.44200000000001</v>
      </c>
      <c r="M47" s="9">
        <v>851.24800000000005</v>
      </c>
      <c r="N47" s="9">
        <v>358.60399999999998</v>
      </c>
      <c r="O47" s="9">
        <v>200.82599999999999</v>
      </c>
      <c r="P47" s="9">
        <v>157.779</v>
      </c>
      <c r="Q47" s="9">
        <v>137.28100000000001</v>
      </c>
      <c r="R47" s="9">
        <v>103.80800000000001</v>
      </c>
      <c r="S47" s="9">
        <v>33.473999999999997</v>
      </c>
      <c r="T47" s="9">
        <v>79.463999999999999</v>
      </c>
      <c r="U47" s="9">
        <v>61.051000000000002</v>
      </c>
      <c r="V47" s="9">
        <v>18.413</v>
      </c>
      <c r="W47" s="9">
        <v>57.817999999999998</v>
      </c>
      <c r="X47" s="9">
        <v>42.756999999999998</v>
      </c>
      <c r="Y47" s="9">
        <v>15.061</v>
      </c>
      <c r="Z47" s="9">
        <v>221.32300000000001</v>
      </c>
      <c r="AA47" s="9">
        <v>97.018000000000001</v>
      </c>
      <c r="AB47" s="9">
        <v>124.30500000000001</v>
      </c>
      <c r="AC47" s="9">
        <v>1628.2159999999999</v>
      </c>
      <c r="AD47" s="9">
        <v>860.99800000000005</v>
      </c>
      <c r="AE47" s="9">
        <v>767.21900000000005</v>
      </c>
      <c r="AF47" s="9">
        <v>606.40800000000002</v>
      </c>
      <c r="AG47" s="9">
        <v>446.34399999999999</v>
      </c>
      <c r="AH47" s="9">
        <v>160.065</v>
      </c>
      <c r="AI47" s="9">
        <v>1021.808</v>
      </c>
      <c r="AJ47" s="9">
        <v>414.654</v>
      </c>
      <c r="AK47" s="9">
        <v>607.154</v>
      </c>
      <c r="AL47" s="9">
        <v>711.35199999999998</v>
      </c>
      <c r="AM47" s="9">
        <v>524.11199999999997</v>
      </c>
      <c r="AN47" s="9">
        <v>187.24</v>
      </c>
      <c r="AO47" s="9">
        <v>1113.337</v>
      </c>
      <c r="AP47" s="9">
        <v>449.33</v>
      </c>
      <c r="AQ47" s="9">
        <v>664.00800000000004</v>
      </c>
      <c r="AR47" s="9">
        <v>1101.271</v>
      </c>
      <c r="AS47" s="9">
        <v>475.70499999999998</v>
      </c>
      <c r="AT47" s="9">
        <v>625.56700000000001</v>
      </c>
      <c r="AU47" s="9">
        <v>11763.269</v>
      </c>
      <c r="AV47" s="9">
        <v>6238.6</v>
      </c>
      <c r="AW47" s="9">
        <v>5524.6689999999999</v>
      </c>
      <c r="AX47" s="9">
        <v>8187.607</v>
      </c>
      <c r="AY47" s="9">
        <v>5169.9759999999997</v>
      </c>
      <c r="AZ47" s="9">
        <v>3017.6309999999999</v>
      </c>
      <c r="BA47" s="9">
        <v>3575.6619999999998</v>
      </c>
      <c r="BB47" s="9">
        <v>1068.624</v>
      </c>
      <c r="BC47" s="9">
        <v>2507.038</v>
      </c>
      <c r="BD47" s="9">
        <v>1789.1759999999999</v>
      </c>
      <c r="BE47" s="9">
        <v>950.94100000000003</v>
      </c>
      <c r="BF47" s="9">
        <v>838.23500000000001</v>
      </c>
      <c r="BG47" s="9">
        <v>341.19</v>
      </c>
      <c r="BH47" s="9">
        <v>189.17699999999999</v>
      </c>
      <c r="BI47" s="9">
        <v>152.01300000000001</v>
      </c>
      <c r="BJ47" s="9">
        <v>134.31</v>
      </c>
      <c r="BK47" s="9">
        <v>101.28</v>
      </c>
      <c r="BL47" s="9">
        <v>33.03</v>
      </c>
      <c r="BM47" s="9">
        <v>77.174999999999997</v>
      </c>
      <c r="BN47" s="9">
        <v>59.206000000000003</v>
      </c>
      <c r="BO47" s="9">
        <v>17.969000000000001</v>
      </c>
      <c r="BP47" s="9">
        <v>57.134999999999998</v>
      </c>
      <c r="BQ47" s="9">
        <v>42.073999999999998</v>
      </c>
      <c r="BR47" s="9">
        <v>15.061</v>
      </c>
      <c r="BS47" s="9">
        <v>206.881</v>
      </c>
      <c r="BT47" s="9">
        <v>87.897000000000006</v>
      </c>
      <c r="BU47" s="9">
        <v>118.983</v>
      </c>
      <c r="BV47" s="9">
        <v>1605.383</v>
      </c>
      <c r="BW47" s="9">
        <v>846.61699999999996</v>
      </c>
      <c r="BX47" s="9">
        <v>758.76599999999996</v>
      </c>
      <c r="BY47" s="9">
        <v>600.21699999999998</v>
      </c>
      <c r="BZ47" s="9">
        <v>441.53300000000002</v>
      </c>
      <c r="CA47" s="9">
        <v>158.684</v>
      </c>
      <c r="CB47" s="9">
        <v>1005.1660000000001</v>
      </c>
      <c r="CC47" s="9">
        <v>405.084</v>
      </c>
      <c r="CD47" s="9">
        <v>600.08299999999997</v>
      </c>
      <c r="CE47" s="9">
        <v>702.59900000000005</v>
      </c>
      <c r="CF47" s="9">
        <v>517.18399999999997</v>
      </c>
      <c r="CG47" s="9">
        <v>185.41499999999999</v>
      </c>
      <c r="CH47" s="9">
        <v>1086.577</v>
      </c>
      <c r="CI47" s="9">
        <v>433.75799999999998</v>
      </c>
      <c r="CJ47" s="9">
        <v>652.81899999999996</v>
      </c>
      <c r="CK47" s="9">
        <v>1082.3409999999999</v>
      </c>
      <c r="CL47" s="9">
        <v>464.28899999999999</v>
      </c>
      <c r="CM47" s="9">
        <v>618.05200000000002</v>
      </c>
      <c r="CN47" s="9">
        <v>1859.357</v>
      </c>
      <c r="CO47" s="9">
        <v>949.32399999999996</v>
      </c>
      <c r="CP47" s="9">
        <v>910.03200000000004</v>
      </c>
      <c r="CQ47" s="9">
        <v>873.30600000000004</v>
      </c>
      <c r="CR47" s="9">
        <v>516.577</v>
      </c>
      <c r="CS47" s="9">
        <v>356.72899999999998</v>
      </c>
      <c r="CT47" s="9">
        <v>986.05</v>
      </c>
      <c r="CU47" s="9">
        <v>432.74700000000001</v>
      </c>
      <c r="CV47" s="9">
        <v>553.303</v>
      </c>
      <c r="CW47" s="9">
        <v>495.87900000000002</v>
      </c>
      <c r="CX47" s="9">
        <v>254.286</v>
      </c>
      <c r="CY47" s="9">
        <v>241.59399999999999</v>
      </c>
      <c r="CZ47" s="9">
        <v>85.92</v>
      </c>
      <c r="DA47" s="9">
        <v>45.21</v>
      </c>
      <c r="DB47" s="9">
        <v>40.709000000000003</v>
      </c>
      <c r="DC47" s="9">
        <v>19.34</v>
      </c>
      <c r="DD47" s="9">
        <v>13.561999999999999</v>
      </c>
      <c r="DE47" s="9">
        <v>5.7779999999999996</v>
      </c>
      <c r="DF47" s="9">
        <v>12.721</v>
      </c>
      <c r="DG47" s="9">
        <v>8.4779999999999998</v>
      </c>
      <c r="DH47" s="9">
        <v>4.2430000000000003</v>
      </c>
      <c r="DI47" s="9">
        <v>6.6189999999999998</v>
      </c>
      <c r="DJ47" s="9">
        <v>5.0839999999999996</v>
      </c>
      <c r="DK47" s="9">
        <v>1.5349999999999999</v>
      </c>
      <c r="DL47" s="9">
        <v>66.58</v>
      </c>
      <c r="DM47" s="9">
        <v>31.649000000000001</v>
      </c>
      <c r="DN47" s="9">
        <v>34.930999999999997</v>
      </c>
      <c r="DO47" s="9">
        <v>456.48099999999999</v>
      </c>
      <c r="DP47" s="9">
        <v>233.02600000000001</v>
      </c>
      <c r="DQ47" s="9">
        <v>223.45500000000001</v>
      </c>
      <c r="DR47" s="9">
        <v>110.41500000000001</v>
      </c>
      <c r="DS47" s="9">
        <v>73.488</v>
      </c>
      <c r="DT47" s="9">
        <v>36.927</v>
      </c>
      <c r="DU47" s="9">
        <v>346.06599999999997</v>
      </c>
      <c r="DV47" s="9">
        <v>159.53899999999999</v>
      </c>
      <c r="DW47" s="9">
        <v>186.52799999999999</v>
      </c>
      <c r="DX47" s="9">
        <v>124.15300000000001</v>
      </c>
      <c r="DY47" s="9">
        <v>82.766000000000005</v>
      </c>
      <c r="DZ47" s="9">
        <v>41.387</v>
      </c>
      <c r="EA47" s="9">
        <v>371.72699999999998</v>
      </c>
      <c r="EB47" s="9">
        <v>171.52</v>
      </c>
      <c r="EC47" s="9">
        <v>200.20699999999999</v>
      </c>
      <c r="ED47" s="9">
        <v>358.78699999999998</v>
      </c>
      <c r="EE47" s="9">
        <v>168.017</v>
      </c>
      <c r="EF47" s="9">
        <v>190.77099999999999</v>
      </c>
      <c r="EG47" s="9">
        <v>644.00599999999997</v>
      </c>
      <c r="EH47" s="9">
        <v>310.78300000000002</v>
      </c>
      <c r="EI47" s="9">
        <v>333.22300000000001</v>
      </c>
      <c r="EJ47" s="9">
        <v>158.44999999999999</v>
      </c>
      <c r="EK47" s="9">
        <v>102.68</v>
      </c>
      <c r="EL47" s="9">
        <v>55.77</v>
      </c>
      <c r="EM47" s="9">
        <v>485.55599999999998</v>
      </c>
      <c r="EN47" s="9">
        <v>208.10300000000001</v>
      </c>
      <c r="EO47" s="9">
        <v>277.45299999999997</v>
      </c>
      <c r="EP47" s="9">
        <v>197.261</v>
      </c>
      <c r="EQ47" s="9">
        <v>98.453000000000003</v>
      </c>
      <c r="ER47" s="9">
        <v>98.808000000000007</v>
      </c>
      <c r="ES47" s="9">
        <v>32.104999999999997</v>
      </c>
      <c r="ET47" s="9">
        <v>17.850999999999999</v>
      </c>
      <c r="EU47" s="9">
        <v>14.254</v>
      </c>
      <c r="EV47" s="9">
        <v>1.9670000000000001</v>
      </c>
      <c r="EW47" s="9">
        <v>1.323</v>
      </c>
      <c r="EX47" s="9">
        <v>0.64300000000000002</v>
      </c>
      <c r="EY47" s="9">
        <v>1.3759999999999999</v>
      </c>
      <c r="EZ47" s="9">
        <v>0.73299999999999998</v>
      </c>
      <c r="FA47" s="9">
        <v>0.64300000000000002</v>
      </c>
      <c r="FB47" s="9">
        <v>0.59</v>
      </c>
      <c r="FC47" s="9">
        <v>0.59</v>
      </c>
      <c r="FD47" s="9">
        <v>0</v>
      </c>
      <c r="FE47" s="9">
        <v>30.138000000000002</v>
      </c>
      <c r="FF47" s="9">
        <v>16.527999999999999</v>
      </c>
      <c r="FG47" s="9">
        <v>13.61</v>
      </c>
      <c r="FH47" s="9">
        <v>182.46199999999999</v>
      </c>
      <c r="FI47" s="9">
        <v>89.858999999999995</v>
      </c>
      <c r="FJ47" s="9">
        <v>92.602999999999994</v>
      </c>
      <c r="FK47" s="9">
        <v>20.742999999999999</v>
      </c>
      <c r="FL47" s="9">
        <v>13.222</v>
      </c>
      <c r="FM47" s="9">
        <v>7.5209999999999999</v>
      </c>
      <c r="FN47" s="9">
        <v>161.71899999999999</v>
      </c>
      <c r="FO47" s="9">
        <v>76.637</v>
      </c>
      <c r="FP47" s="9">
        <v>85.081999999999994</v>
      </c>
      <c r="FQ47" s="9">
        <v>22.091000000000001</v>
      </c>
      <c r="FR47" s="9">
        <v>13.926</v>
      </c>
      <c r="FS47" s="9">
        <v>8.1649999999999991</v>
      </c>
      <c r="FT47" s="9">
        <v>175.17</v>
      </c>
      <c r="FU47" s="9">
        <v>84.527000000000001</v>
      </c>
      <c r="FV47" s="9">
        <v>90.643000000000001</v>
      </c>
      <c r="FW47" s="9">
        <v>163.095</v>
      </c>
      <c r="FX47" s="9">
        <v>77.37</v>
      </c>
      <c r="FY47" s="9">
        <v>85.725999999999999</v>
      </c>
      <c r="FZ47" s="9">
        <v>1215.3499999999999</v>
      </c>
      <c r="GA47" s="9">
        <v>638.54100000000005</v>
      </c>
      <c r="GB47" s="9">
        <v>576.80899999999997</v>
      </c>
      <c r="GC47" s="9">
        <v>714.85599999999999</v>
      </c>
      <c r="GD47" s="9">
        <v>413.89699999999999</v>
      </c>
      <c r="GE47" s="9">
        <v>300.959</v>
      </c>
      <c r="GF47" s="9">
        <v>500.49400000000003</v>
      </c>
      <c r="GG47" s="9">
        <v>224.64400000000001</v>
      </c>
      <c r="GH47" s="9">
        <v>275.85000000000002</v>
      </c>
      <c r="GI47" s="9">
        <v>298.61799999999999</v>
      </c>
      <c r="GJ47" s="9">
        <v>155.833</v>
      </c>
      <c r="GK47" s="9">
        <v>142.786</v>
      </c>
      <c r="GL47" s="9">
        <v>53.814999999999998</v>
      </c>
      <c r="GM47" s="9">
        <v>27.359000000000002</v>
      </c>
      <c r="GN47" s="9">
        <v>26.456</v>
      </c>
      <c r="GO47" s="9">
        <v>17.373000000000001</v>
      </c>
      <c r="GP47" s="9">
        <v>12.239000000000001</v>
      </c>
      <c r="GQ47" s="9">
        <v>5.1349999999999998</v>
      </c>
      <c r="GR47" s="9">
        <v>11.345000000000001</v>
      </c>
      <c r="GS47" s="9">
        <v>7.7450000000000001</v>
      </c>
      <c r="GT47" s="9">
        <v>3.6</v>
      </c>
      <c r="GU47" s="9">
        <v>6.0289999999999999</v>
      </c>
      <c r="GV47" s="9">
        <v>4.4939999999999998</v>
      </c>
      <c r="GW47" s="9">
        <v>1.5349999999999999</v>
      </c>
      <c r="GX47" s="9">
        <v>36.442</v>
      </c>
      <c r="GY47" s="9">
        <v>15.121</v>
      </c>
      <c r="GZ47" s="9">
        <v>21.321000000000002</v>
      </c>
      <c r="HA47" s="9">
        <v>274.01900000000001</v>
      </c>
      <c r="HB47" s="9">
        <v>143.167</v>
      </c>
      <c r="HC47" s="9">
        <v>130.852</v>
      </c>
      <c r="HD47" s="9">
        <v>89.671999999999997</v>
      </c>
      <c r="HE47" s="9">
        <v>60.265999999999998</v>
      </c>
      <c r="HF47" s="9">
        <v>29.405999999999999</v>
      </c>
      <c r="HG47" s="9">
        <v>184.34700000000001</v>
      </c>
      <c r="HH47" s="9">
        <v>82.902000000000001</v>
      </c>
      <c r="HI47" s="9">
        <v>101.446</v>
      </c>
      <c r="HJ47" s="9">
        <v>102.062</v>
      </c>
      <c r="HK47" s="9">
        <v>68.838999999999999</v>
      </c>
      <c r="HL47" s="9">
        <v>33.222000000000001</v>
      </c>
      <c r="HM47" s="9">
        <v>196.55699999999999</v>
      </c>
      <c r="HN47" s="9">
        <v>86.992999999999995</v>
      </c>
      <c r="HO47" s="9">
        <v>109.563</v>
      </c>
      <c r="HP47" s="9">
        <v>195.69200000000001</v>
      </c>
      <c r="HQ47" s="9">
        <v>90.647000000000006</v>
      </c>
      <c r="HR47" s="9">
        <v>105.045</v>
      </c>
      <c r="HS47" s="9">
        <v>2893.982</v>
      </c>
      <c r="HT47" s="9">
        <v>1569.2829999999999</v>
      </c>
      <c r="HU47" s="9">
        <v>1324.6990000000001</v>
      </c>
      <c r="HV47" s="9">
        <v>2227.1689999999999</v>
      </c>
      <c r="HW47" s="9">
        <v>1366.489</v>
      </c>
      <c r="HX47" s="9">
        <v>860.68</v>
      </c>
      <c r="HY47" s="9">
        <v>666.81299999999999</v>
      </c>
      <c r="HZ47" s="9">
        <v>202.79400000000001</v>
      </c>
      <c r="IA47" s="9">
        <v>464.01900000000001</v>
      </c>
      <c r="IB47" s="9">
        <v>423.07499999999999</v>
      </c>
      <c r="IC47" s="9">
        <v>247.102</v>
      </c>
      <c r="ID47" s="9">
        <v>175.97300000000001</v>
      </c>
      <c r="IE47" s="9">
        <v>70.402000000000001</v>
      </c>
      <c r="IF47" s="9">
        <v>35.270000000000003</v>
      </c>
      <c r="IG47" s="9">
        <v>35.131999999999998</v>
      </c>
      <c r="IH47" s="9">
        <v>32.606000000000002</v>
      </c>
      <c r="II47" s="9">
        <v>21.48</v>
      </c>
      <c r="IJ47" s="9">
        <v>11.125</v>
      </c>
      <c r="IK47" s="9">
        <v>18.635000000000002</v>
      </c>
      <c r="IL47" s="9">
        <v>13.406000000000001</v>
      </c>
      <c r="IM47" s="9">
        <v>5.2290000000000001</v>
      </c>
      <c r="IN47" s="9">
        <v>13.971</v>
      </c>
      <c r="IO47" s="9">
        <v>8.0739999999999998</v>
      </c>
      <c r="IP47" s="9">
        <v>5.8970000000000002</v>
      </c>
      <c r="IQ47" s="9">
        <v>37.796999999999997</v>
      </c>
    </row>
    <row r="48" spans="1:251">
      <c r="A48" s="10">
        <v>42948</v>
      </c>
      <c r="B48" s="9">
        <v>12243.231</v>
      </c>
      <c r="C48" s="9">
        <v>6515.9369999999999</v>
      </c>
      <c r="D48" s="9">
        <v>5727.2939999999999</v>
      </c>
      <c r="E48" s="9">
        <v>8364.8919999999998</v>
      </c>
      <c r="F48" s="9">
        <v>5306.1210000000001</v>
      </c>
      <c r="G48" s="9">
        <v>3058.7710000000002</v>
      </c>
      <c r="H48" s="9">
        <v>3878.3389999999999</v>
      </c>
      <c r="I48" s="9">
        <v>1209.816</v>
      </c>
      <c r="J48" s="9">
        <v>2668.5230000000001</v>
      </c>
      <c r="K48" s="9">
        <v>1794.4290000000001</v>
      </c>
      <c r="L48" s="9">
        <v>950.24099999999999</v>
      </c>
      <c r="M48" s="9">
        <v>844.18799999999999</v>
      </c>
      <c r="N48" s="9">
        <v>340.69</v>
      </c>
      <c r="O48" s="9">
        <v>195.858</v>
      </c>
      <c r="P48" s="9">
        <v>144.83199999999999</v>
      </c>
      <c r="Q48" s="9">
        <v>138.75800000000001</v>
      </c>
      <c r="R48" s="9">
        <v>101.233</v>
      </c>
      <c r="S48" s="9">
        <v>37.524999999999999</v>
      </c>
      <c r="T48" s="9">
        <v>74.218999999999994</v>
      </c>
      <c r="U48" s="9">
        <v>57.798999999999999</v>
      </c>
      <c r="V48" s="9">
        <v>16.420000000000002</v>
      </c>
      <c r="W48" s="9">
        <v>64.539000000000001</v>
      </c>
      <c r="X48" s="9">
        <v>43.433999999999997</v>
      </c>
      <c r="Y48" s="9">
        <v>21.105</v>
      </c>
      <c r="Z48" s="9">
        <v>201.93199999999999</v>
      </c>
      <c r="AA48" s="9">
        <v>94.625</v>
      </c>
      <c r="AB48" s="9">
        <v>107.307</v>
      </c>
      <c r="AC48" s="9">
        <v>1596.223</v>
      </c>
      <c r="AD48" s="9">
        <v>836.22199999999998</v>
      </c>
      <c r="AE48" s="9">
        <v>760.00099999999998</v>
      </c>
      <c r="AF48" s="9">
        <v>580.43499999999995</v>
      </c>
      <c r="AG48" s="9">
        <v>436.18299999999999</v>
      </c>
      <c r="AH48" s="9">
        <v>144.25200000000001</v>
      </c>
      <c r="AI48" s="9">
        <v>1015.789</v>
      </c>
      <c r="AJ48" s="9">
        <v>400.03899999999999</v>
      </c>
      <c r="AK48" s="9">
        <v>615.74900000000002</v>
      </c>
      <c r="AL48" s="9">
        <v>686.61199999999997</v>
      </c>
      <c r="AM48" s="9">
        <v>510.45</v>
      </c>
      <c r="AN48" s="9">
        <v>176.16200000000001</v>
      </c>
      <c r="AO48" s="9">
        <v>1107.817</v>
      </c>
      <c r="AP48" s="9">
        <v>439.791</v>
      </c>
      <c r="AQ48" s="9">
        <v>668.02599999999995</v>
      </c>
      <c r="AR48" s="9">
        <v>1090.008</v>
      </c>
      <c r="AS48" s="9">
        <v>457.839</v>
      </c>
      <c r="AT48" s="9">
        <v>632.16899999999998</v>
      </c>
      <c r="AU48" s="9">
        <v>11748.710999999999</v>
      </c>
      <c r="AV48" s="9">
        <v>6213.1610000000001</v>
      </c>
      <c r="AW48" s="9">
        <v>5535.549</v>
      </c>
      <c r="AX48" s="9">
        <v>8139.0140000000001</v>
      </c>
      <c r="AY48" s="9">
        <v>5135.8980000000001</v>
      </c>
      <c r="AZ48" s="9">
        <v>3003.1170000000002</v>
      </c>
      <c r="BA48" s="9">
        <v>3609.6959999999999</v>
      </c>
      <c r="BB48" s="9">
        <v>1077.2639999999999</v>
      </c>
      <c r="BC48" s="9">
        <v>2532.4319999999998</v>
      </c>
      <c r="BD48" s="9">
        <v>1753.5930000000001</v>
      </c>
      <c r="BE48" s="9">
        <v>921.71100000000001</v>
      </c>
      <c r="BF48" s="9">
        <v>831.88199999999995</v>
      </c>
      <c r="BG48" s="9">
        <v>318.59100000000001</v>
      </c>
      <c r="BH48" s="9">
        <v>178.86</v>
      </c>
      <c r="BI48" s="9">
        <v>139.72999999999999</v>
      </c>
      <c r="BJ48" s="9">
        <v>134.291</v>
      </c>
      <c r="BK48" s="9">
        <v>97.227999999999994</v>
      </c>
      <c r="BL48" s="9">
        <v>37.063000000000002</v>
      </c>
      <c r="BM48" s="9">
        <v>71.444999999999993</v>
      </c>
      <c r="BN48" s="9">
        <v>55.244</v>
      </c>
      <c r="BO48" s="9">
        <v>16.201000000000001</v>
      </c>
      <c r="BP48" s="9">
        <v>62.845999999999997</v>
      </c>
      <c r="BQ48" s="9">
        <v>41.984000000000002</v>
      </c>
      <c r="BR48" s="9">
        <v>20.861999999999998</v>
      </c>
      <c r="BS48" s="9">
        <v>184.3</v>
      </c>
      <c r="BT48" s="9">
        <v>81.632999999999996</v>
      </c>
      <c r="BU48" s="9">
        <v>102.667</v>
      </c>
      <c r="BV48" s="9">
        <v>1572.105</v>
      </c>
      <c r="BW48" s="9">
        <v>820.93899999999996</v>
      </c>
      <c r="BX48" s="9">
        <v>751.16600000000005</v>
      </c>
      <c r="BY48" s="9">
        <v>576.404</v>
      </c>
      <c r="BZ48" s="9">
        <v>432.43</v>
      </c>
      <c r="CA48" s="9">
        <v>143.97399999999999</v>
      </c>
      <c r="CB48" s="9">
        <v>995.702</v>
      </c>
      <c r="CC48" s="9">
        <v>388.50900000000001</v>
      </c>
      <c r="CD48" s="9">
        <v>607.19200000000001</v>
      </c>
      <c r="CE48" s="9">
        <v>678.11400000000003</v>
      </c>
      <c r="CF48" s="9">
        <v>502.69099999999997</v>
      </c>
      <c r="CG48" s="9">
        <v>175.423</v>
      </c>
      <c r="CH48" s="9">
        <v>1075.479</v>
      </c>
      <c r="CI48" s="9">
        <v>419.02</v>
      </c>
      <c r="CJ48" s="9">
        <v>656.45899999999995</v>
      </c>
      <c r="CK48" s="9">
        <v>1067.146</v>
      </c>
      <c r="CL48" s="9">
        <v>443.75299999999999</v>
      </c>
      <c r="CM48" s="9">
        <v>623.39300000000003</v>
      </c>
      <c r="CN48" s="9">
        <v>1830.0360000000001</v>
      </c>
      <c r="CO48" s="9">
        <v>928.23599999999999</v>
      </c>
      <c r="CP48" s="9">
        <v>901.8</v>
      </c>
      <c r="CQ48" s="9">
        <v>807.02700000000004</v>
      </c>
      <c r="CR48" s="9">
        <v>476.75599999999997</v>
      </c>
      <c r="CS48" s="9">
        <v>330.27100000000002</v>
      </c>
      <c r="CT48" s="9">
        <v>1023.008</v>
      </c>
      <c r="CU48" s="9">
        <v>451.48</v>
      </c>
      <c r="CV48" s="9">
        <v>571.52800000000002</v>
      </c>
      <c r="CW48" s="9">
        <v>480.06</v>
      </c>
      <c r="CX48" s="9">
        <v>241.899</v>
      </c>
      <c r="CY48" s="9">
        <v>238.16200000000001</v>
      </c>
      <c r="CZ48" s="9">
        <v>74.457999999999998</v>
      </c>
      <c r="DA48" s="9">
        <v>40.408000000000001</v>
      </c>
      <c r="DB48" s="9">
        <v>34.048999999999999</v>
      </c>
      <c r="DC48" s="9">
        <v>14.268000000000001</v>
      </c>
      <c r="DD48" s="9">
        <v>10.369</v>
      </c>
      <c r="DE48" s="9">
        <v>3.899</v>
      </c>
      <c r="DF48" s="9">
        <v>11.695</v>
      </c>
      <c r="DG48" s="9">
        <v>8.8680000000000003</v>
      </c>
      <c r="DH48" s="9">
        <v>2.827</v>
      </c>
      <c r="DI48" s="9">
        <v>2.573</v>
      </c>
      <c r="DJ48" s="9">
        <v>1.5009999999999999</v>
      </c>
      <c r="DK48" s="9">
        <v>1.0720000000000001</v>
      </c>
      <c r="DL48" s="9">
        <v>60.19</v>
      </c>
      <c r="DM48" s="9">
        <v>30.039000000000001</v>
      </c>
      <c r="DN48" s="9">
        <v>30.151</v>
      </c>
      <c r="DO48" s="9">
        <v>442.09899999999999</v>
      </c>
      <c r="DP48" s="9">
        <v>220.864</v>
      </c>
      <c r="DQ48" s="9">
        <v>221.23500000000001</v>
      </c>
      <c r="DR48" s="9">
        <v>93.756</v>
      </c>
      <c r="DS48" s="9">
        <v>65.125</v>
      </c>
      <c r="DT48" s="9">
        <v>28.631</v>
      </c>
      <c r="DU48" s="9">
        <v>348.34399999999999</v>
      </c>
      <c r="DV48" s="9">
        <v>155.739</v>
      </c>
      <c r="DW48" s="9">
        <v>192.60400000000001</v>
      </c>
      <c r="DX48" s="9">
        <v>103.33799999999999</v>
      </c>
      <c r="DY48" s="9">
        <v>72.412999999999997</v>
      </c>
      <c r="DZ48" s="9">
        <v>30.925000000000001</v>
      </c>
      <c r="EA48" s="9">
        <v>376.72199999999998</v>
      </c>
      <c r="EB48" s="9">
        <v>169.48599999999999</v>
      </c>
      <c r="EC48" s="9">
        <v>207.23599999999999</v>
      </c>
      <c r="ED48" s="9">
        <v>360.03899999999999</v>
      </c>
      <c r="EE48" s="9">
        <v>164.608</v>
      </c>
      <c r="EF48" s="9">
        <v>195.43100000000001</v>
      </c>
      <c r="EG48" s="9">
        <v>627.38499999999999</v>
      </c>
      <c r="EH48" s="9">
        <v>297.26499999999999</v>
      </c>
      <c r="EI48" s="9">
        <v>330.12099999999998</v>
      </c>
      <c r="EJ48" s="9">
        <v>133.19800000000001</v>
      </c>
      <c r="EK48" s="9">
        <v>88.462999999999994</v>
      </c>
      <c r="EL48" s="9">
        <v>44.734999999999999</v>
      </c>
      <c r="EM48" s="9">
        <v>494.18700000000001</v>
      </c>
      <c r="EN48" s="9">
        <v>208.80099999999999</v>
      </c>
      <c r="EO48" s="9">
        <v>285.38600000000002</v>
      </c>
      <c r="EP48" s="9">
        <v>194.80500000000001</v>
      </c>
      <c r="EQ48" s="9">
        <v>91.057000000000002</v>
      </c>
      <c r="ER48" s="9">
        <v>103.748</v>
      </c>
      <c r="ES48" s="9">
        <v>31.062999999999999</v>
      </c>
      <c r="ET48" s="9">
        <v>16.300999999999998</v>
      </c>
      <c r="EU48" s="9">
        <v>14.760999999999999</v>
      </c>
      <c r="EV48" s="9">
        <v>2.101</v>
      </c>
      <c r="EW48" s="9">
        <v>1.524</v>
      </c>
      <c r="EX48" s="9">
        <v>0.57699999999999996</v>
      </c>
      <c r="EY48" s="9">
        <v>2.101</v>
      </c>
      <c r="EZ48" s="9">
        <v>1.524</v>
      </c>
      <c r="FA48" s="9">
        <v>0.57699999999999996</v>
      </c>
      <c r="FB48" s="9">
        <v>0</v>
      </c>
      <c r="FC48" s="9">
        <v>0</v>
      </c>
      <c r="FD48" s="9">
        <v>0</v>
      </c>
      <c r="FE48" s="9">
        <v>28.960999999999999</v>
      </c>
      <c r="FF48" s="9">
        <v>14.776999999999999</v>
      </c>
      <c r="FG48" s="9">
        <v>14.183999999999999</v>
      </c>
      <c r="FH48" s="9">
        <v>175.886</v>
      </c>
      <c r="FI48" s="9">
        <v>81.984999999999999</v>
      </c>
      <c r="FJ48" s="9">
        <v>93.9</v>
      </c>
      <c r="FK48" s="9">
        <v>16.584</v>
      </c>
      <c r="FL48" s="9">
        <v>12.465</v>
      </c>
      <c r="FM48" s="9">
        <v>4.1180000000000003</v>
      </c>
      <c r="FN48" s="9">
        <v>159.30199999999999</v>
      </c>
      <c r="FO48" s="9">
        <v>69.52</v>
      </c>
      <c r="FP48" s="9">
        <v>89.781999999999996</v>
      </c>
      <c r="FQ48" s="9">
        <v>18.108000000000001</v>
      </c>
      <c r="FR48" s="9">
        <v>13.99</v>
      </c>
      <c r="FS48" s="9">
        <v>4.1180000000000003</v>
      </c>
      <c r="FT48" s="9">
        <v>176.697</v>
      </c>
      <c r="FU48" s="9">
        <v>77.066999999999993</v>
      </c>
      <c r="FV48" s="9">
        <v>99.63</v>
      </c>
      <c r="FW48" s="9">
        <v>161.40299999999999</v>
      </c>
      <c r="FX48" s="9">
        <v>71.043999999999997</v>
      </c>
      <c r="FY48" s="9">
        <v>90.358999999999995</v>
      </c>
      <c r="FZ48" s="9">
        <v>1202.6500000000001</v>
      </c>
      <c r="GA48" s="9">
        <v>630.97199999999998</v>
      </c>
      <c r="GB48" s="9">
        <v>571.67899999999997</v>
      </c>
      <c r="GC48" s="9">
        <v>673.82899999999995</v>
      </c>
      <c r="GD48" s="9">
        <v>388.29300000000001</v>
      </c>
      <c r="GE48" s="9">
        <v>285.536</v>
      </c>
      <c r="GF48" s="9">
        <v>528.82100000000003</v>
      </c>
      <c r="GG48" s="9">
        <v>242.679</v>
      </c>
      <c r="GH48" s="9">
        <v>286.142</v>
      </c>
      <c r="GI48" s="9">
        <v>285.255</v>
      </c>
      <c r="GJ48" s="9">
        <v>150.84200000000001</v>
      </c>
      <c r="GK48" s="9">
        <v>134.41300000000001</v>
      </c>
      <c r="GL48" s="9">
        <v>43.395000000000003</v>
      </c>
      <c r="GM48" s="9">
        <v>24.106999999999999</v>
      </c>
      <c r="GN48" s="9">
        <v>19.288</v>
      </c>
      <c r="GO48" s="9">
        <v>12.167</v>
      </c>
      <c r="GP48" s="9">
        <v>8.8450000000000006</v>
      </c>
      <c r="GQ48" s="9">
        <v>3.3220000000000001</v>
      </c>
      <c r="GR48" s="9">
        <v>9.5939999999999994</v>
      </c>
      <c r="GS48" s="9">
        <v>7.3440000000000003</v>
      </c>
      <c r="GT48" s="9">
        <v>2.25</v>
      </c>
      <c r="GU48" s="9">
        <v>2.573</v>
      </c>
      <c r="GV48" s="9">
        <v>1.5009999999999999</v>
      </c>
      <c r="GW48" s="9">
        <v>1.0720000000000001</v>
      </c>
      <c r="GX48" s="9">
        <v>31.228000000000002</v>
      </c>
      <c r="GY48" s="9">
        <v>15.262</v>
      </c>
      <c r="GZ48" s="9">
        <v>15.965999999999999</v>
      </c>
      <c r="HA48" s="9">
        <v>266.214</v>
      </c>
      <c r="HB48" s="9">
        <v>138.87899999999999</v>
      </c>
      <c r="HC48" s="9">
        <v>127.33499999999999</v>
      </c>
      <c r="HD48" s="9">
        <v>77.171999999999997</v>
      </c>
      <c r="HE48" s="9">
        <v>52.658999999999999</v>
      </c>
      <c r="HF48" s="9">
        <v>24.512</v>
      </c>
      <c r="HG48" s="9">
        <v>189.042</v>
      </c>
      <c r="HH48" s="9">
        <v>86.218999999999994</v>
      </c>
      <c r="HI48" s="9">
        <v>102.82299999999999</v>
      </c>
      <c r="HJ48" s="9">
        <v>85.23</v>
      </c>
      <c r="HK48" s="9">
        <v>58.423000000000002</v>
      </c>
      <c r="HL48" s="9">
        <v>26.806999999999999</v>
      </c>
      <c r="HM48" s="9">
        <v>200.02600000000001</v>
      </c>
      <c r="HN48" s="9">
        <v>92.418999999999997</v>
      </c>
      <c r="HO48" s="9">
        <v>107.607</v>
      </c>
      <c r="HP48" s="9">
        <v>198.636</v>
      </c>
      <c r="HQ48" s="9">
        <v>93.563000000000002</v>
      </c>
      <c r="HR48" s="9">
        <v>105.072</v>
      </c>
      <c r="HS48" s="9">
        <v>2894.1309999999999</v>
      </c>
      <c r="HT48" s="9">
        <v>1569.23</v>
      </c>
      <c r="HU48" s="9">
        <v>1324.9</v>
      </c>
      <c r="HV48" s="9">
        <v>2246.6799999999998</v>
      </c>
      <c r="HW48" s="9">
        <v>1374.6690000000001</v>
      </c>
      <c r="HX48" s="9">
        <v>872.01099999999997</v>
      </c>
      <c r="HY48" s="9">
        <v>647.45100000000002</v>
      </c>
      <c r="HZ48" s="9">
        <v>194.56100000000001</v>
      </c>
      <c r="IA48" s="9">
        <v>452.89</v>
      </c>
      <c r="IB48" s="9">
        <v>397.12</v>
      </c>
      <c r="IC48" s="9">
        <v>229.27799999999999</v>
      </c>
      <c r="ID48" s="9">
        <v>167.84200000000001</v>
      </c>
      <c r="IE48" s="9">
        <v>62.691000000000003</v>
      </c>
      <c r="IF48" s="9">
        <v>36.415999999999997</v>
      </c>
      <c r="IG48" s="9">
        <v>26.274999999999999</v>
      </c>
      <c r="IH48" s="9">
        <v>30.797000000000001</v>
      </c>
      <c r="II48" s="9">
        <v>21.895</v>
      </c>
      <c r="IJ48" s="9">
        <v>8.9019999999999992</v>
      </c>
      <c r="IK48" s="9">
        <v>16.03</v>
      </c>
      <c r="IL48" s="9">
        <v>12.176</v>
      </c>
      <c r="IM48" s="9">
        <v>3.8540000000000001</v>
      </c>
      <c r="IN48" s="9">
        <v>14.766999999999999</v>
      </c>
      <c r="IO48" s="9">
        <v>9.7189999999999994</v>
      </c>
      <c r="IP48" s="9">
        <v>5.048</v>
      </c>
      <c r="IQ48" s="9">
        <v>31.893999999999998</v>
      </c>
    </row>
    <row r="49" spans="1:251">
      <c r="A49" s="10">
        <v>42979</v>
      </c>
      <c r="B49" s="9">
        <v>12331.536</v>
      </c>
      <c r="C49" s="9">
        <v>6556.1319999999996</v>
      </c>
      <c r="D49" s="9">
        <v>5775.4040000000005</v>
      </c>
      <c r="E49" s="9">
        <v>8400.3250000000007</v>
      </c>
      <c r="F49" s="9">
        <v>5346.4979999999996</v>
      </c>
      <c r="G49" s="9">
        <v>3053.828</v>
      </c>
      <c r="H49" s="9">
        <v>3931.2109999999998</v>
      </c>
      <c r="I49" s="9">
        <v>1209.634</v>
      </c>
      <c r="J49" s="9">
        <v>2721.576</v>
      </c>
      <c r="K49" s="9">
        <v>1730.1479999999999</v>
      </c>
      <c r="L49" s="9">
        <v>906.86900000000003</v>
      </c>
      <c r="M49" s="9">
        <v>823.279</v>
      </c>
      <c r="N49" s="9">
        <v>334.767</v>
      </c>
      <c r="O49" s="9">
        <v>190.10400000000001</v>
      </c>
      <c r="P49" s="9">
        <v>144.66300000000001</v>
      </c>
      <c r="Q49" s="9">
        <v>126.578</v>
      </c>
      <c r="R49" s="9">
        <v>101.235</v>
      </c>
      <c r="S49" s="9">
        <v>25.341999999999999</v>
      </c>
      <c r="T49" s="9">
        <v>67.326999999999998</v>
      </c>
      <c r="U49" s="9">
        <v>52.981000000000002</v>
      </c>
      <c r="V49" s="9">
        <v>14.346</v>
      </c>
      <c r="W49" s="9">
        <v>59.250999999999998</v>
      </c>
      <c r="X49" s="9">
        <v>48.253999999999998</v>
      </c>
      <c r="Y49" s="9">
        <v>10.997</v>
      </c>
      <c r="Z49" s="9">
        <v>208.18899999999999</v>
      </c>
      <c r="AA49" s="9">
        <v>88.869</v>
      </c>
      <c r="AB49" s="9">
        <v>119.321</v>
      </c>
      <c r="AC49" s="9">
        <v>1551.6559999999999</v>
      </c>
      <c r="AD49" s="9">
        <v>799.93499999999995</v>
      </c>
      <c r="AE49" s="9">
        <v>751.721</v>
      </c>
      <c r="AF49" s="9">
        <v>549.26300000000003</v>
      </c>
      <c r="AG49" s="9">
        <v>408.12400000000002</v>
      </c>
      <c r="AH49" s="9">
        <v>141.13900000000001</v>
      </c>
      <c r="AI49" s="9">
        <v>1002.394</v>
      </c>
      <c r="AJ49" s="9">
        <v>391.81099999999998</v>
      </c>
      <c r="AK49" s="9">
        <v>610.58299999999997</v>
      </c>
      <c r="AL49" s="9">
        <v>641.68700000000001</v>
      </c>
      <c r="AM49" s="9">
        <v>480.45600000000002</v>
      </c>
      <c r="AN49" s="9">
        <v>161.23099999999999</v>
      </c>
      <c r="AO49" s="9">
        <v>1088.461</v>
      </c>
      <c r="AP49" s="9">
        <v>426.41300000000001</v>
      </c>
      <c r="AQ49" s="9">
        <v>662.048</v>
      </c>
      <c r="AR49" s="9">
        <v>1069.72</v>
      </c>
      <c r="AS49" s="9">
        <v>444.79199999999997</v>
      </c>
      <c r="AT49" s="9">
        <v>624.92899999999997</v>
      </c>
      <c r="AU49" s="9">
        <v>11842.548000000001</v>
      </c>
      <c r="AV49" s="9">
        <v>6257.8760000000002</v>
      </c>
      <c r="AW49" s="9">
        <v>5584.6719999999996</v>
      </c>
      <c r="AX49" s="9">
        <v>8173.22</v>
      </c>
      <c r="AY49" s="9">
        <v>5175.241</v>
      </c>
      <c r="AZ49" s="9">
        <v>2997.9789999999998</v>
      </c>
      <c r="BA49" s="9">
        <v>3669.328</v>
      </c>
      <c r="BB49" s="9">
        <v>1082.635</v>
      </c>
      <c r="BC49" s="9">
        <v>2586.6930000000002</v>
      </c>
      <c r="BD49" s="9">
        <v>1692.9459999999999</v>
      </c>
      <c r="BE49" s="9">
        <v>879.101</v>
      </c>
      <c r="BF49" s="9">
        <v>813.84500000000003</v>
      </c>
      <c r="BG49" s="9">
        <v>320.28899999999999</v>
      </c>
      <c r="BH49" s="9">
        <v>179.20400000000001</v>
      </c>
      <c r="BI49" s="9">
        <v>141.08500000000001</v>
      </c>
      <c r="BJ49" s="9">
        <v>123.614</v>
      </c>
      <c r="BK49" s="9">
        <v>98.658000000000001</v>
      </c>
      <c r="BL49" s="9">
        <v>24.956</v>
      </c>
      <c r="BM49" s="9">
        <v>66.141000000000005</v>
      </c>
      <c r="BN49" s="9">
        <v>52.182000000000002</v>
      </c>
      <c r="BO49" s="9">
        <v>13.959</v>
      </c>
      <c r="BP49" s="9">
        <v>57.472999999999999</v>
      </c>
      <c r="BQ49" s="9">
        <v>46.475999999999999</v>
      </c>
      <c r="BR49" s="9">
        <v>10.997</v>
      </c>
      <c r="BS49" s="9">
        <v>196.67500000000001</v>
      </c>
      <c r="BT49" s="9">
        <v>80.546000000000006</v>
      </c>
      <c r="BU49" s="9">
        <v>116.129</v>
      </c>
      <c r="BV49" s="9">
        <v>1525.84</v>
      </c>
      <c r="BW49" s="9">
        <v>781.37400000000002</v>
      </c>
      <c r="BX49" s="9">
        <v>744.46600000000001</v>
      </c>
      <c r="BY49" s="9">
        <v>543.15300000000002</v>
      </c>
      <c r="BZ49" s="9">
        <v>403.70600000000002</v>
      </c>
      <c r="CA49" s="9">
        <v>139.447</v>
      </c>
      <c r="CB49" s="9">
        <v>982.68700000000001</v>
      </c>
      <c r="CC49" s="9">
        <v>377.66800000000001</v>
      </c>
      <c r="CD49" s="9">
        <v>605.01900000000001</v>
      </c>
      <c r="CE49" s="9">
        <v>632.61300000000006</v>
      </c>
      <c r="CF49" s="9">
        <v>473.46</v>
      </c>
      <c r="CG49" s="9">
        <v>159.15299999999999</v>
      </c>
      <c r="CH49" s="9">
        <v>1060.3330000000001</v>
      </c>
      <c r="CI49" s="9">
        <v>405.64100000000002</v>
      </c>
      <c r="CJ49" s="9">
        <v>654.69200000000001</v>
      </c>
      <c r="CK49" s="9">
        <v>1048.828</v>
      </c>
      <c r="CL49" s="9">
        <v>429.85</v>
      </c>
      <c r="CM49" s="9">
        <v>618.97799999999995</v>
      </c>
      <c r="CN49" s="9">
        <v>1870.8679999999999</v>
      </c>
      <c r="CO49" s="9">
        <v>941.77099999999996</v>
      </c>
      <c r="CP49" s="9">
        <v>929.09699999999998</v>
      </c>
      <c r="CQ49" s="9">
        <v>809.64300000000003</v>
      </c>
      <c r="CR49" s="9">
        <v>486.17099999999999</v>
      </c>
      <c r="CS49" s="9">
        <v>323.471</v>
      </c>
      <c r="CT49" s="9">
        <v>1061.2249999999999</v>
      </c>
      <c r="CU49" s="9">
        <v>455.59899999999999</v>
      </c>
      <c r="CV49" s="9">
        <v>605.62599999999998</v>
      </c>
      <c r="CW49" s="9">
        <v>475.35399999999998</v>
      </c>
      <c r="CX49" s="9">
        <v>234.46700000000001</v>
      </c>
      <c r="CY49" s="9">
        <v>240.887</v>
      </c>
      <c r="CZ49" s="9">
        <v>81.849999999999994</v>
      </c>
      <c r="DA49" s="9">
        <v>41.783000000000001</v>
      </c>
      <c r="DB49" s="9">
        <v>40.067</v>
      </c>
      <c r="DC49" s="9">
        <v>12.76</v>
      </c>
      <c r="DD49" s="9">
        <v>11.396000000000001</v>
      </c>
      <c r="DE49" s="9">
        <v>1.363</v>
      </c>
      <c r="DF49" s="9">
        <v>9.5250000000000004</v>
      </c>
      <c r="DG49" s="9">
        <v>8.5020000000000007</v>
      </c>
      <c r="DH49" s="9">
        <v>1.024</v>
      </c>
      <c r="DI49" s="9">
        <v>3.2349999999999999</v>
      </c>
      <c r="DJ49" s="9">
        <v>2.895</v>
      </c>
      <c r="DK49" s="9">
        <v>0.34</v>
      </c>
      <c r="DL49" s="9">
        <v>69.09</v>
      </c>
      <c r="DM49" s="9">
        <v>30.385999999999999</v>
      </c>
      <c r="DN49" s="9">
        <v>38.704000000000001</v>
      </c>
      <c r="DO49" s="9">
        <v>441.43700000000001</v>
      </c>
      <c r="DP49" s="9">
        <v>215.00399999999999</v>
      </c>
      <c r="DQ49" s="9">
        <v>226.43199999999999</v>
      </c>
      <c r="DR49" s="9">
        <v>88.567999999999998</v>
      </c>
      <c r="DS49" s="9">
        <v>58.002000000000002</v>
      </c>
      <c r="DT49" s="9">
        <v>30.565999999999999</v>
      </c>
      <c r="DU49" s="9">
        <v>352.86799999999999</v>
      </c>
      <c r="DV49" s="9">
        <v>157.00200000000001</v>
      </c>
      <c r="DW49" s="9">
        <v>195.86600000000001</v>
      </c>
      <c r="DX49" s="9">
        <v>97.063999999999993</v>
      </c>
      <c r="DY49" s="9">
        <v>65.727000000000004</v>
      </c>
      <c r="DZ49" s="9">
        <v>31.337</v>
      </c>
      <c r="EA49" s="9">
        <v>378.29</v>
      </c>
      <c r="EB49" s="9">
        <v>168.739</v>
      </c>
      <c r="EC49" s="9">
        <v>209.55</v>
      </c>
      <c r="ED49" s="9">
        <v>362.39400000000001</v>
      </c>
      <c r="EE49" s="9">
        <v>165.50399999999999</v>
      </c>
      <c r="EF49" s="9">
        <v>196.89</v>
      </c>
      <c r="EG49" s="9">
        <v>650.87900000000002</v>
      </c>
      <c r="EH49" s="9">
        <v>305.53699999999998</v>
      </c>
      <c r="EI49" s="9">
        <v>345.34300000000002</v>
      </c>
      <c r="EJ49" s="9">
        <v>133.786</v>
      </c>
      <c r="EK49" s="9">
        <v>91.748999999999995</v>
      </c>
      <c r="EL49" s="9">
        <v>42.036000000000001</v>
      </c>
      <c r="EM49" s="9">
        <v>517.09400000000005</v>
      </c>
      <c r="EN49" s="9">
        <v>213.78700000000001</v>
      </c>
      <c r="EO49" s="9">
        <v>303.30599999999998</v>
      </c>
      <c r="EP49" s="9">
        <v>204.483</v>
      </c>
      <c r="EQ49" s="9">
        <v>90.706000000000003</v>
      </c>
      <c r="ER49" s="9">
        <v>113.777</v>
      </c>
      <c r="ES49" s="9">
        <v>39.808</v>
      </c>
      <c r="ET49" s="9">
        <v>20.303000000000001</v>
      </c>
      <c r="EU49" s="9">
        <v>19.506</v>
      </c>
      <c r="EV49" s="9">
        <v>2.758</v>
      </c>
      <c r="EW49" s="9">
        <v>2.165</v>
      </c>
      <c r="EX49" s="9">
        <v>0.59299999999999997</v>
      </c>
      <c r="EY49" s="9">
        <v>2.177</v>
      </c>
      <c r="EZ49" s="9">
        <v>1.5840000000000001</v>
      </c>
      <c r="FA49" s="9">
        <v>0.59299999999999997</v>
      </c>
      <c r="FB49" s="9">
        <v>0.57999999999999996</v>
      </c>
      <c r="FC49" s="9">
        <v>0.57999999999999996</v>
      </c>
      <c r="FD49" s="9">
        <v>0</v>
      </c>
      <c r="FE49" s="9">
        <v>37.049999999999997</v>
      </c>
      <c r="FF49" s="9">
        <v>18.138000000000002</v>
      </c>
      <c r="FG49" s="9">
        <v>18.911999999999999</v>
      </c>
      <c r="FH49" s="9">
        <v>185.61099999999999</v>
      </c>
      <c r="FI49" s="9">
        <v>79.475999999999999</v>
      </c>
      <c r="FJ49" s="9">
        <v>106.136</v>
      </c>
      <c r="FK49" s="9">
        <v>16.238</v>
      </c>
      <c r="FL49" s="9">
        <v>8.8409999999999993</v>
      </c>
      <c r="FM49" s="9">
        <v>7.3970000000000002</v>
      </c>
      <c r="FN49" s="9">
        <v>169.37299999999999</v>
      </c>
      <c r="FO49" s="9">
        <v>70.635000000000005</v>
      </c>
      <c r="FP49" s="9">
        <v>98.738</v>
      </c>
      <c r="FQ49" s="9">
        <v>17.923999999999999</v>
      </c>
      <c r="FR49" s="9">
        <v>10.526</v>
      </c>
      <c r="FS49" s="9">
        <v>7.3970000000000002</v>
      </c>
      <c r="FT49" s="9">
        <v>186.56</v>
      </c>
      <c r="FU49" s="9">
        <v>80.180000000000007</v>
      </c>
      <c r="FV49" s="9">
        <v>106.38</v>
      </c>
      <c r="FW49" s="9">
        <v>171.55099999999999</v>
      </c>
      <c r="FX49" s="9">
        <v>72.218999999999994</v>
      </c>
      <c r="FY49" s="9">
        <v>99.331000000000003</v>
      </c>
      <c r="FZ49" s="9">
        <v>1219.989</v>
      </c>
      <c r="GA49" s="9">
        <v>636.23400000000004</v>
      </c>
      <c r="GB49" s="9">
        <v>583.75400000000002</v>
      </c>
      <c r="GC49" s="9">
        <v>675.85699999999997</v>
      </c>
      <c r="GD49" s="9">
        <v>394.42200000000003</v>
      </c>
      <c r="GE49" s="9">
        <v>281.435</v>
      </c>
      <c r="GF49" s="9">
        <v>544.13099999999997</v>
      </c>
      <c r="GG49" s="9">
        <v>241.81200000000001</v>
      </c>
      <c r="GH49" s="9">
        <v>302.31900000000002</v>
      </c>
      <c r="GI49" s="9">
        <v>270.87</v>
      </c>
      <c r="GJ49" s="9">
        <v>143.761</v>
      </c>
      <c r="GK49" s="9">
        <v>127.11</v>
      </c>
      <c r="GL49" s="9">
        <v>42.042000000000002</v>
      </c>
      <c r="GM49" s="9">
        <v>21.48</v>
      </c>
      <c r="GN49" s="9">
        <v>20.562000000000001</v>
      </c>
      <c r="GO49" s="9">
        <v>10.002000000000001</v>
      </c>
      <c r="GP49" s="9">
        <v>9.2319999999999993</v>
      </c>
      <c r="GQ49" s="9">
        <v>0.77</v>
      </c>
      <c r="GR49" s="9">
        <v>7.3479999999999999</v>
      </c>
      <c r="GS49" s="9">
        <v>6.9169999999999998</v>
      </c>
      <c r="GT49" s="9">
        <v>0.43099999999999999</v>
      </c>
      <c r="GU49" s="9">
        <v>2.6539999999999999</v>
      </c>
      <c r="GV49" s="9">
        <v>2.3140000000000001</v>
      </c>
      <c r="GW49" s="9">
        <v>0.34</v>
      </c>
      <c r="GX49" s="9">
        <v>32.04</v>
      </c>
      <c r="GY49" s="9">
        <v>12.249000000000001</v>
      </c>
      <c r="GZ49" s="9">
        <v>19.791</v>
      </c>
      <c r="HA49" s="9">
        <v>255.82499999999999</v>
      </c>
      <c r="HB49" s="9">
        <v>135.52799999999999</v>
      </c>
      <c r="HC49" s="9">
        <v>120.297</v>
      </c>
      <c r="HD49" s="9">
        <v>72.33</v>
      </c>
      <c r="HE49" s="9">
        <v>49.161000000000001</v>
      </c>
      <c r="HF49" s="9">
        <v>23.169</v>
      </c>
      <c r="HG49" s="9">
        <v>183.495</v>
      </c>
      <c r="HH49" s="9">
        <v>86.367000000000004</v>
      </c>
      <c r="HI49" s="9">
        <v>97.128</v>
      </c>
      <c r="HJ49" s="9">
        <v>79.14</v>
      </c>
      <c r="HK49" s="9">
        <v>55.201000000000001</v>
      </c>
      <c r="HL49" s="9">
        <v>23.939</v>
      </c>
      <c r="HM49" s="9">
        <v>191.73</v>
      </c>
      <c r="HN49" s="9">
        <v>88.56</v>
      </c>
      <c r="HO49" s="9">
        <v>103.17100000000001</v>
      </c>
      <c r="HP49" s="9">
        <v>190.84299999999999</v>
      </c>
      <c r="HQ49" s="9">
        <v>93.284999999999997</v>
      </c>
      <c r="HR49" s="9">
        <v>97.558000000000007</v>
      </c>
      <c r="HS49" s="9">
        <v>2903.4989999999998</v>
      </c>
      <c r="HT49" s="9">
        <v>1580.415</v>
      </c>
      <c r="HU49" s="9">
        <v>1323.085</v>
      </c>
      <c r="HV49" s="9">
        <v>2234.2550000000001</v>
      </c>
      <c r="HW49" s="9">
        <v>1382.325</v>
      </c>
      <c r="HX49" s="9">
        <v>851.92899999999997</v>
      </c>
      <c r="HY49" s="9">
        <v>669.245</v>
      </c>
      <c r="HZ49" s="9">
        <v>198.089</v>
      </c>
      <c r="IA49" s="9">
        <v>471.15499999999997</v>
      </c>
      <c r="IB49" s="9">
        <v>373.21100000000001</v>
      </c>
      <c r="IC49" s="9">
        <v>216.11099999999999</v>
      </c>
      <c r="ID49" s="9">
        <v>157.101</v>
      </c>
      <c r="IE49" s="9">
        <v>60.747</v>
      </c>
      <c r="IF49" s="9">
        <v>38.799999999999997</v>
      </c>
      <c r="IG49" s="9">
        <v>21.948</v>
      </c>
      <c r="IH49" s="9">
        <v>31.919</v>
      </c>
      <c r="II49" s="9">
        <v>25.497</v>
      </c>
      <c r="IJ49" s="9">
        <v>6.4219999999999997</v>
      </c>
      <c r="IK49" s="9">
        <v>17.696000000000002</v>
      </c>
      <c r="IL49" s="9">
        <v>14.951000000000001</v>
      </c>
      <c r="IM49" s="9">
        <v>2.7450000000000001</v>
      </c>
      <c r="IN49" s="9">
        <v>14.223000000000001</v>
      </c>
      <c r="IO49" s="9">
        <v>10.545999999999999</v>
      </c>
      <c r="IP49" s="9">
        <v>3.677</v>
      </c>
      <c r="IQ49" s="9">
        <v>28.827999999999999</v>
      </c>
    </row>
    <row r="50" spans="1:251">
      <c r="A50" s="10">
        <v>43009</v>
      </c>
      <c r="B50" s="9">
        <v>12348.468000000001</v>
      </c>
      <c r="C50" s="9">
        <v>6567.1469999999999</v>
      </c>
      <c r="D50" s="9">
        <v>5781.3209999999999</v>
      </c>
      <c r="E50" s="9">
        <v>8428.0849999999991</v>
      </c>
      <c r="F50" s="9">
        <v>5352.5559999999996</v>
      </c>
      <c r="G50" s="9">
        <v>3075.5279999999998</v>
      </c>
      <c r="H50" s="9">
        <v>3920.3829999999998</v>
      </c>
      <c r="I50" s="9">
        <v>1214.5909999999999</v>
      </c>
      <c r="J50" s="9">
        <v>2705.7919999999999</v>
      </c>
      <c r="K50" s="9">
        <v>1729.4079999999999</v>
      </c>
      <c r="L50" s="9">
        <v>895.47400000000005</v>
      </c>
      <c r="M50" s="9">
        <v>833.93399999999997</v>
      </c>
      <c r="N50" s="9">
        <v>307.88299999999998</v>
      </c>
      <c r="O50" s="9">
        <v>171.17500000000001</v>
      </c>
      <c r="P50" s="9">
        <v>136.70699999999999</v>
      </c>
      <c r="Q50" s="9">
        <v>98.635000000000005</v>
      </c>
      <c r="R50" s="9">
        <v>78.355999999999995</v>
      </c>
      <c r="S50" s="9">
        <v>20.279</v>
      </c>
      <c r="T50" s="9">
        <v>51.284999999999997</v>
      </c>
      <c r="U50" s="9">
        <v>40.555999999999997</v>
      </c>
      <c r="V50" s="9">
        <v>10.73</v>
      </c>
      <c r="W50" s="9">
        <v>47.35</v>
      </c>
      <c r="X50" s="9">
        <v>37.801000000000002</v>
      </c>
      <c r="Y50" s="9">
        <v>9.5489999999999995</v>
      </c>
      <c r="Z50" s="9">
        <v>209.24799999999999</v>
      </c>
      <c r="AA50" s="9">
        <v>92.819000000000003</v>
      </c>
      <c r="AB50" s="9">
        <v>116.429</v>
      </c>
      <c r="AC50" s="9">
        <v>1564.925</v>
      </c>
      <c r="AD50" s="9">
        <v>806.65300000000002</v>
      </c>
      <c r="AE50" s="9">
        <v>758.27200000000005</v>
      </c>
      <c r="AF50" s="9">
        <v>558.88099999999997</v>
      </c>
      <c r="AG50" s="9">
        <v>411.762</v>
      </c>
      <c r="AH50" s="9">
        <v>147.119</v>
      </c>
      <c r="AI50" s="9">
        <v>1006.044</v>
      </c>
      <c r="AJ50" s="9">
        <v>394.89100000000002</v>
      </c>
      <c r="AK50" s="9">
        <v>611.15300000000002</v>
      </c>
      <c r="AL50" s="9">
        <v>632.08600000000001</v>
      </c>
      <c r="AM50" s="9">
        <v>467.17500000000001</v>
      </c>
      <c r="AN50" s="9">
        <v>164.911</v>
      </c>
      <c r="AO50" s="9">
        <v>1097.3219999999999</v>
      </c>
      <c r="AP50" s="9">
        <v>428.3</v>
      </c>
      <c r="AQ50" s="9">
        <v>669.02200000000005</v>
      </c>
      <c r="AR50" s="9">
        <v>1057.329</v>
      </c>
      <c r="AS50" s="9">
        <v>435.44600000000003</v>
      </c>
      <c r="AT50" s="9">
        <v>621.88300000000004</v>
      </c>
      <c r="AU50" s="9">
        <v>11850.481</v>
      </c>
      <c r="AV50" s="9">
        <v>6262.7709999999997</v>
      </c>
      <c r="AW50" s="9">
        <v>5587.71</v>
      </c>
      <c r="AX50" s="9">
        <v>8195.61</v>
      </c>
      <c r="AY50" s="9">
        <v>5177.7079999999996</v>
      </c>
      <c r="AZ50" s="9">
        <v>3017.902</v>
      </c>
      <c r="BA50" s="9">
        <v>3654.8710000000001</v>
      </c>
      <c r="BB50" s="9">
        <v>1085.0630000000001</v>
      </c>
      <c r="BC50" s="9">
        <v>2569.808</v>
      </c>
      <c r="BD50" s="9">
        <v>1685.883</v>
      </c>
      <c r="BE50" s="9">
        <v>866.20699999999999</v>
      </c>
      <c r="BF50" s="9">
        <v>819.67499999999995</v>
      </c>
      <c r="BG50" s="9">
        <v>289.81900000000002</v>
      </c>
      <c r="BH50" s="9">
        <v>158.489</v>
      </c>
      <c r="BI50" s="9">
        <v>131.32900000000001</v>
      </c>
      <c r="BJ50" s="9">
        <v>94.284000000000006</v>
      </c>
      <c r="BK50" s="9">
        <v>74.424000000000007</v>
      </c>
      <c r="BL50" s="9">
        <v>19.859000000000002</v>
      </c>
      <c r="BM50" s="9">
        <v>49.5</v>
      </c>
      <c r="BN50" s="9">
        <v>39.189</v>
      </c>
      <c r="BO50" s="9">
        <v>10.31</v>
      </c>
      <c r="BP50" s="9">
        <v>44.783999999999999</v>
      </c>
      <c r="BQ50" s="9">
        <v>35.234999999999999</v>
      </c>
      <c r="BR50" s="9">
        <v>9.5489999999999995</v>
      </c>
      <c r="BS50" s="9">
        <v>195.535</v>
      </c>
      <c r="BT50" s="9">
        <v>84.064999999999998</v>
      </c>
      <c r="BU50" s="9">
        <v>111.47</v>
      </c>
      <c r="BV50" s="9">
        <v>1533.8620000000001</v>
      </c>
      <c r="BW50" s="9">
        <v>785.63599999999997</v>
      </c>
      <c r="BX50" s="9">
        <v>748.22699999999998</v>
      </c>
      <c r="BY50" s="9">
        <v>548.93499999999995</v>
      </c>
      <c r="BZ50" s="9">
        <v>402.96899999999999</v>
      </c>
      <c r="CA50" s="9">
        <v>145.96600000000001</v>
      </c>
      <c r="CB50" s="9">
        <v>984.92700000000002</v>
      </c>
      <c r="CC50" s="9">
        <v>382.66699999999997</v>
      </c>
      <c r="CD50" s="9">
        <v>602.26</v>
      </c>
      <c r="CE50" s="9">
        <v>619.12900000000002</v>
      </c>
      <c r="CF50" s="9">
        <v>455.78899999999999</v>
      </c>
      <c r="CG50" s="9">
        <v>163.34</v>
      </c>
      <c r="CH50" s="9">
        <v>1066.7539999999999</v>
      </c>
      <c r="CI50" s="9">
        <v>410.41800000000001</v>
      </c>
      <c r="CJ50" s="9">
        <v>656.33600000000001</v>
      </c>
      <c r="CK50" s="9">
        <v>1034.4269999999999</v>
      </c>
      <c r="CL50" s="9">
        <v>421.85599999999999</v>
      </c>
      <c r="CM50" s="9">
        <v>612.57000000000005</v>
      </c>
      <c r="CN50" s="9">
        <v>1852.9190000000001</v>
      </c>
      <c r="CO50" s="9">
        <v>931.19799999999998</v>
      </c>
      <c r="CP50" s="9">
        <v>921.721</v>
      </c>
      <c r="CQ50" s="9">
        <v>815.55</v>
      </c>
      <c r="CR50" s="9">
        <v>484.221</v>
      </c>
      <c r="CS50" s="9">
        <v>331.33</v>
      </c>
      <c r="CT50" s="9">
        <v>1037.3689999999999</v>
      </c>
      <c r="CU50" s="9">
        <v>446.97800000000001</v>
      </c>
      <c r="CV50" s="9">
        <v>590.39099999999996</v>
      </c>
      <c r="CW50" s="9">
        <v>469.18599999999998</v>
      </c>
      <c r="CX50" s="9">
        <v>238.351</v>
      </c>
      <c r="CY50" s="9">
        <v>230.834</v>
      </c>
      <c r="CZ50" s="9">
        <v>80.814999999999998</v>
      </c>
      <c r="DA50" s="9">
        <v>38.573999999999998</v>
      </c>
      <c r="DB50" s="9">
        <v>42.241</v>
      </c>
      <c r="DC50" s="9">
        <v>10.548999999999999</v>
      </c>
      <c r="DD50" s="9">
        <v>6.3479999999999999</v>
      </c>
      <c r="DE50" s="9">
        <v>4.202</v>
      </c>
      <c r="DF50" s="9">
        <v>6.226</v>
      </c>
      <c r="DG50" s="9">
        <v>2.7069999999999999</v>
      </c>
      <c r="DH50" s="9">
        <v>3.5190000000000001</v>
      </c>
      <c r="DI50" s="9">
        <v>4.3230000000000004</v>
      </c>
      <c r="DJ50" s="9">
        <v>3.641</v>
      </c>
      <c r="DK50" s="9">
        <v>0.68200000000000005</v>
      </c>
      <c r="DL50" s="9">
        <v>70.265000000000001</v>
      </c>
      <c r="DM50" s="9">
        <v>32.225999999999999</v>
      </c>
      <c r="DN50" s="9">
        <v>38.039000000000001</v>
      </c>
      <c r="DO50" s="9">
        <v>438.02</v>
      </c>
      <c r="DP50" s="9">
        <v>224.36199999999999</v>
      </c>
      <c r="DQ50" s="9">
        <v>213.65899999999999</v>
      </c>
      <c r="DR50" s="9">
        <v>92.200999999999993</v>
      </c>
      <c r="DS50" s="9">
        <v>66.367000000000004</v>
      </c>
      <c r="DT50" s="9">
        <v>25.834</v>
      </c>
      <c r="DU50" s="9">
        <v>345.82</v>
      </c>
      <c r="DV50" s="9">
        <v>157.995</v>
      </c>
      <c r="DW50" s="9">
        <v>187.82499999999999</v>
      </c>
      <c r="DX50" s="9">
        <v>98.358999999999995</v>
      </c>
      <c r="DY50" s="9">
        <v>69.405000000000001</v>
      </c>
      <c r="DZ50" s="9">
        <v>28.954000000000001</v>
      </c>
      <c r="EA50" s="9">
        <v>370.827</v>
      </c>
      <c r="EB50" s="9">
        <v>168.946</v>
      </c>
      <c r="EC50" s="9">
        <v>201.881</v>
      </c>
      <c r="ED50" s="9">
        <v>352.04599999999999</v>
      </c>
      <c r="EE50" s="9">
        <v>160.70099999999999</v>
      </c>
      <c r="EF50" s="9">
        <v>191.345</v>
      </c>
      <c r="EG50" s="9">
        <v>641.02700000000004</v>
      </c>
      <c r="EH50" s="9">
        <v>302.52600000000001</v>
      </c>
      <c r="EI50" s="9">
        <v>338.5</v>
      </c>
      <c r="EJ50" s="9">
        <v>142.58600000000001</v>
      </c>
      <c r="EK50" s="9">
        <v>97.774000000000001</v>
      </c>
      <c r="EL50" s="9">
        <v>44.811999999999998</v>
      </c>
      <c r="EM50" s="9">
        <v>498.44099999999997</v>
      </c>
      <c r="EN50" s="9">
        <v>204.75200000000001</v>
      </c>
      <c r="EO50" s="9">
        <v>293.68799999999999</v>
      </c>
      <c r="EP50" s="9">
        <v>193.364</v>
      </c>
      <c r="EQ50" s="9">
        <v>86.984999999999999</v>
      </c>
      <c r="ER50" s="9">
        <v>106.379</v>
      </c>
      <c r="ES50" s="9">
        <v>35.256999999999998</v>
      </c>
      <c r="ET50" s="9">
        <v>14.496</v>
      </c>
      <c r="EU50" s="9">
        <v>20.760999999999999</v>
      </c>
      <c r="EV50" s="9">
        <v>1.323</v>
      </c>
      <c r="EW50" s="9">
        <v>0.83299999999999996</v>
      </c>
      <c r="EX50" s="9">
        <v>0.49</v>
      </c>
      <c r="EY50" s="9">
        <v>1.323</v>
      </c>
      <c r="EZ50" s="9">
        <v>0.83299999999999996</v>
      </c>
      <c r="FA50" s="9">
        <v>0.49</v>
      </c>
      <c r="FB50" s="9">
        <v>0</v>
      </c>
      <c r="FC50" s="9">
        <v>0</v>
      </c>
      <c r="FD50" s="9">
        <v>0</v>
      </c>
      <c r="FE50" s="9">
        <v>33.933999999999997</v>
      </c>
      <c r="FF50" s="9">
        <v>13.663</v>
      </c>
      <c r="FG50" s="9">
        <v>20.271000000000001</v>
      </c>
      <c r="FH50" s="9">
        <v>181.46199999999999</v>
      </c>
      <c r="FI50" s="9">
        <v>82.855999999999995</v>
      </c>
      <c r="FJ50" s="9">
        <v>98.606999999999999</v>
      </c>
      <c r="FK50" s="9">
        <v>17.972000000000001</v>
      </c>
      <c r="FL50" s="9">
        <v>13.372</v>
      </c>
      <c r="FM50" s="9">
        <v>4.5999999999999996</v>
      </c>
      <c r="FN50" s="9">
        <v>163.49</v>
      </c>
      <c r="FO50" s="9">
        <v>69.483999999999995</v>
      </c>
      <c r="FP50" s="9">
        <v>94.006</v>
      </c>
      <c r="FQ50" s="9">
        <v>18.658999999999999</v>
      </c>
      <c r="FR50" s="9">
        <v>13.569000000000001</v>
      </c>
      <c r="FS50" s="9">
        <v>5.09</v>
      </c>
      <c r="FT50" s="9">
        <v>174.70400000000001</v>
      </c>
      <c r="FU50" s="9">
        <v>73.415999999999997</v>
      </c>
      <c r="FV50" s="9">
        <v>101.288</v>
      </c>
      <c r="FW50" s="9">
        <v>164.81299999999999</v>
      </c>
      <c r="FX50" s="9">
        <v>70.316999999999993</v>
      </c>
      <c r="FY50" s="9">
        <v>94.495999999999995</v>
      </c>
      <c r="FZ50" s="9">
        <v>1211.8920000000001</v>
      </c>
      <c r="GA50" s="9">
        <v>628.67200000000003</v>
      </c>
      <c r="GB50" s="9">
        <v>583.22</v>
      </c>
      <c r="GC50" s="9">
        <v>672.96400000000006</v>
      </c>
      <c r="GD50" s="9">
        <v>386.447</v>
      </c>
      <c r="GE50" s="9">
        <v>286.51799999999997</v>
      </c>
      <c r="GF50" s="9">
        <v>538.928</v>
      </c>
      <c r="GG50" s="9">
        <v>242.22499999999999</v>
      </c>
      <c r="GH50" s="9">
        <v>296.702</v>
      </c>
      <c r="GI50" s="9">
        <v>275.822</v>
      </c>
      <c r="GJ50" s="9">
        <v>151.36600000000001</v>
      </c>
      <c r="GK50" s="9">
        <v>124.456</v>
      </c>
      <c r="GL50" s="9">
        <v>45.558</v>
      </c>
      <c r="GM50" s="9">
        <v>24.077999999999999</v>
      </c>
      <c r="GN50" s="9">
        <v>21.48</v>
      </c>
      <c r="GO50" s="9">
        <v>9.2270000000000003</v>
      </c>
      <c r="GP50" s="9">
        <v>5.5149999999999997</v>
      </c>
      <c r="GQ50" s="9">
        <v>3.7120000000000002</v>
      </c>
      <c r="GR50" s="9">
        <v>4.9029999999999996</v>
      </c>
      <c r="GS50" s="9">
        <v>1.8740000000000001</v>
      </c>
      <c r="GT50" s="9">
        <v>3.0289999999999999</v>
      </c>
      <c r="GU50" s="9">
        <v>4.3230000000000004</v>
      </c>
      <c r="GV50" s="9">
        <v>3.641</v>
      </c>
      <c r="GW50" s="9">
        <v>0.68200000000000005</v>
      </c>
      <c r="GX50" s="9">
        <v>36.332000000000001</v>
      </c>
      <c r="GY50" s="9">
        <v>18.564</v>
      </c>
      <c r="GZ50" s="9">
        <v>17.768000000000001</v>
      </c>
      <c r="HA50" s="9">
        <v>256.55799999999999</v>
      </c>
      <c r="HB50" s="9">
        <v>141.506</v>
      </c>
      <c r="HC50" s="9">
        <v>115.05200000000001</v>
      </c>
      <c r="HD50" s="9">
        <v>74.228999999999999</v>
      </c>
      <c r="HE50" s="9">
        <v>52.994999999999997</v>
      </c>
      <c r="HF50" s="9">
        <v>21.233000000000001</v>
      </c>
      <c r="HG50" s="9">
        <v>182.33</v>
      </c>
      <c r="HH50" s="9">
        <v>88.510999999999996</v>
      </c>
      <c r="HI50" s="9">
        <v>93.819000000000003</v>
      </c>
      <c r="HJ50" s="9">
        <v>79.7</v>
      </c>
      <c r="HK50" s="9">
        <v>55.835999999999999</v>
      </c>
      <c r="HL50" s="9">
        <v>23.863</v>
      </c>
      <c r="HM50" s="9">
        <v>196.12299999999999</v>
      </c>
      <c r="HN50" s="9">
        <v>95.53</v>
      </c>
      <c r="HO50" s="9">
        <v>100.592</v>
      </c>
      <c r="HP50" s="9">
        <v>187.233</v>
      </c>
      <c r="HQ50" s="9">
        <v>90.385000000000005</v>
      </c>
      <c r="HR50" s="9">
        <v>96.847999999999999</v>
      </c>
      <c r="HS50" s="9">
        <v>2918.279</v>
      </c>
      <c r="HT50" s="9">
        <v>1585.066</v>
      </c>
      <c r="HU50" s="9">
        <v>1333.213</v>
      </c>
      <c r="HV50" s="9">
        <v>2240.098</v>
      </c>
      <c r="HW50" s="9">
        <v>1371.018</v>
      </c>
      <c r="HX50" s="9">
        <v>869.08</v>
      </c>
      <c r="HY50" s="9">
        <v>678.18100000000004</v>
      </c>
      <c r="HZ50" s="9">
        <v>214.048</v>
      </c>
      <c r="IA50" s="9">
        <v>464.13299999999998</v>
      </c>
      <c r="IB50" s="9">
        <v>385.82</v>
      </c>
      <c r="IC50" s="9">
        <v>234.631</v>
      </c>
      <c r="ID50" s="9">
        <v>151.18799999999999</v>
      </c>
      <c r="IE50" s="9">
        <v>51.488999999999997</v>
      </c>
      <c r="IF50" s="9">
        <v>35.767000000000003</v>
      </c>
      <c r="IG50" s="9">
        <v>15.722</v>
      </c>
      <c r="IH50" s="9">
        <v>22.741</v>
      </c>
      <c r="II50" s="9">
        <v>19.657</v>
      </c>
      <c r="IJ50" s="9">
        <v>3.0840000000000001</v>
      </c>
      <c r="IK50" s="9">
        <v>11.154</v>
      </c>
      <c r="IL50" s="9">
        <v>9.0879999999999992</v>
      </c>
      <c r="IM50" s="9">
        <v>2.0659999999999998</v>
      </c>
      <c r="IN50" s="9">
        <v>11.587</v>
      </c>
      <c r="IO50" s="9">
        <v>10.569000000000001</v>
      </c>
      <c r="IP50" s="9">
        <v>1.018</v>
      </c>
      <c r="IQ50" s="9">
        <v>28.748000000000001</v>
      </c>
    </row>
    <row r="51" spans="1:251">
      <c r="A51" s="10">
        <v>43040</v>
      </c>
      <c r="B51" s="9">
        <v>12451.253000000001</v>
      </c>
      <c r="C51" s="9">
        <v>6612.1350000000002</v>
      </c>
      <c r="D51" s="9">
        <v>5839.1180000000004</v>
      </c>
      <c r="E51" s="9">
        <v>8542.8919999999998</v>
      </c>
      <c r="F51" s="9">
        <v>5405.2259999999997</v>
      </c>
      <c r="G51" s="9">
        <v>3137.6660000000002</v>
      </c>
      <c r="H51" s="9">
        <v>3908.3620000000001</v>
      </c>
      <c r="I51" s="9">
        <v>1206.9090000000001</v>
      </c>
      <c r="J51" s="9">
        <v>2701.4520000000002</v>
      </c>
      <c r="K51" s="9">
        <v>1820.114</v>
      </c>
      <c r="L51" s="9">
        <v>951.87800000000004</v>
      </c>
      <c r="M51" s="9">
        <v>868.23599999999999</v>
      </c>
      <c r="N51" s="9">
        <v>306.51900000000001</v>
      </c>
      <c r="O51" s="9">
        <v>170.999</v>
      </c>
      <c r="P51" s="9">
        <v>135.51900000000001</v>
      </c>
      <c r="Q51" s="9">
        <v>111.372</v>
      </c>
      <c r="R51" s="9">
        <v>88.418000000000006</v>
      </c>
      <c r="S51" s="9">
        <v>22.954999999999998</v>
      </c>
      <c r="T51" s="9">
        <v>54.225000000000001</v>
      </c>
      <c r="U51" s="9">
        <v>41.359000000000002</v>
      </c>
      <c r="V51" s="9">
        <v>12.866</v>
      </c>
      <c r="W51" s="9">
        <v>57.146999999999998</v>
      </c>
      <c r="X51" s="9">
        <v>47.058</v>
      </c>
      <c r="Y51" s="9">
        <v>10.089</v>
      </c>
      <c r="Z51" s="9">
        <v>195.14699999999999</v>
      </c>
      <c r="AA51" s="9">
        <v>82.581999999999994</v>
      </c>
      <c r="AB51" s="9">
        <v>112.565</v>
      </c>
      <c r="AC51" s="9">
        <v>1654.4960000000001</v>
      </c>
      <c r="AD51" s="9">
        <v>854.52800000000002</v>
      </c>
      <c r="AE51" s="9">
        <v>799.96799999999996</v>
      </c>
      <c r="AF51" s="9">
        <v>587.60299999999995</v>
      </c>
      <c r="AG51" s="9">
        <v>427.51299999999998</v>
      </c>
      <c r="AH51" s="9">
        <v>160.09</v>
      </c>
      <c r="AI51" s="9">
        <v>1066.893</v>
      </c>
      <c r="AJ51" s="9">
        <v>427.01499999999999</v>
      </c>
      <c r="AK51" s="9">
        <v>639.87800000000004</v>
      </c>
      <c r="AL51" s="9">
        <v>670.26099999999997</v>
      </c>
      <c r="AM51" s="9">
        <v>495.43700000000001</v>
      </c>
      <c r="AN51" s="9">
        <v>174.82499999999999</v>
      </c>
      <c r="AO51" s="9">
        <v>1149.8520000000001</v>
      </c>
      <c r="AP51" s="9">
        <v>456.44099999999997</v>
      </c>
      <c r="AQ51" s="9">
        <v>693.41099999999994</v>
      </c>
      <c r="AR51" s="9">
        <v>1121.1179999999999</v>
      </c>
      <c r="AS51" s="9">
        <v>468.375</v>
      </c>
      <c r="AT51" s="9">
        <v>652.74400000000003</v>
      </c>
      <c r="AU51" s="9">
        <v>11944.062</v>
      </c>
      <c r="AV51" s="9">
        <v>6304.5150000000003</v>
      </c>
      <c r="AW51" s="9">
        <v>5639.5479999999998</v>
      </c>
      <c r="AX51" s="9">
        <v>8313.6440000000002</v>
      </c>
      <c r="AY51" s="9">
        <v>5233.2870000000003</v>
      </c>
      <c r="AZ51" s="9">
        <v>3080.3560000000002</v>
      </c>
      <c r="BA51" s="9">
        <v>3630.4180000000001</v>
      </c>
      <c r="BB51" s="9">
        <v>1071.2270000000001</v>
      </c>
      <c r="BC51" s="9">
        <v>2559.1909999999998</v>
      </c>
      <c r="BD51" s="9">
        <v>1785.471</v>
      </c>
      <c r="BE51" s="9">
        <v>928.48400000000004</v>
      </c>
      <c r="BF51" s="9">
        <v>856.98699999999997</v>
      </c>
      <c r="BG51" s="9">
        <v>290.60899999999998</v>
      </c>
      <c r="BH51" s="9">
        <v>160.80199999999999</v>
      </c>
      <c r="BI51" s="9">
        <v>129.80699999999999</v>
      </c>
      <c r="BJ51" s="9">
        <v>109.375</v>
      </c>
      <c r="BK51" s="9">
        <v>86.597999999999999</v>
      </c>
      <c r="BL51" s="9">
        <v>22.776</v>
      </c>
      <c r="BM51" s="9">
        <v>52.929000000000002</v>
      </c>
      <c r="BN51" s="9">
        <v>40.063000000000002</v>
      </c>
      <c r="BO51" s="9">
        <v>12.866</v>
      </c>
      <c r="BP51" s="9">
        <v>56.445999999999998</v>
      </c>
      <c r="BQ51" s="9">
        <v>46.534999999999997</v>
      </c>
      <c r="BR51" s="9">
        <v>9.91</v>
      </c>
      <c r="BS51" s="9">
        <v>181.23400000000001</v>
      </c>
      <c r="BT51" s="9">
        <v>74.203000000000003</v>
      </c>
      <c r="BU51" s="9">
        <v>107.03100000000001</v>
      </c>
      <c r="BV51" s="9">
        <v>1632.5070000000001</v>
      </c>
      <c r="BW51" s="9">
        <v>839.6</v>
      </c>
      <c r="BX51" s="9">
        <v>792.90599999999995</v>
      </c>
      <c r="BY51" s="9">
        <v>581.94799999999998</v>
      </c>
      <c r="BZ51" s="9">
        <v>423.07100000000003</v>
      </c>
      <c r="CA51" s="9">
        <v>158.87700000000001</v>
      </c>
      <c r="CB51" s="9">
        <v>1050.559</v>
      </c>
      <c r="CC51" s="9">
        <v>416.53</v>
      </c>
      <c r="CD51" s="9">
        <v>634.029</v>
      </c>
      <c r="CE51" s="9">
        <v>662.60900000000004</v>
      </c>
      <c r="CF51" s="9">
        <v>489.17599999999999</v>
      </c>
      <c r="CG51" s="9">
        <v>173.43299999999999</v>
      </c>
      <c r="CH51" s="9">
        <v>1122.8620000000001</v>
      </c>
      <c r="CI51" s="9">
        <v>439.30900000000003</v>
      </c>
      <c r="CJ51" s="9">
        <v>683.553</v>
      </c>
      <c r="CK51" s="9">
        <v>1103.4880000000001</v>
      </c>
      <c r="CL51" s="9">
        <v>456.59300000000002</v>
      </c>
      <c r="CM51" s="9">
        <v>646.89499999999998</v>
      </c>
      <c r="CN51" s="9">
        <v>1873.0809999999999</v>
      </c>
      <c r="CO51" s="9">
        <v>946.75199999999995</v>
      </c>
      <c r="CP51" s="9">
        <v>926.32899999999995</v>
      </c>
      <c r="CQ51" s="9">
        <v>833.09799999999996</v>
      </c>
      <c r="CR51" s="9">
        <v>497.44200000000001</v>
      </c>
      <c r="CS51" s="9">
        <v>335.65600000000001</v>
      </c>
      <c r="CT51" s="9">
        <v>1039.9829999999999</v>
      </c>
      <c r="CU51" s="9">
        <v>449.31</v>
      </c>
      <c r="CV51" s="9">
        <v>590.673</v>
      </c>
      <c r="CW51" s="9">
        <v>538.66399999999999</v>
      </c>
      <c r="CX51" s="9">
        <v>269.11599999999999</v>
      </c>
      <c r="CY51" s="9">
        <v>269.54700000000003</v>
      </c>
      <c r="CZ51" s="9">
        <v>71.483000000000004</v>
      </c>
      <c r="DA51" s="9">
        <v>35.115000000000002</v>
      </c>
      <c r="DB51" s="9">
        <v>36.368000000000002</v>
      </c>
      <c r="DC51" s="9">
        <v>10.146000000000001</v>
      </c>
      <c r="DD51" s="9">
        <v>6.7809999999999997</v>
      </c>
      <c r="DE51" s="9">
        <v>3.3650000000000002</v>
      </c>
      <c r="DF51" s="9">
        <v>5.7060000000000004</v>
      </c>
      <c r="DG51" s="9">
        <v>4.2750000000000004</v>
      </c>
      <c r="DH51" s="9">
        <v>1.431</v>
      </c>
      <c r="DI51" s="9">
        <v>4.4400000000000004</v>
      </c>
      <c r="DJ51" s="9">
        <v>2.5059999999999998</v>
      </c>
      <c r="DK51" s="9">
        <v>1.9339999999999999</v>
      </c>
      <c r="DL51" s="9">
        <v>61.337000000000003</v>
      </c>
      <c r="DM51" s="9">
        <v>28.332999999999998</v>
      </c>
      <c r="DN51" s="9">
        <v>33.003</v>
      </c>
      <c r="DO51" s="9">
        <v>511.89499999999998</v>
      </c>
      <c r="DP51" s="9">
        <v>257.81700000000001</v>
      </c>
      <c r="DQ51" s="9">
        <v>254.077</v>
      </c>
      <c r="DR51" s="9">
        <v>108.113</v>
      </c>
      <c r="DS51" s="9">
        <v>71.840999999999994</v>
      </c>
      <c r="DT51" s="9">
        <v>36.271999999999998</v>
      </c>
      <c r="DU51" s="9">
        <v>403.78100000000001</v>
      </c>
      <c r="DV51" s="9">
        <v>185.977</v>
      </c>
      <c r="DW51" s="9">
        <v>217.80500000000001</v>
      </c>
      <c r="DX51" s="9">
        <v>113.59399999999999</v>
      </c>
      <c r="DY51" s="9">
        <v>75.515000000000001</v>
      </c>
      <c r="DZ51" s="9">
        <v>38.078000000000003</v>
      </c>
      <c r="EA51" s="9">
        <v>425.07</v>
      </c>
      <c r="EB51" s="9">
        <v>193.601</v>
      </c>
      <c r="EC51" s="9">
        <v>231.46899999999999</v>
      </c>
      <c r="ED51" s="9">
        <v>409.488</v>
      </c>
      <c r="EE51" s="9">
        <v>190.25200000000001</v>
      </c>
      <c r="EF51" s="9">
        <v>219.23599999999999</v>
      </c>
      <c r="EG51" s="9">
        <v>642.69899999999996</v>
      </c>
      <c r="EH51" s="9">
        <v>310.69900000000001</v>
      </c>
      <c r="EI51" s="9">
        <v>331.99900000000002</v>
      </c>
      <c r="EJ51" s="9">
        <v>143.99799999999999</v>
      </c>
      <c r="EK51" s="9">
        <v>98.87</v>
      </c>
      <c r="EL51" s="9">
        <v>45.128</v>
      </c>
      <c r="EM51" s="9">
        <v>498.70100000000002</v>
      </c>
      <c r="EN51" s="9">
        <v>211.82900000000001</v>
      </c>
      <c r="EO51" s="9">
        <v>286.87200000000001</v>
      </c>
      <c r="EP51" s="9">
        <v>230.39099999999999</v>
      </c>
      <c r="EQ51" s="9">
        <v>106.09099999999999</v>
      </c>
      <c r="ER51" s="9">
        <v>124.3</v>
      </c>
      <c r="ES51" s="9">
        <v>36.18</v>
      </c>
      <c r="ET51" s="9">
        <v>14.926</v>
      </c>
      <c r="EU51" s="9">
        <v>21.254000000000001</v>
      </c>
      <c r="EV51" s="9">
        <v>2.1110000000000002</v>
      </c>
      <c r="EW51" s="9">
        <v>1.214</v>
      </c>
      <c r="EX51" s="9">
        <v>0.89700000000000002</v>
      </c>
      <c r="EY51" s="9">
        <v>1.298</v>
      </c>
      <c r="EZ51" s="9">
        <v>1.0169999999999999</v>
      </c>
      <c r="FA51" s="9">
        <v>0.28199999999999997</v>
      </c>
      <c r="FB51" s="9">
        <v>0.81299999999999994</v>
      </c>
      <c r="FC51" s="9">
        <v>0.19700000000000001</v>
      </c>
      <c r="FD51" s="9">
        <v>0.61599999999999999</v>
      </c>
      <c r="FE51" s="9">
        <v>34.069000000000003</v>
      </c>
      <c r="FF51" s="9">
        <v>13.712</v>
      </c>
      <c r="FG51" s="9">
        <v>20.356999999999999</v>
      </c>
      <c r="FH51" s="9">
        <v>216.15199999999999</v>
      </c>
      <c r="FI51" s="9">
        <v>101.31100000000001</v>
      </c>
      <c r="FJ51" s="9">
        <v>114.84099999999999</v>
      </c>
      <c r="FK51" s="9">
        <v>20.324000000000002</v>
      </c>
      <c r="FL51" s="9">
        <v>11.837999999999999</v>
      </c>
      <c r="FM51" s="9">
        <v>8.4860000000000007</v>
      </c>
      <c r="FN51" s="9">
        <v>195.828</v>
      </c>
      <c r="FO51" s="9">
        <v>89.472999999999999</v>
      </c>
      <c r="FP51" s="9">
        <v>106.355</v>
      </c>
      <c r="FQ51" s="9">
        <v>20.521000000000001</v>
      </c>
      <c r="FR51" s="9">
        <v>12.035</v>
      </c>
      <c r="FS51" s="9">
        <v>8.4860000000000007</v>
      </c>
      <c r="FT51" s="9">
        <v>209.87</v>
      </c>
      <c r="FU51" s="9">
        <v>94.055999999999997</v>
      </c>
      <c r="FV51" s="9">
        <v>115.81399999999999</v>
      </c>
      <c r="FW51" s="9">
        <v>197.126</v>
      </c>
      <c r="FX51" s="9">
        <v>90.49</v>
      </c>
      <c r="FY51" s="9">
        <v>106.636</v>
      </c>
      <c r="FZ51" s="9">
        <v>1230.3820000000001</v>
      </c>
      <c r="GA51" s="9">
        <v>636.053</v>
      </c>
      <c r="GB51" s="9">
        <v>594.32899999999995</v>
      </c>
      <c r="GC51" s="9">
        <v>689.1</v>
      </c>
      <c r="GD51" s="9">
        <v>398.572</v>
      </c>
      <c r="GE51" s="9">
        <v>290.52800000000002</v>
      </c>
      <c r="GF51" s="9">
        <v>541.28200000000004</v>
      </c>
      <c r="GG51" s="9">
        <v>237.48099999999999</v>
      </c>
      <c r="GH51" s="9">
        <v>303.80099999999999</v>
      </c>
      <c r="GI51" s="9">
        <v>308.27199999999999</v>
      </c>
      <c r="GJ51" s="9">
        <v>163.02500000000001</v>
      </c>
      <c r="GK51" s="9">
        <v>145.24700000000001</v>
      </c>
      <c r="GL51" s="9">
        <v>35.302999999999997</v>
      </c>
      <c r="GM51" s="9">
        <v>20.189</v>
      </c>
      <c r="GN51" s="9">
        <v>15.114000000000001</v>
      </c>
      <c r="GO51" s="9">
        <v>8.0350000000000001</v>
      </c>
      <c r="GP51" s="9">
        <v>5.5679999999999996</v>
      </c>
      <c r="GQ51" s="9">
        <v>2.468</v>
      </c>
      <c r="GR51" s="9">
        <v>4.4080000000000004</v>
      </c>
      <c r="GS51" s="9">
        <v>3.2589999999999999</v>
      </c>
      <c r="GT51" s="9">
        <v>1.1499999999999999</v>
      </c>
      <c r="GU51" s="9">
        <v>3.6269999999999998</v>
      </c>
      <c r="GV51" s="9">
        <v>2.3090000000000002</v>
      </c>
      <c r="GW51" s="9">
        <v>1.3180000000000001</v>
      </c>
      <c r="GX51" s="9">
        <v>27.266999999999999</v>
      </c>
      <c r="GY51" s="9">
        <v>14.621</v>
      </c>
      <c r="GZ51" s="9">
        <v>12.646000000000001</v>
      </c>
      <c r="HA51" s="9">
        <v>295.74299999999999</v>
      </c>
      <c r="HB51" s="9">
        <v>156.506</v>
      </c>
      <c r="HC51" s="9">
        <v>139.23599999999999</v>
      </c>
      <c r="HD51" s="9">
        <v>87.789000000000001</v>
      </c>
      <c r="HE51" s="9">
        <v>60.003</v>
      </c>
      <c r="HF51" s="9">
        <v>27.786000000000001</v>
      </c>
      <c r="HG51" s="9">
        <v>207.953</v>
      </c>
      <c r="HH51" s="9">
        <v>96.503</v>
      </c>
      <c r="HI51" s="9">
        <v>111.45</v>
      </c>
      <c r="HJ51" s="9">
        <v>93.072999999999993</v>
      </c>
      <c r="HK51" s="9">
        <v>63.48</v>
      </c>
      <c r="HL51" s="9">
        <v>29.591999999999999</v>
      </c>
      <c r="HM51" s="9">
        <v>215.2</v>
      </c>
      <c r="HN51" s="9">
        <v>99.545000000000002</v>
      </c>
      <c r="HO51" s="9">
        <v>115.655</v>
      </c>
      <c r="HP51" s="9">
        <v>212.36199999999999</v>
      </c>
      <c r="HQ51" s="9">
        <v>99.762</v>
      </c>
      <c r="HR51" s="9">
        <v>112.599</v>
      </c>
      <c r="HS51" s="9">
        <v>2941.6660000000002</v>
      </c>
      <c r="HT51" s="9">
        <v>1587.454</v>
      </c>
      <c r="HU51" s="9">
        <v>1354.212</v>
      </c>
      <c r="HV51" s="9">
        <v>2281.0230000000001</v>
      </c>
      <c r="HW51" s="9">
        <v>1393.49</v>
      </c>
      <c r="HX51" s="9">
        <v>887.53300000000002</v>
      </c>
      <c r="HY51" s="9">
        <v>660.64300000000003</v>
      </c>
      <c r="HZ51" s="9">
        <v>193.964</v>
      </c>
      <c r="IA51" s="9">
        <v>466.67899999999997</v>
      </c>
      <c r="IB51" s="9">
        <v>402.95699999999999</v>
      </c>
      <c r="IC51" s="9">
        <v>235.58799999999999</v>
      </c>
      <c r="ID51" s="9">
        <v>167.369</v>
      </c>
      <c r="IE51" s="9">
        <v>50.024000000000001</v>
      </c>
      <c r="IF51" s="9">
        <v>29.74</v>
      </c>
      <c r="IG51" s="9">
        <v>20.283999999999999</v>
      </c>
      <c r="IH51" s="9">
        <v>24.39</v>
      </c>
      <c r="II51" s="9">
        <v>18.808</v>
      </c>
      <c r="IJ51" s="9">
        <v>5.5819999999999999</v>
      </c>
      <c r="IK51" s="9">
        <v>10.906000000000001</v>
      </c>
      <c r="IL51" s="9">
        <v>8.1809999999999992</v>
      </c>
      <c r="IM51" s="9">
        <v>2.7250000000000001</v>
      </c>
      <c r="IN51" s="9">
        <v>13.484</v>
      </c>
      <c r="IO51" s="9">
        <v>10.627000000000001</v>
      </c>
      <c r="IP51" s="9">
        <v>2.8570000000000002</v>
      </c>
      <c r="IQ51" s="9">
        <v>25.634</v>
      </c>
    </row>
    <row r="52" spans="1:251">
      <c r="A52" s="10">
        <v>43070</v>
      </c>
      <c r="B52" s="9">
        <v>12564.843000000001</v>
      </c>
      <c r="C52" s="9">
        <v>6657.7730000000001</v>
      </c>
      <c r="D52" s="9">
        <v>5907.07</v>
      </c>
      <c r="E52" s="9">
        <v>8659.6409999999996</v>
      </c>
      <c r="F52" s="9">
        <v>5465.8419999999996</v>
      </c>
      <c r="G52" s="9">
        <v>3193.799</v>
      </c>
      <c r="H52" s="9">
        <v>3905.2020000000002</v>
      </c>
      <c r="I52" s="9">
        <v>1191.931</v>
      </c>
      <c r="J52" s="9">
        <v>2713.2710000000002</v>
      </c>
      <c r="K52" s="9">
        <v>1919.2190000000001</v>
      </c>
      <c r="L52" s="9">
        <v>976.83399999999995</v>
      </c>
      <c r="M52" s="9">
        <v>942.38599999999997</v>
      </c>
      <c r="N52" s="9">
        <v>326.43700000000001</v>
      </c>
      <c r="O52" s="9">
        <v>184.23599999999999</v>
      </c>
      <c r="P52" s="9">
        <v>142.20099999999999</v>
      </c>
      <c r="Q52" s="9">
        <v>121.989</v>
      </c>
      <c r="R52" s="9">
        <v>90.796999999999997</v>
      </c>
      <c r="S52" s="9">
        <v>31.192</v>
      </c>
      <c r="T52" s="9">
        <v>64.272999999999996</v>
      </c>
      <c r="U52" s="9">
        <v>48.826999999999998</v>
      </c>
      <c r="V52" s="9">
        <v>15.446999999999999</v>
      </c>
      <c r="W52" s="9">
        <v>57.716000000000001</v>
      </c>
      <c r="X52" s="9">
        <v>41.97</v>
      </c>
      <c r="Y52" s="9">
        <v>15.744999999999999</v>
      </c>
      <c r="Z52" s="9">
        <v>204.44800000000001</v>
      </c>
      <c r="AA52" s="9">
        <v>93.438999999999993</v>
      </c>
      <c r="AB52" s="9">
        <v>111.009</v>
      </c>
      <c r="AC52" s="9">
        <v>1728.3</v>
      </c>
      <c r="AD52" s="9">
        <v>864.351</v>
      </c>
      <c r="AE52" s="9">
        <v>863.94899999999996</v>
      </c>
      <c r="AF52" s="9">
        <v>605.86</v>
      </c>
      <c r="AG52" s="9">
        <v>436.09500000000003</v>
      </c>
      <c r="AH52" s="9">
        <v>169.76400000000001</v>
      </c>
      <c r="AI52" s="9">
        <v>1122.44</v>
      </c>
      <c r="AJ52" s="9">
        <v>428.255</v>
      </c>
      <c r="AK52" s="9">
        <v>694.18499999999995</v>
      </c>
      <c r="AL52" s="9">
        <v>702.90700000000004</v>
      </c>
      <c r="AM52" s="9">
        <v>507.86099999999999</v>
      </c>
      <c r="AN52" s="9">
        <v>195.047</v>
      </c>
      <c r="AO52" s="9">
        <v>1216.3119999999999</v>
      </c>
      <c r="AP52" s="9">
        <v>468.97300000000001</v>
      </c>
      <c r="AQ52" s="9">
        <v>747.33900000000006</v>
      </c>
      <c r="AR52" s="9">
        <v>1186.713</v>
      </c>
      <c r="AS52" s="9">
        <v>477.08199999999999</v>
      </c>
      <c r="AT52" s="9">
        <v>709.63099999999997</v>
      </c>
      <c r="AU52" s="9">
        <v>12044.731</v>
      </c>
      <c r="AV52" s="9">
        <v>6346.5450000000001</v>
      </c>
      <c r="AW52" s="9">
        <v>5698.1859999999997</v>
      </c>
      <c r="AX52" s="9">
        <v>8418.59</v>
      </c>
      <c r="AY52" s="9">
        <v>5291.5739999999996</v>
      </c>
      <c r="AZ52" s="9">
        <v>3127.0169999999998</v>
      </c>
      <c r="BA52" s="9">
        <v>3626.1410000000001</v>
      </c>
      <c r="BB52" s="9">
        <v>1054.971</v>
      </c>
      <c r="BC52" s="9">
        <v>2571.17</v>
      </c>
      <c r="BD52" s="9">
        <v>1878.0930000000001</v>
      </c>
      <c r="BE52" s="9">
        <v>949.18399999999997</v>
      </c>
      <c r="BF52" s="9">
        <v>928.90899999999999</v>
      </c>
      <c r="BG52" s="9">
        <v>308.28300000000002</v>
      </c>
      <c r="BH52" s="9">
        <v>170.36199999999999</v>
      </c>
      <c r="BI52" s="9">
        <v>137.922</v>
      </c>
      <c r="BJ52" s="9">
        <v>117.71299999999999</v>
      </c>
      <c r="BK52" s="9">
        <v>86.787999999999997</v>
      </c>
      <c r="BL52" s="9">
        <v>30.925000000000001</v>
      </c>
      <c r="BM52" s="9">
        <v>61.103000000000002</v>
      </c>
      <c r="BN52" s="9">
        <v>45.923999999999999</v>
      </c>
      <c r="BO52" s="9">
        <v>15.18</v>
      </c>
      <c r="BP52" s="9">
        <v>56.61</v>
      </c>
      <c r="BQ52" s="9">
        <v>40.865000000000002</v>
      </c>
      <c r="BR52" s="9">
        <v>15.744999999999999</v>
      </c>
      <c r="BS52" s="9">
        <v>190.57</v>
      </c>
      <c r="BT52" s="9">
        <v>83.573999999999998</v>
      </c>
      <c r="BU52" s="9">
        <v>106.996</v>
      </c>
      <c r="BV52" s="9">
        <v>1701.931</v>
      </c>
      <c r="BW52" s="9">
        <v>847.99199999999996</v>
      </c>
      <c r="BX52" s="9">
        <v>853.93899999999996</v>
      </c>
      <c r="BY52" s="9">
        <v>596.01199999999994</v>
      </c>
      <c r="BZ52" s="9">
        <v>429.517</v>
      </c>
      <c r="CA52" s="9">
        <v>166.494</v>
      </c>
      <c r="CB52" s="9">
        <v>1105.9190000000001</v>
      </c>
      <c r="CC52" s="9">
        <v>418.47500000000002</v>
      </c>
      <c r="CD52" s="9">
        <v>687.44399999999996</v>
      </c>
      <c r="CE52" s="9">
        <v>689.41</v>
      </c>
      <c r="CF52" s="9">
        <v>497.9</v>
      </c>
      <c r="CG52" s="9">
        <v>191.51</v>
      </c>
      <c r="CH52" s="9">
        <v>1188.683</v>
      </c>
      <c r="CI52" s="9">
        <v>451.28399999999999</v>
      </c>
      <c r="CJ52" s="9">
        <v>737.399</v>
      </c>
      <c r="CK52" s="9">
        <v>1167.0229999999999</v>
      </c>
      <c r="CL52" s="9">
        <v>464.39800000000002</v>
      </c>
      <c r="CM52" s="9">
        <v>702.62400000000002</v>
      </c>
      <c r="CN52" s="9">
        <v>1956.7560000000001</v>
      </c>
      <c r="CO52" s="9">
        <v>983.53800000000001</v>
      </c>
      <c r="CP52" s="9">
        <v>973.21799999999996</v>
      </c>
      <c r="CQ52" s="9">
        <v>919.84</v>
      </c>
      <c r="CR52" s="9">
        <v>546.89</v>
      </c>
      <c r="CS52" s="9">
        <v>372.95</v>
      </c>
      <c r="CT52" s="9">
        <v>1036.9159999999999</v>
      </c>
      <c r="CU52" s="9">
        <v>436.64800000000002</v>
      </c>
      <c r="CV52" s="9">
        <v>600.26800000000003</v>
      </c>
      <c r="CW52" s="9">
        <v>603.93100000000004</v>
      </c>
      <c r="CX52" s="9">
        <v>296.19600000000003</v>
      </c>
      <c r="CY52" s="9">
        <v>307.73500000000001</v>
      </c>
      <c r="CZ52" s="9">
        <v>70.290000000000006</v>
      </c>
      <c r="DA52" s="9">
        <v>37.661999999999999</v>
      </c>
      <c r="DB52" s="9">
        <v>32.627000000000002</v>
      </c>
      <c r="DC52" s="9">
        <v>13.471</v>
      </c>
      <c r="DD52" s="9">
        <v>7.89</v>
      </c>
      <c r="DE52" s="9">
        <v>5.5810000000000004</v>
      </c>
      <c r="DF52" s="9">
        <v>7.8369999999999997</v>
      </c>
      <c r="DG52" s="9">
        <v>3.85</v>
      </c>
      <c r="DH52" s="9">
        <v>3.9870000000000001</v>
      </c>
      <c r="DI52" s="9">
        <v>5.6340000000000003</v>
      </c>
      <c r="DJ52" s="9">
        <v>4.04</v>
      </c>
      <c r="DK52" s="9">
        <v>1.5940000000000001</v>
      </c>
      <c r="DL52" s="9">
        <v>56.819000000000003</v>
      </c>
      <c r="DM52" s="9">
        <v>29.771999999999998</v>
      </c>
      <c r="DN52" s="9">
        <v>27.047000000000001</v>
      </c>
      <c r="DO52" s="9">
        <v>572.60699999999997</v>
      </c>
      <c r="DP52" s="9">
        <v>278.50799999999998</v>
      </c>
      <c r="DQ52" s="9">
        <v>294.09899999999999</v>
      </c>
      <c r="DR52" s="9">
        <v>117.114</v>
      </c>
      <c r="DS52" s="9">
        <v>75.948999999999998</v>
      </c>
      <c r="DT52" s="9">
        <v>41.164999999999999</v>
      </c>
      <c r="DU52" s="9">
        <v>455.49299999999999</v>
      </c>
      <c r="DV52" s="9">
        <v>202.559</v>
      </c>
      <c r="DW52" s="9">
        <v>252.934</v>
      </c>
      <c r="DX52" s="9">
        <v>126.381</v>
      </c>
      <c r="DY52" s="9">
        <v>81.957999999999998</v>
      </c>
      <c r="DZ52" s="9">
        <v>44.423000000000002</v>
      </c>
      <c r="EA52" s="9">
        <v>477.55099999999999</v>
      </c>
      <c r="EB52" s="9">
        <v>214.238</v>
      </c>
      <c r="EC52" s="9">
        <v>263.31299999999999</v>
      </c>
      <c r="ED52" s="9">
        <v>463.33</v>
      </c>
      <c r="EE52" s="9">
        <v>206.40899999999999</v>
      </c>
      <c r="EF52" s="9">
        <v>256.92099999999999</v>
      </c>
      <c r="EG52" s="9">
        <v>686.76599999999996</v>
      </c>
      <c r="EH52" s="9">
        <v>328.02300000000002</v>
      </c>
      <c r="EI52" s="9">
        <v>358.74299999999999</v>
      </c>
      <c r="EJ52" s="9">
        <v>171.715</v>
      </c>
      <c r="EK52" s="9">
        <v>114.812</v>
      </c>
      <c r="EL52" s="9">
        <v>56.902999999999999</v>
      </c>
      <c r="EM52" s="9">
        <v>515.05100000000004</v>
      </c>
      <c r="EN52" s="9">
        <v>213.21100000000001</v>
      </c>
      <c r="EO52" s="9">
        <v>301.83999999999997</v>
      </c>
      <c r="EP52" s="9">
        <v>275.68099999999998</v>
      </c>
      <c r="EQ52" s="9">
        <v>128.21299999999999</v>
      </c>
      <c r="ER52" s="9">
        <v>147.46799999999999</v>
      </c>
      <c r="ES52" s="9">
        <v>28.861999999999998</v>
      </c>
      <c r="ET52" s="9">
        <v>14.414999999999999</v>
      </c>
      <c r="EU52" s="9">
        <v>14.446999999999999</v>
      </c>
      <c r="EV52" s="9">
        <v>3.5369999999999999</v>
      </c>
      <c r="EW52" s="9">
        <v>2.2839999999999998</v>
      </c>
      <c r="EX52" s="9">
        <v>1.254</v>
      </c>
      <c r="EY52" s="9">
        <v>3.1669999999999998</v>
      </c>
      <c r="EZ52" s="9">
        <v>1.9139999999999999</v>
      </c>
      <c r="FA52" s="9">
        <v>1.254</v>
      </c>
      <c r="FB52" s="9">
        <v>0.37</v>
      </c>
      <c r="FC52" s="9">
        <v>0.37</v>
      </c>
      <c r="FD52" s="9">
        <v>0</v>
      </c>
      <c r="FE52" s="9">
        <v>25.324000000000002</v>
      </c>
      <c r="FF52" s="9">
        <v>12.131</v>
      </c>
      <c r="FG52" s="9">
        <v>13.193</v>
      </c>
      <c r="FH52" s="9">
        <v>262.07299999999998</v>
      </c>
      <c r="FI52" s="9">
        <v>120.836</v>
      </c>
      <c r="FJ52" s="9">
        <v>141.23599999999999</v>
      </c>
      <c r="FK52" s="9">
        <v>23.936</v>
      </c>
      <c r="FL52" s="9">
        <v>15.839</v>
      </c>
      <c r="FM52" s="9">
        <v>8.0969999999999995</v>
      </c>
      <c r="FN52" s="9">
        <v>238.137</v>
      </c>
      <c r="FO52" s="9">
        <v>104.998</v>
      </c>
      <c r="FP52" s="9">
        <v>133.13900000000001</v>
      </c>
      <c r="FQ52" s="9">
        <v>26.704999999999998</v>
      </c>
      <c r="FR52" s="9">
        <v>17.686</v>
      </c>
      <c r="FS52" s="9">
        <v>9.0190000000000001</v>
      </c>
      <c r="FT52" s="9">
        <v>248.976</v>
      </c>
      <c r="FU52" s="9">
        <v>110.527</v>
      </c>
      <c r="FV52" s="9">
        <v>138.44900000000001</v>
      </c>
      <c r="FW52" s="9">
        <v>241.304</v>
      </c>
      <c r="FX52" s="9">
        <v>106.911</v>
      </c>
      <c r="FY52" s="9">
        <v>134.393</v>
      </c>
      <c r="FZ52" s="9">
        <v>1269.99</v>
      </c>
      <c r="GA52" s="9">
        <v>655.51499999999999</v>
      </c>
      <c r="GB52" s="9">
        <v>614.47500000000002</v>
      </c>
      <c r="GC52" s="9">
        <v>748.125</v>
      </c>
      <c r="GD52" s="9">
        <v>432.07799999999997</v>
      </c>
      <c r="GE52" s="9">
        <v>316.04700000000003</v>
      </c>
      <c r="GF52" s="9">
        <v>521.86500000000001</v>
      </c>
      <c r="GG52" s="9">
        <v>223.43700000000001</v>
      </c>
      <c r="GH52" s="9">
        <v>298.428</v>
      </c>
      <c r="GI52" s="9">
        <v>328.25099999999998</v>
      </c>
      <c r="GJ52" s="9">
        <v>167.983</v>
      </c>
      <c r="GK52" s="9">
        <v>160.268</v>
      </c>
      <c r="GL52" s="9">
        <v>41.427999999999997</v>
      </c>
      <c r="GM52" s="9">
        <v>23.248000000000001</v>
      </c>
      <c r="GN52" s="9">
        <v>18.18</v>
      </c>
      <c r="GO52" s="9">
        <v>9.9339999999999993</v>
      </c>
      <c r="GP52" s="9">
        <v>5.6070000000000002</v>
      </c>
      <c r="GQ52" s="9">
        <v>4.327</v>
      </c>
      <c r="GR52" s="9">
        <v>4.67</v>
      </c>
      <c r="GS52" s="9">
        <v>1.9370000000000001</v>
      </c>
      <c r="GT52" s="9">
        <v>2.7330000000000001</v>
      </c>
      <c r="GU52" s="9">
        <v>5.2640000000000002</v>
      </c>
      <c r="GV52" s="9">
        <v>3.67</v>
      </c>
      <c r="GW52" s="9">
        <v>1.5940000000000001</v>
      </c>
      <c r="GX52" s="9">
        <v>31.494</v>
      </c>
      <c r="GY52" s="9">
        <v>17.640999999999998</v>
      </c>
      <c r="GZ52" s="9">
        <v>13.853</v>
      </c>
      <c r="HA52" s="9">
        <v>310.53399999999999</v>
      </c>
      <c r="HB52" s="9">
        <v>157.67099999999999</v>
      </c>
      <c r="HC52" s="9">
        <v>152.863</v>
      </c>
      <c r="HD52" s="9">
        <v>93.177999999999997</v>
      </c>
      <c r="HE52" s="9">
        <v>60.11</v>
      </c>
      <c r="HF52" s="9">
        <v>33.067</v>
      </c>
      <c r="HG52" s="9">
        <v>217.35599999999999</v>
      </c>
      <c r="HH52" s="9">
        <v>97.561000000000007</v>
      </c>
      <c r="HI52" s="9">
        <v>119.795</v>
      </c>
      <c r="HJ52" s="9">
        <v>99.676000000000002</v>
      </c>
      <c r="HK52" s="9">
        <v>64.272000000000006</v>
      </c>
      <c r="HL52" s="9">
        <v>35.404000000000003</v>
      </c>
      <c r="HM52" s="9">
        <v>228.57499999999999</v>
      </c>
      <c r="HN52" s="9">
        <v>103.711</v>
      </c>
      <c r="HO52" s="9">
        <v>124.864</v>
      </c>
      <c r="HP52" s="9">
        <v>222.02600000000001</v>
      </c>
      <c r="HQ52" s="9">
        <v>99.498000000000005</v>
      </c>
      <c r="HR52" s="9">
        <v>122.52800000000001</v>
      </c>
      <c r="HS52" s="9">
        <v>2973.5390000000002</v>
      </c>
      <c r="HT52" s="9">
        <v>1598.24</v>
      </c>
      <c r="HU52" s="9">
        <v>1375.298</v>
      </c>
      <c r="HV52" s="9">
        <v>2286.6610000000001</v>
      </c>
      <c r="HW52" s="9">
        <v>1399.384</v>
      </c>
      <c r="HX52" s="9">
        <v>887.27700000000004</v>
      </c>
      <c r="HY52" s="9">
        <v>686.87800000000004</v>
      </c>
      <c r="HZ52" s="9">
        <v>198.85599999999999</v>
      </c>
      <c r="IA52" s="9">
        <v>488.02199999999999</v>
      </c>
      <c r="IB52" s="9">
        <v>429.11799999999999</v>
      </c>
      <c r="IC52" s="9">
        <v>237.30699999999999</v>
      </c>
      <c r="ID52" s="9">
        <v>191.81100000000001</v>
      </c>
      <c r="IE52" s="9">
        <v>66.197999999999993</v>
      </c>
      <c r="IF52" s="9">
        <v>35.884</v>
      </c>
      <c r="IG52" s="9">
        <v>30.315000000000001</v>
      </c>
      <c r="IH52" s="9">
        <v>33.463000000000001</v>
      </c>
      <c r="II52" s="9">
        <v>22.890999999999998</v>
      </c>
      <c r="IJ52" s="9">
        <v>10.571</v>
      </c>
      <c r="IK52" s="9">
        <v>13.961</v>
      </c>
      <c r="IL52" s="9">
        <v>10.327</v>
      </c>
      <c r="IM52" s="9">
        <v>3.6349999999999998</v>
      </c>
      <c r="IN52" s="9">
        <v>19.501000000000001</v>
      </c>
      <c r="IO52" s="9">
        <v>12.565</v>
      </c>
      <c r="IP52" s="9">
        <v>6.9370000000000003</v>
      </c>
      <c r="IQ52" s="9">
        <v>32.735999999999997</v>
      </c>
    </row>
    <row r="53" spans="1:251">
      <c r="A53" s="10">
        <v>43101</v>
      </c>
      <c r="B53" s="9">
        <v>12302.17</v>
      </c>
      <c r="C53" s="9">
        <v>6560.777</v>
      </c>
      <c r="D53" s="9">
        <v>5741.3919999999998</v>
      </c>
      <c r="E53" s="9">
        <v>8443.0529999999999</v>
      </c>
      <c r="F53" s="9">
        <v>5332.192</v>
      </c>
      <c r="G53" s="9">
        <v>3110.8609999999999</v>
      </c>
      <c r="H53" s="9">
        <v>3859.116</v>
      </c>
      <c r="I53" s="9">
        <v>1228.586</v>
      </c>
      <c r="J53" s="9">
        <v>2630.5309999999999</v>
      </c>
      <c r="K53" s="9">
        <v>1916.809</v>
      </c>
      <c r="L53" s="9">
        <v>1001.318</v>
      </c>
      <c r="M53" s="9">
        <v>915.49</v>
      </c>
      <c r="N53" s="9">
        <v>356.40800000000002</v>
      </c>
      <c r="O53" s="9">
        <v>198.39699999999999</v>
      </c>
      <c r="P53" s="9">
        <v>158.011</v>
      </c>
      <c r="Q53" s="9">
        <v>145.63800000000001</v>
      </c>
      <c r="R53" s="9">
        <v>103.86199999999999</v>
      </c>
      <c r="S53" s="9">
        <v>41.776000000000003</v>
      </c>
      <c r="T53" s="9">
        <v>88.24</v>
      </c>
      <c r="U53" s="9">
        <v>61.545000000000002</v>
      </c>
      <c r="V53" s="9">
        <v>26.695</v>
      </c>
      <c r="W53" s="9">
        <v>57.396999999999998</v>
      </c>
      <c r="X53" s="9">
        <v>42.317</v>
      </c>
      <c r="Y53" s="9">
        <v>15.081</v>
      </c>
      <c r="Z53" s="9">
        <v>210.77</v>
      </c>
      <c r="AA53" s="9">
        <v>94.534999999999997</v>
      </c>
      <c r="AB53" s="9">
        <v>116.235</v>
      </c>
      <c r="AC53" s="9">
        <v>1701.4110000000001</v>
      </c>
      <c r="AD53" s="9">
        <v>879.06299999999999</v>
      </c>
      <c r="AE53" s="9">
        <v>822.34900000000005</v>
      </c>
      <c r="AF53" s="9">
        <v>605.29600000000005</v>
      </c>
      <c r="AG53" s="9">
        <v>438.149</v>
      </c>
      <c r="AH53" s="9">
        <v>167.14699999999999</v>
      </c>
      <c r="AI53" s="9">
        <v>1096.115</v>
      </c>
      <c r="AJ53" s="9">
        <v>440.91300000000001</v>
      </c>
      <c r="AK53" s="9">
        <v>655.202</v>
      </c>
      <c r="AL53" s="9">
        <v>727.54300000000001</v>
      </c>
      <c r="AM53" s="9">
        <v>523.39499999999998</v>
      </c>
      <c r="AN53" s="9">
        <v>204.148</v>
      </c>
      <c r="AO53" s="9">
        <v>1189.2650000000001</v>
      </c>
      <c r="AP53" s="9">
        <v>477.923</v>
      </c>
      <c r="AQ53" s="9">
        <v>711.34199999999998</v>
      </c>
      <c r="AR53" s="9">
        <v>1184.355</v>
      </c>
      <c r="AS53" s="9">
        <v>502.459</v>
      </c>
      <c r="AT53" s="9">
        <v>681.89599999999996</v>
      </c>
      <c r="AU53" s="9">
        <v>11806.367</v>
      </c>
      <c r="AV53" s="9">
        <v>6259.4350000000004</v>
      </c>
      <c r="AW53" s="9">
        <v>5546.9309999999996</v>
      </c>
      <c r="AX53" s="9">
        <v>8222.1540000000005</v>
      </c>
      <c r="AY53" s="9">
        <v>5169.7349999999997</v>
      </c>
      <c r="AZ53" s="9">
        <v>3052.4180000000001</v>
      </c>
      <c r="BA53" s="9">
        <v>3584.2130000000002</v>
      </c>
      <c r="BB53" s="9">
        <v>1089.7</v>
      </c>
      <c r="BC53" s="9">
        <v>2494.5129999999999</v>
      </c>
      <c r="BD53" s="9">
        <v>1874.6310000000001</v>
      </c>
      <c r="BE53" s="9">
        <v>975.048</v>
      </c>
      <c r="BF53" s="9">
        <v>899.58299999999997</v>
      </c>
      <c r="BG53" s="9">
        <v>337.04899999999998</v>
      </c>
      <c r="BH53" s="9">
        <v>186.256</v>
      </c>
      <c r="BI53" s="9">
        <v>150.79300000000001</v>
      </c>
      <c r="BJ53" s="9">
        <v>139.55099999999999</v>
      </c>
      <c r="BK53" s="9">
        <v>99.090999999999994</v>
      </c>
      <c r="BL53" s="9">
        <v>40.46</v>
      </c>
      <c r="BM53" s="9">
        <v>85.281000000000006</v>
      </c>
      <c r="BN53" s="9">
        <v>59.901000000000003</v>
      </c>
      <c r="BO53" s="9">
        <v>25.38</v>
      </c>
      <c r="BP53" s="9">
        <v>54.27</v>
      </c>
      <c r="BQ53" s="9">
        <v>39.189</v>
      </c>
      <c r="BR53" s="9">
        <v>15.081</v>
      </c>
      <c r="BS53" s="9">
        <v>197.49799999999999</v>
      </c>
      <c r="BT53" s="9">
        <v>87.165000000000006</v>
      </c>
      <c r="BU53" s="9">
        <v>110.33199999999999</v>
      </c>
      <c r="BV53" s="9">
        <v>1675.731</v>
      </c>
      <c r="BW53" s="9">
        <v>863.07</v>
      </c>
      <c r="BX53" s="9">
        <v>812.66099999999994</v>
      </c>
      <c r="BY53" s="9">
        <v>597.68299999999999</v>
      </c>
      <c r="BZ53" s="9">
        <v>432.392</v>
      </c>
      <c r="CA53" s="9">
        <v>165.292</v>
      </c>
      <c r="CB53" s="9">
        <v>1078.048</v>
      </c>
      <c r="CC53" s="9">
        <v>430.67899999999997</v>
      </c>
      <c r="CD53" s="9">
        <v>647.36900000000003</v>
      </c>
      <c r="CE53" s="9">
        <v>713.84299999999996</v>
      </c>
      <c r="CF53" s="9">
        <v>512.86599999999999</v>
      </c>
      <c r="CG53" s="9">
        <v>200.977</v>
      </c>
      <c r="CH53" s="9">
        <v>1160.787</v>
      </c>
      <c r="CI53" s="9">
        <v>462.18099999999998</v>
      </c>
      <c r="CJ53" s="9">
        <v>698.60599999999999</v>
      </c>
      <c r="CK53" s="9">
        <v>1163.329</v>
      </c>
      <c r="CL53" s="9">
        <v>490.58</v>
      </c>
      <c r="CM53" s="9">
        <v>672.74900000000002</v>
      </c>
      <c r="CN53" s="9">
        <v>1920.1880000000001</v>
      </c>
      <c r="CO53" s="9">
        <v>969.84500000000003</v>
      </c>
      <c r="CP53" s="9">
        <v>950.34299999999996</v>
      </c>
      <c r="CQ53" s="9">
        <v>918.51300000000003</v>
      </c>
      <c r="CR53" s="9">
        <v>537.73299999999995</v>
      </c>
      <c r="CS53" s="9">
        <v>380.78100000000001</v>
      </c>
      <c r="CT53" s="9">
        <v>1001.675</v>
      </c>
      <c r="CU53" s="9">
        <v>432.113</v>
      </c>
      <c r="CV53" s="9">
        <v>569.56200000000001</v>
      </c>
      <c r="CW53" s="9">
        <v>578.32399999999996</v>
      </c>
      <c r="CX53" s="9">
        <v>297.60300000000001</v>
      </c>
      <c r="CY53" s="9">
        <v>280.72000000000003</v>
      </c>
      <c r="CZ53" s="9">
        <v>89.03</v>
      </c>
      <c r="DA53" s="9">
        <v>45.207999999999998</v>
      </c>
      <c r="DB53" s="9">
        <v>43.822000000000003</v>
      </c>
      <c r="DC53" s="9">
        <v>21.596</v>
      </c>
      <c r="DD53" s="9">
        <v>12.984999999999999</v>
      </c>
      <c r="DE53" s="9">
        <v>8.6110000000000007</v>
      </c>
      <c r="DF53" s="9">
        <v>15.304</v>
      </c>
      <c r="DG53" s="9">
        <v>8.2880000000000003</v>
      </c>
      <c r="DH53" s="9">
        <v>7.016</v>
      </c>
      <c r="DI53" s="9">
        <v>6.2919999999999998</v>
      </c>
      <c r="DJ53" s="9">
        <v>4.6970000000000001</v>
      </c>
      <c r="DK53" s="9">
        <v>1.595</v>
      </c>
      <c r="DL53" s="9">
        <v>67.433999999999997</v>
      </c>
      <c r="DM53" s="9">
        <v>32.222999999999999</v>
      </c>
      <c r="DN53" s="9">
        <v>35.212000000000003</v>
      </c>
      <c r="DO53" s="9">
        <v>535.721</v>
      </c>
      <c r="DP53" s="9">
        <v>276.54599999999999</v>
      </c>
      <c r="DQ53" s="9">
        <v>259.17500000000001</v>
      </c>
      <c r="DR53" s="9">
        <v>114.042</v>
      </c>
      <c r="DS53" s="9">
        <v>73.975999999999999</v>
      </c>
      <c r="DT53" s="9">
        <v>40.066000000000003</v>
      </c>
      <c r="DU53" s="9">
        <v>421.67899999999997</v>
      </c>
      <c r="DV53" s="9">
        <v>202.57</v>
      </c>
      <c r="DW53" s="9">
        <v>219.10900000000001</v>
      </c>
      <c r="DX53" s="9">
        <v>133.101</v>
      </c>
      <c r="DY53" s="9">
        <v>85.683000000000007</v>
      </c>
      <c r="DZ53" s="9">
        <v>47.417999999999999</v>
      </c>
      <c r="EA53" s="9">
        <v>445.22300000000001</v>
      </c>
      <c r="EB53" s="9">
        <v>211.92</v>
      </c>
      <c r="EC53" s="9">
        <v>233.303</v>
      </c>
      <c r="ED53" s="9">
        <v>436.983</v>
      </c>
      <c r="EE53" s="9">
        <v>210.858</v>
      </c>
      <c r="EF53" s="9">
        <v>226.125</v>
      </c>
      <c r="EG53" s="9">
        <v>679.97400000000005</v>
      </c>
      <c r="EH53" s="9">
        <v>327.11</v>
      </c>
      <c r="EI53" s="9">
        <v>352.86399999999998</v>
      </c>
      <c r="EJ53" s="9">
        <v>169.089</v>
      </c>
      <c r="EK53" s="9">
        <v>114.26600000000001</v>
      </c>
      <c r="EL53" s="9">
        <v>54.823</v>
      </c>
      <c r="EM53" s="9">
        <v>510.88499999999999</v>
      </c>
      <c r="EN53" s="9">
        <v>212.84399999999999</v>
      </c>
      <c r="EO53" s="9">
        <v>298.041</v>
      </c>
      <c r="EP53" s="9">
        <v>251.20599999999999</v>
      </c>
      <c r="EQ53" s="9">
        <v>118.89400000000001</v>
      </c>
      <c r="ER53" s="9">
        <v>132.31200000000001</v>
      </c>
      <c r="ES53" s="9">
        <v>41.005000000000003</v>
      </c>
      <c r="ET53" s="9">
        <v>18.87</v>
      </c>
      <c r="EU53" s="9">
        <v>22.135000000000002</v>
      </c>
      <c r="EV53" s="9">
        <v>3.3690000000000002</v>
      </c>
      <c r="EW53" s="9">
        <v>1.702</v>
      </c>
      <c r="EX53" s="9">
        <v>1.667</v>
      </c>
      <c r="EY53" s="9">
        <v>2.89</v>
      </c>
      <c r="EZ53" s="9">
        <v>1.702</v>
      </c>
      <c r="FA53" s="9">
        <v>1.1879999999999999</v>
      </c>
      <c r="FB53" s="9">
        <v>0.47899999999999998</v>
      </c>
      <c r="FC53" s="9">
        <v>0</v>
      </c>
      <c r="FD53" s="9">
        <v>0.47899999999999998</v>
      </c>
      <c r="FE53" s="9">
        <v>37.636000000000003</v>
      </c>
      <c r="FF53" s="9">
        <v>17.167999999999999</v>
      </c>
      <c r="FG53" s="9">
        <v>20.468</v>
      </c>
      <c r="FH53" s="9">
        <v>236.541</v>
      </c>
      <c r="FI53" s="9">
        <v>113.04</v>
      </c>
      <c r="FJ53" s="9">
        <v>123.501</v>
      </c>
      <c r="FK53" s="9">
        <v>21.1</v>
      </c>
      <c r="FL53" s="9">
        <v>11.510999999999999</v>
      </c>
      <c r="FM53" s="9">
        <v>9.5879999999999992</v>
      </c>
      <c r="FN53" s="9">
        <v>215.44200000000001</v>
      </c>
      <c r="FO53" s="9">
        <v>101.529</v>
      </c>
      <c r="FP53" s="9">
        <v>113.913</v>
      </c>
      <c r="FQ53" s="9">
        <v>24.216999999999999</v>
      </c>
      <c r="FR53" s="9">
        <v>13.212999999999999</v>
      </c>
      <c r="FS53" s="9">
        <v>11.003</v>
      </c>
      <c r="FT53" s="9">
        <v>226.989</v>
      </c>
      <c r="FU53" s="9">
        <v>105.681</v>
      </c>
      <c r="FV53" s="9">
        <v>121.309</v>
      </c>
      <c r="FW53" s="9">
        <v>218.33099999999999</v>
      </c>
      <c r="FX53" s="9">
        <v>103.23099999999999</v>
      </c>
      <c r="FY53" s="9">
        <v>115.101</v>
      </c>
      <c r="FZ53" s="9">
        <v>1240.2139999999999</v>
      </c>
      <c r="GA53" s="9">
        <v>642.73500000000001</v>
      </c>
      <c r="GB53" s="9">
        <v>597.47900000000004</v>
      </c>
      <c r="GC53" s="9">
        <v>749.42399999999998</v>
      </c>
      <c r="GD53" s="9">
        <v>423.46699999999998</v>
      </c>
      <c r="GE53" s="9">
        <v>325.95800000000003</v>
      </c>
      <c r="GF53" s="9">
        <v>490.79</v>
      </c>
      <c r="GG53" s="9">
        <v>219.26900000000001</v>
      </c>
      <c r="GH53" s="9">
        <v>271.52100000000002</v>
      </c>
      <c r="GI53" s="9">
        <v>327.11799999999999</v>
      </c>
      <c r="GJ53" s="9">
        <v>178.71</v>
      </c>
      <c r="GK53" s="9">
        <v>148.40799999999999</v>
      </c>
      <c r="GL53" s="9">
        <v>48.024999999999999</v>
      </c>
      <c r="GM53" s="9">
        <v>26.338000000000001</v>
      </c>
      <c r="GN53" s="9">
        <v>21.687000000000001</v>
      </c>
      <c r="GO53" s="9">
        <v>18.227</v>
      </c>
      <c r="GP53" s="9">
        <v>11.282999999999999</v>
      </c>
      <c r="GQ53" s="9">
        <v>6.944</v>
      </c>
      <c r="GR53" s="9">
        <v>12.414</v>
      </c>
      <c r="GS53" s="9">
        <v>6.5860000000000003</v>
      </c>
      <c r="GT53" s="9">
        <v>5.8280000000000003</v>
      </c>
      <c r="GU53" s="9">
        <v>5.8129999999999997</v>
      </c>
      <c r="GV53" s="9">
        <v>4.6970000000000001</v>
      </c>
      <c r="GW53" s="9">
        <v>1.1160000000000001</v>
      </c>
      <c r="GX53" s="9">
        <v>29.797999999999998</v>
      </c>
      <c r="GY53" s="9">
        <v>15.054</v>
      </c>
      <c r="GZ53" s="9">
        <v>14.743</v>
      </c>
      <c r="HA53" s="9">
        <v>299.18</v>
      </c>
      <c r="HB53" s="9">
        <v>163.506</v>
      </c>
      <c r="HC53" s="9">
        <v>135.67400000000001</v>
      </c>
      <c r="HD53" s="9">
        <v>92.942999999999998</v>
      </c>
      <c r="HE53" s="9">
        <v>62.465000000000003</v>
      </c>
      <c r="HF53" s="9">
        <v>30.478000000000002</v>
      </c>
      <c r="HG53" s="9">
        <v>206.23699999999999</v>
      </c>
      <c r="HH53" s="9">
        <v>101.041</v>
      </c>
      <c r="HI53" s="9">
        <v>105.196</v>
      </c>
      <c r="HJ53" s="9">
        <v>108.884</v>
      </c>
      <c r="HK53" s="9">
        <v>72.47</v>
      </c>
      <c r="HL53" s="9">
        <v>36.414000000000001</v>
      </c>
      <c r="HM53" s="9">
        <v>218.23400000000001</v>
      </c>
      <c r="HN53" s="9">
        <v>106.24</v>
      </c>
      <c r="HO53" s="9">
        <v>111.994</v>
      </c>
      <c r="HP53" s="9">
        <v>218.65199999999999</v>
      </c>
      <c r="HQ53" s="9">
        <v>107.627</v>
      </c>
      <c r="HR53" s="9">
        <v>111.024</v>
      </c>
      <c r="HS53" s="9">
        <v>2921.2579999999998</v>
      </c>
      <c r="HT53" s="9">
        <v>1571.8889999999999</v>
      </c>
      <c r="HU53" s="9">
        <v>1349.3689999999999</v>
      </c>
      <c r="HV53" s="9">
        <v>2252.759</v>
      </c>
      <c r="HW53" s="9">
        <v>1368.9280000000001</v>
      </c>
      <c r="HX53" s="9">
        <v>883.83100000000002</v>
      </c>
      <c r="HY53" s="9">
        <v>668.49900000000002</v>
      </c>
      <c r="HZ53" s="9">
        <v>202.96100000000001</v>
      </c>
      <c r="IA53" s="9">
        <v>465.53699999999998</v>
      </c>
      <c r="IB53" s="9">
        <v>445.96</v>
      </c>
      <c r="IC53" s="9">
        <v>247.32</v>
      </c>
      <c r="ID53" s="9">
        <v>198.64</v>
      </c>
      <c r="IE53" s="9">
        <v>64.445999999999998</v>
      </c>
      <c r="IF53" s="9">
        <v>36.332000000000001</v>
      </c>
      <c r="IG53" s="9">
        <v>28.113</v>
      </c>
      <c r="IH53" s="9">
        <v>32.549999999999997</v>
      </c>
      <c r="II53" s="9">
        <v>23.135999999999999</v>
      </c>
      <c r="IJ53" s="9">
        <v>9.4139999999999997</v>
      </c>
      <c r="IK53" s="9">
        <v>19.285</v>
      </c>
      <c r="IL53" s="9">
        <v>13.403</v>
      </c>
      <c r="IM53" s="9">
        <v>5.8819999999999997</v>
      </c>
      <c r="IN53" s="9">
        <v>13.263999999999999</v>
      </c>
      <c r="IO53" s="9">
        <v>9.7330000000000005</v>
      </c>
      <c r="IP53" s="9">
        <v>3.532</v>
      </c>
      <c r="IQ53" s="9">
        <v>31.896000000000001</v>
      </c>
    </row>
    <row r="54" spans="1:251">
      <c r="A54" s="10">
        <v>43132</v>
      </c>
      <c r="B54" s="9">
        <v>12524.769</v>
      </c>
      <c r="C54" s="9">
        <v>6664.4210000000003</v>
      </c>
      <c r="D54" s="9">
        <v>5860.348</v>
      </c>
      <c r="E54" s="9">
        <v>8622.3330000000005</v>
      </c>
      <c r="F54" s="9">
        <v>5456.6440000000002</v>
      </c>
      <c r="G54" s="9">
        <v>3165.6889999999999</v>
      </c>
      <c r="H54" s="9">
        <v>3902.4360000000001</v>
      </c>
      <c r="I54" s="9">
        <v>1207.777</v>
      </c>
      <c r="J54" s="9">
        <v>2694.6590000000001</v>
      </c>
      <c r="K54" s="9">
        <v>1839.338</v>
      </c>
      <c r="L54" s="9">
        <v>967.36900000000003</v>
      </c>
      <c r="M54" s="9">
        <v>871.96900000000005</v>
      </c>
      <c r="N54" s="9">
        <v>395.13099999999997</v>
      </c>
      <c r="O54" s="9">
        <v>219.08799999999999</v>
      </c>
      <c r="P54" s="9">
        <v>176.04300000000001</v>
      </c>
      <c r="Q54" s="9">
        <v>149.62899999999999</v>
      </c>
      <c r="R54" s="9">
        <v>116.863</v>
      </c>
      <c r="S54" s="9">
        <v>32.765999999999998</v>
      </c>
      <c r="T54" s="9">
        <v>82.069000000000003</v>
      </c>
      <c r="U54" s="9">
        <v>64.805000000000007</v>
      </c>
      <c r="V54" s="9">
        <v>17.265000000000001</v>
      </c>
      <c r="W54" s="9">
        <v>67.56</v>
      </c>
      <c r="X54" s="9">
        <v>52.058</v>
      </c>
      <c r="Y54" s="9">
        <v>15.500999999999999</v>
      </c>
      <c r="Z54" s="9">
        <v>245.50200000000001</v>
      </c>
      <c r="AA54" s="9">
        <v>102.22499999999999</v>
      </c>
      <c r="AB54" s="9">
        <v>143.27699999999999</v>
      </c>
      <c r="AC54" s="9">
        <v>1612.4169999999999</v>
      </c>
      <c r="AD54" s="9">
        <v>837.58100000000002</v>
      </c>
      <c r="AE54" s="9">
        <v>774.83600000000001</v>
      </c>
      <c r="AF54" s="9">
        <v>591.62300000000005</v>
      </c>
      <c r="AG54" s="9">
        <v>434.54399999999998</v>
      </c>
      <c r="AH54" s="9">
        <v>157.07900000000001</v>
      </c>
      <c r="AI54" s="9">
        <v>1020.795</v>
      </c>
      <c r="AJ54" s="9">
        <v>403.03699999999998</v>
      </c>
      <c r="AK54" s="9">
        <v>617.75699999999995</v>
      </c>
      <c r="AL54" s="9">
        <v>706.25800000000004</v>
      </c>
      <c r="AM54" s="9">
        <v>520.08600000000001</v>
      </c>
      <c r="AN54" s="9">
        <v>186.172</v>
      </c>
      <c r="AO54" s="9">
        <v>1133.08</v>
      </c>
      <c r="AP54" s="9">
        <v>447.28300000000002</v>
      </c>
      <c r="AQ54" s="9">
        <v>685.79600000000005</v>
      </c>
      <c r="AR54" s="9">
        <v>1102.864</v>
      </c>
      <c r="AS54" s="9">
        <v>467.84199999999998</v>
      </c>
      <c r="AT54" s="9">
        <v>635.02200000000005</v>
      </c>
      <c r="AU54" s="9">
        <v>11997.545</v>
      </c>
      <c r="AV54" s="9">
        <v>6345.3590000000004</v>
      </c>
      <c r="AW54" s="9">
        <v>5652.1859999999997</v>
      </c>
      <c r="AX54" s="9">
        <v>8380.4240000000009</v>
      </c>
      <c r="AY54" s="9">
        <v>5280.8829999999998</v>
      </c>
      <c r="AZ54" s="9">
        <v>3099.5410000000002</v>
      </c>
      <c r="BA54" s="9">
        <v>3617.12</v>
      </c>
      <c r="BB54" s="9">
        <v>1064.4760000000001</v>
      </c>
      <c r="BC54" s="9">
        <v>2552.6439999999998</v>
      </c>
      <c r="BD54" s="9">
        <v>1787.413</v>
      </c>
      <c r="BE54" s="9">
        <v>930.86099999999999</v>
      </c>
      <c r="BF54" s="9">
        <v>856.55200000000002</v>
      </c>
      <c r="BG54" s="9">
        <v>367.00099999999998</v>
      </c>
      <c r="BH54" s="9">
        <v>198.58</v>
      </c>
      <c r="BI54" s="9">
        <v>168.422</v>
      </c>
      <c r="BJ54" s="9">
        <v>141.80000000000001</v>
      </c>
      <c r="BK54" s="9">
        <v>109.884</v>
      </c>
      <c r="BL54" s="9">
        <v>31.916</v>
      </c>
      <c r="BM54" s="9">
        <v>77.372</v>
      </c>
      <c r="BN54" s="9">
        <v>60.957999999999998</v>
      </c>
      <c r="BO54" s="9">
        <v>16.414000000000001</v>
      </c>
      <c r="BP54" s="9">
        <v>64.427999999999997</v>
      </c>
      <c r="BQ54" s="9">
        <v>48.927</v>
      </c>
      <c r="BR54" s="9">
        <v>15.500999999999999</v>
      </c>
      <c r="BS54" s="9">
        <v>225.20099999999999</v>
      </c>
      <c r="BT54" s="9">
        <v>88.694999999999993</v>
      </c>
      <c r="BU54" s="9">
        <v>136.506</v>
      </c>
      <c r="BV54" s="9">
        <v>1583.0139999999999</v>
      </c>
      <c r="BW54" s="9">
        <v>817.12199999999996</v>
      </c>
      <c r="BX54" s="9">
        <v>765.89300000000003</v>
      </c>
      <c r="BY54" s="9">
        <v>584.59299999999996</v>
      </c>
      <c r="BZ54" s="9">
        <v>428.85399999999998</v>
      </c>
      <c r="CA54" s="9">
        <v>155.74</v>
      </c>
      <c r="CB54" s="9">
        <v>998.42100000000005</v>
      </c>
      <c r="CC54" s="9">
        <v>388.26799999999997</v>
      </c>
      <c r="CD54" s="9">
        <v>610.15300000000002</v>
      </c>
      <c r="CE54" s="9">
        <v>692.36900000000003</v>
      </c>
      <c r="CF54" s="9">
        <v>508.38600000000002</v>
      </c>
      <c r="CG54" s="9">
        <v>183.983</v>
      </c>
      <c r="CH54" s="9">
        <v>1095.0440000000001</v>
      </c>
      <c r="CI54" s="9">
        <v>422.476</v>
      </c>
      <c r="CJ54" s="9">
        <v>672.56899999999996</v>
      </c>
      <c r="CK54" s="9">
        <v>1075.7929999999999</v>
      </c>
      <c r="CL54" s="9">
        <v>449.226</v>
      </c>
      <c r="CM54" s="9">
        <v>626.56700000000001</v>
      </c>
      <c r="CN54" s="9">
        <v>1913.2819999999999</v>
      </c>
      <c r="CO54" s="9">
        <v>975.08399999999995</v>
      </c>
      <c r="CP54" s="9">
        <v>938.19799999999998</v>
      </c>
      <c r="CQ54" s="9">
        <v>931.447</v>
      </c>
      <c r="CR54" s="9">
        <v>559.17899999999997</v>
      </c>
      <c r="CS54" s="9">
        <v>372.267</v>
      </c>
      <c r="CT54" s="9">
        <v>981.83500000000004</v>
      </c>
      <c r="CU54" s="9">
        <v>415.90499999999997</v>
      </c>
      <c r="CV54" s="9">
        <v>565.93100000000004</v>
      </c>
      <c r="CW54" s="9">
        <v>505.30900000000003</v>
      </c>
      <c r="CX54" s="9">
        <v>261.59300000000002</v>
      </c>
      <c r="CY54" s="9">
        <v>243.715</v>
      </c>
      <c r="CZ54" s="9">
        <v>81.557000000000002</v>
      </c>
      <c r="DA54" s="9">
        <v>38.326000000000001</v>
      </c>
      <c r="DB54" s="9">
        <v>43.231000000000002</v>
      </c>
      <c r="DC54" s="9">
        <v>15.519</v>
      </c>
      <c r="DD54" s="9">
        <v>10.045</v>
      </c>
      <c r="DE54" s="9">
        <v>5.4740000000000002</v>
      </c>
      <c r="DF54" s="9">
        <v>9.3699999999999992</v>
      </c>
      <c r="DG54" s="9">
        <v>6.0970000000000004</v>
      </c>
      <c r="DH54" s="9">
        <v>3.274</v>
      </c>
      <c r="DI54" s="9">
        <v>6.149</v>
      </c>
      <c r="DJ54" s="9">
        <v>3.948</v>
      </c>
      <c r="DK54" s="9">
        <v>2.2000000000000002</v>
      </c>
      <c r="DL54" s="9">
        <v>66.037999999999997</v>
      </c>
      <c r="DM54" s="9">
        <v>28.280999999999999</v>
      </c>
      <c r="DN54" s="9">
        <v>37.756</v>
      </c>
      <c r="DO54" s="9">
        <v>468.54399999999998</v>
      </c>
      <c r="DP54" s="9">
        <v>243.28899999999999</v>
      </c>
      <c r="DQ54" s="9">
        <v>225.255</v>
      </c>
      <c r="DR54" s="9">
        <v>108.96899999999999</v>
      </c>
      <c r="DS54" s="9">
        <v>77.876000000000005</v>
      </c>
      <c r="DT54" s="9">
        <v>31.093</v>
      </c>
      <c r="DU54" s="9">
        <v>359.57499999999999</v>
      </c>
      <c r="DV54" s="9">
        <v>165.41200000000001</v>
      </c>
      <c r="DW54" s="9">
        <v>194.16300000000001</v>
      </c>
      <c r="DX54" s="9">
        <v>120.056</v>
      </c>
      <c r="DY54" s="9">
        <v>84.558000000000007</v>
      </c>
      <c r="DZ54" s="9">
        <v>35.499000000000002</v>
      </c>
      <c r="EA54" s="9">
        <v>385.25299999999999</v>
      </c>
      <c r="EB54" s="9">
        <v>177.036</v>
      </c>
      <c r="EC54" s="9">
        <v>208.21700000000001</v>
      </c>
      <c r="ED54" s="9">
        <v>368.94499999999999</v>
      </c>
      <c r="EE54" s="9">
        <v>171.50899999999999</v>
      </c>
      <c r="EF54" s="9">
        <v>197.43600000000001</v>
      </c>
      <c r="EG54" s="9">
        <v>671.75</v>
      </c>
      <c r="EH54" s="9">
        <v>326.529</v>
      </c>
      <c r="EI54" s="9">
        <v>345.221</v>
      </c>
      <c r="EJ54" s="9">
        <v>165.54900000000001</v>
      </c>
      <c r="EK54" s="9">
        <v>114.32</v>
      </c>
      <c r="EL54" s="9">
        <v>51.228999999999999</v>
      </c>
      <c r="EM54" s="9">
        <v>506.20100000000002</v>
      </c>
      <c r="EN54" s="9">
        <v>212.209</v>
      </c>
      <c r="EO54" s="9">
        <v>293.99099999999999</v>
      </c>
      <c r="EP54" s="9">
        <v>218.16</v>
      </c>
      <c r="EQ54" s="9">
        <v>109.312</v>
      </c>
      <c r="ER54" s="9">
        <v>108.849</v>
      </c>
      <c r="ES54" s="9">
        <v>39.057000000000002</v>
      </c>
      <c r="ET54" s="9">
        <v>18.488</v>
      </c>
      <c r="EU54" s="9">
        <v>20.568000000000001</v>
      </c>
      <c r="EV54" s="9">
        <v>3.9329999999999998</v>
      </c>
      <c r="EW54" s="9">
        <v>1.8580000000000001</v>
      </c>
      <c r="EX54" s="9">
        <v>2.0750000000000002</v>
      </c>
      <c r="EY54" s="9">
        <v>3.6070000000000002</v>
      </c>
      <c r="EZ54" s="9">
        <v>1.5309999999999999</v>
      </c>
      <c r="FA54" s="9">
        <v>2.0750000000000002</v>
      </c>
      <c r="FB54" s="9">
        <v>0.32600000000000001</v>
      </c>
      <c r="FC54" s="9">
        <v>0.32600000000000001</v>
      </c>
      <c r="FD54" s="9">
        <v>0</v>
      </c>
      <c r="FE54" s="9">
        <v>35.124000000000002</v>
      </c>
      <c r="FF54" s="9">
        <v>16.631</v>
      </c>
      <c r="FG54" s="9">
        <v>18.492999999999999</v>
      </c>
      <c r="FH54" s="9">
        <v>202.30099999999999</v>
      </c>
      <c r="FI54" s="9">
        <v>101.67400000000001</v>
      </c>
      <c r="FJ54" s="9">
        <v>100.627</v>
      </c>
      <c r="FK54" s="9">
        <v>19.834</v>
      </c>
      <c r="FL54" s="9">
        <v>14.522</v>
      </c>
      <c r="FM54" s="9">
        <v>5.3120000000000003</v>
      </c>
      <c r="FN54" s="9">
        <v>182.46700000000001</v>
      </c>
      <c r="FO54" s="9">
        <v>87.152000000000001</v>
      </c>
      <c r="FP54" s="9">
        <v>95.313999999999993</v>
      </c>
      <c r="FQ54" s="9">
        <v>22.376999999999999</v>
      </c>
      <c r="FR54" s="9">
        <v>16.056999999999999</v>
      </c>
      <c r="FS54" s="9">
        <v>6.319</v>
      </c>
      <c r="FT54" s="9">
        <v>195.78399999999999</v>
      </c>
      <c r="FU54" s="9">
        <v>93.254000000000005</v>
      </c>
      <c r="FV54" s="9">
        <v>102.529</v>
      </c>
      <c r="FW54" s="9">
        <v>186.07300000000001</v>
      </c>
      <c r="FX54" s="9">
        <v>88.683999999999997</v>
      </c>
      <c r="FY54" s="9">
        <v>97.39</v>
      </c>
      <c r="FZ54" s="9">
        <v>1241.5319999999999</v>
      </c>
      <c r="GA54" s="9">
        <v>648.55499999999995</v>
      </c>
      <c r="GB54" s="9">
        <v>592.97699999999998</v>
      </c>
      <c r="GC54" s="9">
        <v>765.89700000000005</v>
      </c>
      <c r="GD54" s="9">
        <v>444.85899999999998</v>
      </c>
      <c r="GE54" s="9">
        <v>321.03800000000001</v>
      </c>
      <c r="GF54" s="9">
        <v>475.63499999999999</v>
      </c>
      <c r="GG54" s="9">
        <v>203.69499999999999</v>
      </c>
      <c r="GH54" s="9">
        <v>271.93900000000002</v>
      </c>
      <c r="GI54" s="9">
        <v>287.149</v>
      </c>
      <c r="GJ54" s="9">
        <v>152.28200000000001</v>
      </c>
      <c r="GK54" s="9">
        <v>134.86699999999999</v>
      </c>
      <c r="GL54" s="9">
        <v>42.5</v>
      </c>
      <c r="GM54" s="9">
        <v>19.838000000000001</v>
      </c>
      <c r="GN54" s="9">
        <v>22.661999999999999</v>
      </c>
      <c r="GO54" s="9">
        <v>11.586</v>
      </c>
      <c r="GP54" s="9">
        <v>8.1869999999999994</v>
      </c>
      <c r="GQ54" s="9">
        <v>3.399</v>
      </c>
      <c r="GR54" s="9">
        <v>5.7629999999999999</v>
      </c>
      <c r="GS54" s="9">
        <v>4.5650000000000004</v>
      </c>
      <c r="GT54" s="9">
        <v>1.198</v>
      </c>
      <c r="GU54" s="9">
        <v>5.8220000000000001</v>
      </c>
      <c r="GV54" s="9">
        <v>3.6219999999999999</v>
      </c>
      <c r="GW54" s="9">
        <v>2.2000000000000002</v>
      </c>
      <c r="GX54" s="9">
        <v>30.914000000000001</v>
      </c>
      <c r="GY54" s="9">
        <v>11.65</v>
      </c>
      <c r="GZ54" s="9">
        <v>19.263000000000002</v>
      </c>
      <c r="HA54" s="9">
        <v>266.24299999999999</v>
      </c>
      <c r="HB54" s="9">
        <v>141.61500000000001</v>
      </c>
      <c r="HC54" s="9">
        <v>124.629</v>
      </c>
      <c r="HD54" s="9">
        <v>89.135000000000005</v>
      </c>
      <c r="HE54" s="9">
        <v>63.354999999999997</v>
      </c>
      <c r="HF54" s="9">
        <v>25.78</v>
      </c>
      <c r="HG54" s="9">
        <v>177.108</v>
      </c>
      <c r="HH54" s="9">
        <v>78.260000000000005</v>
      </c>
      <c r="HI54" s="9">
        <v>98.847999999999999</v>
      </c>
      <c r="HJ54" s="9">
        <v>97.68</v>
      </c>
      <c r="HK54" s="9">
        <v>68.501000000000005</v>
      </c>
      <c r="HL54" s="9">
        <v>29.178999999999998</v>
      </c>
      <c r="HM54" s="9">
        <v>189.46899999999999</v>
      </c>
      <c r="HN54" s="9">
        <v>83.781000000000006</v>
      </c>
      <c r="HO54" s="9">
        <v>105.688</v>
      </c>
      <c r="HP54" s="9">
        <v>182.87100000000001</v>
      </c>
      <c r="HQ54" s="9">
        <v>82.825000000000003</v>
      </c>
      <c r="HR54" s="9">
        <v>100.047</v>
      </c>
      <c r="HS54" s="9">
        <v>2972.8150000000001</v>
      </c>
      <c r="HT54" s="9">
        <v>1604.6959999999999</v>
      </c>
      <c r="HU54" s="9">
        <v>1368.1189999999999</v>
      </c>
      <c r="HV54" s="9">
        <v>2278.6849999999999</v>
      </c>
      <c r="HW54" s="9">
        <v>1395.748</v>
      </c>
      <c r="HX54" s="9">
        <v>882.93700000000001</v>
      </c>
      <c r="HY54" s="9">
        <v>694.13</v>
      </c>
      <c r="HZ54" s="9">
        <v>208.947</v>
      </c>
      <c r="IA54" s="9">
        <v>485.18299999999999</v>
      </c>
      <c r="IB54" s="9">
        <v>422.55200000000002</v>
      </c>
      <c r="IC54" s="9">
        <v>242.13900000000001</v>
      </c>
      <c r="ID54" s="9">
        <v>180.41200000000001</v>
      </c>
      <c r="IE54" s="9">
        <v>74.584999999999994</v>
      </c>
      <c r="IF54" s="9">
        <v>40.271000000000001</v>
      </c>
      <c r="IG54" s="9">
        <v>34.314</v>
      </c>
      <c r="IH54" s="9">
        <v>35.148000000000003</v>
      </c>
      <c r="II54" s="9">
        <v>28.913</v>
      </c>
      <c r="IJ54" s="9">
        <v>6.2350000000000003</v>
      </c>
      <c r="IK54" s="9">
        <v>18.64</v>
      </c>
      <c r="IL54" s="9">
        <v>15.163</v>
      </c>
      <c r="IM54" s="9">
        <v>3.4769999999999999</v>
      </c>
      <c r="IN54" s="9">
        <v>16.507999999999999</v>
      </c>
      <c r="IO54" s="9">
        <v>13.75</v>
      </c>
      <c r="IP54" s="9">
        <v>2.758</v>
      </c>
      <c r="IQ54" s="9">
        <v>39.436999999999998</v>
      </c>
    </row>
    <row r="55" spans="1:251">
      <c r="A55" s="10">
        <v>43160</v>
      </c>
      <c r="B55" s="9">
        <v>12491.787</v>
      </c>
      <c r="C55" s="9">
        <v>6635.2089999999998</v>
      </c>
      <c r="D55" s="9">
        <v>5856.5780000000004</v>
      </c>
      <c r="E55" s="9">
        <v>8484.6839999999993</v>
      </c>
      <c r="F55" s="9">
        <v>5390.2879999999996</v>
      </c>
      <c r="G55" s="9">
        <v>3094.395</v>
      </c>
      <c r="H55" s="9">
        <v>4007.1030000000001</v>
      </c>
      <c r="I55" s="9">
        <v>1244.921</v>
      </c>
      <c r="J55" s="9">
        <v>2762.1819999999998</v>
      </c>
      <c r="K55" s="9">
        <v>1793.63</v>
      </c>
      <c r="L55" s="9">
        <v>919.73599999999999</v>
      </c>
      <c r="M55" s="9">
        <v>873.89400000000001</v>
      </c>
      <c r="N55" s="9">
        <v>333.67399999999998</v>
      </c>
      <c r="O55" s="9">
        <v>188.29400000000001</v>
      </c>
      <c r="P55" s="9">
        <v>145.38</v>
      </c>
      <c r="Q55" s="9">
        <v>130.13</v>
      </c>
      <c r="R55" s="9">
        <v>97.613</v>
      </c>
      <c r="S55" s="9">
        <v>32.517000000000003</v>
      </c>
      <c r="T55" s="9">
        <v>77.096000000000004</v>
      </c>
      <c r="U55" s="9">
        <v>53.186999999999998</v>
      </c>
      <c r="V55" s="9">
        <v>23.908999999999999</v>
      </c>
      <c r="W55" s="9">
        <v>53.033999999999999</v>
      </c>
      <c r="X55" s="9">
        <v>44.426000000000002</v>
      </c>
      <c r="Y55" s="9">
        <v>8.6080000000000005</v>
      </c>
      <c r="Z55" s="9">
        <v>203.54400000000001</v>
      </c>
      <c r="AA55" s="9">
        <v>90.680999999999997</v>
      </c>
      <c r="AB55" s="9">
        <v>112.863</v>
      </c>
      <c r="AC55" s="9">
        <v>1599.3710000000001</v>
      </c>
      <c r="AD55" s="9">
        <v>808.60799999999995</v>
      </c>
      <c r="AE55" s="9">
        <v>790.76300000000003</v>
      </c>
      <c r="AF55" s="9">
        <v>562.03200000000004</v>
      </c>
      <c r="AG55" s="9">
        <v>409.11500000000001</v>
      </c>
      <c r="AH55" s="9">
        <v>152.917</v>
      </c>
      <c r="AI55" s="9">
        <v>1037.338</v>
      </c>
      <c r="AJ55" s="9">
        <v>399.49299999999999</v>
      </c>
      <c r="AK55" s="9">
        <v>637.84500000000003</v>
      </c>
      <c r="AL55" s="9">
        <v>663.73099999999999</v>
      </c>
      <c r="AM55" s="9">
        <v>483.64400000000001</v>
      </c>
      <c r="AN55" s="9">
        <v>180.08799999999999</v>
      </c>
      <c r="AO55" s="9">
        <v>1129.8989999999999</v>
      </c>
      <c r="AP55" s="9">
        <v>436.09199999999998</v>
      </c>
      <c r="AQ55" s="9">
        <v>693.80700000000002</v>
      </c>
      <c r="AR55" s="9">
        <v>1114.434</v>
      </c>
      <c r="AS55" s="9">
        <v>452.68</v>
      </c>
      <c r="AT55" s="9">
        <v>661.755</v>
      </c>
      <c r="AU55" s="9">
        <v>11968.127</v>
      </c>
      <c r="AV55" s="9">
        <v>6321.7629999999999</v>
      </c>
      <c r="AW55" s="9">
        <v>5646.3639999999996</v>
      </c>
      <c r="AX55" s="9">
        <v>8253.2489999999998</v>
      </c>
      <c r="AY55" s="9">
        <v>5220.4759999999997</v>
      </c>
      <c r="AZ55" s="9">
        <v>3032.7739999999999</v>
      </c>
      <c r="BA55" s="9">
        <v>3714.8780000000002</v>
      </c>
      <c r="BB55" s="9">
        <v>1101.287</v>
      </c>
      <c r="BC55" s="9">
        <v>2613.59</v>
      </c>
      <c r="BD55" s="9">
        <v>1744.0150000000001</v>
      </c>
      <c r="BE55" s="9">
        <v>891.91399999999999</v>
      </c>
      <c r="BF55" s="9">
        <v>852.101</v>
      </c>
      <c r="BG55" s="9">
        <v>314.81099999999998</v>
      </c>
      <c r="BH55" s="9">
        <v>176.72499999999999</v>
      </c>
      <c r="BI55" s="9">
        <v>138.08500000000001</v>
      </c>
      <c r="BJ55" s="9">
        <v>127.497</v>
      </c>
      <c r="BK55" s="9">
        <v>95.597999999999999</v>
      </c>
      <c r="BL55" s="9">
        <v>31.898</v>
      </c>
      <c r="BM55" s="9">
        <v>75.855000000000004</v>
      </c>
      <c r="BN55" s="9">
        <v>52.225999999999999</v>
      </c>
      <c r="BO55" s="9">
        <v>23.628</v>
      </c>
      <c r="BP55" s="9">
        <v>51.642000000000003</v>
      </c>
      <c r="BQ55" s="9">
        <v>43.372</v>
      </c>
      <c r="BR55" s="9">
        <v>8.27</v>
      </c>
      <c r="BS55" s="9">
        <v>187.31399999999999</v>
      </c>
      <c r="BT55" s="9">
        <v>81.126999999999995</v>
      </c>
      <c r="BU55" s="9">
        <v>106.187</v>
      </c>
      <c r="BV55" s="9">
        <v>1564.383</v>
      </c>
      <c r="BW55" s="9">
        <v>789.255</v>
      </c>
      <c r="BX55" s="9">
        <v>775.12800000000004</v>
      </c>
      <c r="BY55" s="9">
        <v>555.24300000000005</v>
      </c>
      <c r="BZ55" s="9">
        <v>404.28399999999999</v>
      </c>
      <c r="CA55" s="9">
        <v>150.96</v>
      </c>
      <c r="CB55" s="9">
        <v>1009.14</v>
      </c>
      <c r="CC55" s="9">
        <v>384.97199999999998</v>
      </c>
      <c r="CD55" s="9">
        <v>624.16800000000001</v>
      </c>
      <c r="CE55" s="9">
        <v>654.30899999999997</v>
      </c>
      <c r="CF55" s="9">
        <v>476.79700000000003</v>
      </c>
      <c r="CG55" s="9">
        <v>177.512</v>
      </c>
      <c r="CH55" s="9">
        <v>1089.7059999999999</v>
      </c>
      <c r="CI55" s="9">
        <v>415.11599999999999</v>
      </c>
      <c r="CJ55" s="9">
        <v>674.59</v>
      </c>
      <c r="CK55" s="9">
        <v>1084.9949999999999</v>
      </c>
      <c r="CL55" s="9">
        <v>437.19799999999998</v>
      </c>
      <c r="CM55" s="9">
        <v>647.79600000000005</v>
      </c>
      <c r="CN55" s="9">
        <v>1899.9069999999999</v>
      </c>
      <c r="CO55" s="9">
        <v>963.94799999999998</v>
      </c>
      <c r="CP55" s="9">
        <v>935.95799999999997</v>
      </c>
      <c r="CQ55" s="9">
        <v>868.08</v>
      </c>
      <c r="CR55" s="9">
        <v>526.49300000000005</v>
      </c>
      <c r="CS55" s="9">
        <v>341.58699999999999</v>
      </c>
      <c r="CT55" s="9">
        <v>1031.827</v>
      </c>
      <c r="CU55" s="9">
        <v>437.45600000000002</v>
      </c>
      <c r="CV55" s="9">
        <v>594.37099999999998</v>
      </c>
      <c r="CW55" s="9">
        <v>487.73099999999999</v>
      </c>
      <c r="CX55" s="9">
        <v>244.495</v>
      </c>
      <c r="CY55" s="9">
        <v>243.23599999999999</v>
      </c>
      <c r="CZ55" s="9">
        <v>80.408000000000001</v>
      </c>
      <c r="DA55" s="9">
        <v>41.095999999999997</v>
      </c>
      <c r="DB55" s="9">
        <v>39.311999999999998</v>
      </c>
      <c r="DC55" s="9">
        <v>18.032</v>
      </c>
      <c r="DD55" s="9">
        <v>11.659000000000001</v>
      </c>
      <c r="DE55" s="9">
        <v>6.3730000000000002</v>
      </c>
      <c r="DF55" s="9">
        <v>11.91</v>
      </c>
      <c r="DG55" s="9">
        <v>6.53</v>
      </c>
      <c r="DH55" s="9">
        <v>5.38</v>
      </c>
      <c r="DI55" s="9">
        <v>6.1219999999999999</v>
      </c>
      <c r="DJ55" s="9">
        <v>5.1289999999999996</v>
      </c>
      <c r="DK55" s="9">
        <v>0.99399999999999999</v>
      </c>
      <c r="DL55" s="9">
        <v>62.375999999999998</v>
      </c>
      <c r="DM55" s="9">
        <v>29.437000000000001</v>
      </c>
      <c r="DN55" s="9">
        <v>32.939</v>
      </c>
      <c r="DO55" s="9">
        <v>451.721</v>
      </c>
      <c r="DP55" s="9">
        <v>225.74600000000001</v>
      </c>
      <c r="DQ55" s="9">
        <v>225.97399999999999</v>
      </c>
      <c r="DR55" s="9">
        <v>96.328000000000003</v>
      </c>
      <c r="DS55" s="9">
        <v>67.605000000000004</v>
      </c>
      <c r="DT55" s="9">
        <v>28.724</v>
      </c>
      <c r="DU55" s="9">
        <v>355.392</v>
      </c>
      <c r="DV55" s="9">
        <v>158.142</v>
      </c>
      <c r="DW55" s="9">
        <v>197.251</v>
      </c>
      <c r="DX55" s="9">
        <v>109.29900000000001</v>
      </c>
      <c r="DY55" s="9">
        <v>75.721999999999994</v>
      </c>
      <c r="DZ55" s="9">
        <v>33.576999999999998</v>
      </c>
      <c r="EA55" s="9">
        <v>378.43099999999998</v>
      </c>
      <c r="EB55" s="9">
        <v>168.773</v>
      </c>
      <c r="EC55" s="9">
        <v>209.65899999999999</v>
      </c>
      <c r="ED55" s="9">
        <v>367.30200000000002</v>
      </c>
      <c r="EE55" s="9">
        <v>164.672</v>
      </c>
      <c r="EF55" s="9">
        <v>202.63</v>
      </c>
      <c r="EG55" s="9">
        <v>666.245</v>
      </c>
      <c r="EH55" s="9">
        <v>321.66199999999998</v>
      </c>
      <c r="EI55" s="9">
        <v>344.58300000000003</v>
      </c>
      <c r="EJ55" s="9">
        <v>157.149</v>
      </c>
      <c r="EK55" s="9">
        <v>110.89400000000001</v>
      </c>
      <c r="EL55" s="9">
        <v>46.255000000000003</v>
      </c>
      <c r="EM55" s="9">
        <v>509.096</v>
      </c>
      <c r="EN55" s="9">
        <v>210.768</v>
      </c>
      <c r="EO55" s="9">
        <v>298.32799999999997</v>
      </c>
      <c r="EP55" s="9">
        <v>222.905</v>
      </c>
      <c r="EQ55" s="9">
        <v>108.66</v>
      </c>
      <c r="ER55" s="9">
        <v>114.245</v>
      </c>
      <c r="ES55" s="9">
        <v>39.688000000000002</v>
      </c>
      <c r="ET55" s="9">
        <v>20.100000000000001</v>
      </c>
      <c r="EU55" s="9">
        <v>19.588999999999999</v>
      </c>
      <c r="EV55" s="9">
        <v>3.2029999999999998</v>
      </c>
      <c r="EW55" s="9">
        <v>1.68</v>
      </c>
      <c r="EX55" s="9">
        <v>1.522</v>
      </c>
      <c r="EY55" s="9">
        <v>2.3010000000000002</v>
      </c>
      <c r="EZ55" s="9">
        <v>1.1839999999999999</v>
      </c>
      <c r="FA55" s="9">
        <v>1.117</v>
      </c>
      <c r="FB55" s="9">
        <v>0.90200000000000002</v>
      </c>
      <c r="FC55" s="9">
        <v>0.496</v>
      </c>
      <c r="FD55" s="9">
        <v>0.40600000000000003</v>
      </c>
      <c r="FE55" s="9">
        <v>36.485999999999997</v>
      </c>
      <c r="FF55" s="9">
        <v>18.419</v>
      </c>
      <c r="FG55" s="9">
        <v>18.065999999999999</v>
      </c>
      <c r="FH55" s="9">
        <v>205.07900000000001</v>
      </c>
      <c r="FI55" s="9">
        <v>99.796999999999997</v>
      </c>
      <c r="FJ55" s="9">
        <v>105.282</v>
      </c>
      <c r="FK55" s="9">
        <v>23.683</v>
      </c>
      <c r="FL55" s="9">
        <v>14.707000000000001</v>
      </c>
      <c r="FM55" s="9">
        <v>8.9760000000000009</v>
      </c>
      <c r="FN55" s="9">
        <v>181.39599999999999</v>
      </c>
      <c r="FO55" s="9">
        <v>85.090999999999994</v>
      </c>
      <c r="FP55" s="9">
        <v>96.305999999999997</v>
      </c>
      <c r="FQ55" s="9">
        <v>26.492000000000001</v>
      </c>
      <c r="FR55" s="9">
        <v>16.387</v>
      </c>
      <c r="FS55" s="9">
        <v>10.105</v>
      </c>
      <c r="FT55" s="9">
        <v>196.41300000000001</v>
      </c>
      <c r="FU55" s="9">
        <v>92.272999999999996</v>
      </c>
      <c r="FV55" s="9">
        <v>104.14</v>
      </c>
      <c r="FW55" s="9">
        <v>183.69800000000001</v>
      </c>
      <c r="FX55" s="9">
        <v>86.275000000000006</v>
      </c>
      <c r="FY55" s="9">
        <v>97.423000000000002</v>
      </c>
      <c r="FZ55" s="9">
        <v>1233.662</v>
      </c>
      <c r="GA55" s="9">
        <v>642.28599999999994</v>
      </c>
      <c r="GB55" s="9">
        <v>591.37599999999998</v>
      </c>
      <c r="GC55" s="9">
        <v>710.93100000000004</v>
      </c>
      <c r="GD55" s="9">
        <v>415.59899999999999</v>
      </c>
      <c r="GE55" s="9">
        <v>295.33300000000003</v>
      </c>
      <c r="GF55" s="9">
        <v>522.73</v>
      </c>
      <c r="GG55" s="9">
        <v>226.68700000000001</v>
      </c>
      <c r="GH55" s="9">
        <v>296.04300000000001</v>
      </c>
      <c r="GI55" s="9">
        <v>264.82600000000002</v>
      </c>
      <c r="GJ55" s="9">
        <v>135.83500000000001</v>
      </c>
      <c r="GK55" s="9">
        <v>128.99100000000001</v>
      </c>
      <c r="GL55" s="9">
        <v>40.719000000000001</v>
      </c>
      <c r="GM55" s="9">
        <v>20.995999999999999</v>
      </c>
      <c r="GN55" s="9">
        <v>19.722999999999999</v>
      </c>
      <c r="GO55" s="9">
        <v>14.829000000000001</v>
      </c>
      <c r="GP55" s="9">
        <v>9.9779999999999998</v>
      </c>
      <c r="GQ55" s="9">
        <v>4.851</v>
      </c>
      <c r="GR55" s="9">
        <v>9.609</v>
      </c>
      <c r="GS55" s="9">
        <v>5.3460000000000001</v>
      </c>
      <c r="GT55" s="9">
        <v>4.2629999999999999</v>
      </c>
      <c r="GU55" s="9">
        <v>5.22</v>
      </c>
      <c r="GV55" s="9">
        <v>4.6319999999999997</v>
      </c>
      <c r="GW55" s="9">
        <v>0.58799999999999997</v>
      </c>
      <c r="GX55" s="9">
        <v>25.89</v>
      </c>
      <c r="GY55" s="9">
        <v>11.018000000000001</v>
      </c>
      <c r="GZ55" s="9">
        <v>14.872999999999999</v>
      </c>
      <c r="HA55" s="9">
        <v>246.64099999999999</v>
      </c>
      <c r="HB55" s="9">
        <v>125.949</v>
      </c>
      <c r="HC55" s="9">
        <v>120.69199999999999</v>
      </c>
      <c r="HD55" s="9">
        <v>72.644999999999996</v>
      </c>
      <c r="HE55" s="9">
        <v>52.898000000000003</v>
      </c>
      <c r="HF55" s="9">
        <v>19.747</v>
      </c>
      <c r="HG55" s="9">
        <v>173.99600000000001</v>
      </c>
      <c r="HH55" s="9">
        <v>73.051000000000002</v>
      </c>
      <c r="HI55" s="9">
        <v>100.94499999999999</v>
      </c>
      <c r="HJ55" s="9">
        <v>82.807000000000002</v>
      </c>
      <c r="HK55" s="9">
        <v>59.335000000000001</v>
      </c>
      <c r="HL55" s="9">
        <v>23.472000000000001</v>
      </c>
      <c r="HM55" s="9">
        <v>182.01900000000001</v>
      </c>
      <c r="HN55" s="9">
        <v>76.5</v>
      </c>
      <c r="HO55" s="9">
        <v>105.51900000000001</v>
      </c>
      <c r="HP55" s="9">
        <v>183.60499999999999</v>
      </c>
      <c r="HQ55" s="9">
        <v>78.397000000000006</v>
      </c>
      <c r="HR55" s="9">
        <v>105.208</v>
      </c>
      <c r="HS55" s="9">
        <v>2970.7669999999998</v>
      </c>
      <c r="HT55" s="9">
        <v>1597.143</v>
      </c>
      <c r="HU55" s="9">
        <v>1373.624</v>
      </c>
      <c r="HV55" s="9">
        <v>2243.0300000000002</v>
      </c>
      <c r="HW55" s="9">
        <v>1381.64</v>
      </c>
      <c r="HX55" s="9">
        <v>861.39</v>
      </c>
      <c r="HY55" s="9">
        <v>727.73699999999997</v>
      </c>
      <c r="HZ55" s="9">
        <v>215.50299999999999</v>
      </c>
      <c r="IA55" s="9">
        <v>512.23400000000004</v>
      </c>
      <c r="IB55" s="9">
        <v>432.73200000000003</v>
      </c>
      <c r="IC55" s="9">
        <v>240.47800000000001</v>
      </c>
      <c r="ID55" s="9">
        <v>192.25399999999999</v>
      </c>
      <c r="IE55" s="9">
        <v>65.841999999999999</v>
      </c>
      <c r="IF55" s="9">
        <v>39.762</v>
      </c>
      <c r="IG55" s="9">
        <v>26.08</v>
      </c>
      <c r="IH55" s="9">
        <v>32.026000000000003</v>
      </c>
      <c r="II55" s="9">
        <v>23.89</v>
      </c>
      <c r="IJ55" s="9">
        <v>8.1359999999999992</v>
      </c>
      <c r="IK55" s="9">
        <v>16.710999999999999</v>
      </c>
      <c r="IL55" s="9">
        <v>11.122</v>
      </c>
      <c r="IM55" s="9">
        <v>5.5890000000000004</v>
      </c>
      <c r="IN55" s="9">
        <v>15.315</v>
      </c>
      <c r="IO55" s="9">
        <v>12.768000000000001</v>
      </c>
      <c r="IP55" s="9">
        <v>2.5470000000000002</v>
      </c>
      <c r="IQ55" s="9">
        <v>33.816000000000003</v>
      </c>
    </row>
    <row r="56" spans="1:251">
      <c r="A56" s="10">
        <v>43191</v>
      </c>
      <c r="B56" s="9">
        <v>12522</v>
      </c>
      <c r="C56" s="9">
        <v>6656.1490000000003</v>
      </c>
      <c r="D56" s="9">
        <v>5865.8509999999997</v>
      </c>
      <c r="E56" s="9">
        <v>8514.6859999999997</v>
      </c>
      <c r="F56" s="9">
        <v>5397.2160000000003</v>
      </c>
      <c r="G56" s="9">
        <v>3117.47</v>
      </c>
      <c r="H56" s="9">
        <v>4007.3139999999999</v>
      </c>
      <c r="I56" s="9">
        <v>1258.933</v>
      </c>
      <c r="J56" s="9">
        <v>2748.3809999999999</v>
      </c>
      <c r="K56" s="9">
        <v>1796.866</v>
      </c>
      <c r="L56" s="9">
        <v>930.62199999999996</v>
      </c>
      <c r="M56" s="9">
        <v>866.24400000000003</v>
      </c>
      <c r="N56" s="9">
        <v>315.80900000000003</v>
      </c>
      <c r="O56" s="9">
        <v>176.25800000000001</v>
      </c>
      <c r="P56" s="9">
        <v>139.55099999999999</v>
      </c>
      <c r="Q56" s="9">
        <v>103.277</v>
      </c>
      <c r="R56" s="9">
        <v>79.843999999999994</v>
      </c>
      <c r="S56" s="9">
        <v>23.433</v>
      </c>
      <c r="T56" s="9">
        <v>62.070999999999998</v>
      </c>
      <c r="U56" s="9">
        <v>47.856999999999999</v>
      </c>
      <c r="V56" s="9">
        <v>14.214</v>
      </c>
      <c r="W56" s="9">
        <v>41.206000000000003</v>
      </c>
      <c r="X56" s="9">
        <v>31.986999999999998</v>
      </c>
      <c r="Y56" s="9">
        <v>9.218</v>
      </c>
      <c r="Z56" s="9">
        <v>212.53299999999999</v>
      </c>
      <c r="AA56" s="9">
        <v>96.414000000000001</v>
      </c>
      <c r="AB56" s="9">
        <v>116.119</v>
      </c>
      <c r="AC56" s="9">
        <v>1627.348</v>
      </c>
      <c r="AD56" s="9">
        <v>833.6</v>
      </c>
      <c r="AE56" s="9">
        <v>793.74900000000002</v>
      </c>
      <c r="AF56" s="9">
        <v>583.19299999999998</v>
      </c>
      <c r="AG56" s="9">
        <v>434.70499999999998</v>
      </c>
      <c r="AH56" s="9">
        <v>148.488</v>
      </c>
      <c r="AI56" s="9">
        <v>1044.155</v>
      </c>
      <c r="AJ56" s="9">
        <v>398.89400000000001</v>
      </c>
      <c r="AK56" s="9">
        <v>645.26099999999997</v>
      </c>
      <c r="AL56" s="9">
        <v>659.76400000000001</v>
      </c>
      <c r="AM56" s="9">
        <v>493.09199999999998</v>
      </c>
      <c r="AN56" s="9">
        <v>166.672</v>
      </c>
      <c r="AO56" s="9">
        <v>1137.1020000000001</v>
      </c>
      <c r="AP56" s="9">
        <v>437.53</v>
      </c>
      <c r="AQ56" s="9">
        <v>699.572</v>
      </c>
      <c r="AR56" s="9">
        <v>1106.2260000000001</v>
      </c>
      <c r="AS56" s="9">
        <v>446.75099999999998</v>
      </c>
      <c r="AT56" s="9">
        <v>659.47500000000002</v>
      </c>
      <c r="AU56" s="9">
        <v>11992.275</v>
      </c>
      <c r="AV56" s="9">
        <v>6336.8019999999997</v>
      </c>
      <c r="AW56" s="9">
        <v>5655.473</v>
      </c>
      <c r="AX56" s="9">
        <v>8279.7919999999995</v>
      </c>
      <c r="AY56" s="9">
        <v>5224.7089999999998</v>
      </c>
      <c r="AZ56" s="9">
        <v>3055.0830000000001</v>
      </c>
      <c r="BA56" s="9">
        <v>3712.4830000000002</v>
      </c>
      <c r="BB56" s="9">
        <v>1112.0930000000001</v>
      </c>
      <c r="BC56" s="9">
        <v>2600.39</v>
      </c>
      <c r="BD56" s="9">
        <v>1746.15</v>
      </c>
      <c r="BE56" s="9">
        <v>902.50900000000001</v>
      </c>
      <c r="BF56" s="9">
        <v>843.64099999999996</v>
      </c>
      <c r="BG56" s="9">
        <v>291.83600000000001</v>
      </c>
      <c r="BH56" s="9">
        <v>163.09899999999999</v>
      </c>
      <c r="BI56" s="9">
        <v>128.73699999999999</v>
      </c>
      <c r="BJ56" s="9">
        <v>98.807000000000002</v>
      </c>
      <c r="BK56" s="9">
        <v>76.835999999999999</v>
      </c>
      <c r="BL56" s="9">
        <v>21.971</v>
      </c>
      <c r="BM56" s="9">
        <v>58.634999999999998</v>
      </c>
      <c r="BN56" s="9">
        <v>45.883000000000003</v>
      </c>
      <c r="BO56" s="9">
        <v>12.752000000000001</v>
      </c>
      <c r="BP56" s="9">
        <v>40.171999999999997</v>
      </c>
      <c r="BQ56" s="9">
        <v>30.954000000000001</v>
      </c>
      <c r="BR56" s="9">
        <v>9.218</v>
      </c>
      <c r="BS56" s="9">
        <v>193.029</v>
      </c>
      <c r="BT56" s="9">
        <v>86.262</v>
      </c>
      <c r="BU56" s="9">
        <v>106.767</v>
      </c>
      <c r="BV56" s="9">
        <v>1594.3030000000001</v>
      </c>
      <c r="BW56" s="9">
        <v>814.40700000000004</v>
      </c>
      <c r="BX56" s="9">
        <v>779.89599999999996</v>
      </c>
      <c r="BY56" s="9">
        <v>577.56100000000004</v>
      </c>
      <c r="BZ56" s="9">
        <v>430.11500000000001</v>
      </c>
      <c r="CA56" s="9">
        <v>147.446</v>
      </c>
      <c r="CB56" s="9">
        <v>1016.742</v>
      </c>
      <c r="CC56" s="9">
        <v>384.29199999999997</v>
      </c>
      <c r="CD56" s="9">
        <v>632.44899999999996</v>
      </c>
      <c r="CE56" s="9">
        <v>649.68799999999999</v>
      </c>
      <c r="CF56" s="9">
        <v>485.51900000000001</v>
      </c>
      <c r="CG56" s="9">
        <v>164.16900000000001</v>
      </c>
      <c r="CH56" s="9">
        <v>1096.462</v>
      </c>
      <c r="CI56" s="9">
        <v>416.99</v>
      </c>
      <c r="CJ56" s="9">
        <v>679.471</v>
      </c>
      <c r="CK56" s="9">
        <v>1075.376</v>
      </c>
      <c r="CL56" s="9">
        <v>430.17500000000001</v>
      </c>
      <c r="CM56" s="9">
        <v>645.202</v>
      </c>
      <c r="CN56" s="9">
        <v>1916.4169999999999</v>
      </c>
      <c r="CO56" s="9">
        <v>978.94899999999996</v>
      </c>
      <c r="CP56" s="9">
        <v>937.46799999999996</v>
      </c>
      <c r="CQ56" s="9">
        <v>853.39599999999996</v>
      </c>
      <c r="CR56" s="9">
        <v>528.42399999999998</v>
      </c>
      <c r="CS56" s="9">
        <v>324.97199999999998</v>
      </c>
      <c r="CT56" s="9">
        <v>1063.021</v>
      </c>
      <c r="CU56" s="9">
        <v>450.52499999999998</v>
      </c>
      <c r="CV56" s="9">
        <v>612.49599999999998</v>
      </c>
      <c r="CW56" s="9">
        <v>503.60899999999998</v>
      </c>
      <c r="CX56" s="9">
        <v>260.77199999999999</v>
      </c>
      <c r="CY56" s="9">
        <v>242.83600000000001</v>
      </c>
      <c r="CZ56" s="9">
        <v>79.465999999999994</v>
      </c>
      <c r="DA56" s="9">
        <v>39.465000000000003</v>
      </c>
      <c r="DB56" s="9">
        <v>40.000999999999998</v>
      </c>
      <c r="DC56" s="9">
        <v>14.619</v>
      </c>
      <c r="DD56" s="9">
        <v>10.885</v>
      </c>
      <c r="DE56" s="9">
        <v>3.734</v>
      </c>
      <c r="DF56" s="9">
        <v>9.9760000000000009</v>
      </c>
      <c r="DG56" s="9">
        <v>7.29</v>
      </c>
      <c r="DH56" s="9">
        <v>2.6850000000000001</v>
      </c>
      <c r="DI56" s="9">
        <v>4.6429999999999998</v>
      </c>
      <c r="DJ56" s="9">
        <v>3.5939999999999999</v>
      </c>
      <c r="DK56" s="9">
        <v>1.0489999999999999</v>
      </c>
      <c r="DL56" s="9">
        <v>64.846999999999994</v>
      </c>
      <c r="DM56" s="9">
        <v>28.58</v>
      </c>
      <c r="DN56" s="9">
        <v>36.267000000000003</v>
      </c>
      <c r="DO56" s="9">
        <v>464.53</v>
      </c>
      <c r="DP56" s="9">
        <v>239.71199999999999</v>
      </c>
      <c r="DQ56" s="9">
        <v>224.81800000000001</v>
      </c>
      <c r="DR56" s="9">
        <v>101.292</v>
      </c>
      <c r="DS56" s="9">
        <v>75.049000000000007</v>
      </c>
      <c r="DT56" s="9">
        <v>26.242999999999999</v>
      </c>
      <c r="DU56" s="9">
        <v>363.23700000000002</v>
      </c>
      <c r="DV56" s="9">
        <v>164.66300000000001</v>
      </c>
      <c r="DW56" s="9">
        <v>198.57499999999999</v>
      </c>
      <c r="DX56" s="9">
        <v>110.824</v>
      </c>
      <c r="DY56" s="9">
        <v>82.603999999999999</v>
      </c>
      <c r="DZ56" s="9">
        <v>28.221</v>
      </c>
      <c r="EA56" s="9">
        <v>392.78399999999999</v>
      </c>
      <c r="EB56" s="9">
        <v>178.16800000000001</v>
      </c>
      <c r="EC56" s="9">
        <v>214.61600000000001</v>
      </c>
      <c r="ED56" s="9">
        <v>373.21300000000002</v>
      </c>
      <c r="EE56" s="9">
        <v>171.953</v>
      </c>
      <c r="EF56" s="9">
        <v>201.26</v>
      </c>
      <c r="EG56" s="9">
        <v>694.91200000000003</v>
      </c>
      <c r="EH56" s="9">
        <v>343.28800000000001</v>
      </c>
      <c r="EI56" s="9">
        <v>351.62400000000002</v>
      </c>
      <c r="EJ56" s="9">
        <v>164.82900000000001</v>
      </c>
      <c r="EK56" s="9">
        <v>119.52800000000001</v>
      </c>
      <c r="EL56" s="9">
        <v>45.301000000000002</v>
      </c>
      <c r="EM56" s="9">
        <v>530.08299999999997</v>
      </c>
      <c r="EN56" s="9">
        <v>223.75899999999999</v>
      </c>
      <c r="EO56" s="9">
        <v>306.32400000000001</v>
      </c>
      <c r="EP56" s="9">
        <v>227.95599999999999</v>
      </c>
      <c r="EQ56" s="9">
        <v>116.325</v>
      </c>
      <c r="ER56" s="9">
        <v>111.63200000000001</v>
      </c>
      <c r="ES56" s="9">
        <v>39.814</v>
      </c>
      <c r="ET56" s="9">
        <v>19.506</v>
      </c>
      <c r="EU56" s="9">
        <v>20.308</v>
      </c>
      <c r="EV56" s="9">
        <v>4.4749999999999996</v>
      </c>
      <c r="EW56" s="9">
        <v>3.41</v>
      </c>
      <c r="EX56" s="9">
        <v>1.0649999999999999</v>
      </c>
      <c r="EY56" s="9">
        <v>3.34</v>
      </c>
      <c r="EZ56" s="9">
        <v>2.6869999999999998</v>
      </c>
      <c r="FA56" s="9">
        <v>0.65300000000000002</v>
      </c>
      <c r="FB56" s="9">
        <v>1.135</v>
      </c>
      <c r="FC56" s="9">
        <v>0.72299999999999998</v>
      </c>
      <c r="FD56" s="9">
        <v>0.41199999999999998</v>
      </c>
      <c r="FE56" s="9">
        <v>35.338999999999999</v>
      </c>
      <c r="FF56" s="9">
        <v>16.096</v>
      </c>
      <c r="FG56" s="9">
        <v>19.242999999999999</v>
      </c>
      <c r="FH56" s="9">
        <v>208.316</v>
      </c>
      <c r="FI56" s="9">
        <v>105.88</v>
      </c>
      <c r="FJ56" s="9">
        <v>102.43600000000001</v>
      </c>
      <c r="FK56" s="9">
        <v>22.047999999999998</v>
      </c>
      <c r="FL56" s="9">
        <v>16.097999999999999</v>
      </c>
      <c r="FM56" s="9">
        <v>5.9489999999999998</v>
      </c>
      <c r="FN56" s="9">
        <v>186.26900000000001</v>
      </c>
      <c r="FO56" s="9">
        <v>89.781999999999996</v>
      </c>
      <c r="FP56" s="9">
        <v>96.486999999999995</v>
      </c>
      <c r="FQ56" s="9">
        <v>24.715</v>
      </c>
      <c r="FR56" s="9">
        <v>18.504999999999999</v>
      </c>
      <c r="FS56" s="9">
        <v>6.21</v>
      </c>
      <c r="FT56" s="9">
        <v>203.24199999999999</v>
      </c>
      <c r="FU56" s="9">
        <v>97.82</v>
      </c>
      <c r="FV56" s="9">
        <v>105.422</v>
      </c>
      <c r="FW56" s="9">
        <v>189.60900000000001</v>
      </c>
      <c r="FX56" s="9">
        <v>92.468000000000004</v>
      </c>
      <c r="FY56" s="9">
        <v>97.14</v>
      </c>
      <c r="FZ56" s="9">
        <v>1221.5050000000001</v>
      </c>
      <c r="GA56" s="9">
        <v>635.66099999999994</v>
      </c>
      <c r="GB56" s="9">
        <v>585.84400000000005</v>
      </c>
      <c r="GC56" s="9">
        <v>688.56700000000001</v>
      </c>
      <c r="GD56" s="9">
        <v>408.89499999999998</v>
      </c>
      <c r="GE56" s="9">
        <v>279.67200000000003</v>
      </c>
      <c r="GF56" s="9">
        <v>532.93799999999999</v>
      </c>
      <c r="GG56" s="9">
        <v>226.76599999999999</v>
      </c>
      <c r="GH56" s="9">
        <v>306.17200000000003</v>
      </c>
      <c r="GI56" s="9">
        <v>275.65199999999999</v>
      </c>
      <c r="GJ56" s="9">
        <v>144.44800000000001</v>
      </c>
      <c r="GK56" s="9">
        <v>131.20500000000001</v>
      </c>
      <c r="GL56" s="9">
        <v>39.652000000000001</v>
      </c>
      <c r="GM56" s="9">
        <v>19.959</v>
      </c>
      <c r="GN56" s="9">
        <v>19.693000000000001</v>
      </c>
      <c r="GO56" s="9">
        <v>10.144</v>
      </c>
      <c r="GP56" s="9">
        <v>7.4749999999999996</v>
      </c>
      <c r="GQ56" s="9">
        <v>2.669</v>
      </c>
      <c r="GR56" s="9">
        <v>6.6360000000000001</v>
      </c>
      <c r="GS56" s="9">
        <v>4.6040000000000001</v>
      </c>
      <c r="GT56" s="9">
        <v>2.032</v>
      </c>
      <c r="GU56" s="9">
        <v>3.5089999999999999</v>
      </c>
      <c r="GV56" s="9">
        <v>2.871</v>
      </c>
      <c r="GW56" s="9">
        <v>0.63800000000000001</v>
      </c>
      <c r="GX56" s="9">
        <v>29.507999999999999</v>
      </c>
      <c r="GY56" s="9">
        <v>12.484</v>
      </c>
      <c r="GZ56" s="9">
        <v>17.024000000000001</v>
      </c>
      <c r="HA56" s="9">
        <v>256.21300000000002</v>
      </c>
      <c r="HB56" s="9">
        <v>133.83199999999999</v>
      </c>
      <c r="HC56" s="9">
        <v>122.38200000000001</v>
      </c>
      <c r="HD56" s="9">
        <v>79.245000000000005</v>
      </c>
      <c r="HE56" s="9">
        <v>58.951000000000001</v>
      </c>
      <c r="HF56" s="9">
        <v>20.294</v>
      </c>
      <c r="HG56" s="9">
        <v>176.96899999999999</v>
      </c>
      <c r="HH56" s="9">
        <v>74.881</v>
      </c>
      <c r="HI56" s="9">
        <v>102.08799999999999</v>
      </c>
      <c r="HJ56" s="9">
        <v>86.11</v>
      </c>
      <c r="HK56" s="9">
        <v>64.099000000000004</v>
      </c>
      <c r="HL56" s="9">
        <v>22.010999999999999</v>
      </c>
      <c r="HM56" s="9">
        <v>189.54300000000001</v>
      </c>
      <c r="HN56" s="9">
        <v>80.349000000000004</v>
      </c>
      <c r="HO56" s="9">
        <v>109.194</v>
      </c>
      <c r="HP56" s="9">
        <v>183.60400000000001</v>
      </c>
      <c r="HQ56" s="9">
        <v>79.484999999999999</v>
      </c>
      <c r="HR56" s="9">
        <v>104.12</v>
      </c>
      <c r="HS56" s="9">
        <v>2984.2669999999998</v>
      </c>
      <c r="HT56" s="9">
        <v>1608.2819999999999</v>
      </c>
      <c r="HU56" s="9">
        <v>1375.9860000000001</v>
      </c>
      <c r="HV56" s="9">
        <v>2269.9380000000001</v>
      </c>
      <c r="HW56" s="9">
        <v>1390.3869999999999</v>
      </c>
      <c r="HX56" s="9">
        <v>879.55100000000004</v>
      </c>
      <c r="HY56" s="9">
        <v>714.32899999999995</v>
      </c>
      <c r="HZ56" s="9">
        <v>217.89400000000001</v>
      </c>
      <c r="IA56" s="9">
        <v>496.435</v>
      </c>
      <c r="IB56" s="9">
        <v>432.14400000000001</v>
      </c>
      <c r="IC56" s="9">
        <v>248.24100000000001</v>
      </c>
      <c r="ID56" s="9">
        <v>183.904</v>
      </c>
      <c r="IE56" s="9">
        <v>57.017000000000003</v>
      </c>
      <c r="IF56" s="9">
        <v>32.079000000000001</v>
      </c>
      <c r="IG56" s="9">
        <v>24.937999999999999</v>
      </c>
      <c r="IH56" s="9">
        <v>22.899000000000001</v>
      </c>
      <c r="II56" s="9">
        <v>17.009</v>
      </c>
      <c r="IJ56" s="9">
        <v>5.8890000000000002</v>
      </c>
      <c r="IK56" s="9">
        <v>11.343999999999999</v>
      </c>
      <c r="IL56" s="9">
        <v>7.1020000000000003</v>
      </c>
      <c r="IM56" s="9">
        <v>4.2430000000000003</v>
      </c>
      <c r="IN56" s="9">
        <v>11.554</v>
      </c>
      <c r="IO56" s="9">
        <v>9.9079999999999995</v>
      </c>
      <c r="IP56" s="9">
        <v>1.647</v>
      </c>
      <c r="IQ56" s="9">
        <v>34.118000000000002</v>
      </c>
    </row>
    <row r="57" spans="1:251">
      <c r="A57" s="10">
        <v>43221</v>
      </c>
      <c r="B57" s="9">
        <v>12569.673000000001</v>
      </c>
      <c r="C57" s="9">
        <v>6669.8419999999996</v>
      </c>
      <c r="D57" s="9">
        <v>5899.8310000000001</v>
      </c>
      <c r="E57" s="9">
        <v>8517.2189999999991</v>
      </c>
      <c r="F57" s="9">
        <v>5407.0020000000004</v>
      </c>
      <c r="G57" s="9">
        <v>3110.2170000000001</v>
      </c>
      <c r="H57" s="9">
        <v>4052.4540000000002</v>
      </c>
      <c r="I57" s="9">
        <v>1262.8399999999999</v>
      </c>
      <c r="J57" s="9">
        <v>2789.6129999999998</v>
      </c>
      <c r="K57" s="9">
        <v>1788.0219999999999</v>
      </c>
      <c r="L57" s="9">
        <v>929.75300000000004</v>
      </c>
      <c r="M57" s="9">
        <v>858.26900000000001</v>
      </c>
      <c r="N57" s="9">
        <v>350.072</v>
      </c>
      <c r="O57" s="9">
        <v>199.185</v>
      </c>
      <c r="P57" s="9">
        <v>150.887</v>
      </c>
      <c r="Q57" s="9">
        <v>132.72</v>
      </c>
      <c r="R57" s="9">
        <v>104.248</v>
      </c>
      <c r="S57" s="9">
        <v>28.472000000000001</v>
      </c>
      <c r="T57" s="9">
        <v>71.650999999999996</v>
      </c>
      <c r="U57" s="9">
        <v>56.636000000000003</v>
      </c>
      <c r="V57" s="9">
        <v>15.015000000000001</v>
      </c>
      <c r="W57" s="9">
        <v>61.069000000000003</v>
      </c>
      <c r="X57" s="9">
        <v>47.612000000000002</v>
      </c>
      <c r="Y57" s="9">
        <v>13.457000000000001</v>
      </c>
      <c r="Z57" s="9">
        <v>217.352</v>
      </c>
      <c r="AA57" s="9">
        <v>94.938000000000002</v>
      </c>
      <c r="AB57" s="9">
        <v>122.41500000000001</v>
      </c>
      <c r="AC57" s="9">
        <v>1581.5640000000001</v>
      </c>
      <c r="AD57" s="9">
        <v>808.29100000000005</v>
      </c>
      <c r="AE57" s="9">
        <v>773.274</v>
      </c>
      <c r="AF57" s="9">
        <v>550.07299999999998</v>
      </c>
      <c r="AG57" s="9">
        <v>415.50599999999997</v>
      </c>
      <c r="AH57" s="9">
        <v>134.566</v>
      </c>
      <c r="AI57" s="9">
        <v>1031.492</v>
      </c>
      <c r="AJ57" s="9">
        <v>392.78399999999999</v>
      </c>
      <c r="AK57" s="9">
        <v>638.70699999999999</v>
      </c>
      <c r="AL57" s="9">
        <v>650.875</v>
      </c>
      <c r="AM57" s="9">
        <v>493.41399999999999</v>
      </c>
      <c r="AN57" s="9">
        <v>157.46100000000001</v>
      </c>
      <c r="AO57" s="9">
        <v>1137.1479999999999</v>
      </c>
      <c r="AP57" s="9">
        <v>436.34</v>
      </c>
      <c r="AQ57" s="9">
        <v>700.80799999999999</v>
      </c>
      <c r="AR57" s="9">
        <v>1103.1420000000001</v>
      </c>
      <c r="AS57" s="9">
        <v>449.42</v>
      </c>
      <c r="AT57" s="9">
        <v>653.72199999999998</v>
      </c>
      <c r="AU57" s="9">
        <v>12036.349</v>
      </c>
      <c r="AV57" s="9">
        <v>6344.7759999999998</v>
      </c>
      <c r="AW57" s="9">
        <v>5691.5730000000003</v>
      </c>
      <c r="AX57" s="9">
        <v>8279.5349999999999</v>
      </c>
      <c r="AY57" s="9">
        <v>5234.3069999999998</v>
      </c>
      <c r="AZ57" s="9">
        <v>3045.2280000000001</v>
      </c>
      <c r="BA57" s="9">
        <v>3756.8139999999999</v>
      </c>
      <c r="BB57" s="9">
        <v>1110.4690000000001</v>
      </c>
      <c r="BC57" s="9">
        <v>2646.3449999999998</v>
      </c>
      <c r="BD57" s="9">
        <v>1736.973</v>
      </c>
      <c r="BE57" s="9">
        <v>895.93100000000004</v>
      </c>
      <c r="BF57" s="9">
        <v>841.04200000000003</v>
      </c>
      <c r="BG57" s="9">
        <v>321.63900000000001</v>
      </c>
      <c r="BH57" s="9">
        <v>180.57599999999999</v>
      </c>
      <c r="BI57" s="9">
        <v>141.06299999999999</v>
      </c>
      <c r="BJ57" s="9">
        <v>126.98399999999999</v>
      </c>
      <c r="BK57" s="9">
        <v>99.094999999999999</v>
      </c>
      <c r="BL57" s="9">
        <v>27.888999999999999</v>
      </c>
      <c r="BM57" s="9">
        <v>67.075999999999993</v>
      </c>
      <c r="BN57" s="9">
        <v>52.643999999999998</v>
      </c>
      <c r="BO57" s="9">
        <v>14.432</v>
      </c>
      <c r="BP57" s="9">
        <v>59.908000000000001</v>
      </c>
      <c r="BQ57" s="9">
        <v>46.451000000000001</v>
      </c>
      <c r="BR57" s="9">
        <v>13.457000000000001</v>
      </c>
      <c r="BS57" s="9">
        <v>194.654</v>
      </c>
      <c r="BT57" s="9">
        <v>81.480999999999995</v>
      </c>
      <c r="BU57" s="9">
        <v>113.17400000000001</v>
      </c>
      <c r="BV57" s="9">
        <v>1553.7049999999999</v>
      </c>
      <c r="BW57" s="9">
        <v>789.03499999999997</v>
      </c>
      <c r="BX57" s="9">
        <v>764.67100000000005</v>
      </c>
      <c r="BY57" s="9">
        <v>545.99099999999999</v>
      </c>
      <c r="BZ57" s="9">
        <v>411.471</v>
      </c>
      <c r="CA57" s="9">
        <v>134.52000000000001</v>
      </c>
      <c r="CB57" s="9">
        <v>1007.7140000000001</v>
      </c>
      <c r="CC57" s="9">
        <v>377.56400000000002</v>
      </c>
      <c r="CD57" s="9">
        <v>630.15</v>
      </c>
      <c r="CE57" s="9">
        <v>641.05700000000002</v>
      </c>
      <c r="CF57" s="9">
        <v>484.226</v>
      </c>
      <c r="CG57" s="9">
        <v>156.83099999999999</v>
      </c>
      <c r="CH57" s="9">
        <v>1095.915</v>
      </c>
      <c r="CI57" s="9">
        <v>411.70499999999998</v>
      </c>
      <c r="CJ57" s="9">
        <v>684.21100000000001</v>
      </c>
      <c r="CK57" s="9">
        <v>1074.79</v>
      </c>
      <c r="CL57" s="9">
        <v>430.20800000000003</v>
      </c>
      <c r="CM57" s="9">
        <v>644.58199999999999</v>
      </c>
      <c r="CN57" s="9">
        <v>1933.913</v>
      </c>
      <c r="CO57" s="9">
        <v>974.44500000000005</v>
      </c>
      <c r="CP57" s="9">
        <v>959.46799999999996</v>
      </c>
      <c r="CQ57" s="9">
        <v>839.81899999999996</v>
      </c>
      <c r="CR57" s="9">
        <v>515.20100000000002</v>
      </c>
      <c r="CS57" s="9">
        <v>324.61799999999999</v>
      </c>
      <c r="CT57" s="9">
        <v>1094.0940000000001</v>
      </c>
      <c r="CU57" s="9">
        <v>459.24400000000003</v>
      </c>
      <c r="CV57" s="9">
        <v>634.85</v>
      </c>
      <c r="CW57" s="9">
        <v>503.23899999999998</v>
      </c>
      <c r="CX57" s="9">
        <v>245.68199999999999</v>
      </c>
      <c r="CY57" s="9">
        <v>257.55700000000002</v>
      </c>
      <c r="CZ57" s="9">
        <v>82.004999999999995</v>
      </c>
      <c r="DA57" s="9">
        <v>37.984999999999999</v>
      </c>
      <c r="DB57" s="9">
        <v>44.02</v>
      </c>
      <c r="DC57" s="9">
        <v>12.991</v>
      </c>
      <c r="DD57" s="9">
        <v>10.724</v>
      </c>
      <c r="DE57" s="9">
        <v>2.2669999999999999</v>
      </c>
      <c r="DF57" s="9">
        <v>8.68</v>
      </c>
      <c r="DG57" s="9">
        <v>6.7290000000000001</v>
      </c>
      <c r="DH57" s="9">
        <v>1.9510000000000001</v>
      </c>
      <c r="DI57" s="9">
        <v>4.3109999999999999</v>
      </c>
      <c r="DJ57" s="9">
        <v>3.9950000000000001</v>
      </c>
      <c r="DK57" s="9">
        <v>0.316</v>
      </c>
      <c r="DL57" s="9">
        <v>69.013000000000005</v>
      </c>
      <c r="DM57" s="9">
        <v>27.26</v>
      </c>
      <c r="DN57" s="9">
        <v>41.753</v>
      </c>
      <c r="DO57" s="9">
        <v>466.38900000000001</v>
      </c>
      <c r="DP57" s="9">
        <v>224.249</v>
      </c>
      <c r="DQ57" s="9">
        <v>242.14</v>
      </c>
      <c r="DR57" s="9">
        <v>94.754999999999995</v>
      </c>
      <c r="DS57" s="9">
        <v>69.841999999999999</v>
      </c>
      <c r="DT57" s="9">
        <v>24.911999999999999</v>
      </c>
      <c r="DU57" s="9">
        <v>371.63400000000001</v>
      </c>
      <c r="DV57" s="9">
        <v>154.40600000000001</v>
      </c>
      <c r="DW57" s="9">
        <v>217.22800000000001</v>
      </c>
      <c r="DX57" s="9">
        <v>105.158</v>
      </c>
      <c r="DY57" s="9">
        <v>78.134</v>
      </c>
      <c r="DZ57" s="9">
        <v>27.024999999999999</v>
      </c>
      <c r="EA57" s="9">
        <v>398.08100000000002</v>
      </c>
      <c r="EB57" s="9">
        <v>167.548</v>
      </c>
      <c r="EC57" s="9">
        <v>230.53200000000001</v>
      </c>
      <c r="ED57" s="9">
        <v>380.31400000000002</v>
      </c>
      <c r="EE57" s="9">
        <v>161.136</v>
      </c>
      <c r="EF57" s="9">
        <v>219.179</v>
      </c>
      <c r="EG57" s="9">
        <v>696.69899999999996</v>
      </c>
      <c r="EH57" s="9">
        <v>334.702</v>
      </c>
      <c r="EI57" s="9">
        <v>361.99700000000001</v>
      </c>
      <c r="EJ57" s="9">
        <v>166.22800000000001</v>
      </c>
      <c r="EK57" s="9">
        <v>123.57599999999999</v>
      </c>
      <c r="EL57" s="9">
        <v>42.652000000000001</v>
      </c>
      <c r="EM57" s="9">
        <v>530.471</v>
      </c>
      <c r="EN57" s="9">
        <v>211.126</v>
      </c>
      <c r="EO57" s="9">
        <v>319.34500000000003</v>
      </c>
      <c r="EP57" s="9">
        <v>219.10900000000001</v>
      </c>
      <c r="EQ57" s="9">
        <v>98.284000000000006</v>
      </c>
      <c r="ER57" s="9">
        <v>120.825</v>
      </c>
      <c r="ES57" s="9">
        <v>42.63</v>
      </c>
      <c r="ET57" s="9">
        <v>18.247</v>
      </c>
      <c r="EU57" s="9">
        <v>24.382999999999999</v>
      </c>
      <c r="EV57" s="9">
        <v>2.6629999999999998</v>
      </c>
      <c r="EW57" s="9">
        <v>2.347</v>
      </c>
      <c r="EX57" s="9">
        <v>0.316</v>
      </c>
      <c r="EY57" s="9">
        <v>2.222</v>
      </c>
      <c r="EZ57" s="9">
        <v>2.222</v>
      </c>
      <c r="FA57" s="9">
        <v>0</v>
      </c>
      <c r="FB57" s="9">
        <v>0.441</v>
      </c>
      <c r="FC57" s="9">
        <v>0.125</v>
      </c>
      <c r="FD57" s="9">
        <v>0.316</v>
      </c>
      <c r="FE57" s="9">
        <v>39.966999999999999</v>
      </c>
      <c r="FF57" s="9">
        <v>15.9</v>
      </c>
      <c r="FG57" s="9">
        <v>24.067</v>
      </c>
      <c r="FH57" s="9">
        <v>202.72800000000001</v>
      </c>
      <c r="FI57" s="9">
        <v>90.846999999999994</v>
      </c>
      <c r="FJ57" s="9">
        <v>111.881</v>
      </c>
      <c r="FK57" s="9">
        <v>19.635000000000002</v>
      </c>
      <c r="FL57" s="9">
        <v>16.295999999999999</v>
      </c>
      <c r="FM57" s="9">
        <v>3.3380000000000001</v>
      </c>
      <c r="FN57" s="9">
        <v>183.09299999999999</v>
      </c>
      <c r="FO57" s="9">
        <v>74.55</v>
      </c>
      <c r="FP57" s="9">
        <v>108.54300000000001</v>
      </c>
      <c r="FQ57" s="9">
        <v>21.456</v>
      </c>
      <c r="FR57" s="9">
        <v>17.802</v>
      </c>
      <c r="FS57" s="9">
        <v>3.6539999999999999</v>
      </c>
      <c r="FT57" s="9">
        <v>197.65299999999999</v>
      </c>
      <c r="FU57" s="9">
        <v>80.481999999999999</v>
      </c>
      <c r="FV57" s="9">
        <v>117.17100000000001</v>
      </c>
      <c r="FW57" s="9">
        <v>185.315</v>
      </c>
      <c r="FX57" s="9">
        <v>76.772999999999996</v>
      </c>
      <c r="FY57" s="9">
        <v>108.54300000000001</v>
      </c>
      <c r="FZ57" s="9">
        <v>1237.2139999999999</v>
      </c>
      <c r="GA57" s="9">
        <v>639.74199999999996</v>
      </c>
      <c r="GB57" s="9">
        <v>597.47199999999998</v>
      </c>
      <c r="GC57" s="9">
        <v>673.59100000000001</v>
      </c>
      <c r="GD57" s="9">
        <v>391.62400000000002</v>
      </c>
      <c r="GE57" s="9">
        <v>281.96600000000001</v>
      </c>
      <c r="GF57" s="9">
        <v>563.62300000000005</v>
      </c>
      <c r="GG57" s="9">
        <v>248.11799999999999</v>
      </c>
      <c r="GH57" s="9">
        <v>315.505</v>
      </c>
      <c r="GI57" s="9">
        <v>284.13</v>
      </c>
      <c r="GJ57" s="9">
        <v>147.398</v>
      </c>
      <c r="GK57" s="9">
        <v>136.732</v>
      </c>
      <c r="GL57" s="9">
        <v>39.374000000000002</v>
      </c>
      <c r="GM57" s="9">
        <v>19.738</v>
      </c>
      <c r="GN57" s="9">
        <v>19.637</v>
      </c>
      <c r="GO57" s="9">
        <v>10.327999999999999</v>
      </c>
      <c r="GP57" s="9">
        <v>8.3770000000000007</v>
      </c>
      <c r="GQ57" s="9">
        <v>1.9510000000000001</v>
      </c>
      <c r="GR57" s="9">
        <v>6.4580000000000002</v>
      </c>
      <c r="GS57" s="9">
        <v>4.5069999999999997</v>
      </c>
      <c r="GT57" s="9">
        <v>1.9510000000000001</v>
      </c>
      <c r="GU57" s="9">
        <v>3.87</v>
      </c>
      <c r="GV57" s="9">
        <v>3.87</v>
      </c>
      <c r="GW57" s="9">
        <v>0</v>
      </c>
      <c r="GX57" s="9">
        <v>29.045999999999999</v>
      </c>
      <c r="GY57" s="9">
        <v>11.361000000000001</v>
      </c>
      <c r="GZ57" s="9">
        <v>17.686</v>
      </c>
      <c r="HA57" s="9">
        <v>263.661</v>
      </c>
      <c r="HB57" s="9">
        <v>133.40199999999999</v>
      </c>
      <c r="HC57" s="9">
        <v>130.25899999999999</v>
      </c>
      <c r="HD57" s="9">
        <v>75.12</v>
      </c>
      <c r="HE57" s="9">
        <v>53.545999999999999</v>
      </c>
      <c r="HF57" s="9">
        <v>21.574000000000002</v>
      </c>
      <c r="HG57" s="9">
        <v>188.541</v>
      </c>
      <c r="HH57" s="9">
        <v>79.855999999999995</v>
      </c>
      <c r="HI57" s="9">
        <v>108.685</v>
      </c>
      <c r="HJ57" s="9">
        <v>83.701999999999998</v>
      </c>
      <c r="HK57" s="9">
        <v>60.332000000000001</v>
      </c>
      <c r="HL57" s="9">
        <v>23.370999999999999</v>
      </c>
      <c r="HM57" s="9">
        <v>200.428</v>
      </c>
      <c r="HN57" s="9">
        <v>87.066999999999993</v>
      </c>
      <c r="HO57" s="9">
        <v>113.361</v>
      </c>
      <c r="HP57" s="9">
        <v>194.999</v>
      </c>
      <c r="HQ57" s="9">
        <v>84.363</v>
      </c>
      <c r="HR57" s="9">
        <v>110.636</v>
      </c>
      <c r="HS57" s="9">
        <v>2961.7429999999999</v>
      </c>
      <c r="HT57" s="9">
        <v>1601.1959999999999</v>
      </c>
      <c r="HU57" s="9">
        <v>1360.548</v>
      </c>
      <c r="HV57" s="9">
        <v>2237.3649999999998</v>
      </c>
      <c r="HW57" s="9">
        <v>1384.3320000000001</v>
      </c>
      <c r="HX57" s="9">
        <v>853.03300000000002</v>
      </c>
      <c r="HY57" s="9">
        <v>724.37900000000002</v>
      </c>
      <c r="HZ57" s="9">
        <v>216.864</v>
      </c>
      <c r="IA57" s="9">
        <v>507.51499999999999</v>
      </c>
      <c r="IB57" s="9">
        <v>413.30500000000001</v>
      </c>
      <c r="IC57" s="9">
        <v>230.33799999999999</v>
      </c>
      <c r="ID57" s="9">
        <v>182.96700000000001</v>
      </c>
      <c r="IE57" s="9">
        <v>60.725999999999999</v>
      </c>
      <c r="IF57" s="9">
        <v>34.332999999999998</v>
      </c>
      <c r="IG57" s="9">
        <v>26.393999999999998</v>
      </c>
      <c r="IH57" s="9">
        <v>31.298999999999999</v>
      </c>
      <c r="II57" s="9">
        <v>22.486999999999998</v>
      </c>
      <c r="IJ57" s="9">
        <v>8.8119999999999994</v>
      </c>
      <c r="IK57" s="9">
        <v>13.339</v>
      </c>
      <c r="IL57" s="9">
        <v>10.46</v>
      </c>
      <c r="IM57" s="9">
        <v>2.88</v>
      </c>
      <c r="IN57" s="9">
        <v>17.96</v>
      </c>
      <c r="IO57" s="9">
        <v>12.028</v>
      </c>
      <c r="IP57" s="9">
        <v>5.9320000000000004</v>
      </c>
      <c r="IQ57" s="9">
        <v>29.427</v>
      </c>
    </row>
    <row r="58" spans="1:251">
      <c r="A58" s="10">
        <v>43252</v>
      </c>
      <c r="B58" s="9">
        <v>12604.078</v>
      </c>
      <c r="C58" s="9">
        <v>6675.3289999999997</v>
      </c>
      <c r="D58" s="9">
        <v>5928.7489999999998</v>
      </c>
      <c r="E58" s="9">
        <v>8547.4210000000003</v>
      </c>
      <c r="F58" s="9">
        <v>5418.5969999999998</v>
      </c>
      <c r="G58" s="9">
        <v>3128.8229999999999</v>
      </c>
      <c r="H58" s="9">
        <v>4056.6570000000002</v>
      </c>
      <c r="I58" s="9">
        <v>1256.732</v>
      </c>
      <c r="J58" s="9">
        <v>2799.9259999999999</v>
      </c>
      <c r="K58" s="9">
        <v>1831.357</v>
      </c>
      <c r="L58" s="9">
        <v>953.06200000000001</v>
      </c>
      <c r="M58" s="9">
        <v>878.29499999999996</v>
      </c>
      <c r="N58" s="9">
        <v>326.572</v>
      </c>
      <c r="O58" s="9">
        <v>183.22</v>
      </c>
      <c r="P58" s="9">
        <v>143.352</v>
      </c>
      <c r="Q58" s="9">
        <v>112.169</v>
      </c>
      <c r="R58" s="9">
        <v>87.873999999999995</v>
      </c>
      <c r="S58" s="9">
        <v>24.294</v>
      </c>
      <c r="T58" s="9">
        <v>65.037000000000006</v>
      </c>
      <c r="U58" s="9">
        <v>47.814</v>
      </c>
      <c r="V58" s="9">
        <v>17.222999999999999</v>
      </c>
      <c r="W58" s="9">
        <v>47.131999999999998</v>
      </c>
      <c r="X58" s="9">
        <v>40.06</v>
      </c>
      <c r="Y58" s="9">
        <v>7.0709999999999997</v>
      </c>
      <c r="Z58" s="9">
        <v>214.40299999999999</v>
      </c>
      <c r="AA58" s="9">
        <v>95.346000000000004</v>
      </c>
      <c r="AB58" s="9">
        <v>119.05800000000001</v>
      </c>
      <c r="AC58" s="9">
        <v>1653.271</v>
      </c>
      <c r="AD58" s="9">
        <v>849.15300000000002</v>
      </c>
      <c r="AE58" s="9">
        <v>804.11800000000005</v>
      </c>
      <c r="AF58" s="9">
        <v>579.78800000000001</v>
      </c>
      <c r="AG58" s="9">
        <v>437.096</v>
      </c>
      <c r="AH58" s="9">
        <v>142.69200000000001</v>
      </c>
      <c r="AI58" s="9">
        <v>1073.4829999999999</v>
      </c>
      <c r="AJ58" s="9">
        <v>412.05799999999999</v>
      </c>
      <c r="AK58" s="9">
        <v>661.42499999999995</v>
      </c>
      <c r="AL58" s="9">
        <v>663.08699999999999</v>
      </c>
      <c r="AM58" s="9">
        <v>501.99099999999999</v>
      </c>
      <c r="AN58" s="9">
        <v>161.09700000000001</v>
      </c>
      <c r="AO58" s="9">
        <v>1168.27</v>
      </c>
      <c r="AP58" s="9">
        <v>451.072</v>
      </c>
      <c r="AQ58" s="9">
        <v>717.19799999999998</v>
      </c>
      <c r="AR58" s="9">
        <v>1138.52</v>
      </c>
      <c r="AS58" s="9">
        <v>459.87200000000001</v>
      </c>
      <c r="AT58" s="9">
        <v>678.64800000000002</v>
      </c>
      <c r="AU58" s="9">
        <v>12061.755999999999</v>
      </c>
      <c r="AV58" s="9">
        <v>6346.05</v>
      </c>
      <c r="AW58" s="9">
        <v>5715.7060000000001</v>
      </c>
      <c r="AX58" s="9">
        <v>8300.5529999999999</v>
      </c>
      <c r="AY58" s="9">
        <v>5237.9790000000003</v>
      </c>
      <c r="AZ58" s="9">
        <v>3062.5740000000001</v>
      </c>
      <c r="BA58" s="9">
        <v>3761.2020000000002</v>
      </c>
      <c r="BB58" s="9">
        <v>1108.0709999999999</v>
      </c>
      <c r="BC58" s="9">
        <v>2653.1320000000001</v>
      </c>
      <c r="BD58" s="9">
        <v>1780.1489999999999</v>
      </c>
      <c r="BE58" s="9">
        <v>921.31200000000001</v>
      </c>
      <c r="BF58" s="9">
        <v>858.83699999999999</v>
      </c>
      <c r="BG58" s="9">
        <v>305.96800000000002</v>
      </c>
      <c r="BH58" s="9">
        <v>168.95699999999999</v>
      </c>
      <c r="BI58" s="9">
        <v>137.011</v>
      </c>
      <c r="BJ58" s="9">
        <v>109.414</v>
      </c>
      <c r="BK58" s="9">
        <v>85.12</v>
      </c>
      <c r="BL58" s="9">
        <v>24.294</v>
      </c>
      <c r="BM58" s="9">
        <v>63.396000000000001</v>
      </c>
      <c r="BN58" s="9">
        <v>46.173000000000002</v>
      </c>
      <c r="BO58" s="9">
        <v>17.222999999999999</v>
      </c>
      <c r="BP58" s="9">
        <v>46.018000000000001</v>
      </c>
      <c r="BQ58" s="9">
        <v>38.945999999999998</v>
      </c>
      <c r="BR58" s="9">
        <v>7.0709999999999997</v>
      </c>
      <c r="BS58" s="9">
        <v>196.553</v>
      </c>
      <c r="BT58" s="9">
        <v>83.837000000000003</v>
      </c>
      <c r="BU58" s="9">
        <v>112.71599999999999</v>
      </c>
      <c r="BV58" s="9">
        <v>1617.2260000000001</v>
      </c>
      <c r="BW58" s="9">
        <v>827.77099999999996</v>
      </c>
      <c r="BX58" s="9">
        <v>789.45500000000004</v>
      </c>
      <c r="BY58" s="9">
        <v>574.08299999999997</v>
      </c>
      <c r="BZ58" s="9">
        <v>431.93799999999999</v>
      </c>
      <c r="CA58" s="9">
        <v>142.14400000000001</v>
      </c>
      <c r="CB58" s="9">
        <v>1043.143</v>
      </c>
      <c r="CC58" s="9">
        <v>395.83199999999999</v>
      </c>
      <c r="CD58" s="9">
        <v>647.31100000000004</v>
      </c>
      <c r="CE58" s="9">
        <v>654.95600000000002</v>
      </c>
      <c r="CF58" s="9">
        <v>494.40699999999998</v>
      </c>
      <c r="CG58" s="9">
        <v>160.54900000000001</v>
      </c>
      <c r="CH58" s="9">
        <v>1125.193</v>
      </c>
      <c r="CI58" s="9">
        <v>426.90499999999997</v>
      </c>
      <c r="CJ58" s="9">
        <v>698.28800000000001</v>
      </c>
      <c r="CK58" s="9">
        <v>1106.539</v>
      </c>
      <c r="CL58" s="9">
        <v>442.00599999999997</v>
      </c>
      <c r="CM58" s="9">
        <v>664.53300000000002</v>
      </c>
      <c r="CN58" s="9">
        <v>1933.5909999999999</v>
      </c>
      <c r="CO58" s="9">
        <v>969.13900000000001</v>
      </c>
      <c r="CP58" s="9">
        <v>964.452</v>
      </c>
      <c r="CQ58" s="9">
        <v>846.00099999999998</v>
      </c>
      <c r="CR58" s="9">
        <v>514.17600000000004</v>
      </c>
      <c r="CS58" s="9">
        <v>331.82600000000002</v>
      </c>
      <c r="CT58" s="9">
        <v>1087.5899999999999</v>
      </c>
      <c r="CU58" s="9">
        <v>454.964</v>
      </c>
      <c r="CV58" s="9">
        <v>632.62599999999998</v>
      </c>
      <c r="CW58" s="9">
        <v>518.91200000000003</v>
      </c>
      <c r="CX58" s="9">
        <v>261.62799999999999</v>
      </c>
      <c r="CY58" s="9">
        <v>257.28399999999999</v>
      </c>
      <c r="CZ58" s="9">
        <v>74.289000000000001</v>
      </c>
      <c r="DA58" s="9">
        <v>37.798999999999999</v>
      </c>
      <c r="DB58" s="9">
        <v>36.49</v>
      </c>
      <c r="DC58" s="9">
        <v>9.25</v>
      </c>
      <c r="DD58" s="9">
        <v>7.016</v>
      </c>
      <c r="DE58" s="9">
        <v>2.234</v>
      </c>
      <c r="DF58" s="9">
        <v>5.9539999999999997</v>
      </c>
      <c r="DG58" s="9">
        <v>3.72</v>
      </c>
      <c r="DH58" s="9">
        <v>2.234</v>
      </c>
      <c r="DI58" s="9">
        <v>3.2959999999999998</v>
      </c>
      <c r="DJ58" s="9">
        <v>3.2959999999999998</v>
      </c>
      <c r="DK58" s="9">
        <v>0</v>
      </c>
      <c r="DL58" s="9">
        <v>65.040000000000006</v>
      </c>
      <c r="DM58" s="9">
        <v>30.783000000000001</v>
      </c>
      <c r="DN58" s="9">
        <v>34.256</v>
      </c>
      <c r="DO58" s="9">
        <v>487.32799999999997</v>
      </c>
      <c r="DP58" s="9">
        <v>243.91</v>
      </c>
      <c r="DQ58" s="9">
        <v>243.41800000000001</v>
      </c>
      <c r="DR58" s="9">
        <v>107.24299999999999</v>
      </c>
      <c r="DS58" s="9">
        <v>77.289000000000001</v>
      </c>
      <c r="DT58" s="9">
        <v>29.954999999999998</v>
      </c>
      <c r="DU58" s="9">
        <v>380.08499999999998</v>
      </c>
      <c r="DV58" s="9">
        <v>166.62100000000001</v>
      </c>
      <c r="DW58" s="9">
        <v>213.46299999999999</v>
      </c>
      <c r="DX58" s="9">
        <v>112.407</v>
      </c>
      <c r="DY58" s="9">
        <v>81.402000000000001</v>
      </c>
      <c r="DZ58" s="9">
        <v>31.004000000000001</v>
      </c>
      <c r="EA58" s="9">
        <v>406.50599999999997</v>
      </c>
      <c r="EB58" s="9">
        <v>180.22499999999999</v>
      </c>
      <c r="EC58" s="9">
        <v>226.28</v>
      </c>
      <c r="ED58" s="9">
        <v>386.03899999999999</v>
      </c>
      <c r="EE58" s="9">
        <v>170.34200000000001</v>
      </c>
      <c r="EF58" s="9">
        <v>215.697</v>
      </c>
      <c r="EG58" s="9">
        <v>700.61699999999996</v>
      </c>
      <c r="EH58" s="9">
        <v>332.53300000000002</v>
      </c>
      <c r="EI58" s="9">
        <v>368.08300000000003</v>
      </c>
      <c r="EJ58" s="9">
        <v>162.703</v>
      </c>
      <c r="EK58" s="9">
        <v>115.7</v>
      </c>
      <c r="EL58" s="9">
        <v>47.003</v>
      </c>
      <c r="EM58" s="9">
        <v>537.91399999999999</v>
      </c>
      <c r="EN58" s="9">
        <v>216.834</v>
      </c>
      <c r="EO58" s="9">
        <v>321.08</v>
      </c>
      <c r="EP58" s="9">
        <v>229.32499999999999</v>
      </c>
      <c r="EQ58" s="9">
        <v>105.39</v>
      </c>
      <c r="ER58" s="9">
        <v>123.93600000000001</v>
      </c>
      <c r="ES58" s="9">
        <v>39.853000000000002</v>
      </c>
      <c r="ET58" s="9">
        <v>16.797000000000001</v>
      </c>
      <c r="EU58" s="9">
        <v>23.056000000000001</v>
      </c>
      <c r="EV58" s="9">
        <v>0.35799999999999998</v>
      </c>
      <c r="EW58" s="9">
        <v>0.35799999999999998</v>
      </c>
      <c r="EX58" s="9">
        <v>0</v>
      </c>
      <c r="EY58" s="9">
        <v>0.35799999999999998</v>
      </c>
      <c r="EZ58" s="9">
        <v>0.35799999999999998</v>
      </c>
      <c r="FA58" s="9">
        <v>0</v>
      </c>
      <c r="FB58" s="9">
        <v>0</v>
      </c>
      <c r="FC58" s="9">
        <v>0</v>
      </c>
      <c r="FD58" s="9">
        <v>0</v>
      </c>
      <c r="FE58" s="9">
        <v>39.494999999999997</v>
      </c>
      <c r="FF58" s="9">
        <v>16.439</v>
      </c>
      <c r="FG58" s="9">
        <v>23.056000000000001</v>
      </c>
      <c r="FH58" s="9">
        <v>211.91399999999999</v>
      </c>
      <c r="FI58" s="9">
        <v>96.971000000000004</v>
      </c>
      <c r="FJ58" s="9">
        <v>114.944</v>
      </c>
      <c r="FK58" s="9">
        <v>22.045999999999999</v>
      </c>
      <c r="FL58" s="9">
        <v>15.644</v>
      </c>
      <c r="FM58" s="9">
        <v>6.4020000000000001</v>
      </c>
      <c r="FN58" s="9">
        <v>189.869</v>
      </c>
      <c r="FO58" s="9">
        <v>81.326999999999998</v>
      </c>
      <c r="FP58" s="9">
        <v>108.542</v>
      </c>
      <c r="FQ58" s="9">
        <v>22.404</v>
      </c>
      <c r="FR58" s="9">
        <v>16.001999999999999</v>
      </c>
      <c r="FS58" s="9">
        <v>6.4020000000000001</v>
      </c>
      <c r="FT58" s="9">
        <v>206.92099999999999</v>
      </c>
      <c r="FU58" s="9">
        <v>89.388000000000005</v>
      </c>
      <c r="FV58" s="9">
        <v>117.53400000000001</v>
      </c>
      <c r="FW58" s="9">
        <v>190.227</v>
      </c>
      <c r="FX58" s="9">
        <v>81.685000000000002</v>
      </c>
      <c r="FY58" s="9">
        <v>108.542</v>
      </c>
      <c r="FZ58" s="9">
        <v>1232.9739999999999</v>
      </c>
      <c r="GA58" s="9">
        <v>636.60599999999999</v>
      </c>
      <c r="GB58" s="9">
        <v>596.36900000000003</v>
      </c>
      <c r="GC58" s="9">
        <v>683.29899999999998</v>
      </c>
      <c r="GD58" s="9">
        <v>398.476</v>
      </c>
      <c r="GE58" s="9">
        <v>284.82299999999998</v>
      </c>
      <c r="GF58" s="9">
        <v>549.67600000000004</v>
      </c>
      <c r="GG58" s="9">
        <v>238.13</v>
      </c>
      <c r="GH58" s="9">
        <v>311.54599999999999</v>
      </c>
      <c r="GI58" s="9">
        <v>289.58699999999999</v>
      </c>
      <c r="GJ58" s="9">
        <v>156.238</v>
      </c>
      <c r="GK58" s="9">
        <v>133.34899999999999</v>
      </c>
      <c r="GL58" s="9">
        <v>34.436999999999998</v>
      </c>
      <c r="GM58" s="9">
        <v>21.001999999999999</v>
      </c>
      <c r="GN58" s="9">
        <v>13.435</v>
      </c>
      <c r="GO58" s="9">
        <v>8.8919999999999995</v>
      </c>
      <c r="GP58" s="9">
        <v>6.6580000000000004</v>
      </c>
      <c r="GQ58" s="9">
        <v>2.234</v>
      </c>
      <c r="GR58" s="9">
        <v>5.5960000000000001</v>
      </c>
      <c r="GS58" s="9">
        <v>3.3620000000000001</v>
      </c>
      <c r="GT58" s="9">
        <v>2.234</v>
      </c>
      <c r="GU58" s="9">
        <v>3.2959999999999998</v>
      </c>
      <c r="GV58" s="9">
        <v>3.2959999999999998</v>
      </c>
      <c r="GW58" s="9">
        <v>0</v>
      </c>
      <c r="GX58" s="9">
        <v>25.545000000000002</v>
      </c>
      <c r="GY58" s="9">
        <v>14.343999999999999</v>
      </c>
      <c r="GZ58" s="9">
        <v>11.201000000000001</v>
      </c>
      <c r="HA58" s="9">
        <v>275.41300000000001</v>
      </c>
      <c r="HB58" s="9">
        <v>146.93899999999999</v>
      </c>
      <c r="HC58" s="9">
        <v>128.47499999999999</v>
      </c>
      <c r="HD58" s="9">
        <v>85.197000000000003</v>
      </c>
      <c r="HE58" s="9">
        <v>61.645000000000003</v>
      </c>
      <c r="HF58" s="9">
        <v>23.553000000000001</v>
      </c>
      <c r="HG58" s="9">
        <v>190.21600000000001</v>
      </c>
      <c r="HH58" s="9">
        <v>85.293999999999997</v>
      </c>
      <c r="HI58" s="9">
        <v>104.922</v>
      </c>
      <c r="HJ58" s="9">
        <v>90.003</v>
      </c>
      <c r="HK58" s="9">
        <v>65.400000000000006</v>
      </c>
      <c r="HL58" s="9">
        <v>24.602</v>
      </c>
      <c r="HM58" s="9">
        <v>199.584</v>
      </c>
      <c r="HN58" s="9">
        <v>90.837999999999994</v>
      </c>
      <c r="HO58" s="9">
        <v>108.747</v>
      </c>
      <c r="HP58" s="9">
        <v>195.81200000000001</v>
      </c>
      <c r="HQ58" s="9">
        <v>88.656999999999996</v>
      </c>
      <c r="HR58" s="9">
        <v>107.15600000000001</v>
      </c>
      <c r="HS58" s="9">
        <v>2988.0770000000002</v>
      </c>
      <c r="HT58" s="9">
        <v>1600.8050000000001</v>
      </c>
      <c r="HU58" s="9">
        <v>1387.271</v>
      </c>
      <c r="HV58" s="9">
        <v>2254.2130000000002</v>
      </c>
      <c r="HW58" s="9">
        <v>1385.569</v>
      </c>
      <c r="HX58" s="9">
        <v>868.64400000000001</v>
      </c>
      <c r="HY58" s="9">
        <v>733.86400000000003</v>
      </c>
      <c r="HZ58" s="9">
        <v>215.23599999999999</v>
      </c>
      <c r="IA58" s="9">
        <v>518.62800000000004</v>
      </c>
      <c r="IB58" s="9">
        <v>427.72</v>
      </c>
      <c r="IC58" s="9">
        <v>239.334</v>
      </c>
      <c r="ID58" s="9">
        <v>188.386</v>
      </c>
      <c r="IE58" s="9">
        <v>62.137999999999998</v>
      </c>
      <c r="IF58" s="9">
        <v>36.134999999999998</v>
      </c>
      <c r="IG58" s="9">
        <v>26.004000000000001</v>
      </c>
      <c r="IH58" s="9">
        <v>27.794</v>
      </c>
      <c r="II58" s="9">
        <v>20.727</v>
      </c>
      <c r="IJ58" s="9">
        <v>7.0670000000000002</v>
      </c>
      <c r="IK58" s="9">
        <v>17.149000000000001</v>
      </c>
      <c r="IL58" s="9">
        <v>11.916</v>
      </c>
      <c r="IM58" s="9">
        <v>5.2329999999999997</v>
      </c>
      <c r="IN58" s="9">
        <v>10.645</v>
      </c>
      <c r="IO58" s="9">
        <v>8.8109999999999999</v>
      </c>
      <c r="IP58" s="9">
        <v>1.8340000000000001</v>
      </c>
      <c r="IQ58" s="9">
        <v>34.344000000000001</v>
      </c>
    </row>
    <row r="59" spans="1:251">
      <c r="A59" s="10">
        <v>43282</v>
      </c>
      <c r="B59" s="9">
        <v>12571.223</v>
      </c>
      <c r="C59" s="9">
        <v>6685.6419999999998</v>
      </c>
      <c r="D59" s="9">
        <v>5885.58</v>
      </c>
      <c r="E59" s="9">
        <v>8614.5329999999994</v>
      </c>
      <c r="F59" s="9">
        <v>5452.2079999999996</v>
      </c>
      <c r="G59" s="9">
        <v>3162.3240000000001</v>
      </c>
      <c r="H59" s="9">
        <v>3956.69</v>
      </c>
      <c r="I59" s="9">
        <v>1233.434</v>
      </c>
      <c r="J59" s="9">
        <v>2723.2559999999999</v>
      </c>
      <c r="K59" s="9">
        <v>1869.2529999999999</v>
      </c>
      <c r="L59" s="9">
        <v>971.33100000000002</v>
      </c>
      <c r="M59" s="9">
        <v>897.92200000000003</v>
      </c>
      <c r="N59" s="9">
        <v>327.89699999999999</v>
      </c>
      <c r="O59" s="9">
        <v>182.03399999999999</v>
      </c>
      <c r="P59" s="9">
        <v>145.863</v>
      </c>
      <c r="Q59" s="9">
        <v>127.16500000000001</v>
      </c>
      <c r="R59" s="9">
        <v>96.24</v>
      </c>
      <c r="S59" s="9">
        <v>30.923999999999999</v>
      </c>
      <c r="T59" s="9">
        <v>72.084999999999994</v>
      </c>
      <c r="U59" s="9">
        <v>52.332000000000001</v>
      </c>
      <c r="V59" s="9">
        <v>19.753</v>
      </c>
      <c r="W59" s="9">
        <v>55.079000000000001</v>
      </c>
      <c r="X59" s="9">
        <v>43.908000000000001</v>
      </c>
      <c r="Y59" s="9">
        <v>11.170999999999999</v>
      </c>
      <c r="Z59" s="9">
        <v>200.732</v>
      </c>
      <c r="AA59" s="9">
        <v>85.793999999999997</v>
      </c>
      <c r="AB59" s="9">
        <v>114.938</v>
      </c>
      <c r="AC59" s="9">
        <v>1686.902</v>
      </c>
      <c r="AD59" s="9">
        <v>866.14200000000005</v>
      </c>
      <c r="AE59" s="9">
        <v>820.76</v>
      </c>
      <c r="AF59" s="9">
        <v>640.90300000000002</v>
      </c>
      <c r="AG59" s="9">
        <v>466.14</v>
      </c>
      <c r="AH59" s="9">
        <v>174.76400000000001</v>
      </c>
      <c r="AI59" s="9">
        <v>1045.999</v>
      </c>
      <c r="AJ59" s="9">
        <v>400.00200000000001</v>
      </c>
      <c r="AK59" s="9">
        <v>645.99699999999996</v>
      </c>
      <c r="AL59" s="9">
        <v>734.601</v>
      </c>
      <c r="AM59" s="9">
        <v>536.14800000000002</v>
      </c>
      <c r="AN59" s="9">
        <v>198.453</v>
      </c>
      <c r="AO59" s="9">
        <v>1134.652</v>
      </c>
      <c r="AP59" s="9">
        <v>435.18299999999999</v>
      </c>
      <c r="AQ59" s="9">
        <v>699.47</v>
      </c>
      <c r="AR59" s="9">
        <v>1118.0840000000001</v>
      </c>
      <c r="AS59" s="9">
        <v>452.334</v>
      </c>
      <c r="AT59" s="9">
        <v>665.75</v>
      </c>
      <c r="AU59" s="9">
        <v>12028.630999999999</v>
      </c>
      <c r="AV59" s="9">
        <v>6351.8540000000003</v>
      </c>
      <c r="AW59" s="9">
        <v>5676.777</v>
      </c>
      <c r="AX59" s="9">
        <v>8362.84</v>
      </c>
      <c r="AY59" s="9">
        <v>5265.067</v>
      </c>
      <c r="AZ59" s="9">
        <v>3097.7730000000001</v>
      </c>
      <c r="BA59" s="9">
        <v>3665.7910000000002</v>
      </c>
      <c r="BB59" s="9">
        <v>1086.787</v>
      </c>
      <c r="BC59" s="9">
        <v>2579.0039999999999</v>
      </c>
      <c r="BD59" s="9">
        <v>1821.431</v>
      </c>
      <c r="BE59" s="9">
        <v>941.476</v>
      </c>
      <c r="BF59" s="9">
        <v>879.95500000000004</v>
      </c>
      <c r="BG59" s="9">
        <v>307.31400000000002</v>
      </c>
      <c r="BH59" s="9">
        <v>165.666</v>
      </c>
      <c r="BI59" s="9">
        <v>141.648</v>
      </c>
      <c r="BJ59" s="9">
        <v>121.965</v>
      </c>
      <c r="BK59" s="9">
        <v>91.04</v>
      </c>
      <c r="BL59" s="9">
        <v>30.923999999999999</v>
      </c>
      <c r="BM59" s="9">
        <v>67.840999999999994</v>
      </c>
      <c r="BN59" s="9">
        <v>48.088000000000001</v>
      </c>
      <c r="BO59" s="9">
        <v>19.753</v>
      </c>
      <c r="BP59" s="9">
        <v>54.124000000000002</v>
      </c>
      <c r="BQ59" s="9">
        <v>42.951999999999998</v>
      </c>
      <c r="BR59" s="9">
        <v>11.170999999999999</v>
      </c>
      <c r="BS59" s="9">
        <v>185.34899999999999</v>
      </c>
      <c r="BT59" s="9">
        <v>74.626000000000005</v>
      </c>
      <c r="BU59" s="9">
        <v>110.723</v>
      </c>
      <c r="BV59" s="9">
        <v>1653.8779999999999</v>
      </c>
      <c r="BW59" s="9">
        <v>847.74</v>
      </c>
      <c r="BX59" s="9">
        <v>806.13800000000003</v>
      </c>
      <c r="BY59" s="9">
        <v>634.43799999999999</v>
      </c>
      <c r="BZ59" s="9">
        <v>461.25200000000001</v>
      </c>
      <c r="CA59" s="9">
        <v>173.18600000000001</v>
      </c>
      <c r="CB59" s="9">
        <v>1019.439</v>
      </c>
      <c r="CC59" s="9">
        <v>386.488</v>
      </c>
      <c r="CD59" s="9">
        <v>632.95100000000002</v>
      </c>
      <c r="CE59" s="9">
        <v>724.77300000000002</v>
      </c>
      <c r="CF59" s="9">
        <v>527.89700000000005</v>
      </c>
      <c r="CG59" s="9">
        <v>196.875</v>
      </c>
      <c r="CH59" s="9">
        <v>1096.6579999999999</v>
      </c>
      <c r="CI59" s="9">
        <v>413.57900000000001</v>
      </c>
      <c r="CJ59" s="9">
        <v>683.08</v>
      </c>
      <c r="CK59" s="9">
        <v>1087.2809999999999</v>
      </c>
      <c r="CL59" s="9">
        <v>434.57600000000002</v>
      </c>
      <c r="CM59" s="9">
        <v>652.70500000000004</v>
      </c>
      <c r="CN59" s="9">
        <v>1921.5940000000001</v>
      </c>
      <c r="CO59" s="9">
        <v>978.34299999999996</v>
      </c>
      <c r="CP59" s="9">
        <v>943.25099999999998</v>
      </c>
      <c r="CQ59" s="9">
        <v>896.26199999999994</v>
      </c>
      <c r="CR59" s="9">
        <v>539.29899999999998</v>
      </c>
      <c r="CS59" s="9">
        <v>356.96199999999999</v>
      </c>
      <c r="CT59" s="9">
        <v>1025.3320000000001</v>
      </c>
      <c r="CU59" s="9">
        <v>439.04399999999998</v>
      </c>
      <c r="CV59" s="9">
        <v>586.28899999999999</v>
      </c>
      <c r="CW59" s="9">
        <v>522.04300000000001</v>
      </c>
      <c r="CX59" s="9">
        <v>262.54500000000002</v>
      </c>
      <c r="CY59" s="9">
        <v>259.49799999999999</v>
      </c>
      <c r="CZ59" s="9">
        <v>72.105000000000004</v>
      </c>
      <c r="DA59" s="9">
        <v>34.042999999999999</v>
      </c>
      <c r="DB59" s="9">
        <v>38.061</v>
      </c>
      <c r="DC59" s="9">
        <v>11.975</v>
      </c>
      <c r="DD59" s="9">
        <v>6.68</v>
      </c>
      <c r="DE59" s="9">
        <v>5.2949999999999999</v>
      </c>
      <c r="DF59" s="9">
        <v>7.3479999999999999</v>
      </c>
      <c r="DG59" s="9">
        <v>4.1550000000000002</v>
      </c>
      <c r="DH59" s="9">
        <v>3.1930000000000001</v>
      </c>
      <c r="DI59" s="9">
        <v>4.6269999999999998</v>
      </c>
      <c r="DJ59" s="9">
        <v>2.5249999999999999</v>
      </c>
      <c r="DK59" s="9">
        <v>2.1030000000000002</v>
      </c>
      <c r="DL59" s="9">
        <v>60.13</v>
      </c>
      <c r="DM59" s="9">
        <v>27.364000000000001</v>
      </c>
      <c r="DN59" s="9">
        <v>32.765999999999998</v>
      </c>
      <c r="DO59" s="9">
        <v>493.834</v>
      </c>
      <c r="DP59" s="9">
        <v>249.66300000000001</v>
      </c>
      <c r="DQ59" s="9">
        <v>244.17099999999999</v>
      </c>
      <c r="DR59" s="9">
        <v>118.49</v>
      </c>
      <c r="DS59" s="9">
        <v>84.712000000000003</v>
      </c>
      <c r="DT59" s="9">
        <v>33.777999999999999</v>
      </c>
      <c r="DU59" s="9">
        <v>375.34399999999999</v>
      </c>
      <c r="DV59" s="9">
        <v>164.95099999999999</v>
      </c>
      <c r="DW59" s="9">
        <v>210.393</v>
      </c>
      <c r="DX59" s="9">
        <v>126.55200000000001</v>
      </c>
      <c r="DY59" s="9">
        <v>88.769000000000005</v>
      </c>
      <c r="DZ59" s="9">
        <v>37.783000000000001</v>
      </c>
      <c r="EA59" s="9">
        <v>395.49099999999999</v>
      </c>
      <c r="EB59" s="9">
        <v>173.77600000000001</v>
      </c>
      <c r="EC59" s="9">
        <v>221.715</v>
      </c>
      <c r="ED59" s="9">
        <v>382.69099999999997</v>
      </c>
      <c r="EE59" s="9">
        <v>169.10499999999999</v>
      </c>
      <c r="EF59" s="9">
        <v>213.58600000000001</v>
      </c>
      <c r="EG59" s="9">
        <v>687.39200000000005</v>
      </c>
      <c r="EH59" s="9">
        <v>334.34199999999998</v>
      </c>
      <c r="EI59" s="9">
        <v>353.05</v>
      </c>
      <c r="EJ59" s="9">
        <v>180.21299999999999</v>
      </c>
      <c r="EK59" s="9">
        <v>125.325</v>
      </c>
      <c r="EL59" s="9">
        <v>54.887999999999998</v>
      </c>
      <c r="EM59" s="9">
        <v>507.18</v>
      </c>
      <c r="EN59" s="9">
        <v>209.018</v>
      </c>
      <c r="EO59" s="9">
        <v>298.16199999999998</v>
      </c>
      <c r="EP59" s="9">
        <v>223.53</v>
      </c>
      <c r="EQ59" s="9">
        <v>107.54900000000001</v>
      </c>
      <c r="ER59" s="9">
        <v>115.98099999999999</v>
      </c>
      <c r="ES59" s="9">
        <v>31.558</v>
      </c>
      <c r="ET59" s="9">
        <v>16.501999999999999</v>
      </c>
      <c r="EU59" s="9">
        <v>15.055999999999999</v>
      </c>
      <c r="EV59" s="9">
        <v>2.3980000000000001</v>
      </c>
      <c r="EW59" s="9">
        <v>1.66</v>
      </c>
      <c r="EX59" s="9">
        <v>0.73799999999999999</v>
      </c>
      <c r="EY59" s="9">
        <v>1.66</v>
      </c>
      <c r="EZ59" s="9">
        <v>1.66</v>
      </c>
      <c r="FA59" s="9">
        <v>0</v>
      </c>
      <c r="FB59" s="9">
        <v>0.73799999999999999</v>
      </c>
      <c r="FC59" s="9">
        <v>0</v>
      </c>
      <c r="FD59" s="9">
        <v>0.73799999999999999</v>
      </c>
      <c r="FE59" s="9">
        <v>29.16</v>
      </c>
      <c r="FF59" s="9">
        <v>14.842000000000001</v>
      </c>
      <c r="FG59" s="9">
        <v>14.318</v>
      </c>
      <c r="FH59" s="9">
        <v>212.32599999999999</v>
      </c>
      <c r="FI59" s="9">
        <v>102.88200000000001</v>
      </c>
      <c r="FJ59" s="9">
        <v>109.444</v>
      </c>
      <c r="FK59" s="9">
        <v>26.951000000000001</v>
      </c>
      <c r="FL59" s="9">
        <v>20.202000000000002</v>
      </c>
      <c r="FM59" s="9">
        <v>6.7489999999999997</v>
      </c>
      <c r="FN59" s="9">
        <v>185.375</v>
      </c>
      <c r="FO59" s="9">
        <v>82.679000000000002</v>
      </c>
      <c r="FP59" s="9">
        <v>102.69499999999999</v>
      </c>
      <c r="FQ59" s="9">
        <v>28.262</v>
      </c>
      <c r="FR59" s="9">
        <v>20.774999999999999</v>
      </c>
      <c r="FS59" s="9">
        <v>7.4870000000000001</v>
      </c>
      <c r="FT59" s="9">
        <v>195.26900000000001</v>
      </c>
      <c r="FU59" s="9">
        <v>86.774000000000001</v>
      </c>
      <c r="FV59" s="9">
        <v>108.494</v>
      </c>
      <c r="FW59" s="9">
        <v>187.03399999999999</v>
      </c>
      <c r="FX59" s="9">
        <v>84.338999999999999</v>
      </c>
      <c r="FY59" s="9">
        <v>102.69499999999999</v>
      </c>
      <c r="FZ59" s="9">
        <v>1234.202</v>
      </c>
      <c r="GA59" s="9">
        <v>644.00099999999998</v>
      </c>
      <c r="GB59" s="9">
        <v>590.20100000000002</v>
      </c>
      <c r="GC59" s="9">
        <v>716.04899999999998</v>
      </c>
      <c r="GD59" s="9">
        <v>413.97500000000002</v>
      </c>
      <c r="GE59" s="9">
        <v>302.07499999999999</v>
      </c>
      <c r="GF59" s="9">
        <v>518.15200000000004</v>
      </c>
      <c r="GG59" s="9">
        <v>230.02600000000001</v>
      </c>
      <c r="GH59" s="9">
        <v>288.12700000000001</v>
      </c>
      <c r="GI59" s="9">
        <v>298.512</v>
      </c>
      <c r="GJ59" s="9">
        <v>154.99600000000001</v>
      </c>
      <c r="GK59" s="9">
        <v>143.51599999999999</v>
      </c>
      <c r="GL59" s="9">
        <v>40.546999999999997</v>
      </c>
      <c r="GM59" s="9">
        <v>17.541</v>
      </c>
      <c r="GN59" s="9">
        <v>23.004999999999999</v>
      </c>
      <c r="GO59" s="9">
        <v>9.577</v>
      </c>
      <c r="GP59" s="9">
        <v>5.0199999999999996</v>
      </c>
      <c r="GQ59" s="9">
        <v>4.5579999999999998</v>
      </c>
      <c r="GR59" s="9">
        <v>5.6879999999999997</v>
      </c>
      <c r="GS59" s="9">
        <v>2.4950000000000001</v>
      </c>
      <c r="GT59" s="9">
        <v>3.1930000000000001</v>
      </c>
      <c r="GU59" s="9">
        <v>3.89</v>
      </c>
      <c r="GV59" s="9">
        <v>2.5249999999999999</v>
      </c>
      <c r="GW59" s="9">
        <v>1.365</v>
      </c>
      <c r="GX59" s="9">
        <v>30.969000000000001</v>
      </c>
      <c r="GY59" s="9">
        <v>12.522</v>
      </c>
      <c r="GZ59" s="9">
        <v>18.448</v>
      </c>
      <c r="HA59" s="9">
        <v>281.50799999999998</v>
      </c>
      <c r="HB59" s="9">
        <v>146.78200000000001</v>
      </c>
      <c r="HC59" s="9">
        <v>134.727</v>
      </c>
      <c r="HD59" s="9">
        <v>91.539000000000001</v>
      </c>
      <c r="HE59" s="9">
        <v>64.510000000000005</v>
      </c>
      <c r="HF59" s="9">
        <v>27.029</v>
      </c>
      <c r="HG59" s="9">
        <v>189.96899999999999</v>
      </c>
      <c r="HH59" s="9">
        <v>82.271000000000001</v>
      </c>
      <c r="HI59" s="9">
        <v>107.69799999999999</v>
      </c>
      <c r="HJ59" s="9">
        <v>98.29</v>
      </c>
      <c r="HK59" s="9">
        <v>67.994</v>
      </c>
      <c r="HL59" s="9">
        <v>30.295999999999999</v>
      </c>
      <c r="HM59" s="9">
        <v>200.22200000000001</v>
      </c>
      <c r="HN59" s="9">
        <v>87.001999999999995</v>
      </c>
      <c r="HO59" s="9">
        <v>113.22</v>
      </c>
      <c r="HP59" s="9">
        <v>195.65700000000001</v>
      </c>
      <c r="HQ59" s="9">
        <v>84.766000000000005</v>
      </c>
      <c r="HR59" s="9">
        <v>110.89100000000001</v>
      </c>
      <c r="HS59" s="9">
        <v>2981.2440000000001</v>
      </c>
      <c r="HT59" s="9">
        <v>1602.8869999999999</v>
      </c>
      <c r="HU59" s="9">
        <v>1378.357</v>
      </c>
      <c r="HV59" s="9">
        <v>2275.13</v>
      </c>
      <c r="HW59" s="9">
        <v>1392.6379999999999</v>
      </c>
      <c r="HX59" s="9">
        <v>882.49199999999996</v>
      </c>
      <c r="HY59" s="9">
        <v>706.11500000000001</v>
      </c>
      <c r="HZ59" s="9">
        <v>210.25</v>
      </c>
      <c r="IA59" s="9">
        <v>495.86500000000001</v>
      </c>
      <c r="IB59" s="9">
        <v>446.27100000000002</v>
      </c>
      <c r="IC59" s="9">
        <v>254.17699999999999</v>
      </c>
      <c r="ID59" s="9">
        <v>192.09399999999999</v>
      </c>
      <c r="IE59" s="9">
        <v>68.923000000000002</v>
      </c>
      <c r="IF59" s="9">
        <v>36.829000000000001</v>
      </c>
      <c r="IG59" s="9">
        <v>32.094000000000001</v>
      </c>
      <c r="IH59" s="9">
        <v>35.134999999999998</v>
      </c>
      <c r="II59" s="9">
        <v>25.091999999999999</v>
      </c>
      <c r="IJ59" s="9">
        <v>10.042999999999999</v>
      </c>
      <c r="IK59" s="9">
        <v>17.663</v>
      </c>
      <c r="IL59" s="9">
        <v>13.22</v>
      </c>
      <c r="IM59" s="9">
        <v>4.444</v>
      </c>
      <c r="IN59" s="9">
        <v>17.472000000000001</v>
      </c>
      <c r="IO59" s="9">
        <v>11.872</v>
      </c>
      <c r="IP59" s="9">
        <v>5.6</v>
      </c>
      <c r="IQ59" s="9">
        <v>33.787999999999997</v>
      </c>
    </row>
    <row r="60" spans="1:251">
      <c r="A60" s="10">
        <v>43313</v>
      </c>
      <c r="B60" s="9">
        <v>12542.932000000001</v>
      </c>
      <c r="C60" s="9">
        <v>6673.625</v>
      </c>
      <c r="D60" s="9">
        <v>5869.3059999999996</v>
      </c>
      <c r="E60" s="9">
        <v>8561.8060000000005</v>
      </c>
      <c r="F60" s="9">
        <v>5428.0439999999999</v>
      </c>
      <c r="G60" s="9">
        <v>3133.7620000000002</v>
      </c>
      <c r="H60" s="9">
        <v>3981.125</v>
      </c>
      <c r="I60" s="9">
        <v>1245.5809999999999</v>
      </c>
      <c r="J60" s="9">
        <v>2735.5439999999999</v>
      </c>
      <c r="K60" s="9">
        <v>1797.1089999999999</v>
      </c>
      <c r="L60" s="9">
        <v>932.04399999999998</v>
      </c>
      <c r="M60" s="9">
        <v>865.06399999999996</v>
      </c>
      <c r="N60" s="9">
        <v>346.67399999999998</v>
      </c>
      <c r="O60" s="9">
        <v>197.21100000000001</v>
      </c>
      <c r="P60" s="9">
        <v>149.464</v>
      </c>
      <c r="Q60" s="9">
        <v>138.71199999999999</v>
      </c>
      <c r="R60" s="9">
        <v>105.995</v>
      </c>
      <c r="S60" s="9">
        <v>32.716999999999999</v>
      </c>
      <c r="T60" s="9">
        <v>69.497</v>
      </c>
      <c r="U60" s="9">
        <v>51.59</v>
      </c>
      <c r="V60" s="9">
        <v>17.907</v>
      </c>
      <c r="W60" s="9">
        <v>69.215000000000003</v>
      </c>
      <c r="X60" s="9">
        <v>54.405000000000001</v>
      </c>
      <c r="Y60" s="9">
        <v>14.81</v>
      </c>
      <c r="Z60" s="9">
        <v>207.96199999999999</v>
      </c>
      <c r="AA60" s="9">
        <v>91.215999999999994</v>
      </c>
      <c r="AB60" s="9">
        <v>116.746</v>
      </c>
      <c r="AC60" s="9">
        <v>1599.297</v>
      </c>
      <c r="AD60" s="9">
        <v>814.12900000000002</v>
      </c>
      <c r="AE60" s="9">
        <v>785.16899999999998</v>
      </c>
      <c r="AF60" s="9">
        <v>605.25199999999995</v>
      </c>
      <c r="AG60" s="9">
        <v>451.524</v>
      </c>
      <c r="AH60" s="9">
        <v>153.72800000000001</v>
      </c>
      <c r="AI60" s="9">
        <v>994.04600000000005</v>
      </c>
      <c r="AJ60" s="9">
        <v>362.60500000000002</v>
      </c>
      <c r="AK60" s="9">
        <v>631.44100000000003</v>
      </c>
      <c r="AL60" s="9">
        <v>710.59299999999996</v>
      </c>
      <c r="AM60" s="9">
        <v>529.69299999999998</v>
      </c>
      <c r="AN60" s="9">
        <v>180.9</v>
      </c>
      <c r="AO60" s="9">
        <v>1086.5150000000001</v>
      </c>
      <c r="AP60" s="9">
        <v>402.351</v>
      </c>
      <c r="AQ60" s="9">
        <v>684.16399999999999</v>
      </c>
      <c r="AR60" s="9">
        <v>1063.5429999999999</v>
      </c>
      <c r="AS60" s="9">
        <v>414.19499999999999</v>
      </c>
      <c r="AT60" s="9">
        <v>649.34799999999996</v>
      </c>
      <c r="AU60" s="9">
        <v>11998.241</v>
      </c>
      <c r="AV60" s="9">
        <v>6333.375</v>
      </c>
      <c r="AW60" s="9">
        <v>5664.866</v>
      </c>
      <c r="AX60" s="9">
        <v>8311.8369999999995</v>
      </c>
      <c r="AY60" s="9">
        <v>5241.125</v>
      </c>
      <c r="AZ60" s="9">
        <v>3070.712</v>
      </c>
      <c r="BA60" s="9">
        <v>3686.404</v>
      </c>
      <c r="BB60" s="9">
        <v>1092.25</v>
      </c>
      <c r="BC60" s="9">
        <v>2594.154</v>
      </c>
      <c r="BD60" s="9">
        <v>1741.415</v>
      </c>
      <c r="BE60" s="9">
        <v>897.82799999999997</v>
      </c>
      <c r="BF60" s="9">
        <v>843.58699999999999</v>
      </c>
      <c r="BG60" s="9">
        <v>321.09399999999999</v>
      </c>
      <c r="BH60" s="9">
        <v>180.041</v>
      </c>
      <c r="BI60" s="9">
        <v>141.05199999999999</v>
      </c>
      <c r="BJ60" s="9">
        <v>132.84</v>
      </c>
      <c r="BK60" s="9">
        <v>100.973</v>
      </c>
      <c r="BL60" s="9">
        <v>31.867000000000001</v>
      </c>
      <c r="BM60" s="9">
        <v>65.253</v>
      </c>
      <c r="BN60" s="9">
        <v>48.195</v>
      </c>
      <c r="BO60" s="9">
        <v>17.056999999999999</v>
      </c>
      <c r="BP60" s="9">
        <v>67.587999999999994</v>
      </c>
      <c r="BQ60" s="9">
        <v>52.777000000000001</v>
      </c>
      <c r="BR60" s="9">
        <v>14.81</v>
      </c>
      <c r="BS60" s="9">
        <v>188.25399999999999</v>
      </c>
      <c r="BT60" s="9">
        <v>79.069000000000003</v>
      </c>
      <c r="BU60" s="9">
        <v>109.185</v>
      </c>
      <c r="BV60" s="9">
        <v>1562.6130000000001</v>
      </c>
      <c r="BW60" s="9">
        <v>792.745</v>
      </c>
      <c r="BX60" s="9">
        <v>769.86800000000005</v>
      </c>
      <c r="BY60" s="9">
        <v>597.32899999999995</v>
      </c>
      <c r="BZ60" s="9">
        <v>444.79500000000002</v>
      </c>
      <c r="CA60" s="9">
        <v>152.53399999999999</v>
      </c>
      <c r="CB60" s="9">
        <v>965.28399999999999</v>
      </c>
      <c r="CC60" s="9">
        <v>347.95</v>
      </c>
      <c r="CD60" s="9">
        <v>617.33399999999995</v>
      </c>
      <c r="CE60" s="9">
        <v>698.37699999999995</v>
      </c>
      <c r="CF60" s="9">
        <v>519.52099999999996</v>
      </c>
      <c r="CG60" s="9">
        <v>178.85599999999999</v>
      </c>
      <c r="CH60" s="9">
        <v>1043.038</v>
      </c>
      <c r="CI60" s="9">
        <v>378.30700000000002</v>
      </c>
      <c r="CJ60" s="9">
        <v>664.73099999999999</v>
      </c>
      <c r="CK60" s="9">
        <v>1030.537</v>
      </c>
      <c r="CL60" s="9">
        <v>396.14499999999998</v>
      </c>
      <c r="CM60" s="9">
        <v>634.39200000000005</v>
      </c>
      <c r="CN60" s="9">
        <v>1884.48</v>
      </c>
      <c r="CO60" s="9">
        <v>956.08600000000001</v>
      </c>
      <c r="CP60" s="9">
        <v>928.39300000000003</v>
      </c>
      <c r="CQ60" s="9">
        <v>823.10199999999998</v>
      </c>
      <c r="CR60" s="9">
        <v>510.26299999999998</v>
      </c>
      <c r="CS60" s="9">
        <v>312.839</v>
      </c>
      <c r="CT60" s="9">
        <v>1061.3779999999999</v>
      </c>
      <c r="CU60" s="9">
        <v>445.82400000000001</v>
      </c>
      <c r="CV60" s="9">
        <v>615.55399999999997</v>
      </c>
      <c r="CW60" s="9">
        <v>494.149</v>
      </c>
      <c r="CX60" s="9">
        <v>248.03399999999999</v>
      </c>
      <c r="CY60" s="9">
        <v>246.114</v>
      </c>
      <c r="CZ60" s="9">
        <v>88.64</v>
      </c>
      <c r="DA60" s="9">
        <v>47.344999999999999</v>
      </c>
      <c r="DB60" s="9">
        <v>41.295000000000002</v>
      </c>
      <c r="DC60" s="9">
        <v>20.542000000000002</v>
      </c>
      <c r="DD60" s="9">
        <v>15.759</v>
      </c>
      <c r="DE60" s="9">
        <v>4.7839999999999998</v>
      </c>
      <c r="DF60" s="9">
        <v>14.013</v>
      </c>
      <c r="DG60" s="9">
        <v>11.121</v>
      </c>
      <c r="DH60" s="9">
        <v>2.8919999999999999</v>
      </c>
      <c r="DI60" s="9">
        <v>6.53</v>
      </c>
      <c r="DJ60" s="9">
        <v>4.6379999999999999</v>
      </c>
      <c r="DK60" s="9">
        <v>1.8919999999999999</v>
      </c>
      <c r="DL60" s="9">
        <v>68.096999999999994</v>
      </c>
      <c r="DM60" s="9">
        <v>31.585999999999999</v>
      </c>
      <c r="DN60" s="9">
        <v>36.512</v>
      </c>
      <c r="DO60" s="9">
        <v>450.202</v>
      </c>
      <c r="DP60" s="9">
        <v>223.32599999999999</v>
      </c>
      <c r="DQ60" s="9">
        <v>226.876</v>
      </c>
      <c r="DR60" s="9">
        <v>103.91</v>
      </c>
      <c r="DS60" s="9">
        <v>75.527000000000001</v>
      </c>
      <c r="DT60" s="9">
        <v>28.382999999999999</v>
      </c>
      <c r="DU60" s="9">
        <v>346.29199999999997</v>
      </c>
      <c r="DV60" s="9">
        <v>147.79900000000001</v>
      </c>
      <c r="DW60" s="9">
        <v>198.49299999999999</v>
      </c>
      <c r="DX60" s="9">
        <v>118.86499999999999</v>
      </c>
      <c r="DY60" s="9">
        <v>86.7</v>
      </c>
      <c r="DZ60" s="9">
        <v>32.165999999999997</v>
      </c>
      <c r="EA60" s="9">
        <v>375.28300000000002</v>
      </c>
      <c r="EB60" s="9">
        <v>161.33500000000001</v>
      </c>
      <c r="EC60" s="9">
        <v>213.94800000000001</v>
      </c>
      <c r="ED60" s="9">
        <v>360.30500000000001</v>
      </c>
      <c r="EE60" s="9">
        <v>158.91999999999999</v>
      </c>
      <c r="EF60" s="9">
        <v>201.38499999999999</v>
      </c>
      <c r="EG60" s="9">
        <v>672.11</v>
      </c>
      <c r="EH60" s="9">
        <v>323.08999999999997</v>
      </c>
      <c r="EI60" s="9">
        <v>349.01900000000001</v>
      </c>
      <c r="EJ60" s="9">
        <v>157.13800000000001</v>
      </c>
      <c r="EK60" s="9">
        <v>111.94499999999999</v>
      </c>
      <c r="EL60" s="9">
        <v>45.192</v>
      </c>
      <c r="EM60" s="9">
        <v>514.97199999999998</v>
      </c>
      <c r="EN60" s="9">
        <v>211.14500000000001</v>
      </c>
      <c r="EO60" s="9">
        <v>303.827</v>
      </c>
      <c r="EP60" s="9">
        <v>211.09399999999999</v>
      </c>
      <c r="EQ60" s="9">
        <v>94.474000000000004</v>
      </c>
      <c r="ER60" s="9">
        <v>116.62</v>
      </c>
      <c r="ES60" s="9">
        <v>37.152999999999999</v>
      </c>
      <c r="ET60" s="9">
        <v>18.311</v>
      </c>
      <c r="EU60" s="9">
        <v>18.841999999999999</v>
      </c>
      <c r="EV60" s="9">
        <v>2.5409999999999999</v>
      </c>
      <c r="EW60" s="9">
        <v>2.11</v>
      </c>
      <c r="EX60" s="9">
        <v>0.43099999999999999</v>
      </c>
      <c r="EY60" s="9">
        <v>1.355</v>
      </c>
      <c r="EZ60" s="9">
        <v>0.92400000000000004</v>
      </c>
      <c r="FA60" s="9">
        <v>0.43099999999999999</v>
      </c>
      <c r="FB60" s="9">
        <v>1.1859999999999999</v>
      </c>
      <c r="FC60" s="9">
        <v>1.1859999999999999</v>
      </c>
      <c r="FD60" s="9">
        <v>0</v>
      </c>
      <c r="FE60" s="9">
        <v>34.612000000000002</v>
      </c>
      <c r="FF60" s="9">
        <v>16.202000000000002</v>
      </c>
      <c r="FG60" s="9">
        <v>18.41</v>
      </c>
      <c r="FH60" s="9">
        <v>192.74199999999999</v>
      </c>
      <c r="FI60" s="9">
        <v>86.132000000000005</v>
      </c>
      <c r="FJ60" s="9">
        <v>106.61</v>
      </c>
      <c r="FK60" s="9">
        <v>26.414000000000001</v>
      </c>
      <c r="FL60" s="9">
        <v>19.093</v>
      </c>
      <c r="FM60" s="9">
        <v>7.3209999999999997</v>
      </c>
      <c r="FN60" s="9">
        <v>166.327</v>
      </c>
      <c r="FO60" s="9">
        <v>67.037999999999997</v>
      </c>
      <c r="FP60" s="9">
        <v>99.289000000000001</v>
      </c>
      <c r="FQ60" s="9">
        <v>27.6</v>
      </c>
      <c r="FR60" s="9">
        <v>20.279</v>
      </c>
      <c r="FS60" s="9">
        <v>7.3209999999999997</v>
      </c>
      <c r="FT60" s="9">
        <v>183.494</v>
      </c>
      <c r="FU60" s="9">
        <v>74.194999999999993</v>
      </c>
      <c r="FV60" s="9">
        <v>109.29900000000001</v>
      </c>
      <c r="FW60" s="9">
        <v>167.68299999999999</v>
      </c>
      <c r="FX60" s="9">
        <v>67.962000000000003</v>
      </c>
      <c r="FY60" s="9">
        <v>99.72</v>
      </c>
      <c r="FZ60" s="9">
        <v>1212.3699999999999</v>
      </c>
      <c r="GA60" s="9">
        <v>632.99599999999998</v>
      </c>
      <c r="GB60" s="9">
        <v>579.37400000000002</v>
      </c>
      <c r="GC60" s="9">
        <v>665.96400000000006</v>
      </c>
      <c r="GD60" s="9">
        <v>398.31799999999998</v>
      </c>
      <c r="GE60" s="9">
        <v>267.64600000000002</v>
      </c>
      <c r="GF60" s="9">
        <v>546.40599999999995</v>
      </c>
      <c r="GG60" s="9">
        <v>234.679</v>
      </c>
      <c r="GH60" s="9">
        <v>311.72800000000001</v>
      </c>
      <c r="GI60" s="9">
        <v>283.05500000000001</v>
      </c>
      <c r="GJ60" s="9">
        <v>153.56100000000001</v>
      </c>
      <c r="GK60" s="9">
        <v>129.494</v>
      </c>
      <c r="GL60" s="9">
        <v>51.485999999999997</v>
      </c>
      <c r="GM60" s="9">
        <v>29.033000000000001</v>
      </c>
      <c r="GN60" s="9">
        <v>22.452999999999999</v>
      </c>
      <c r="GO60" s="9">
        <v>18.001000000000001</v>
      </c>
      <c r="GP60" s="9">
        <v>13.648999999999999</v>
      </c>
      <c r="GQ60" s="9">
        <v>4.3520000000000003</v>
      </c>
      <c r="GR60" s="9">
        <v>12.657</v>
      </c>
      <c r="GS60" s="9">
        <v>10.196999999999999</v>
      </c>
      <c r="GT60" s="9">
        <v>2.46</v>
      </c>
      <c r="GU60" s="9">
        <v>5.3440000000000003</v>
      </c>
      <c r="GV60" s="9">
        <v>3.452</v>
      </c>
      <c r="GW60" s="9">
        <v>1.8919999999999999</v>
      </c>
      <c r="GX60" s="9">
        <v>33.484999999999999</v>
      </c>
      <c r="GY60" s="9">
        <v>15.384</v>
      </c>
      <c r="GZ60" s="9">
        <v>18.100999999999999</v>
      </c>
      <c r="HA60" s="9">
        <v>257.45999999999998</v>
      </c>
      <c r="HB60" s="9">
        <v>137.19499999999999</v>
      </c>
      <c r="HC60" s="9">
        <v>120.26600000000001</v>
      </c>
      <c r="HD60" s="9">
        <v>77.495999999999995</v>
      </c>
      <c r="HE60" s="9">
        <v>56.433999999999997</v>
      </c>
      <c r="HF60" s="9">
        <v>21.062000000000001</v>
      </c>
      <c r="HG60" s="9">
        <v>179.965</v>
      </c>
      <c r="HH60" s="9">
        <v>80.760999999999996</v>
      </c>
      <c r="HI60" s="9">
        <v>99.203999999999994</v>
      </c>
      <c r="HJ60" s="9">
        <v>91.265000000000001</v>
      </c>
      <c r="HK60" s="9">
        <v>66.421000000000006</v>
      </c>
      <c r="HL60" s="9">
        <v>24.844999999999999</v>
      </c>
      <c r="HM60" s="9">
        <v>191.78899999999999</v>
      </c>
      <c r="HN60" s="9">
        <v>87.14</v>
      </c>
      <c r="HO60" s="9">
        <v>104.649</v>
      </c>
      <c r="HP60" s="9">
        <v>192.62200000000001</v>
      </c>
      <c r="HQ60" s="9">
        <v>90.957999999999998</v>
      </c>
      <c r="HR60" s="9">
        <v>101.664</v>
      </c>
      <c r="HS60" s="9">
        <v>2954.6840000000002</v>
      </c>
      <c r="HT60" s="9">
        <v>1588.2470000000001</v>
      </c>
      <c r="HU60" s="9">
        <v>1366.4369999999999</v>
      </c>
      <c r="HV60" s="9">
        <v>2252.6799999999998</v>
      </c>
      <c r="HW60" s="9">
        <v>1374.875</v>
      </c>
      <c r="HX60" s="9">
        <v>877.80600000000004</v>
      </c>
      <c r="HY60" s="9">
        <v>702.00300000000004</v>
      </c>
      <c r="HZ60" s="9">
        <v>213.37200000000001</v>
      </c>
      <c r="IA60" s="9">
        <v>488.63099999999997</v>
      </c>
      <c r="IB60" s="9">
        <v>409.06900000000002</v>
      </c>
      <c r="IC60" s="9">
        <v>239.30799999999999</v>
      </c>
      <c r="ID60" s="9">
        <v>169.762</v>
      </c>
      <c r="IE60" s="9">
        <v>52.942999999999998</v>
      </c>
      <c r="IF60" s="9">
        <v>35.444000000000003</v>
      </c>
      <c r="IG60" s="9">
        <v>17.498999999999999</v>
      </c>
      <c r="IH60" s="9">
        <v>28.346</v>
      </c>
      <c r="II60" s="9">
        <v>23.966999999999999</v>
      </c>
      <c r="IJ60" s="9">
        <v>4.38</v>
      </c>
      <c r="IK60" s="9">
        <v>14.666</v>
      </c>
      <c r="IL60" s="9">
        <v>12.670999999999999</v>
      </c>
      <c r="IM60" s="9">
        <v>1.9950000000000001</v>
      </c>
      <c r="IN60" s="9">
        <v>13.68</v>
      </c>
      <c r="IO60" s="9">
        <v>11.295999999999999</v>
      </c>
      <c r="IP60" s="9">
        <v>2.3839999999999999</v>
      </c>
      <c r="IQ60" s="9">
        <v>24.597000000000001</v>
      </c>
    </row>
    <row r="61" spans="1:251">
      <c r="A61" s="10">
        <v>43344</v>
      </c>
      <c r="B61" s="9">
        <v>12611.428</v>
      </c>
      <c r="C61" s="9">
        <v>6708.7569999999996</v>
      </c>
      <c r="D61" s="9">
        <v>5902.67</v>
      </c>
      <c r="E61" s="9">
        <v>8614.9349999999995</v>
      </c>
      <c r="F61" s="9">
        <v>5455.607</v>
      </c>
      <c r="G61" s="9">
        <v>3159.328</v>
      </c>
      <c r="H61" s="9">
        <v>3996.4920000000002</v>
      </c>
      <c r="I61" s="9">
        <v>1253.1500000000001</v>
      </c>
      <c r="J61" s="9">
        <v>2743.3429999999998</v>
      </c>
      <c r="K61" s="9">
        <v>1748.41</v>
      </c>
      <c r="L61" s="9">
        <v>901.39800000000002</v>
      </c>
      <c r="M61" s="9">
        <v>847.01199999999994</v>
      </c>
      <c r="N61" s="9">
        <v>318.02800000000002</v>
      </c>
      <c r="O61" s="9">
        <v>180.71100000000001</v>
      </c>
      <c r="P61" s="9">
        <v>137.31700000000001</v>
      </c>
      <c r="Q61" s="9">
        <v>128.93199999999999</v>
      </c>
      <c r="R61" s="9">
        <v>98.954999999999998</v>
      </c>
      <c r="S61" s="9">
        <v>29.977</v>
      </c>
      <c r="T61" s="9">
        <v>74.748000000000005</v>
      </c>
      <c r="U61" s="9">
        <v>55.588999999999999</v>
      </c>
      <c r="V61" s="9">
        <v>19.158999999999999</v>
      </c>
      <c r="W61" s="9">
        <v>54.183999999999997</v>
      </c>
      <c r="X61" s="9">
        <v>43.366</v>
      </c>
      <c r="Y61" s="9">
        <v>10.817</v>
      </c>
      <c r="Z61" s="9">
        <v>189.096</v>
      </c>
      <c r="AA61" s="9">
        <v>81.756</v>
      </c>
      <c r="AB61" s="9">
        <v>107.34</v>
      </c>
      <c r="AC61" s="9">
        <v>1565.9490000000001</v>
      </c>
      <c r="AD61" s="9">
        <v>792.68</v>
      </c>
      <c r="AE61" s="9">
        <v>773.26900000000001</v>
      </c>
      <c r="AF61" s="9">
        <v>582.25099999999998</v>
      </c>
      <c r="AG61" s="9">
        <v>423.19900000000001</v>
      </c>
      <c r="AH61" s="9">
        <v>159.05099999999999</v>
      </c>
      <c r="AI61" s="9">
        <v>983.69799999999998</v>
      </c>
      <c r="AJ61" s="9">
        <v>369.48099999999999</v>
      </c>
      <c r="AK61" s="9">
        <v>614.21699999999998</v>
      </c>
      <c r="AL61" s="9">
        <v>679.59799999999996</v>
      </c>
      <c r="AM61" s="9">
        <v>497.54300000000001</v>
      </c>
      <c r="AN61" s="9">
        <v>182.05500000000001</v>
      </c>
      <c r="AO61" s="9">
        <v>1068.8109999999999</v>
      </c>
      <c r="AP61" s="9">
        <v>403.85399999999998</v>
      </c>
      <c r="AQ61" s="9">
        <v>664.95699999999999</v>
      </c>
      <c r="AR61" s="9">
        <v>1058.4459999999999</v>
      </c>
      <c r="AS61" s="9">
        <v>425.06900000000002</v>
      </c>
      <c r="AT61" s="9">
        <v>633.37699999999995</v>
      </c>
      <c r="AU61" s="9">
        <v>12064.163</v>
      </c>
      <c r="AV61" s="9">
        <v>6372.7929999999997</v>
      </c>
      <c r="AW61" s="9">
        <v>5691.37</v>
      </c>
      <c r="AX61" s="9">
        <v>8368.07</v>
      </c>
      <c r="AY61" s="9">
        <v>5274.3890000000001</v>
      </c>
      <c r="AZ61" s="9">
        <v>3093.681</v>
      </c>
      <c r="BA61" s="9">
        <v>3696.0929999999998</v>
      </c>
      <c r="BB61" s="9">
        <v>1098.404</v>
      </c>
      <c r="BC61" s="9">
        <v>2597.69</v>
      </c>
      <c r="BD61" s="9">
        <v>1702.193</v>
      </c>
      <c r="BE61" s="9">
        <v>869.93200000000002</v>
      </c>
      <c r="BF61" s="9">
        <v>832.26099999999997</v>
      </c>
      <c r="BG61" s="9">
        <v>296.46699999999998</v>
      </c>
      <c r="BH61" s="9">
        <v>167.03299999999999</v>
      </c>
      <c r="BI61" s="9">
        <v>129.434</v>
      </c>
      <c r="BJ61" s="9">
        <v>124.896</v>
      </c>
      <c r="BK61" s="9">
        <v>95.700999999999993</v>
      </c>
      <c r="BL61" s="9">
        <v>29.195</v>
      </c>
      <c r="BM61" s="9">
        <v>72.787999999999997</v>
      </c>
      <c r="BN61" s="9">
        <v>54.009</v>
      </c>
      <c r="BO61" s="9">
        <v>18.777999999999999</v>
      </c>
      <c r="BP61" s="9">
        <v>52.107999999999997</v>
      </c>
      <c r="BQ61" s="9">
        <v>41.691000000000003</v>
      </c>
      <c r="BR61" s="9">
        <v>10.416</v>
      </c>
      <c r="BS61" s="9">
        <v>171.571</v>
      </c>
      <c r="BT61" s="9">
        <v>71.331999999999994</v>
      </c>
      <c r="BU61" s="9">
        <v>100.239</v>
      </c>
      <c r="BV61" s="9">
        <v>1536.0340000000001</v>
      </c>
      <c r="BW61" s="9">
        <v>771.73699999999997</v>
      </c>
      <c r="BX61" s="9">
        <v>764.29700000000003</v>
      </c>
      <c r="BY61" s="9">
        <v>574.21600000000001</v>
      </c>
      <c r="BZ61" s="9">
        <v>416.15600000000001</v>
      </c>
      <c r="CA61" s="9">
        <v>158.06</v>
      </c>
      <c r="CB61" s="9">
        <v>961.81799999999998</v>
      </c>
      <c r="CC61" s="9">
        <v>355.58100000000002</v>
      </c>
      <c r="CD61" s="9">
        <v>606.23599999999999</v>
      </c>
      <c r="CE61" s="9">
        <v>669.221</v>
      </c>
      <c r="CF61" s="9">
        <v>488.53800000000001</v>
      </c>
      <c r="CG61" s="9">
        <v>180.68299999999999</v>
      </c>
      <c r="CH61" s="9">
        <v>1032.972</v>
      </c>
      <c r="CI61" s="9">
        <v>381.39400000000001</v>
      </c>
      <c r="CJ61" s="9">
        <v>651.57799999999997</v>
      </c>
      <c r="CK61" s="9">
        <v>1034.605</v>
      </c>
      <c r="CL61" s="9">
        <v>409.59100000000001</v>
      </c>
      <c r="CM61" s="9">
        <v>625.01499999999999</v>
      </c>
      <c r="CN61" s="9">
        <v>1905.6510000000001</v>
      </c>
      <c r="CO61" s="9">
        <v>974.14</v>
      </c>
      <c r="CP61" s="9">
        <v>931.51099999999997</v>
      </c>
      <c r="CQ61" s="9">
        <v>844.31799999999998</v>
      </c>
      <c r="CR61" s="9">
        <v>520.04100000000005</v>
      </c>
      <c r="CS61" s="9">
        <v>324.27699999999999</v>
      </c>
      <c r="CT61" s="9">
        <v>1061.3330000000001</v>
      </c>
      <c r="CU61" s="9">
        <v>454.09899999999999</v>
      </c>
      <c r="CV61" s="9">
        <v>607.23400000000004</v>
      </c>
      <c r="CW61" s="9">
        <v>464.46899999999999</v>
      </c>
      <c r="CX61" s="9">
        <v>224.46700000000001</v>
      </c>
      <c r="CY61" s="9">
        <v>240.00200000000001</v>
      </c>
      <c r="CZ61" s="9">
        <v>76.108999999999995</v>
      </c>
      <c r="DA61" s="9">
        <v>40.023000000000003</v>
      </c>
      <c r="DB61" s="9">
        <v>36.085999999999999</v>
      </c>
      <c r="DC61" s="9">
        <v>16.923999999999999</v>
      </c>
      <c r="DD61" s="9">
        <v>11.608000000000001</v>
      </c>
      <c r="DE61" s="9">
        <v>5.3159999999999998</v>
      </c>
      <c r="DF61" s="9">
        <v>11.497999999999999</v>
      </c>
      <c r="DG61" s="9">
        <v>7.1</v>
      </c>
      <c r="DH61" s="9">
        <v>4.3979999999999997</v>
      </c>
      <c r="DI61" s="9">
        <v>5.4269999999999996</v>
      </c>
      <c r="DJ61" s="9">
        <v>4.508</v>
      </c>
      <c r="DK61" s="9">
        <v>0.91900000000000004</v>
      </c>
      <c r="DL61" s="9">
        <v>59.185000000000002</v>
      </c>
      <c r="DM61" s="9">
        <v>28.414999999999999</v>
      </c>
      <c r="DN61" s="9">
        <v>30.77</v>
      </c>
      <c r="DO61" s="9">
        <v>432.53399999999999</v>
      </c>
      <c r="DP61" s="9">
        <v>206.12100000000001</v>
      </c>
      <c r="DQ61" s="9">
        <v>226.41300000000001</v>
      </c>
      <c r="DR61" s="9">
        <v>90.915999999999997</v>
      </c>
      <c r="DS61" s="9">
        <v>60.917999999999999</v>
      </c>
      <c r="DT61" s="9">
        <v>29.998000000000001</v>
      </c>
      <c r="DU61" s="9">
        <v>341.61900000000003</v>
      </c>
      <c r="DV61" s="9">
        <v>145.20400000000001</v>
      </c>
      <c r="DW61" s="9">
        <v>196.41499999999999</v>
      </c>
      <c r="DX61" s="9">
        <v>101.255</v>
      </c>
      <c r="DY61" s="9">
        <v>68.796000000000006</v>
      </c>
      <c r="DZ61" s="9">
        <v>32.459000000000003</v>
      </c>
      <c r="EA61" s="9">
        <v>363.214</v>
      </c>
      <c r="EB61" s="9">
        <v>155.672</v>
      </c>
      <c r="EC61" s="9">
        <v>207.542</v>
      </c>
      <c r="ED61" s="9">
        <v>353.11599999999999</v>
      </c>
      <c r="EE61" s="9">
        <v>152.304</v>
      </c>
      <c r="EF61" s="9">
        <v>200.81299999999999</v>
      </c>
      <c r="EG61" s="9">
        <v>665.303</v>
      </c>
      <c r="EH61" s="9">
        <v>323.83</v>
      </c>
      <c r="EI61" s="9">
        <v>341.47300000000001</v>
      </c>
      <c r="EJ61" s="9">
        <v>158.09700000000001</v>
      </c>
      <c r="EK61" s="9">
        <v>110.837</v>
      </c>
      <c r="EL61" s="9">
        <v>47.26</v>
      </c>
      <c r="EM61" s="9">
        <v>507.20600000000002</v>
      </c>
      <c r="EN61" s="9">
        <v>212.99299999999999</v>
      </c>
      <c r="EO61" s="9">
        <v>294.21199999999999</v>
      </c>
      <c r="EP61" s="9">
        <v>180.001</v>
      </c>
      <c r="EQ61" s="9">
        <v>82.762</v>
      </c>
      <c r="ER61" s="9">
        <v>97.239000000000004</v>
      </c>
      <c r="ES61" s="9">
        <v>34.085000000000001</v>
      </c>
      <c r="ET61" s="9">
        <v>15.837999999999999</v>
      </c>
      <c r="EU61" s="9">
        <v>18.247</v>
      </c>
      <c r="EV61" s="9">
        <v>5.2610000000000001</v>
      </c>
      <c r="EW61" s="9">
        <v>3.5190000000000001</v>
      </c>
      <c r="EX61" s="9">
        <v>1.742</v>
      </c>
      <c r="EY61" s="9">
        <v>4.7859999999999996</v>
      </c>
      <c r="EZ61" s="9">
        <v>3.5190000000000001</v>
      </c>
      <c r="FA61" s="9">
        <v>1.2669999999999999</v>
      </c>
      <c r="FB61" s="9">
        <v>0.47499999999999998</v>
      </c>
      <c r="FC61" s="9">
        <v>0</v>
      </c>
      <c r="FD61" s="9">
        <v>0.47499999999999998</v>
      </c>
      <c r="FE61" s="9">
        <v>28.824000000000002</v>
      </c>
      <c r="FF61" s="9">
        <v>12.319000000000001</v>
      </c>
      <c r="FG61" s="9">
        <v>16.504999999999999</v>
      </c>
      <c r="FH61" s="9">
        <v>164.154</v>
      </c>
      <c r="FI61" s="9">
        <v>75.546000000000006</v>
      </c>
      <c r="FJ61" s="9">
        <v>88.608000000000004</v>
      </c>
      <c r="FK61" s="9">
        <v>21.248000000000001</v>
      </c>
      <c r="FL61" s="9">
        <v>15.875</v>
      </c>
      <c r="FM61" s="9">
        <v>5.3730000000000002</v>
      </c>
      <c r="FN61" s="9">
        <v>142.90600000000001</v>
      </c>
      <c r="FO61" s="9">
        <v>59.670999999999999</v>
      </c>
      <c r="FP61" s="9">
        <v>83.234999999999999</v>
      </c>
      <c r="FQ61" s="9">
        <v>23.54</v>
      </c>
      <c r="FR61" s="9">
        <v>17.376000000000001</v>
      </c>
      <c r="FS61" s="9">
        <v>6.1639999999999997</v>
      </c>
      <c r="FT61" s="9">
        <v>156.46100000000001</v>
      </c>
      <c r="FU61" s="9">
        <v>65.385999999999996</v>
      </c>
      <c r="FV61" s="9">
        <v>91.075000000000003</v>
      </c>
      <c r="FW61" s="9">
        <v>147.69200000000001</v>
      </c>
      <c r="FX61" s="9">
        <v>63.19</v>
      </c>
      <c r="FY61" s="9">
        <v>84.501999999999995</v>
      </c>
      <c r="FZ61" s="9">
        <v>1240.348</v>
      </c>
      <c r="GA61" s="9">
        <v>650.30899999999997</v>
      </c>
      <c r="GB61" s="9">
        <v>590.03899999999999</v>
      </c>
      <c r="GC61" s="9">
        <v>686.221</v>
      </c>
      <c r="GD61" s="9">
        <v>409.20400000000001</v>
      </c>
      <c r="GE61" s="9">
        <v>277.017</v>
      </c>
      <c r="GF61" s="9">
        <v>554.12699999999995</v>
      </c>
      <c r="GG61" s="9">
        <v>241.10499999999999</v>
      </c>
      <c r="GH61" s="9">
        <v>313.02100000000002</v>
      </c>
      <c r="GI61" s="9">
        <v>284.46800000000002</v>
      </c>
      <c r="GJ61" s="9">
        <v>141.70500000000001</v>
      </c>
      <c r="GK61" s="9">
        <v>142.76300000000001</v>
      </c>
      <c r="GL61" s="9">
        <v>42.024000000000001</v>
      </c>
      <c r="GM61" s="9">
        <v>24.184999999999999</v>
      </c>
      <c r="GN61" s="9">
        <v>17.838999999999999</v>
      </c>
      <c r="GO61" s="9">
        <v>11.664</v>
      </c>
      <c r="GP61" s="9">
        <v>8.0890000000000004</v>
      </c>
      <c r="GQ61" s="9">
        <v>3.5739999999999998</v>
      </c>
      <c r="GR61" s="9">
        <v>6.7119999999999997</v>
      </c>
      <c r="GS61" s="9">
        <v>3.581</v>
      </c>
      <c r="GT61" s="9">
        <v>3.13</v>
      </c>
      <c r="GU61" s="9">
        <v>4.952</v>
      </c>
      <c r="GV61" s="9">
        <v>4.508</v>
      </c>
      <c r="GW61" s="9">
        <v>0.44400000000000001</v>
      </c>
      <c r="GX61" s="9">
        <v>30.361000000000001</v>
      </c>
      <c r="GY61" s="9">
        <v>16.096</v>
      </c>
      <c r="GZ61" s="9">
        <v>14.265000000000001</v>
      </c>
      <c r="HA61" s="9">
        <v>268.38</v>
      </c>
      <c r="HB61" s="9">
        <v>130.57499999999999</v>
      </c>
      <c r="HC61" s="9">
        <v>137.80500000000001</v>
      </c>
      <c r="HD61" s="9">
        <v>69.667000000000002</v>
      </c>
      <c r="HE61" s="9">
        <v>45.042999999999999</v>
      </c>
      <c r="HF61" s="9">
        <v>24.625</v>
      </c>
      <c r="HG61" s="9">
        <v>198.71199999999999</v>
      </c>
      <c r="HH61" s="9">
        <v>85.531999999999996</v>
      </c>
      <c r="HI61" s="9">
        <v>113.18</v>
      </c>
      <c r="HJ61" s="9">
        <v>77.715000000000003</v>
      </c>
      <c r="HK61" s="9">
        <v>51.42</v>
      </c>
      <c r="HL61" s="9">
        <v>26.295000000000002</v>
      </c>
      <c r="HM61" s="9">
        <v>206.75299999999999</v>
      </c>
      <c r="HN61" s="9">
        <v>90.284999999999997</v>
      </c>
      <c r="HO61" s="9">
        <v>116.467</v>
      </c>
      <c r="HP61" s="9">
        <v>205.42400000000001</v>
      </c>
      <c r="HQ61" s="9">
        <v>89.114000000000004</v>
      </c>
      <c r="HR61" s="9">
        <v>116.31100000000001</v>
      </c>
      <c r="HS61" s="9">
        <v>3000.5129999999999</v>
      </c>
      <c r="HT61" s="9">
        <v>1609.2460000000001</v>
      </c>
      <c r="HU61" s="9">
        <v>1391.2660000000001</v>
      </c>
      <c r="HV61" s="9">
        <v>2280.6779999999999</v>
      </c>
      <c r="HW61" s="9">
        <v>1390.11</v>
      </c>
      <c r="HX61" s="9">
        <v>890.56899999999996</v>
      </c>
      <c r="HY61" s="9">
        <v>719.83399999999995</v>
      </c>
      <c r="HZ61" s="9">
        <v>219.137</v>
      </c>
      <c r="IA61" s="9">
        <v>500.69799999999998</v>
      </c>
      <c r="IB61" s="9">
        <v>401.42599999999999</v>
      </c>
      <c r="IC61" s="9">
        <v>224.45</v>
      </c>
      <c r="ID61" s="9">
        <v>176.977</v>
      </c>
      <c r="IE61" s="9">
        <v>51.646999999999998</v>
      </c>
      <c r="IF61" s="9">
        <v>28.734000000000002</v>
      </c>
      <c r="IG61" s="9">
        <v>22.913</v>
      </c>
      <c r="IH61" s="9">
        <v>25.347999999999999</v>
      </c>
      <c r="II61" s="9">
        <v>18.527000000000001</v>
      </c>
      <c r="IJ61" s="9">
        <v>6.8209999999999997</v>
      </c>
      <c r="IK61" s="9">
        <v>11.432</v>
      </c>
      <c r="IL61" s="9">
        <v>7.5350000000000001</v>
      </c>
      <c r="IM61" s="9">
        <v>3.8969999999999998</v>
      </c>
      <c r="IN61" s="9">
        <v>13.916</v>
      </c>
      <c r="IO61" s="9">
        <v>10.992000000000001</v>
      </c>
      <c r="IP61" s="9">
        <v>2.923</v>
      </c>
      <c r="IQ61" s="9">
        <v>26.3</v>
      </c>
    </row>
    <row r="62" spans="1:251">
      <c r="A62" s="10">
        <v>43374</v>
      </c>
      <c r="B62" s="9">
        <v>12648.709000000001</v>
      </c>
      <c r="C62" s="9">
        <v>6719.74</v>
      </c>
      <c r="D62" s="9">
        <v>5928.9690000000001</v>
      </c>
      <c r="E62" s="9">
        <v>8661.0660000000007</v>
      </c>
      <c r="F62" s="9">
        <v>5477.7740000000003</v>
      </c>
      <c r="G62" s="9">
        <v>3183.2919999999999</v>
      </c>
      <c r="H62" s="9">
        <v>3987.643</v>
      </c>
      <c r="I62" s="9">
        <v>1241.9670000000001</v>
      </c>
      <c r="J62" s="9">
        <v>2745.6770000000001</v>
      </c>
      <c r="K62" s="9">
        <v>1758.3969999999999</v>
      </c>
      <c r="L62" s="9">
        <v>906.41899999999998</v>
      </c>
      <c r="M62" s="9">
        <v>851.97799999999995</v>
      </c>
      <c r="N62" s="9">
        <v>302.017</v>
      </c>
      <c r="O62" s="9">
        <v>170.83199999999999</v>
      </c>
      <c r="P62" s="9">
        <v>131.18600000000001</v>
      </c>
      <c r="Q62" s="9">
        <v>114.429</v>
      </c>
      <c r="R62" s="9">
        <v>88.53</v>
      </c>
      <c r="S62" s="9">
        <v>25.899000000000001</v>
      </c>
      <c r="T62" s="9">
        <v>69.165000000000006</v>
      </c>
      <c r="U62" s="9">
        <v>50.741</v>
      </c>
      <c r="V62" s="9">
        <v>18.423999999999999</v>
      </c>
      <c r="W62" s="9">
        <v>45.264000000000003</v>
      </c>
      <c r="X62" s="9">
        <v>37.789000000000001</v>
      </c>
      <c r="Y62" s="9">
        <v>7.4749999999999996</v>
      </c>
      <c r="Z62" s="9">
        <v>187.58799999999999</v>
      </c>
      <c r="AA62" s="9">
        <v>82.301000000000002</v>
      </c>
      <c r="AB62" s="9">
        <v>105.28700000000001</v>
      </c>
      <c r="AC62" s="9">
        <v>1582.277</v>
      </c>
      <c r="AD62" s="9">
        <v>804.47900000000004</v>
      </c>
      <c r="AE62" s="9">
        <v>777.798</v>
      </c>
      <c r="AF62" s="9">
        <v>601.47299999999996</v>
      </c>
      <c r="AG62" s="9">
        <v>440.23599999999999</v>
      </c>
      <c r="AH62" s="9">
        <v>161.23699999999999</v>
      </c>
      <c r="AI62" s="9">
        <v>980.803</v>
      </c>
      <c r="AJ62" s="9">
        <v>364.24299999999999</v>
      </c>
      <c r="AK62" s="9">
        <v>616.56100000000004</v>
      </c>
      <c r="AL62" s="9">
        <v>685.471</v>
      </c>
      <c r="AM62" s="9">
        <v>504.29399999999998</v>
      </c>
      <c r="AN62" s="9">
        <v>181.17699999999999</v>
      </c>
      <c r="AO62" s="9">
        <v>1072.9269999999999</v>
      </c>
      <c r="AP62" s="9">
        <v>402.12599999999998</v>
      </c>
      <c r="AQ62" s="9">
        <v>670.80100000000004</v>
      </c>
      <c r="AR62" s="9">
        <v>1049.9680000000001</v>
      </c>
      <c r="AS62" s="9">
        <v>414.98399999999998</v>
      </c>
      <c r="AT62" s="9">
        <v>634.98500000000001</v>
      </c>
      <c r="AU62" s="9">
        <v>12096.906999999999</v>
      </c>
      <c r="AV62" s="9">
        <v>6378.0739999999996</v>
      </c>
      <c r="AW62" s="9">
        <v>5718.8329999999996</v>
      </c>
      <c r="AX62" s="9">
        <v>8408.9760000000006</v>
      </c>
      <c r="AY62" s="9">
        <v>5295.1790000000001</v>
      </c>
      <c r="AZ62" s="9">
        <v>3113.7959999999998</v>
      </c>
      <c r="BA62" s="9">
        <v>3687.931</v>
      </c>
      <c r="BB62" s="9">
        <v>1082.894</v>
      </c>
      <c r="BC62" s="9">
        <v>2605.0369999999998</v>
      </c>
      <c r="BD62" s="9">
        <v>1718.5989999999999</v>
      </c>
      <c r="BE62" s="9">
        <v>878.68100000000004</v>
      </c>
      <c r="BF62" s="9">
        <v>839.91800000000001</v>
      </c>
      <c r="BG62" s="9">
        <v>283.68099999999998</v>
      </c>
      <c r="BH62" s="9">
        <v>158.94300000000001</v>
      </c>
      <c r="BI62" s="9">
        <v>124.739</v>
      </c>
      <c r="BJ62" s="9">
        <v>110.26900000000001</v>
      </c>
      <c r="BK62" s="9">
        <v>84.37</v>
      </c>
      <c r="BL62" s="9">
        <v>25.899000000000001</v>
      </c>
      <c r="BM62" s="9">
        <v>67.314999999999998</v>
      </c>
      <c r="BN62" s="9">
        <v>48.890999999999998</v>
      </c>
      <c r="BO62" s="9">
        <v>18.423999999999999</v>
      </c>
      <c r="BP62" s="9">
        <v>42.954000000000001</v>
      </c>
      <c r="BQ62" s="9">
        <v>35.478999999999999</v>
      </c>
      <c r="BR62" s="9">
        <v>7.4749999999999996</v>
      </c>
      <c r="BS62" s="9">
        <v>173.41300000000001</v>
      </c>
      <c r="BT62" s="9">
        <v>74.572999999999993</v>
      </c>
      <c r="BU62" s="9">
        <v>98.84</v>
      </c>
      <c r="BV62" s="9">
        <v>1557.231</v>
      </c>
      <c r="BW62" s="9">
        <v>785.71500000000003</v>
      </c>
      <c r="BX62" s="9">
        <v>771.51599999999996</v>
      </c>
      <c r="BY62" s="9">
        <v>595.61099999999999</v>
      </c>
      <c r="BZ62" s="9">
        <v>434.37400000000002</v>
      </c>
      <c r="CA62" s="9">
        <v>161.23699999999999</v>
      </c>
      <c r="CB62" s="9">
        <v>961.61900000000003</v>
      </c>
      <c r="CC62" s="9">
        <v>351.34100000000001</v>
      </c>
      <c r="CD62" s="9">
        <v>610.27800000000002</v>
      </c>
      <c r="CE62" s="9">
        <v>676.43799999999999</v>
      </c>
      <c r="CF62" s="9">
        <v>495.26100000000002</v>
      </c>
      <c r="CG62" s="9">
        <v>181.17699999999999</v>
      </c>
      <c r="CH62" s="9">
        <v>1042.162</v>
      </c>
      <c r="CI62" s="9">
        <v>383.42</v>
      </c>
      <c r="CJ62" s="9">
        <v>658.74199999999996</v>
      </c>
      <c r="CK62" s="9">
        <v>1028.934</v>
      </c>
      <c r="CL62" s="9">
        <v>400.23200000000003</v>
      </c>
      <c r="CM62" s="9">
        <v>628.702</v>
      </c>
      <c r="CN62" s="9">
        <v>1902.1479999999999</v>
      </c>
      <c r="CO62" s="9">
        <v>962.84799999999996</v>
      </c>
      <c r="CP62" s="9">
        <v>939.3</v>
      </c>
      <c r="CQ62" s="9">
        <v>842.99699999999996</v>
      </c>
      <c r="CR62" s="9">
        <v>516.73599999999999</v>
      </c>
      <c r="CS62" s="9">
        <v>326.26100000000002</v>
      </c>
      <c r="CT62" s="9">
        <v>1059.1510000000001</v>
      </c>
      <c r="CU62" s="9">
        <v>446.11200000000002</v>
      </c>
      <c r="CV62" s="9">
        <v>613.03899999999999</v>
      </c>
      <c r="CW62" s="9">
        <v>485.839</v>
      </c>
      <c r="CX62" s="9">
        <v>237.833</v>
      </c>
      <c r="CY62" s="9">
        <v>248.006</v>
      </c>
      <c r="CZ62" s="9">
        <v>71.766999999999996</v>
      </c>
      <c r="DA62" s="9">
        <v>34.972999999999999</v>
      </c>
      <c r="DB62" s="9">
        <v>36.793999999999997</v>
      </c>
      <c r="DC62" s="9">
        <v>14.284000000000001</v>
      </c>
      <c r="DD62" s="9">
        <v>10.223000000000001</v>
      </c>
      <c r="DE62" s="9">
        <v>4.0609999999999999</v>
      </c>
      <c r="DF62" s="9">
        <v>11.667999999999999</v>
      </c>
      <c r="DG62" s="9">
        <v>7.6070000000000002</v>
      </c>
      <c r="DH62" s="9">
        <v>4.0609999999999999</v>
      </c>
      <c r="DI62" s="9">
        <v>2.6160000000000001</v>
      </c>
      <c r="DJ62" s="9">
        <v>2.6160000000000001</v>
      </c>
      <c r="DK62" s="9">
        <v>0</v>
      </c>
      <c r="DL62" s="9">
        <v>57.482999999999997</v>
      </c>
      <c r="DM62" s="9">
        <v>24.75</v>
      </c>
      <c r="DN62" s="9">
        <v>32.732999999999997</v>
      </c>
      <c r="DO62" s="9">
        <v>448.62</v>
      </c>
      <c r="DP62" s="9">
        <v>219.70400000000001</v>
      </c>
      <c r="DQ62" s="9">
        <v>228.91499999999999</v>
      </c>
      <c r="DR62" s="9">
        <v>95.067999999999998</v>
      </c>
      <c r="DS62" s="9">
        <v>63.15</v>
      </c>
      <c r="DT62" s="9">
        <v>31.917999999999999</v>
      </c>
      <c r="DU62" s="9">
        <v>353.55200000000002</v>
      </c>
      <c r="DV62" s="9">
        <v>156.554</v>
      </c>
      <c r="DW62" s="9">
        <v>196.99799999999999</v>
      </c>
      <c r="DX62" s="9">
        <v>104.121</v>
      </c>
      <c r="DY62" s="9">
        <v>69.227000000000004</v>
      </c>
      <c r="DZ62" s="9">
        <v>34.895000000000003</v>
      </c>
      <c r="EA62" s="9">
        <v>381.71800000000002</v>
      </c>
      <c r="EB62" s="9">
        <v>168.60599999999999</v>
      </c>
      <c r="EC62" s="9">
        <v>213.11099999999999</v>
      </c>
      <c r="ED62" s="9">
        <v>365.22</v>
      </c>
      <c r="EE62" s="9">
        <v>164.161</v>
      </c>
      <c r="EF62" s="9">
        <v>201.05799999999999</v>
      </c>
      <c r="EG62" s="9">
        <v>667.47</v>
      </c>
      <c r="EH62" s="9">
        <v>320.71800000000002</v>
      </c>
      <c r="EI62" s="9">
        <v>346.75299999999999</v>
      </c>
      <c r="EJ62" s="9">
        <v>156.798</v>
      </c>
      <c r="EK62" s="9">
        <v>109.26600000000001</v>
      </c>
      <c r="EL62" s="9">
        <v>47.530999999999999</v>
      </c>
      <c r="EM62" s="9">
        <v>510.673</v>
      </c>
      <c r="EN62" s="9">
        <v>211.45099999999999</v>
      </c>
      <c r="EO62" s="9">
        <v>299.221</v>
      </c>
      <c r="EP62" s="9">
        <v>198.40700000000001</v>
      </c>
      <c r="EQ62" s="9">
        <v>89.858000000000004</v>
      </c>
      <c r="ER62" s="9">
        <v>108.54900000000001</v>
      </c>
      <c r="ES62" s="9">
        <v>30.329000000000001</v>
      </c>
      <c r="ET62" s="9">
        <v>14.961</v>
      </c>
      <c r="EU62" s="9">
        <v>15.369</v>
      </c>
      <c r="EV62" s="9">
        <v>4.4420000000000002</v>
      </c>
      <c r="EW62" s="9">
        <v>2.532</v>
      </c>
      <c r="EX62" s="9">
        <v>1.91</v>
      </c>
      <c r="EY62" s="9">
        <v>3.3130000000000002</v>
      </c>
      <c r="EZ62" s="9">
        <v>1.403</v>
      </c>
      <c r="FA62" s="9">
        <v>1.91</v>
      </c>
      <c r="FB62" s="9">
        <v>1.129</v>
      </c>
      <c r="FC62" s="9">
        <v>1.129</v>
      </c>
      <c r="FD62" s="9">
        <v>0</v>
      </c>
      <c r="FE62" s="9">
        <v>25.887</v>
      </c>
      <c r="FF62" s="9">
        <v>12.429</v>
      </c>
      <c r="FG62" s="9">
        <v>13.459</v>
      </c>
      <c r="FH62" s="9">
        <v>181.351</v>
      </c>
      <c r="FI62" s="9">
        <v>80.73</v>
      </c>
      <c r="FJ62" s="9">
        <v>100.621</v>
      </c>
      <c r="FK62" s="9">
        <v>16.283000000000001</v>
      </c>
      <c r="FL62" s="9">
        <v>8.734</v>
      </c>
      <c r="FM62" s="9">
        <v>7.5490000000000004</v>
      </c>
      <c r="FN62" s="9">
        <v>165.06800000000001</v>
      </c>
      <c r="FO62" s="9">
        <v>71.995000000000005</v>
      </c>
      <c r="FP62" s="9">
        <v>93.072999999999993</v>
      </c>
      <c r="FQ62" s="9">
        <v>20.135000000000002</v>
      </c>
      <c r="FR62" s="9">
        <v>11.266</v>
      </c>
      <c r="FS62" s="9">
        <v>8.8680000000000003</v>
      </c>
      <c r="FT62" s="9">
        <v>178.27199999999999</v>
      </c>
      <c r="FU62" s="9">
        <v>78.590999999999994</v>
      </c>
      <c r="FV62" s="9">
        <v>99.680999999999997</v>
      </c>
      <c r="FW62" s="9">
        <v>168.38</v>
      </c>
      <c r="FX62" s="9">
        <v>73.397999999999996</v>
      </c>
      <c r="FY62" s="9">
        <v>94.983000000000004</v>
      </c>
      <c r="FZ62" s="9">
        <v>1234.6780000000001</v>
      </c>
      <c r="GA62" s="9">
        <v>642.13</v>
      </c>
      <c r="GB62" s="9">
        <v>592.548</v>
      </c>
      <c r="GC62" s="9">
        <v>686.19899999999996</v>
      </c>
      <c r="GD62" s="9">
        <v>407.46899999999999</v>
      </c>
      <c r="GE62" s="9">
        <v>278.73</v>
      </c>
      <c r="GF62" s="9">
        <v>548.47900000000004</v>
      </c>
      <c r="GG62" s="9">
        <v>234.661</v>
      </c>
      <c r="GH62" s="9">
        <v>313.81799999999998</v>
      </c>
      <c r="GI62" s="9">
        <v>287.43200000000002</v>
      </c>
      <c r="GJ62" s="9">
        <v>147.97499999999999</v>
      </c>
      <c r="GK62" s="9">
        <v>139.45699999999999</v>
      </c>
      <c r="GL62" s="9">
        <v>41.436999999999998</v>
      </c>
      <c r="GM62" s="9">
        <v>20.012</v>
      </c>
      <c r="GN62" s="9">
        <v>21.425000000000001</v>
      </c>
      <c r="GO62" s="9">
        <v>9.8420000000000005</v>
      </c>
      <c r="GP62" s="9">
        <v>7.6909999999999998</v>
      </c>
      <c r="GQ62" s="9">
        <v>2.1509999999999998</v>
      </c>
      <c r="GR62" s="9">
        <v>8.3550000000000004</v>
      </c>
      <c r="GS62" s="9">
        <v>6.2039999999999997</v>
      </c>
      <c r="GT62" s="9">
        <v>2.1509999999999998</v>
      </c>
      <c r="GU62" s="9">
        <v>1.4870000000000001</v>
      </c>
      <c r="GV62" s="9">
        <v>1.4870000000000001</v>
      </c>
      <c r="GW62" s="9">
        <v>0</v>
      </c>
      <c r="GX62" s="9">
        <v>31.596</v>
      </c>
      <c r="GY62" s="9">
        <v>12.321999999999999</v>
      </c>
      <c r="GZ62" s="9">
        <v>19.274000000000001</v>
      </c>
      <c r="HA62" s="9">
        <v>267.26900000000001</v>
      </c>
      <c r="HB62" s="9">
        <v>138.97499999999999</v>
      </c>
      <c r="HC62" s="9">
        <v>128.29400000000001</v>
      </c>
      <c r="HD62" s="9">
        <v>78.784999999999997</v>
      </c>
      <c r="HE62" s="9">
        <v>54.415999999999997</v>
      </c>
      <c r="HF62" s="9">
        <v>24.369</v>
      </c>
      <c r="HG62" s="9">
        <v>188.48400000000001</v>
      </c>
      <c r="HH62" s="9">
        <v>84.558999999999997</v>
      </c>
      <c r="HI62" s="9">
        <v>103.925</v>
      </c>
      <c r="HJ62" s="9">
        <v>83.986999999999995</v>
      </c>
      <c r="HK62" s="9">
        <v>57.96</v>
      </c>
      <c r="HL62" s="9">
        <v>26.026</v>
      </c>
      <c r="HM62" s="9">
        <v>203.44499999999999</v>
      </c>
      <c r="HN62" s="9">
        <v>90.015000000000001</v>
      </c>
      <c r="HO62" s="9">
        <v>113.43</v>
      </c>
      <c r="HP62" s="9">
        <v>196.839</v>
      </c>
      <c r="HQ62" s="9">
        <v>90.763000000000005</v>
      </c>
      <c r="HR62" s="9">
        <v>106.07599999999999</v>
      </c>
      <c r="HS62" s="9">
        <v>3008.0189999999998</v>
      </c>
      <c r="HT62" s="9">
        <v>1615.682</v>
      </c>
      <c r="HU62" s="9">
        <v>1392.337</v>
      </c>
      <c r="HV62" s="9">
        <v>2296.422</v>
      </c>
      <c r="HW62" s="9">
        <v>1399.636</v>
      </c>
      <c r="HX62" s="9">
        <v>896.78599999999994</v>
      </c>
      <c r="HY62" s="9">
        <v>711.59699999999998</v>
      </c>
      <c r="HZ62" s="9">
        <v>216.04599999999999</v>
      </c>
      <c r="IA62" s="9">
        <v>495.55099999999999</v>
      </c>
      <c r="IB62" s="9">
        <v>433.04199999999997</v>
      </c>
      <c r="IC62" s="9">
        <v>244.221</v>
      </c>
      <c r="ID62" s="9">
        <v>188.82</v>
      </c>
      <c r="IE62" s="9">
        <v>62.334000000000003</v>
      </c>
      <c r="IF62" s="9">
        <v>37.442999999999998</v>
      </c>
      <c r="IG62" s="9">
        <v>24.891999999999999</v>
      </c>
      <c r="IH62" s="9">
        <v>33.774000000000001</v>
      </c>
      <c r="II62" s="9">
        <v>25.596</v>
      </c>
      <c r="IJ62" s="9">
        <v>8.1780000000000008</v>
      </c>
      <c r="IK62" s="9">
        <v>19.567</v>
      </c>
      <c r="IL62" s="9">
        <v>14.336</v>
      </c>
      <c r="IM62" s="9">
        <v>5.2309999999999999</v>
      </c>
      <c r="IN62" s="9">
        <v>14.207000000000001</v>
      </c>
      <c r="IO62" s="9">
        <v>11.26</v>
      </c>
      <c r="IP62" s="9">
        <v>2.9470000000000001</v>
      </c>
      <c r="IQ62" s="9">
        <v>28.56</v>
      </c>
    </row>
    <row r="63" spans="1:251">
      <c r="A63" s="10">
        <v>43405</v>
      </c>
      <c r="B63" s="9">
        <v>12735.476000000001</v>
      </c>
      <c r="C63" s="9">
        <v>6754.2139999999999</v>
      </c>
      <c r="D63" s="9">
        <v>5981.2619999999997</v>
      </c>
      <c r="E63" s="9">
        <v>8724.1039999999994</v>
      </c>
      <c r="F63" s="9">
        <v>5508.3270000000002</v>
      </c>
      <c r="G63" s="9">
        <v>3215.777</v>
      </c>
      <c r="H63" s="9">
        <v>4011.3719999999998</v>
      </c>
      <c r="I63" s="9">
        <v>1245.8869999999999</v>
      </c>
      <c r="J63" s="9">
        <v>2765.4850000000001</v>
      </c>
      <c r="K63" s="9">
        <v>1844.712</v>
      </c>
      <c r="L63" s="9">
        <v>957.71299999999997</v>
      </c>
      <c r="M63" s="9">
        <v>886.99900000000002</v>
      </c>
      <c r="N63" s="9">
        <v>339.75200000000001</v>
      </c>
      <c r="O63" s="9">
        <v>201.70599999999999</v>
      </c>
      <c r="P63" s="9">
        <v>138.04599999999999</v>
      </c>
      <c r="Q63" s="9">
        <v>140.49299999999999</v>
      </c>
      <c r="R63" s="9">
        <v>108.255</v>
      </c>
      <c r="S63" s="9">
        <v>32.238</v>
      </c>
      <c r="T63" s="9">
        <v>79.435000000000002</v>
      </c>
      <c r="U63" s="9">
        <v>60.844999999999999</v>
      </c>
      <c r="V63" s="9">
        <v>18.59</v>
      </c>
      <c r="W63" s="9">
        <v>61.058</v>
      </c>
      <c r="X63" s="9">
        <v>47.41</v>
      </c>
      <c r="Y63" s="9">
        <v>13.648</v>
      </c>
      <c r="Z63" s="9">
        <v>199.25899999999999</v>
      </c>
      <c r="AA63" s="9">
        <v>93.450999999999993</v>
      </c>
      <c r="AB63" s="9">
        <v>105.80800000000001</v>
      </c>
      <c r="AC63" s="9">
        <v>1639.556</v>
      </c>
      <c r="AD63" s="9">
        <v>827.89200000000005</v>
      </c>
      <c r="AE63" s="9">
        <v>811.66399999999999</v>
      </c>
      <c r="AF63" s="9">
        <v>579.322</v>
      </c>
      <c r="AG63" s="9">
        <v>415.94299999999998</v>
      </c>
      <c r="AH63" s="9">
        <v>163.38</v>
      </c>
      <c r="AI63" s="9">
        <v>1060.2339999999999</v>
      </c>
      <c r="AJ63" s="9">
        <v>411.95</v>
      </c>
      <c r="AK63" s="9">
        <v>648.28399999999999</v>
      </c>
      <c r="AL63" s="9">
        <v>688.03099999999995</v>
      </c>
      <c r="AM63" s="9">
        <v>501.30599999999998</v>
      </c>
      <c r="AN63" s="9">
        <v>186.72499999999999</v>
      </c>
      <c r="AO63" s="9">
        <v>1156.681</v>
      </c>
      <c r="AP63" s="9">
        <v>456.40699999999998</v>
      </c>
      <c r="AQ63" s="9">
        <v>700.274</v>
      </c>
      <c r="AR63" s="9">
        <v>1139.6690000000001</v>
      </c>
      <c r="AS63" s="9">
        <v>472.79500000000002</v>
      </c>
      <c r="AT63" s="9">
        <v>666.87400000000002</v>
      </c>
      <c r="AU63" s="9">
        <v>12169.624</v>
      </c>
      <c r="AV63" s="9">
        <v>6410.9440000000004</v>
      </c>
      <c r="AW63" s="9">
        <v>5758.68</v>
      </c>
      <c r="AX63" s="9">
        <v>8472.23</v>
      </c>
      <c r="AY63" s="9">
        <v>5327.78</v>
      </c>
      <c r="AZ63" s="9">
        <v>3144.45</v>
      </c>
      <c r="BA63" s="9">
        <v>3697.3939999999998</v>
      </c>
      <c r="BB63" s="9">
        <v>1083.163</v>
      </c>
      <c r="BC63" s="9">
        <v>2614.23</v>
      </c>
      <c r="BD63" s="9">
        <v>1788.7760000000001</v>
      </c>
      <c r="BE63" s="9">
        <v>920.15599999999995</v>
      </c>
      <c r="BF63" s="9">
        <v>868.62</v>
      </c>
      <c r="BG63" s="9">
        <v>312.42500000000001</v>
      </c>
      <c r="BH63" s="9">
        <v>182.10300000000001</v>
      </c>
      <c r="BI63" s="9">
        <v>130.322</v>
      </c>
      <c r="BJ63" s="9">
        <v>135.28399999999999</v>
      </c>
      <c r="BK63" s="9">
        <v>103.04600000000001</v>
      </c>
      <c r="BL63" s="9">
        <v>32.238</v>
      </c>
      <c r="BM63" s="9">
        <v>76.494</v>
      </c>
      <c r="BN63" s="9">
        <v>57.904000000000003</v>
      </c>
      <c r="BO63" s="9">
        <v>18.59</v>
      </c>
      <c r="BP63" s="9">
        <v>58.79</v>
      </c>
      <c r="BQ63" s="9">
        <v>45.142000000000003</v>
      </c>
      <c r="BR63" s="9">
        <v>13.648</v>
      </c>
      <c r="BS63" s="9">
        <v>177.14</v>
      </c>
      <c r="BT63" s="9">
        <v>79.057000000000002</v>
      </c>
      <c r="BU63" s="9">
        <v>98.082999999999998</v>
      </c>
      <c r="BV63" s="9">
        <v>1604.2049999999999</v>
      </c>
      <c r="BW63" s="9">
        <v>804.54200000000003</v>
      </c>
      <c r="BX63" s="9">
        <v>799.66300000000001</v>
      </c>
      <c r="BY63" s="9">
        <v>571.85699999999997</v>
      </c>
      <c r="BZ63" s="9">
        <v>410.608</v>
      </c>
      <c r="CA63" s="9">
        <v>161.249</v>
      </c>
      <c r="CB63" s="9">
        <v>1032.348</v>
      </c>
      <c r="CC63" s="9">
        <v>393.93400000000003</v>
      </c>
      <c r="CD63" s="9">
        <v>638.41399999999999</v>
      </c>
      <c r="CE63" s="9">
        <v>676.14800000000002</v>
      </c>
      <c r="CF63" s="9">
        <v>491.55399999999997</v>
      </c>
      <c r="CG63" s="9">
        <v>184.59399999999999</v>
      </c>
      <c r="CH63" s="9">
        <v>1112.6279999999999</v>
      </c>
      <c r="CI63" s="9">
        <v>428.60199999999998</v>
      </c>
      <c r="CJ63" s="9">
        <v>684.02599999999995</v>
      </c>
      <c r="CK63" s="9">
        <v>1108.8420000000001</v>
      </c>
      <c r="CL63" s="9">
        <v>451.83800000000002</v>
      </c>
      <c r="CM63" s="9">
        <v>657.00400000000002</v>
      </c>
      <c r="CN63" s="9">
        <v>1920.325</v>
      </c>
      <c r="CO63" s="9">
        <v>975.86800000000005</v>
      </c>
      <c r="CP63" s="9">
        <v>944.45699999999999</v>
      </c>
      <c r="CQ63" s="9">
        <v>858.04600000000005</v>
      </c>
      <c r="CR63" s="9">
        <v>528.60799999999995</v>
      </c>
      <c r="CS63" s="9">
        <v>329.43799999999999</v>
      </c>
      <c r="CT63" s="9">
        <v>1062.279</v>
      </c>
      <c r="CU63" s="9">
        <v>447.26</v>
      </c>
      <c r="CV63" s="9">
        <v>615.01900000000001</v>
      </c>
      <c r="CW63" s="9">
        <v>531.75699999999995</v>
      </c>
      <c r="CX63" s="9">
        <v>264.428</v>
      </c>
      <c r="CY63" s="9">
        <v>267.33</v>
      </c>
      <c r="CZ63" s="9">
        <v>70.465000000000003</v>
      </c>
      <c r="DA63" s="9">
        <v>35.5</v>
      </c>
      <c r="DB63" s="9">
        <v>34.963999999999999</v>
      </c>
      <c r="DC63" s="9">
        <v>14.929</v>
      </c>
      <c r="DD63" s="9">
        <v>10.438000000000001</v>
      </c>
      <c r="DE63" s="9">
        <v>4.492</v>
      </c>
      <c r="DF63" s="9">
        <v>9.0719999999999992</v>
      </c>
      <c r="DG63" s="9">
        <v>5.7320000000000002</v>
      </c>
      <c r="DH63" s="9">
        <v>3.3410000000000002</v>
      </c>
      <c r="DI63" s="9">
        <v>5.8570000000000002</v>
      </c>
      <c r="DJ63" s="9">
        <v>4.7060000000000004</v>
      </c>
      <c r="DK63" s="9">
        <v>1.151</v>
      </c>
      <c r="DL63" s="9">
        <v>55.534999999999997</v>
      </c>
      <c r="DM63" s="9">
        <v>25.062999999999999</v>
      </c>
      <c r="DN63" s="9">
        <v>30.472000000000001</v>
      </c>
      <c r="DO63" s="9">
        <v>496.45100000000002</v>
      </c>
      <c r="DP63" s="9">
        <v>246.09299999999999</v>
      </c>
      <c r="DQ63" s="9">
        <v>250.358</v>
      </c>
      <c r="DR63" s="9">
        <v>100.53</v>
      </c>
      <c r="DS63" s="9">
        <v>68.096999999999994</v>
      </c>
      <c r="DT63" s="9">
        <v>32.432000000000002</v>
      </c>
      <c r="DU63" s="9">
        <v>395.92099999999999</v>
      </c>
      <c r="DV63" s="9">
        <v>177.99600000000001</v>
      </c>
      <c r="DW63" s="9">
        <v>217.92500000000001</v>
      </c>
      <c r="DX63" s="9">
        <v>112.877</v>
      </c>
      <c r="DY63" s="9">
        <v>76.905000000000001</v>
      </c>
      <c r="DZ63" s="9">
        <v>35.972000000000001</v>
      </c>
      <c r="EA63" s="9">
        <v>418.88099999999997</v>
      </c>
      <c r="EB63" s="9">
        <v>187.523</v>
      </c>
      <c r="EC63" s="9">
        <v>231.358</v>
      </c>
      <c r="ED63" s="9">
        <v>404.99299999999999</v>
      </c>
      <c r="EE63" s="9">
        <v>183.727</v>
      </c>
      <c r="EF63" s="9">
        <v>221.26599999999999</v>
      </c>
      <c r="EG63" s="9">
        <v>673.87300000000005</v>
      </c>
      <c r="EH63" s="9">
        <v>322.12200000000001</v>
      </c>
      <c r="EI63" s="9">
        <v>351.75200000000001</v>
      </c>
      <c r="EJ63" s="9">
        <v>157.416</v>
      </c>
      <c r="EK63" s="9">
        <v>109.97</v>
      </c>
      <c r="EL63" s="9">
        <v>47.447000000000003</v>
      </c>
      <c r="EM63" s="9">
        <v>516.45699999999999</v>
      </c>
      <c r="EN63" s="9">
        <v>212.15199999999999</v>
      </c>
      <c r="EO63" s="9">
        <v>304.30500000000001</v>
      </c>
      <c r="EP63" s="9">
        <v>214.721</v>
      </c>
      <c r="EQ63" s="9">
        <v>103.739</v>
      </c>
      <c r="ER63" s="9">
        <v>110.983</v>
      </c>
      <c r="ES63" s="9">
        <v>32.469000000000001</v>
      </c>
      <c r="ET63" s="9">
        <v>17.341999999999999</v>
      </c>
      <c r="EU63" s="9">
        <v>15.127000000000001</v>
      </c>
      <c r="EV63" s="9">
        <v>3.403</v>
      </c>
      <c r="EW63" s="9">
        <v>2.9729999999999999</v>
      </c>
      <c r="EX63" s="9">
        <v>0.43</v>
      </c>
      <c r="EY63" s="9">
        <v>3.403</v>
      </c>
      <c r="EZ63" s="9">
        <v>2.9729999999999999</v>
      </c>
      <c r="FA63" s="9">
        <v>0.43</v>
      </c>
      <c r="FB63" s="9">
        <v>0</v>
      </c>
      <c r="FC63" s="9">
        <v>0</v>
      </c>
      <c r="FD63" s="9">
        <v>0</v>
      </c>
      <c r="FE63" s="9">
        <v>29.065999999999999</v>
      </c>
      <c r="FF63" s="9">
        <v>14.369</v>
      </c>
      <c r="FG63" s="9">
        <v>14.696999999999999</v>
      </c>
      <c r="FH63" s="9">
        <v>198.39</v>
      </c>
      <c r="FI63" s="9">
        <v>94.287999999999997</v>
      </c>
      <c r="FJ63" s="9">
        <v>104.102</v>
      </c>
      <c r="FK63" s="9">
        <v>19.11</v>
      </c>
      <c r="FL63" s="9">
        <v>13.14</v>
      </c>
      <c r="FM63" s="9">
        <v>5.97</v>
      </c>
      <c r="FN63" s="9">
        <v>179.28</v>
      </c>
      <c r="FO63" s="9">
        <v>81.147999999999996</v>
      </c>
      <c r="FP63" s="9">
        <v>98.132999999999996</v>
      </c>
      <c r="FQ63" s="9">
        <v>21.584</v>
      </c>
      <c r="FR63" s="9">
        <v>15.615</v>
      </c>
      <c r="FS63" s="9">
        <v>5.97</v>
      </c>
      <c r="FT63" s="9">
        <v>193.137</v>
      </c>
      <c r="FU63" s="9">
        <v>88.123999999999995</v>
      </c>
      <c r="FV63" s="9">
        <v>105.01300000000001</v>
      </c>
      <c r="FW63" s="9">
        <v>182.68299999999999</v>
      </c>
      <c r="FX63" s="9">
        <v>84.120999999999995</v>
      </c>
      <c r="FY63" s="9">
        <v>98.561999999999998</v>
      </c>
      <c r="FZ63" s="9">
        <v>1246.452</v>
      </c>
      <c r="GA63" s="9">
        <v>653.74699999999996</v>
      </c>
      <c r="GB63" s="9">
        <v>592.70500000000004</v>
      </c>
      <c r="GC63" s="9">
        <v>700.63</v>
      </c>
      <c r="GD63" s="9">
        <v>418.63799999999998</v>
      </c>
      <c r="GE63" s="9">
        <v>281.99099999999999</v>
      </c>
      <c r="GF63" s="9">
        <v>545.822</v>
      </c>
      <c r="GG63" s="9">
        <v>235.10900000000001</v>
      </c>
      <c r="GH63" s="9">
        <v>310.714</v>
      </c>
      <c r="GI63" s="9">
        <v>317.036</v>
      </c>
      <c r="GJ63" s="9">
        <v>160.68899999999999</v>
      </c>
      <c r="GK63" s="9">
        <v>156.34700000000001</v>
      </c>
      <c r="GL63" s="9">
        <v>37.996000000000002</v>
      </c>
      <c r="GM63" s="9">
        <v>18.158999999999999</v>
      </c>
      <c r="GN63" s="9">
        <v>19.837</v>
      </c>
      <c r="GO63" s="9">
        <v>11.526</v>
      </c>
      <c r="GP63" s="9">
        <v>7.4640000000000004</v>
      </c>
      <c r="GQ63" s="9">
        <v>4.0620000000000003</v>
      </c>
      <c r="GR63" s="9">
        <v>5.6689999999999996</v>
      </c>
      <c r="GS63" s="9">
        <v>2.7589999999999999</v>
      </c>
      <c r="GT63" s="9">
        <v>2.911</v>
      </c>
      <c r="GU63" s="9">
        <v>5.8570000000000002</v>
      </c>
      <c r="GV63" s="9">
        <v>4.7060000000000004</v>
      </c>
      <c r="GW63" s="9">
        <v>1.151</v>
      </c>
      <c r="GX63" s="9">
        <v>26.469000000000001</v>
      </c>
      <c r="GY63" s="9">
        <v>10.694000000000001</v>
      </c>
      <c r="GZ63" s="9">
        <v>15.775</v>
      </c>
      <c r="HA63" s="9">
        <v>298.06099999999998</v>
      </c>
      <c r="HB63" s="9">
        <v>151.80500000000001</v>
      </c>
      <c r="HC63" s="9">
        <v>146.256</v>
      </c>
      <c r="HD63" s="9">
        <v>81.42</v>
      </c>
      <c r="HE63" s="9">
        <v>54.957000000000001</v>
      </c>
      <c r="HF63" s="9">
        <v>26.463000000000001</v>
      </c>
      <c r="HG63" s="9">
        <v>216.64099999999999</v>
      </c>
      <c r="HH63" s="9">
        <v>96.847999999999999</v>
      </c>
      <c r="HI63" s="9">
        <v>119.79300000000001</v>
      </c>
      <c r="HJ63" s="9">
        <v>91.292000000000002</v>
      </c>
      <c r="HK63" s="9">
        <v>61.29</v>
      </c>
      <c r="HL63" s="9">
        <v>30.001999999999999</v>
      </c>
      <c r="HM63" s="9">
        <v>225.744</v>
      </c>
      <c r="HN63" s="9">
        <v>99.399000000000001</v>
      </c>
      <c r="HO63" s="9">
        <v>126.345</v>
      </c>
      <c r="HP63" s="9">
        <v>222.31</v>
      </c>
      <c r="HQ63" s="9">
        <v>99.605999999999995</v>
      </c>
      <c r="HR63" s="9">
        <v>122.703</v>
      </c>
      <c r="HS63" s="9">
        <v>2997.4769999999999</v>
      </c>
      <c r="HT63" s="9">
        <v>1619.1410000000001</v>
      </c>
      <c r="HU63" s="9">
        <v>1378.336</v>
      </c>
      <c r="HV63" s="9">
        <v>2278.56</v>
      </c>
      <c r="HW63" s="9">
        <v>1387.855</v>
      </c>
      <c r="HX63" s="9">
        <v>890.70500000000004</v>
      </c>
      <c r="HY63" s="9">
        <v>718.91700000000003</v>
      </c>
      <c r="HZ63" s="9">
        <v>231.286</v>
      </c>
      <c r="IA63" s="9">
        <v>487.63099999999997</v>
      </c>
      <c r="IB63" s="9">
        <v>410.49900000000002</v>
      </c>
      <c r="IC63" s="9">
        <v>237.62299999999999</v>
      </c>
      <c r="ID63" s="9">
        <v>172.876</v>
      </c>
      <c r="IE63" s="9">
        <v>68.69</v>
      </c>
      <c r="IF63" s="9">
        <v>43.728999999999999</v>
      </c>
      <c r="IG63" s="9">
        <v>24.960999999999999</v>
      </c>
      <c r="IH63" s="9">
        <v>33.752000000000002</v>
      </c>
      <c r="II63" s="9">
        <v>26.388999999999999</v>
      </c>
      <c r="IJ63" s="9">
        <v>7.3630000000000004</v>
      </c>
      <c r="IK63" s="9">
        <v>20.395</v>
      </c>
      <c r="IL63" s="9">
        <v>16.16</v>
      </c>
      <c r="IM63" s="9">
        <v>4.2350000000000003</v>
      </c>
      <c r="IN63" s="9">
        <v>13.356999999999999</v>
      </c>
      <c r="IO63" s="9">
        <v>10.228999999999999</v>
      </c>
      <c r="IP63" s="9">
        <v>3.1280000000000001</v>
      </c>
      <c r="IQ63" s="9">
        <v>34.938000000000002</v>
      </c>
    </row>
    <row r="64" spans="1:251">
      <c r="A64" s="10">
        <v>43435</v>
      </c>
      <c r="B64" s="9">
        <v>12831.402</v>
      </c>
      <c r="C64" s="9">
        <v>6811.9489999999996</v>
      </c>
      <c r="D64" s="9">
        <v>6019.4530000000004</v>
      </c>
      <c r="E64" s="9">
        <v>8825.8619999999992</v>
      </c>
      <c r="F64" s="9">
        <v>5542.8249999999998</v>
      </c>
      <c r="G64" s="9">
        <v>3283.0360000000001</v>
      </c>
      <c r="H64" s="9">
        <v>4005.5410000000002</v>
      </c>
      <c r="I64" s="9">
        <v>1269.124</v>
      </c>
      <c r="J64" s="9">
        <v>2736.4169999999999</v>
      </c>
      <c r="K64" s="9">
        <v>1911.11</v>
      </c>
      <c r="L64" s="9">
        <v>979.69600000000003</v>
      </c>
      <c r="M64" s="9">
        <v>931.41399999999999</v>
      </c>
      <c r="N64" s="9">
        <v>338.87900000000002</v>
      </c>
      <c r="O64" s="9">
        <v>183.69800000000001</v>
      </c>
      <c r="P64" s="9">
        <v>155.18100000000001</v>
      </c>
      <c r="Q64" s="9">
        <v>135.23699999999999</v>
      </c>
      <c r="R64" s="9">
        <v>100.83</v>
      </c>
      <c r="S64" s="9">
        <v>34.406999999999996</v>
      </c>
      <c r="T64" s="9">
        <v>70.37</v>
      </c>
      <c r="U64" s="9">
        <v>49.945999999999998</v>
      </c>
      <c r="V64" s="9">
        <v>20.423999999999999</v>
      </c>
      <c r="W64" s="9">
        <v>64.867000000000004</v>
      </c>
      <c r="X64" s="9">
        <v>50.884</v>
      </c>
      <c r="Y64" s="9">
        <v>13.983000000000001</v>
      </c>
      <c r="Z64" s="9">
        <v>203.643</v>
      </c>
      <c r="AA64" s="9">
        <v>82.867999999999995</v>
      </c>
      <c r="AB64" s="9">
        <v>120.774</v>
      </c>
      <c r="AC64" s="9">
        <v>1722.0170000000001</v>
      </c>
      <c r="AD64" s="9">
        <v>870.904</v>
      </c>
      <c r="AE64" s="9">
        <v>851.11400000000003</v>
      </c>
      <c r="AF64" s="9">
        <v>611.68899999999996</v>
      </c>
      <c r="AG64" s="9">
        <v>434.05700000000002</v>
      </c>
      <c r="AH64" s="9">
        <v>177.63300000000001</v>
      </c>
      <c r="AI64" s="9">
        <v>1110.328</v>
      </c>
      <c r="AJ64" s="9">
        <v>436.84699999999998</v>
      </c>
      <c r="AK64" s="9">
        <v>673.48099999999999</v>
      </c>
      <c r="AL64" s="9">
        <v>712.178</v>
      </c>
      <c r="AM64" s="9">
        <v>508.79199999999997</v>
      </c>
      <c r="AN64" s="9">
        <v>203.386</v>
      </c>
      <c r="AO64" s="9">
        <v>1198.932</v>
      </c>
      <c r="AP64" s="9">
        <v>470.90499999999997</v>
      </c>
      <c r="AQ64" s="9">
        <v>728.02700000000004</v>
      </c>
      <c r="AR64" s="9">
        <v>1180.6980000000001</v>
      </c>
      <c r="AS64" s="9">
        <v>486.79300000000001</v>
      </c>
      <c r="AT64" s="9">
        <v>693.90499999999997</v>
      </c>
      <c r="AU64" s="9">
        <v>12274.492</v>
      </c>
      <c r="AV64" s="9">
        <v>6470.7250000000004</v>
      </c>
      <c r="AW64" s="9">
        <v>5803.7669999999998</v>
      </c>
      <c r="AX64" s="9">
        <v>8562.4789999999994</v>
      </c>
      <c r="AY64" s="9">
        <v>5356.576</v>
      </c>
      <c r="AZ64" s="9">
        <v>3205.9029999999998</v>
      </c>
      <c r="BA64" s="9">
        <v>3712.0129999999999</v>
      </c>
      <c r="BB64" s="9">
        <v>1114.1489999999999</v>
      </c>
      <c r="BC64" s="9">
        <v>2597.864</v>
      </c>
      <c r="BD64" s="9">
        <v>1864.222</v>
      </c>
      <c r="BE64" s="9">
        <v>949.95500000000004</v>
      </c>
      <c r="BF64" s="9">
        <v>914.26700000000005</v>
      </c>
      <c r="BG64" s="9">
        <v>316.709</v>
      </c>
      <c r="BH64" s="9">
        <v>170.392</v>
      </c>
      <c r="BI64" s="9">
        <v>146.31700000000001</v>
      </c>
      <c r="BJ64" s="9">
        <v>132.07300000000001</v>
      </c>
      <c r="BK64" s="9">
        <v>98.655000000000001</v>
      </c>
      <c r="BL64" s="9">
        <v>33.417999999999999</v>
      </c>
      <c r="BM64" s="9">
        <v>68.510000000000005</v>
      </c>
      <c r="BN64" s="9">
        <v>48.652999999999999</v>
      </c>
      <c r="BO64" s="9">
        <v>19.856000000000002</v>
      </c>
      <c r="BP64" s="9">
        <v>63.564</v>
      </c>
      <c r="BQ64" s="9">
        <v>50.002000000000002</v>
      </c>
      <c r="BR64" s="9">
        <v>13.561999999999999</v>
      </c>
      <c r="BS64" s="9">
        <v>184.636</v>
      </c>
      <c r="BT64" s="9">
        <v>71.736999999999995</v>
      </c>
      <c r="BU64" s="9">
        <v>112.899</v>
      </c>
      <c r="BV64" s="9">
        <v>1691.5060000000001</v>
      </c>
      <c r="BW64" s="9">
        <v>850.50599999999997</v>
      </c>
      <c r="BX64" s="9">
        <v>841</v>
      </c>
      <c r="BY64" s="9">
        <v>603.06399999999996</v>
      </c>
      <c r="BZ64" s="9">
        <v>427.03399999999999</v>
      </c>
      <c r="CA64" s="9">
        <v>176.03</v>
      </c>
      <c r="CB64" s="9">
        <v>1088.442</v>
      </c>
      <c r="CC64" s="9">
        <v>423.47199999999998</v>
      </c>
      <c r="CD64" s="9">
        <v>664.97</v>
      </c>
      <c r="CE64" s="9">
        <v>701.62800000000004</v>
      </c>
      <c r="CF64" s="9">
        <v>500.26600000000002</v>
      </c>
      <c r="CG64" s="9">
        <v>201.36199999999999</v>
      </c>
      <c r="CH64" s="9">
        <v>1162.5940000000001</v>
      </c>
      <c r="CI64" s="9">
        <v>449.68900000000002</v>
      </c>
      <c r="CJ64" s="9">
        <v>712.90499999999997</v>
      </c>
      <c r="CK64" s="9">
        <v>1156.952</v>
      </c>
      <c r="CL64" s="9">
        <v>472.125</v>
      </c>
      <c r="CM64" s="9">
        <v>684.82600000000002</v>
      </c>
      <c r="CN64" s="9">
        <v>2006.242</v>
      </c>
      <c r="CO64" s="9">
        <v>1026.6859999999999</v>
      </c>
      <c r="CP64" s="9">
        <v>979.55600000000004</v>
      </c>
      <c r="CQ64" s="9">
        <v>947.94399999999996</v>
      </c>
      <c r="CR64" s="9">
        <v>576.78499999999997</v>
      </c>
      <c r="CS64" s="9">
        <v>371.15899999999999</v>
      </c>
      <c r="CT64" s="9">
        <v>1058.298</v>
      </c>
      <c r="CU64" s="9">
        <v>449.90100000000001</v>
      </c>
      <c r="CV64" s="9">
        <v>608.39800000000002</v>
      </c>
      <c r="CW64" s="9">
        <v>608.52800000000002</v>
      </c>
      <c r="CX64" s="9">
        <v>296.05</v>
      </c>
      <c r="CY64" s="9">
        <v>312.47800000000001</v>
      </c>
      <c r="CZ64" s="9">
        <v>81.046999999999997</v>
      </c>
      <c r="DA64" s="9">
        <v>39.194000000000003</v>
      </c>
      <c r="DB64" s="9">
        <v>41.853000000000002</v>
      </c>
      <c r="DC64" s="9">
        <v>17.878</v>
      </c>
      <c r="DD64" s="9">
        <v>11.932</v>
      </c>
      <c r="DE64" s="9">
        <v>5.9450000000000003</v>
      </c>
      <c r="DF64" s="9">
        <v>12.429</v>
      </c>
      <c r="DG64" s="9">
        <v>7.6589999999999998</v>
      </c>
      <c r="DH64" s="9">
        <v>4.7709999999999999</v>
      </c>
      <c r="DI64" s="9">
        <v>5.4480000000000004</v>
      </c>
      <c r="DJ64" s="9">
        <v>4.2729999999999997</v>
      </c>
      <c r="DK64" s="9">
        <v>1.175</v>
      </c>
      <c r="DL64" s="9">
        <v>63.168999999999997</v>
      </c>
      <c r="DM64" s="9">
        <v>27.262</v>
      </c>
      <c r="DN64" s="9">
        <v>35.906999999999996</v>
      </c>
      <c r="DO64" s="9">
        <v>575.84299999999996</v>
      </c>
      <c r="DP64" s="9">
        <v>279.80900000000003</v>
      </c>
      <c r="DQ64" s="9">
        <v>296.03399999999999</v>
      </c>
      <c r="DR64" s="9">
        <v>127.401</v>
      </c>
      <c r="DS64" s="9">
        <v>80.798000000000002</v>
      </c>
      <c r="DT64" s="9">
        <v>46.601999999999997</v>
      </c>
      <c r="DU64" s="9">
        <v>448.44299999999998</v>
      </c>
      <c r="DV64" s="9">
        <v>199.011</v>
      </c>
      <c r="DW64" s="9">
        <v>249.43199999999999</v>
      </c>
      <c r="DX64" s="9">
        <v>137.24299999999999</v>
      </c>
      <c r="DY64" s="9">
        <v>87.486000000000004</v>
      </c>
      <c r="DZ64" s="9">
        <v>49.756999999999998</v>
      </c>
      <c r="EA64" s="9">
        <v>471.28500000000003</v>
      </c>
      <c r="EB64" s="9">
        <v>208.56399999999999</v>
      </c>
      <c r="EC64" s="9">
        <v>262.72000000000003</v>
      </c>
      <c r="ED64" s="9">
        <v>460.87200000000001</v>
      </c>
      <c r="EE64" s="9">
        <v>206.66900000000001</v>
      </c>
      <c r="EF64" s="9">
        <v>254.203</v>
      </c>
      <c r="EG64" s="9">
        <v>714.46600000000001</v>
      </c>
      <c r="EH64" s="9">
        <v>351.47699999999998</v>
      </c>
      <c r="EI64" s="9">
        <v>362.98899999999998</v>
      </c>
      <c r="EJ64" s="9">
        <v>176.56299999999999</v>
      </c>
      <c r="EK64" s="9">
        <v>118.46299999999999</v>
      </c>
      <c r="EL64" s="9">
        <v>58.1</v>
      </c>
      <c r="EM64" s="9">
        <v>537.90300000000002</v>
      </c>
      <c r="EN64" s="9">
        <v>233.01400000000001</v>
      </c>
      <c r="EO64" s="9">
        <v>304.88900000000001</v>
      </c>
      <c r="EP64" s="9">
        <v>267.78300000000002</v>
      </c>
      <c r="EQ64" s="9">
        <v>125.291</v>
      </c>
      <c r="ER64" s="9">
        <v>142.49199999999999</v>
      </c>
      <c r="ES64" s="9">
        <v>38.723999999999997</v>
      </c>
      <c r="ET64" s="9">
        <v>17.515000000000001</v>
      </c>
      <c r="EU64" s="9">
        <v>21.209</v>
      </c>
      <c r="EV64" s="9">
        <v>4.5250000000000004</v>
      </c>
      <c r="EW64" s="9">
        <v>2.5230000000000001</v>
      </c>
      <c r="EX64" s="9">
        <v>2.0019999999999998</v>
      </c>
      <c r="EY64" s="9">
        <v>3.9089999999999998</v>
      </c>
      <c r="EZ64" s="9">
        <v>1.907</v>
      </c>
      <c r="FA64" s="9">
        <v>2.0019999999999998</v>
      </c>
      <c r="FB64" s="9">
        <v>0.61599999999999999</v>
      </c>
      <c r="FC64" s="9">
        <v>0.61599999999999999</v>
      </c>
      <c r="FD64" s="9">
        <v>0</v>
      </c>
      <c r="FE64" s="9">
        <v>34.198999999999998</v>
      </c>
      <c r="FF64" s="9">
        <v>14.992000000000001</v>
      </c>
      <c r="FG64" s="9">
        <v>19.207000000000001</v>
      </c>
      <c r="FH64" s="9">
        <v>251.126</v>
      </c>
      <c r="FI64" s="9">
        <v>117.81699999999999</v>
      </c>
      <c r="FJ64" s="9">
        <v>133.309</v>
      </c>
      <c r="FK64" s="9">
        <v>21.956</v>
      </c>
      <c r="FL64" s="9">
        <v>13.295</v>
      </c>
      <c r="FM64" s="9">
        <v>8.6609999999999996</v>
      </c>
      <c r="FN64" s="9">
        <v>229.17</v>
      </c>
      <c r="FO64" s="9">
        <v>104.52200000000001</v>
      </c>
      <c r="FP64" s="9">
        <v>124.648</v>
      </c>
      <c r="FQ64" s="9">
        <v>25.245000000000001</v>
      </c>
      <c r="FR64" s="9">
        <v>15.225</v>
      </c>
      <c r="FS64" s="9">
        <v>10.019</v>
      </c>
      <c r="FT64" s="9">
        <v>242.53899999999999</v>
      </c>
      <c r="FU64" s="9">
        <v>110.066</v>
      </c>
      <c r="FV64" s="9">
        <v>132.47300000000001</v>
      </c>
      <c r="FW64" s="9">
        <v>233.078</v>
      </c>
      <c r="FX64" s="9">
        <v>106.429</v>
      </c>
      <c r="FY64" s="9">
        <v>126.65</v>
      </c>
      <c r="FZ64" s="9">
        <v>1291.7760000000001</v>
      </c>
      <c r="GA64" s="9">
        <v>675.20899999999995</v>
      </c>
      <c r="GB64" s="9">
        <v>616.56799999999998</v>
      </c>
      <c r="GC64" s="9">
        <v>771.38099999999997</v>
      </c>
      <c r="GD64" s="9">
        <v>458.322</v>
      </c>
      <c r="GE64" s="9">
        <v>313.05900000000003</v>
      </c>
      <c r="GF64" s="9">
        <v>520.39499999999998</v>
      </c>
      <c r="GG64" s="9">
        <v>216.886</v>
      </c>
      <c r="GH64" s="9">
        <v>303.50900000000001</v>
      </c>
      <c r="GI64" s="9">
        <v>340.74400000000003</v>
      </c>
      <c r="GJ64" s="9">
        <v>170.75899999999999</v>
      </c>
      <c r="GK64" s="9">
        <v>169.98500000000001</v>
      </c>
      <c r="GL64" s="9">
        <v>42.323</v>
      </c>
      <c r="GM64" s="9">
        <v>21.68</v>
      </c>
      <c r="GN64" s="9">
        <v>20.643000000000001</v>
      </c>
      <c r="GO64" s="9">
        <v>13.353</v>
      </c>
      <c r="GP64" s="9">
        <v>9.41</v>
      </c>
      <c r="GQ64" s="9">
        <v>3.9430000000000001</v>
      </c>
      <c r="GR64" s="9">
        <v>8.52</v>
      </c>
      <c r="GS64" s="9">
        <v>5.7519999999999998</v>
      </c>
      <c r="GT64" s="9">
        <v>2.7690000000000001</v>
      </c>
      <c r="GU64" s="9">
        <v>4.8319999999999999</v>
      </c>
      <c r="GV64" s="9">
        <v>3.6579999999999999</v>
      </c>
      <c r="GW64" s="9">
        <v>1.175</v>
      </c>
      <c r="GX64" s="9">
        <v>28.97</v>
      </c>
      <c r="GY64" s="9">
        <v>12.27</v>
      </c>
      <c r="GZ64" s="9">
        <v>16.7</v>
      </c>
      <c r="HA64" s="9">
        <v>324.71699999999998</v>
      </c>
      <c r="HB64" s="9">
        <v>161.99199999999999</v>
      </c>
      <c r="HC64" s="9">
        <v>162.72499999999999</v>
      </c>
      <c r="HD64" s="9">
        <v>105.444</v>
      </c>
      <c r="HE64" s="9">
        <v>67.503</v>
      </c>
      <c r="HF64" s="9">
        <v>37.941000000000003</v>
      </c>
      <c r="HG64" s="9">
        <v>219.273</v>
      </c>
      <c r="HH64" s="9">
        <v>94.489000000000004</v>
      </c>
      <c r="HI64" s="9">
        <v>124.78400000000001</v>
      </c>
      <c r="HJ64" s="9">
        <v>111.998</v>
      </c>
      <c r="HK64" s="9">
        <v>72.260000000000005</v>
      </c>
      <c r="HL64" s="9">
        <v>39.738</v>
      </c>
      <c r="HM64" s="9">
        <v>228.74600000000001</v>
      </c>
      <c r="HN64" s="9">
        <v>98.498999999999995</v>
      </c>
      <c r="HO64" s="9">
        <v>130.24700000000001</v>
      </c>
      <c r="HP64" s="9">
        <v>227.79400000000001</v>
      </c>
      <c r="HQ64" s="9">
        <v>100.241</v>
      </c>
      <c r="HR64" s="9">
        <v>127.553</v>
      </c>
      <c r="HS64" s="9">
        <v>3007.2640000000001</v>
      </c>
      <c r="HT64" s="9">
        <v>1618.7929999999999</v>
      </c>
      <c r="HU64" s="9">
        <v>1388.471</v>
      </c>
      <c r="HV64" s="9">
        <v>2283.0279999999998</v>
      </c>
      <c r="HW64" s="9">
        <v>1384.4190000000001</v>
      </c>
      <c r="HX64" s="9">
        <v>898.60900000000004</v>
      </c>
      <c r="HY64" s="9">
        <v>724.23599999999999</v>
      </c>
      <c r="HZ64" s="9">
        <v>234.374</v>
      </c>
      <c r="IA64" s="9">
        <v>489.86200000000002</v>
      </c>
      <c r="IB64" s="9">
        <v>447.03500000000003</v>
      </c>
      <c r="IC64" s="9">
        <v>254.065</v>
      </c>
      <c r="ID64" s="9">
        <v>192.97</v>
      </c>
      <c r="IE64" s="9">
        <v>65.352999999999994</v>
      </c>
      <c r="IF64" s="9">
        <v>39.770000000000003</v>
      </c>
      <c r="IG64" s="9">
        <v>25.582999999999998</v>
      </c>
      <c r="IH64" s="9">
        <v>32.765999999999998</v>
      </c>
      <c r="II64" s="9">
        <v>26.039000000000001</v>
      </c>
      <c r="IJ64" s="9">
        <v>6.726</v>
      </c>
      <c r="IK64" s="9">
        <v>12.87</v>
      </c>
      <c r="IL64" s="9">
        <v>9.9949999999999992</v>
      </c>
      <c r="IM64" s="9">
        <v>2.875</v>
      </c>
      <c r="IN64" s="9">
        <v>19.896000000000001</v>
      </c>
      <c r="IO64" s="9">
        <v>16.044</v>
      </c>
      <c r="IP64" s="9">
        <v>3.851</v>
      </c>
      <c r="IQ64" s="9">
        <v>32.587000000000003</v>
      </c>
    </row>
    <row r="65" spans="1:251">
      <c r="A65" s="10">
        <v>43466</v>
      </c>
      <c r="B65" s="9">
        <v>12595.707</v>
      </c>
      <c r="C65" s="9">
        <v>6720.1660000000002</v>
      </c>
      <c r="D65" s="9">
        <v>5875.5410000000002</v>
      </c>
      <c r="E65" s="9">
        <v>8735.5689999999995</v>
      </c>
      <c r="F65" s="9">
        <v>5512.7730000000001</v>
      </c>
      <c r="G65" s="9">
        <v>3222.7959999999998</v>
      </c>
      <c r="H65" s="9">
        <v>3860.1379999999999</v>
      </c>
      <c r="I65" s="9">
        <v>1207.393</v>
      </c>
      <c r="J65" s="9">
        <v>2652.7449999999999</v>
      </c>
      <c r="K65" s="9">
        <v>1930.146</v>
      </c>
      <c r="L65" s="9">
        <v>1020.677</v>
      </c>
      <c r="M65" s="9">
        <v>909.46900000000005</v>
      </c>
      <c r="N65" s="9">
        <v>431.37799999999999</v>
      </c>
      <c r="O65" s="9">
        <v>261.00200000000001</v>
      </c>
      <c r="P65" s="9">
        <v>170.376</v>
      </c>
      <c r="Q65" s="9">
        <v>192.53100000000001</v>
      </c>
      <c r="R65" s="9">
        <v>151.97300000000001</v>
      </c>
      <c r="S65" s="9">
        <v>40.558</v>
      </c>
      <c r="T65" s="9">
        <v>95.040999999999997</v>
      </c>
      <c r="U65" s="9">
        <v>69.573999999999998</v>
      </c>
      <c r="V65" s="9">
        <v>25.466999999999999</v>
      </c>
      <c r="W65" s="9">
        <v>97.49</v>
      </c>
      <c r="X65" s="9">
        <v>82.399000000000001</v>
      </c>
      <c r="Y65" s="9">
        <v>15.090999999999999</v>
      </c>
      <c r="Z65" s="9">
        <v>238.84700000000001</v>
      </c>
      <c r="AA65" s="9">
        <v>109.029</v>
      </c>
      <c r="AB65" s="9">
        <v>129.81800000000001</v>
      </c>
      <c r="AC65" s="9">
        <v>1672.1369999999999</v>
      </c>
      <c r="AD65" s="9">
        <v>855.13499999999999</v>
      </c>
      <c r="AE65" s="9">
        <v>817.00300000000004</v>
      </c>
      <c r="AF65" s="9">
        <v>625.00400000000002</v>
      </c>
      <c r="AG65" s="9">
        <v>455.59199999999998</v>
      </c>
      <c r="AH65" s="9">
        <v>169.41200000000001</v>
      </c>
      <c r="AI65" s="9">
        <v>1047.134</v>
      </c>
      <c r="AJ65" s="9">
        <v>399.54199999999997</v>
      </c>
      <c r="AK65" s="9">
        <v>647.59100000000001</v>
      </c>
      <c r="AL65" s="9">
        <v>772.37300000000005</v>
      </c>
      <c r="AM65" s="9">
        <v>571.54499999999996</v>
      </c>
      <c r="AN65" s="9">
        <v>200.828</v>
      </c>
      <c r="AO65" s="9">
        <v>1157.7729999999999</v>
      </c>
      <c r="AP65" s="9">
        <v>449.13200000000001</v>
      </c>
      <c r="AQ65" s="9">
        <v>708.64099999999996</v>
      </c>
      <c r="AR65" s="9">
        <v>1142.174</v>
      </c>
      <c r="AS65" s="9">
        <v>469.11599999999999</v>
      </c>
      <c r="AT65" s="9">
        <v>673.05799999999999</v>
      </c>
      <c r="AU65" s="9">
        <v>12063.687</v>
      </c>
      <c r="AV65" s="9">
        <v>6387.86</v>
      </c>
      <c r="AW65" s="9">
        <v>5675.8270000000002</v>
      </c>
      <c r="AX65" s="9">
        <v>8479.1779999999999</v>
      </c>
      <c r="AY65" s="9">
        <v>5331.5469999999996</v>
      </c>
      <c r="AZ65" s="9">
        <v>3147.6309999999999</v>
      </c>
      <c r="BA65" s="9">
        <v>3584.51</v>
      </c>
      <c r="BB65" s="9">
        <v>1056.3130000000001</v>
      </c>
      <c r="BC65" s="9">
        <v>2528.1959999999999</v>
      </c>
      <c r="BD65" s="9">
        <v>1881.32</v>
      </c>
      <c r="BE65" s="9">
        <v>987.02499999999998</v>
      </c>
      <c r="BF65" s="9">
        <v>894.29600000000005</v>
      </c>
      <c r="BG65" s="9">
        <v>403.74400000000003</v>
      </c>
      <c r="BH65" s="9">
        <v>240.10599999999999</v>
      </c>
      <c r="BI65" s="9">
        <v>163.63900000000001</v>
      </c>
      <c r="BJ65" s="9">
        <v>185.40600000000001</v>
      </c>
      <c r="BK65" s="9">
        <v>145.29400000000001</v>
      </c>
      <c r="BL65" s="9">
        <v>40.113</v>
      </c>
      <c r="BM65" s="9">
        <v>90.694000000000003</v>
      </c>
      <c r="BN65" s="9">
        <v>65.671999999999997</v>
      </c>
      <c r="BO65" s="9">
        <v>25.021999999999998</v>
      </c>
      <c r="BP65" s="9">
        <v>94.712999999999994</v>
      </c>
      <c r="BQ65" s="9">
        <v>79.622</v>
      </c>
      <c r="BR65" s="9">
        <v>15.090999999999999</v>
      </c>
      <c r="BS65" s="9">
        <v>218.33799999999999</v>
      </c>
      <c r="BT65" s="9">
        <v>94.811999999999998</v>
      </c>
      <c r="BU65" s="9">
        <v>123.526</v>
      </c>
      <c r="BV65" s="9">
        <v>1644.643</v>
      </c>
      <c r="BW65" s="9">
        <v>836.64099999999996</v>
      </c>
      <c r="BX65" s="9">
        <v>808.00300000000004</v>
      </c>
      <c r="BY65" s="9">
        <v>615.31899999999996</v>
      </c>
      <c r="BZ65" s="9">
        <v>447.90899999999999</v>
      </c>
      <c r="CA65" s="9">
        <v>167.41</v>
      </c>
      <c r="CB65" s="9">
        <v>1029.3240000000001</v>
      </c>
      <c r="CC65" s="9">
        <v>388.73099999999999</v>
      </c>
      <c r="CD65" s="9">
        <v>640.59299999999996</v>
      </c>
      <c r="CE65" s="9">
        <v>757.19200000000001</v>
      </c>
      <c r="CF65" s="9">
        <v>558.81100000000004</v>
      </c>
      <c r="CG65" s="9">
        <v>198.381</v>
      </c>
      <c r="CH65" s="9">
        <v>1124.1279999999999</v>
      </c>
      <c r="CI65" s="9">
        <v>428.21300000000002</v>
      </c>
      <c r="CJ65" s="9">
        <v>695.91499999999996</v>
      </c>
      <c r="CK65" s="9">
        <v>1120.018</v>
      </c>
      <c r="CL65" s="9">
        <v>454.40300000000002</v>
      </c>
      <c r="CM65" s="9">
        <v>665.61400000000003</v>
      </c>
      <c r="CN65" s="9">
        <v>1962.848</v>
      </c>
      <c r="CO65" s="9">
        <v>1008.466</v>
      </c>
      <c r="CP65" s="9">
        <v>954.38300000000004</v>
      </c>
      <c r="CQ65" s="9">
        <v>932.80600000000004</v>
      </c>
      <c r="CR65" s="9">
        <v>573.89400000000001</v>
      </c>
      <c r="CS65" s="9">
        <v>358.91199999999998</v>
      </c>
      <c r="CT65" s="9">
        <v>1030.0419999999999</v>
      </c>
      <c r="CU65" s="9">
        <v>434.572</v>
      </c>
      <c r="CV65" s="9">
        <v>595.47</v>
      </c>
      <c r="CW65" s="9">
        <v>571.06500000000005</v>
      </c>
      <c r="CX65" s="9">
        <v>282.19400000000002</v>
      </c>
      <c r="CY65" s="9">
        <v>288.87200000000001</v>
      </c>
      <c r="CZ65" s="9">
        <v>105.172</v>
      </c>
      <c r="DA65" s="9">
        <v>55.033999999999999</v>
      </c>
      <c r="DB65" s="9">
        <v>50.137999999999998</v>
      </c>
      <c r="DC65" s="9">
        <v>24.169</v>
      </c>
      <c r="DD65" s="9">
        <v>18.321000000000002</v>
      </c>
      <c r="DE65" s="9">
        <v>5.8490000000000002</v>
      </c>
      <c r="DF65" s="9">
        <v>15.542</v>
      </c>
      <c r="DG65" s="9">
        <v>10.366</v>
      </c>
      <c r="DH65" s="9">
        <v>5.1760000000000002</v>
      </c>
      <c r="DI65" s="9">
        <v>8.6270000000000007</v>
      </c>
      <c r="DJ65" s="9">
        <v>7.9539999999999997</v>
      </c>
      <c r="DK65" s="9">
        <v>0.67300000000000004</v>
      </c>
      <c r="DL65" s="9">
        <v>81.003</v>
      </c>
      <c r="DM65" s="9">
        <v>36.713000000000001</v>
      </c>
      <c r="DN65" s="9">
        <v>44.29</v>
      </c>
      <c r="DO65" s="9">
        <v>525.66899999999998</v>
      </c>
      <c r="DP65" s="9">
        <v>253.63399999999999</v>
      </c>
      <c r="DQ65" s="9">
        <v>272.03500000000003</v>
      </c>
      <c r="DR65" s="9">
        <v>116.33</v>
      </c>
      <c r="DS65" s="9">
        <v>79.887</v>
      </c>
      <c r="DT65" s="9">
        <v>36.442999999999998</v>
      </c>
      <c r="DU65" s="9">
        <v>409.339</v>
      </c>
      <c r="DV65" s="9">
        <v>173.74700000000001</v>
      </c>
      <c r="DW65" s="9">
        <v>235.59200000000001</v>
      </c>
      <c r="DX65" s="9">
        <v>129.04400000000001</v>
      </c>
      <c r="DY65" s="9">
        <v>90.465000000000003</v>
      </c>
      <c r="DZ65" s="9">
        <v>38.579000000000001</v>
      </c>
      <c r="EA65" s="9">
        <v>442.02199999999999</v>
      </c>
      <c r="EB65" s="9">
        <v>191.72900000000001</v>
      </c>
      <c r="EC65" s="9">
        <v>250.29300000000001</v>
      </c>
      <c r="ED65" s="9">
        <v>424.88200000000001</v>
      </c>
      <c r="EE65" s="9">
        <v>184.114</v>
      </c>
      <c r="EF65" s="9">
        <v>240.768</v>
      </c>
      <c r="EG65" s="9">
        <v>690.45399999999995</v>
      </c>
      <c r="EH65" s="9">
        <v>349.02499999999998</v>
      </c>
      <c r="EI65" s="9">
        <v>341.42899999999997</v>
      </c>
      <c r="EJ65" s="9">
        <v>181.255</v>
      </c>
      <c r="EK65" s="9">
        <v>129.66</v>
      </c>
      <c r="EL65" s="9">
        <v>51.594999999999999</v>
      </c>
      <c r="EM65" s="9">
        <v>509.19900000000001</v>
      </c>
      <c r="EN65" s="9">
        <v>219.36500000000001</v>
      </c>
      <c r="EO65" s="9">
        <v>289.834</v>
      </c>
      <c r="EP65" s="9">
        <v>242.167</v>
      </c>
      <c r="EQ65" s="9">
        <v>118.33199999999999</v>
      </c>
      <c r="ER65" s="9">
        <v>123.834</v>
      </c>
      <c r="ES65" s="9">
        <v>40.07</v>
      </c>
      <c r="ET65" s="9">
        <v>17.975999999999999</v>
      </c>
      <c r="EU65" s="9">
        <v>22.094000000000001</v>
      </c>
      <c r="EV65" s="9">
        <v>5.0090000000000003</v>
      </c>
      <c r="EW65" s="9">
        <v>3.359</v>
      </c>
      <c r="EX65" s="9">
        <v>1.65</v>
      </c>
      <c r="EY65" s="9">
        <v>4.407</v>
      </c>
      <c r="EZ65" s="9">
        <v>2.7570000000000001</v>
      </c>
      <c r="FA65" s="9">
        <v>1.65</v>
      </c>
      <c r="FB65" s="9">
        <v>0.60299999999999998</v>
      </c>
      <c r="FC65" s="9">
        <v>0.60299999999999998</v>
      </c>
      <c r="FD65" s="9">
        <v>0</v>
      </c>
      <c r="FE65" s="9">
        <v>35.06</v>
      </c>
      <c r="FF65" s="9">
        <v>14.617000000000001</v>
      </c>
      <c r="FG65" s="9">
        <v>20.443999999999999</v>
      </c>
      <c r="FH65" s="9">
        <v>223.785</v>
      </c>
      <c r="FI65" s="9">
        <v>108.687</v>
      </c>
      <c r="FJ65" s="9">
        <v>115.098</v>
      </c>
      <c r="FK65" s="9">
        <v>22.821000000000002</v>
      </c>
      <c r="FL65" s="9">
        <v>17.007999999999999</v>
      </c>
      <c r="FM65" s="9">
        <v>5.8140000000000001</v>
      </c>
      <c r="FN65" s="9">
        <v>200.964</v>
      </c>
      <c r="FO65" s="9">
        <v>91.68</v>
      </c>
      <c r="FP65" s="9">
        <v>109.28400000000001</v>
      </c>
      <c r="FQ65" s="9">
        <v>26.303000000000001</v>
      </c>
      <c r="FR65" s="9">
        <v>19.529</v>
      </c>
      <c r="FS65" s="9">
        <v>6.774</v>
      </c>
      <c r="FT65" s="9">
        <v>215.864</v>
      </c>
      <c r="FU65" s="9">
        <v>98.802999999999997</v>
      </c>
      <c r="FV65" s="9">
        <v>117.06100000000001</v>
      </c>
      <c r="FW65" s="9">
        <v>205.37</v>
      </c>
      <c r="FX65" s="9">
        <v>94.436000000000007</v>
      </c>
      <c r="FY65" s="9">
        <v>110.934</v>
      </c>
      <c r="FZ65" s="9">
        <v>1272.394</v>
      </c>
      <c r="GA65" s="9">
        <v>659.44100000000003</v>
      </c>
      <c r="GB65" s="9">
        <v>612.95299999999997</v>
      </c>
      <c r="GC65" s="9">
        <v>751.55100000000004</v>
      </c>
      <c r="GD65" s="9">
        <v>444.233</v>
      </c>
      <c r="GE65" s="9">
        <v>307.31700000000001</v>
      </c>
      <c r="GF65" s="9">
        <v>520.84299999999996</v>
      </c>
      <c r="GG65" s="9">
        <v>215.20699999999999</v>
      </c>
      <c r="GH65" s="9">
        <v>305.63600000000002</v>
      </c>
      <c r="GI65" s="9">
        <v>328.899</v>
      </c>
      <c r="GJ65" s="9">
        <v>163.86099999999999</v>
      </c>
      <c r="GK65" s="9">
        <v>165.03800000000001</v>
      </c>
      <c r="GL65" s="9">
        <v>65.102999999999994</v>
      </c>
      <c r="GM65" s="9">
        <v>37.058</v>
      </c>
      <c r="GN65" s="9">
        <v>28.045000000000002</v>
      </c>
      <c r="GO65" s="9">
        <v>19.16</v>
      </c>
      <c r="GP65" s="9">
        <v>14.962</v>
      </c>
      <c r="GQ65" s="9">
        <v>4.1980000000000004</v>
      </c>
      <c r="GR65" s="9">
        <v>11.135999999999999</v>
      </c>
      <c r="GS65" s="9">
        <v>7.61</v>
      </c>
      <c r="GT65" s="9">
        <v>3.5259999999999998</v>
      </c>
      <c r="GU65" s="9">
        <v>8.0239999999999991</v>
      </c>
      <c r="GV65" s="9">
        <v>7.3520000000000003</v>
      </c>
      <c r="GW65" s="9">
        <v>0.67300000000000004</v>
      </c>
      <c r="GX65" s="9">
        <v>45.942999999999998</v>
      </c>
      <c r="GY65" s="9">
        <v>22.097000000000001</v>
      </c>
      <c r="GZ65" s="9">
        <v>23.846</v>
      </c>
      <c r="HA65" s="9">
        <v>301.88400000000001</v>
      </c>
      <c r="HB65" s="9">
        <v>144.947</v>
      </c>
      <c r="HC65" s="9">
        <v>156.93700000000001</v>
      </c>
      <c r="HD65" s="9">
        <v>93.507999999999996</v>
      </c>
      <c r="HE65" s="9">
        <v>62.878999999999998</v>
      </c>
      <c r="HF65" s="9">
        <v>30.629000000000001</v>
      </c>
      <c r="HG65" s="9">
        <v>208.376</v>
      </c>
      <c r="HH65" s="9">
        <v>82.067999999999998</v>
      </c>
      <c r="HI65" s="9">
        <v>126.30800000000001</v>
      </c>
      <c r="HJ65" s="9">
        <v>102.741</v>
      </c>
      <c r="HK65" s="9">
        <v>70.936000000000007</v>
      </c>
      <c r="HL65" s="9">
        <v>31.805</v>
      </c>
      <c r="HM65" s="9">
        <v>226.15799999999999</v>
      </c>
      <c r="HN65" s="9">
        <v>92.924999999999997</v>
      </c>
      <c r="HO65" s="9">
        <v>133.232</v>
      </c>
      <c r="HP65" s="9">
        <v>219.511</v>
      </c>
      <c r="HQ65" s="9">
        <v>89.677000000000007</v>
      </c>
      <c r="HR65" s="9">
        <v>129.834</v>
      </c>
      <c r="HS65" s="9">
        <v>2996.8180000000002</v>
      </c>
      <c r="HT65" s="9">
        <v>1612.798</v>
      </c>
      <c r="HU65" s="9">
        <v>1384.02</v>
      </c>
      <c r="HV65" s="9">
        <v>2317.4070000000002</v>
      </c>
      <c r="HW65" s="9">
        <v>1398.6110000000001</v>
      </c>
      <c r="HX65" s="9">
        <v>918.79600000000005</v>
      </c>
      <c r="HY65" s="9">
        <v>679.41</v>
      </c>
      <c r="HZ65" s="9">
        <v>214.18700000000001</v>
      </c>
      <c r="IA65" s="9">
        <v>465.22300000000001</v>
      </c>
      <c r="IB65" s="9">
        <v>448.82600000000002</v>
      </c>
      <c r="IC65" s="9">
        <v>262.94299999999998</v>
      </c>
      <c r="ID65" s="9">
        <v>185.88300000000001</v>
      </c>
      <c r="IE65" s="9">
        <v>94.635000000000005</v>
      </c>
      <c r="IF65" s="9">
        <v>58.712000000000003</v>
      </c>
      <c r="IG65" s="9">
        <v>35.923000000000002</v>
      </c>
      <c r="IH65" s="9">
        <v>52.786000000000001</v>
      </c>
      <c r="II65" s="9">
        <v>40.67</v>
      </c>
      <c r="IJ65" s="9">
        <v>12.116</v>
      </c>
      <c r="IK65" s="9">
        <v>23.334</v>
      </c>
      <c r="IL65" s="9">
        <v>16.777000000000001</v>
      </c>
      <c r="IM65" s="9">
        <v>6.5570000000000004</v>
      </c>
      <c r="IN65" s="9">
        <v>29.452000000000002</v>
      </c>
      <c r="IO65" s="9">
        <v>23.893000000000001</v>
      </c>
      <c r="IP65" s="9">
        <v>5.5590000000000002</v>
      </c>
      <c r="IQ65" s="9">
        <v>41.85</v>
      </c>
    </row>
    <row r="66" spans="1:251">
      <c r="A66" s="10">
        <v>43497</v>
      </c>
      <c r="B66" s="9">
        <v>12792.508</v>
      </c>
      <c r="C66" s="9">
        <v>6794.8419999999996</v>
      </c>
      <c r="D66" s="9">
        <v>5997.6660000000002</v>
      </c>
      <c r="E66" s="9">
        <v>8824.94</v>
      </c>
      <c r="F66" s="9">
        <v>5555.9949999999999</v>
      </c>
      <c r="G66" s="9">
        <v>3268.9450000000002</v>
      </c>
      <c r="H66" s="9">
        <v>3967.5680000000002</v>
      </c>
      <c r="I66" s="9">
        <v>1238.847</v>
      </c>
      <c r="J66" s="9">
        <v>2728.721</v>
      </c>
      <c r="K66" s="9">
        <v>1773.5160000000001</v>
      </c>
      <c r="L66" s="9">
        <v>931.53899999999999</v>
      </c>
      <c r="M66" s="9">
        <v>841.97699999999998</v>
      </c>
      <c r="N66" s="9">
        <v>381.67500000000001</v>
      </c>
      <c r="O66" s="9">
        <v>217.26400000000001</v>
      </c>
      <c r="P66" s="9">
        <v>164.411</v>
      </c>
      <c r="Q66" s="9">
        <v>149.863</v>
      </c>
      <c r="R66" s="9">
        <v>113.828</v>
      </c>
      <c r="S66" s="9">
        <v>36.034999999999997</v>
      </c>
      <c r="T66" s="9">
        <v>86.096999999999994</v>
      </c>
      <c r="U66" s="9">
        <v>61.369</v>
      </c>
      <c r="V66" s="9">
        <v>24.728000000000002</v>
      </c>
      <c r="W66" s="9">
        <v>63.765999999999998</v>
      </c>
      <c r="X66" s="9">
        <v>52.459000000000003</v>
      </c>
      <c r="Y66" s="9">
        <v>11.307</v>
      </c>
      <c r="Z66" s="9">
        <v>231.81100000000001</v>
      </c>
      <c r="AA66" s="9">
        <v>103.435</v>
      </c>
      <c r="AB66" s="9">
        <v>128.376</v>
      </c>
      <c r="AC66" s="9">
        <v>1557.0909999999999</v>
      </c>
      <c r="AD66" s="9">
        <v>805.55700000000002</v>
      </c>
      <c r="AE66" s="9">
        <v>751.53399999999999</v>
      </c>
      <c r="AF66" s="9">
        <v>583.29600000000005</v>
      </c>
      <c r="AG66" s="9">
        <v>424.73899999999998</v>
      </c>
      <c r="AH66" s="9">
        <v>158.55699999999999</v>
      </c>
      <c r="AI66" s="9">
        <v>973.79499999999996</v>
      </c>
      <c r="AJ66" s="9">
        <v>380.81700000000001</v>
      </c>
      <c r="AK66" s="9">
        <v>592.97699999999998</v>
      </c>
      <c r="AL66" s="9">
        <v>693.57399999999996</v>
      </c>
      <c r="AM66" s="9">
        <v>507.36200000000002</v>
      </c>
      <c r="AN66" s="9">
        <v>186.21199999999999</v>
      </c>
      <c r="AO66" s="9">
        <v>1079.942</v>
      </c>
      <c r="AP66" s="9">
        <v>424.17700000000002</v>
      </c>
      <c r="AQ66" s="9">
        <v>655.76599999999996</v>
      </c>
      <c r="AR66" s="9">
        <v>1059.8920000000001</v>
      </c>
      <c r="AS66" s="9">
        <v>442.18599999999998</v>
      </c>
      <c r="AT66" s="9">
        <v>617.70600000000002</v>
      </c>
      <c r="AU66" s="9">
        <v>12220.074000000001</v>
      </c>
      <c r="AV66" s="9">
        <v>6443.0050000000001</v>
      </c>
      <c r="AW66" s="9">
        <v>5777.0690000000004</v>
      </c>
      <c r="AX66" s="9">
        <v>8562.6620000000003</v>
      </c>
      <c r="AY66" s="9">
        <v>5367.0249999999996</v>
      </c>
      <c r="AZ66" s="9">
        <v>3195.6370000000002</v>
      </c>
      <c r="BA66" s="9">
        <v>3657.4119999999998</v>
      </c>
      <c r="BB66" s="9">
        <v>1075.98</v>
      </c>
      <c r="BC66" s="9">
        <v>2581.4319999999998</v>
      </c>
      <c r="BD66" s="9">
        <v>1720.8140000000001</v>
      </c>
      <c r="BE66" s="9">
        <v>894.25599999999997</v>
      </c>
      <c r="BF66" s="9">
        <v>826.55799999999999</v>
      </c>
      <c r="BG66" s="9">
        <v>358.81799999999998</v>
      </c>
      <c r="BH66" s="9">
        <v>199.70699999999999</v>
      </c>
      <c r="BI66" s="9">
        <v>159.11099999999999</v>
      </c>
      <c r="BJ66" s="9">
        <v>144.82</v>
      </c>
      <c r="BK66" s="9">
        <v>110.13</v>
      </c>
      <c r="BL66" s="9">
        <v>34.69</v>
      </c>
      <c r="BM66" s="9">
        <v>82.778999999999996</v>
      </c>
      <c r="BN66" s="9">
        <v>59.014000000000003</v>
      </c>
      <c r="BO66" s="9">
        <v>23.765000000000001</v>
      </c>
      <c r="BP66" s="9">
        <v>62.04</v>
      </c>
      <c r="BQ66" s="9">
        <v>51.116</v>
      </c>
      <c r="BR66" s="9">
        <v>10.923999999999999</v>
      </c>
      <c r="BS66" s="9">
        <v>213.99799999999999</v>
      </c>
      <c r="BT66" s="9">
        <v>89.576999999999998</v>
      </c>
      <c r="BU66" s="9">
        <v>124.42100000000001</v>
      </c>
      <c r="BV66" s="9">
        <v>1522.0609999999999</v>
      </c>
      <c r="BW66" s="9">
        <v>781.75300000000004</v>
      </c>
      <c r="BX66" s="9">
        <v>740.30799999999999</v>
      </c>
      <c r="BY66" s="9">
        <v>572.59199999999998</v>
      </c>
      <c r="BZ66" s="9">
        <v>416.71600000000001</v>
      </c>
      <c r="CA66" s="9">
        <v>155.876</v>
      </c>
      <c r="CB66" s="9">
        <v>949.46900000000005</v>
      </c>
      <c r="CC66" s="9">
        <v>365.03699999999998</v>
      </c>
      <c r="CD66" s="9">
        <v>584.43200000000002</v>
      </c>
      <c r="CE66" s="9">
        <v>678.88099999999997</v>
      </c>
      <c r="CF66" s="9">
        <v>496.07100000000003</v>
      </c>
      <c r="CG66" s="9">
        <v>182.81100000000001</v>
      </c>
      <c r="CH66" s="9">
        <v>1041.932</v>
      </c>
      <c r="CI66" s="9">
        <v>398.185</v>
      </c>
      <c r="CJ66" s="9">
        <v>643.74800000000005</v>
      </c>
      <c r="CK66" s="9">
        <v>1032.249</v>
      </c>
      <c r="CL66" s="9">
        <v>424.05099999999999</v>
      </c>
      <c r="CM66" s="9">
        <v>608.197</v>
      </c>
      <c r="CN66" s="9">
        <v>1969.838</v>
      </c>
      <c r="CO66" s="9">
        <v>1008.424</v>
      </c>
      <c r="CP66" s="9">
        <v>961.41499999999996</v>
      </c>
      <c r="CQ66" s="9">
        <v>943.44299999999998</v>
      </c>
      <c r="CR66" s="9">
        <v>573.596</v>
      </c>
      <c r="CS66" s="9">
        <v>369.84699999999998</v>
      </c>
      <c r="CT66" s="9">
        <v>1026.395</v>
      </c>
      <c r="CU66" s="9">
        <v>434.82799999999997</v>
      </c>
      <c r="CV66" s="9">
        <v>591.56700000000001</v>
      </c>
      <c r="CW66" s="9">
        <v>484.38600000000002</v>
      </c>
      <c r="CX66" s="9">
        <v>235.94399999999999</v>
      </c>
      <c r="CY66" s="9">
        <v>248.44300000000001</v>
      </c>
      <c r="CZ66" s="9">
        <v>87.555000000000007</v>
      </c>
      <c r="DA66" s="9">
        <v>42.128</v>
      </c>
      <c r="DB66" s="9">
        <v>45.426000000000002</v>
      </c>
      <c r="DC66" s="9">
        <v>16.47</v>
      </c>
      <c r="DD66" s="9">
        <v>12.837999999999999</v>
      </c>
      <c r="DE66" s="9">
        <v>3.6320000000000001</v>
      </c>
      <c r="DF66" s="9">
        <v>11.805999999999999</v>
      </c>
      <c r="DG66" s="9">
        <v>9.0220000000000002</v>
      </c>
      <c r="DH66" s="9">
        <v>2.7839999999999998</v>
      </c>
      <c r="DI66" s="9">
        <v>4.6639999999999997</v>
      </c>
      <c r="DJ66" s="9">
        <v>3.8149999999999999</v>
      </c>
      <c r="DK66" s="9">
        <v>0.84799999999999998</v>
      </c>
      <c r="DL66" s="9">
        <v>71.084999999999994</v>
      </c>
      <c r="DM66" s="9">
        <v>29.291</v>
      </c>
      <c r="DN66" s="9">
        <v>41.793999999999997</v>
      </c>
      <c r="DO66" s="9">
        <v>446.185</v>
      </c>
      <c r="DP66" s="9">
        <v>218.232</v>
      </c>
      <c r="DQ66" s="9">
        <v>227.952</v>
      </c>
      <c r="DR66" s="9">
        <v>99.052000000000007</v>
      </c>
      <c r="DS66" s="9">
        <v>71.753</v>
      </c>
      <c r="DT66" s="9">
        <v>27.3</v>
      </c>
      <c r="DU66" s="9">
        <v>347.13200000000001</v>
      </c>
      <c r="DV66" s="9">
        <v>146.47999999999999</v>
      </c>
      <c r="DW66" s="9">
        <v>200.65299999999999</v>
      </c>
      <c r="DX66" s="9">
        <v>111.072</v>
      </c>
      <c r="DY66" s="9">
        <v>80.14</v>
      </c>
      <c r="DZ66" s="9">
        <v>30.931999999999999</v>
      </c>
      <c r="EA66" s="9">
        <v>373.31400000000002</v>
      </c>
      <c r="EB66" s="9">
        <v>155.804</v>
      </c>
      <c r="EC66" s="9">
        <v>217.511</v>
      </c>
      <c r="ED66" s="9">
        <v>358.93900000000002</v>
      </c>
      <c r="EE66" s="9">
        <v>155.50200000000001</v>
      </c>
      <c r="EF66" s="9">
        <v>203.43600000000001</v>
      </c>
      <c r="EG66" s="9">
        <v>696.55600000000004</v>
      </c>
      <c r="EH66" s="9">
        <v>345.93299999999999</v>
      </c>
      <c r="EI66" s="9">
        <v>350.62299999999999</v>
      </c>
      <c r="EJ66" s="9">
        <v>184.809</v>
      </c>
      <c r="EK66" s="9">
        <v>132.547</v>
      </c>
      <c r="EL66" s="9">
        <v>52.261000000000003</v>
      </c>
      <c r="EM66" s="9">
        <v>511.74700000000001</v>
      </c>
      <c r="EN66" s="9">
        <v>213.386</v>
      </c>
      <c r="EO66" s="9">
        <v>298.36099999999999</v>
      </c>
      <c r="EP66" s="9">
        <v>207.36600000000001</v>
      </c>
      <c r="EQ66" s="9">
        <v>100.971</v>
      </c>
      <c r="ER66" s="9">
        <v>106.39400000000001</v>
      </c>
      <c r="ES66" s="9">
        <v>36.308</v>
      </c>
      <c r="ET66" s="9">
        <v>17.995000000000001</v>
      </c>
      <c r="EU66" s="9">
        <v>18.312999999999999</v>
      </c>
      <c r="EV66" s="9">
        <v>3.903</v>
      </c>
      <c r="EW66" s="9">
        <v>3.3290000000000002</v>
      </c>
      <c r="EX66" s="9">
        <v>0.57499999999999996</v>
      </c>
      <c r="EY66" s="9">
        <v>3.903</v>
      </c>
      <c r="EZ66" s="9">
        <v>3.3290000000000002</v>
      </c>
      <c r="FA66" s="9">
        <v>0.57499999999999996</v>
      </c>
      <c r="FB66" s="9">
        <v>0</v>
      </c>
      <c r="FC66" s="9">
        <v>0</v>
      </c>
      <c r="FD66" s="9">
        <v>0</v>
      </c>
      <c r="FE66" s="9">
        <v>32.405000000000001</v>
      </c>
      <c r="FF66" s="9">
        <v>14.666</v>
      </c>
      <c r="FG66" s="9">
        <v>17.739000000000001</v>
      </c>
      <c r="FH66" s="9">
        <v>191.72300000000001</v>
      </c>
      <c r="FI66" s="9">
        <v>93.734999999999999</v>
      </c>
      <c r="FJ66" s="9">
        <v>97.988</v>
      </c>
      <c r="FK66" s="9">
        <v>23.65</v>
      </c>
      <c r="FL66" s="9">
        <v>20.306000000000001</v>
      </c>
      <c r="FM66" s="9">
        <v>3.3439999999999999</v>
      </c>
      <c r="FN66" s="9">
        <v>168.07300000000001</v>
      </c>
      <c r="FO66" s="9">
        <v>73.429000000000002</v>
      </c>
      <c r="FP66" s="9">
        <v>94.644000000000005</v>
      </c>
      <c r="FQ66" s="9">
        <v>26.12</v>
      </c>
      <c r="FR66" s="9">
        <v>22.201000000000001</v>
      </c>
      <c r="FS66" s="9">
        <v>3.919</v>
      </c>
      <c r="FT66" s="9">
        <v>181.24600000000001</v>
      </c>
      <c r="FU66" s="9">
        <v>78.77</v>
      </c>
      <c r="FV66" s="9">
        <v>102.476</v>
      </c>
      <c r="FW66" s="9">
        <v>171.976</v>
      </c>
      <c r="FX66" s="9">
        <v>76.757000000000005</v>
      </c>
      <c r="FY66" s="9">
        <v>95.218000000000004</v>
      </c>
      <c r="FZ66" s="9">
        <v>1273.2819999999999</v>
      </c>
      <c r="GA66" s="9">
        <v>662.49</v>
      </c>
      <c r="GB66" s="9">
        <v>610.79200000000003</v>
      </c>
      <c r="GC66" s="9">
        <v>758.63499999999999</v>
      </c>
      <c r="GD66" s="9">
        <v>441.04899999999998</v>
      </c>
      <c r="GE66" s="9">
        <v>317.58600000000001</v>
      </c>
      <c r="GF66" s="9">
        <v>514.64800000000002</v>
      </c>
      <c r="GG66" s="9">
        <v>221.44200000000001</v>
      </c>
      <c r="GH66" s="9">
        <v>293.20600000000002</v>
      </c>
      <c r="GI66" s="9">
        <v>277.02100000000002</v>
      </c>
      <c r="GJ66" s="9">
        <v>134.97200000000001</v>
      </c>
      <c r="GK66" s="9">
        <v>142.048</v>
      </c>
      <c r="GL66" s="9">
        <v>51.246000000000002</v>
      </c>
      <c r="GM66" s="9">
        <v>24.132999999999999</v>
      </c>
      <c r="GN66" s="9">
        <v>27.113</v>
      </c>
      <c r="GO66" s="9">
        <v>12.567</v>
      </c>
      <c r="GP66" s="9">
        <v>9.5090000000000003</v>
      </c>
      <c r="GQ66" s="9">
        <v>3.0579999999999998</v>
      </c>
      <c r="GR66" s="9">
        <v>7.9029999999999996</v>
      </c>
      <c r="GS66" s="9">
        <v>5.694</v>
      </c>
      <c r="GT66" s="9">
        <v>2.2090000000000001</v>
      </c>
      <c r="GU66" s="9">
        <v>4.6639999999999997</v>
      </c>
      <c r="GV66" s="9">
        <v>3.8149999999999999</v>
      </c>
      <c r="GW66" s="9">
        <v>0.84799999999999998</v>
      </c>
      <c r="GX66" s="9">
        <v>38.68</v>
      </c>
      <c r="GY66" s="9">
        <v>14.624000000000001</v>
      </c>
      <c r="GZ66" s="9">
        <v>24.055</v>
      </c>
      <c r="HA66" s="9">
        <v>254.46199999999999</v>
      </c>
      <c r="HB66" s="9">
        <v>124.497</v>
      </c>
      <c r="HC66" s="9">
        <v>129.964</v>
      </c>
      <c r="HD66" s="9">
        <v>75.402000000000001</v>
      </c>
      <c r="HE66" s="9">
        <v>51.445999999999998</v>
      </c>
      <c r="HF66" s="9">
        <v>23.956</v>
      </c>
      <c r="HG66" s="9">
        <v>179.06</v>
      </c>
      <c r="HH66" s="9">
        <v>73.051000000000002</v>
      </c>
      <c r="HI66" s="9">
        <v>106.009</v>
      </c>
      <c r="HJ66" s="9">
        <v>84.951999999999998</v>
      </c>
      <c r="HK66" s="9">
        <v>57.939</v>
      </c>
      <c r="HL66" s="9">
        <v>27.013000000000002</v>
      </c>
      <c r="HM66" s="9">
        <v>192.06899999999999</v>
      </c>
      <c r="HN66" s="9">
        <v>77.034000000000006</v>
      </c>
      <c r="HO66" s="9">
        <v>115.035</v>
      </c>
      <c r="HP66" s="9">
        <v>186.96299999999999</v>
      </c>
      <c r="HQ66" s="9">
        <v>78.745000000000005</v>
      </c>
      <c r="HR66" s="9">
        <v>108.218</v>
      </c>
      <c r="HS66" s="9">
        <v>3027.7460000000001</v>
      </c>
      <c r="HT66" s="9">
        <v>1631.6510000000001</v>
      </c>
      <c r="HU66" s="9">
        <v>1396.095</v>
      </c>
      <c r="HV66" s="9">
        <v>2329.8200000000002</v>
      </c>
      <c r="HW66" s="9">
        <v>1418.6759999999999</v>
      </c>
      <c r="HX66" s="9">
        <v>911.14499999999998</v>
      </c>
      <c r="HY66" s="9">
        <v>697.92600000000004</v>
      </c>
      <c r="HZ66" s="9">
        <v>212.976</v>
      </c>
      <c r="IA66" s="9">
        <v>484.95</v>
      </c>
      <c r="IB66" s="9">
        <v>421.548</v>
      </c>
      <c r="IC66" s="9">
        <v>239.886</v>
      </c>
      <c r="ID66" s="9">
        <v>181.66200000000001</v>
      </c>
      <c r="IE66" s="9">
        <v>73.533000000000001</v>
      </c>
      <c r="IF66" s="9">
        <v>40.246000000000002</v>
      </c>
      <c r="IG66" s="9">
        <v>33.287999999999997</v>
      </c>
      <c r="IH66" s="9">
        <v>35.709000000000003</v>
      </c>
      <c r="II66" s="9">
        <v>23.724</v>
      </c>
      <c r="IJ66" s="9">
        <v>11.984999999999999</v>
      </c>
      <c r="IK66" s="9">
        <v>20.707999999999998</v>
      </c>
      <c r="IL66" s="9">
        <v>12.763</v>
      </c>
      <c r="IM66" s="9">
        <v>7.9450000000000003</v>
      </c>
      <c r="IN66" s="9">
        <v>15.002000000000001</v>
      </c>
      <c r="IO66" s="9">
        <v>10.961</v>
      </c>
      <c r="IP66" s="9">
        <v>4.04</v>
      </c>
      <c r="IQ66" s="9">
        <v>37.823999999999998</v>
      </c>
    </row>
    <row r="67" spans="1:251">
      <c r="A67" s="10">
        <v>43525</v>
      </c>
      <c r="B67" s="9">
        <v>12777.528</v>
      </c>
      <c r="C67" s="9">
        <v>6793.7950000000001</v>
      </c>
      <c r="D67" s="9">
        <v>5983.7330000000002</v>
      </c>
      <c r="E67" s="9">
        <v>8761.0059999999994</v>
      </c>
      <c r="F67" s="9">
        <v>5524.7389999999996</v>
      </c>
      <c r="G67" s="9">
        <v>3236.2669999999998</v>
      </c>
      <c r="H67" s="9">
        <v>4016.5219999999999</v>
      </c>
      <c r="I67" s="9">
        <v>1269.056</v>
      </c>
      <c r="J67" s="9">
        <v>2747.4659999999999</v>
      </c>
      <c r="K67" s="9">
        <v>1786.9010000000001</v>
      </c>
      <c r="L67" s="9">
        <v>927.01</v>
      </c>
      <c r="M67" s="9">
        <v>859.89099999999996</v>
      </c>
      <c r="N67" s="9">
        <v>339.37599999999998</v>
      </c>
      <c r="O67" s="9">
        <v>188.49299999999999</v>
      </c>
      <c r="P67" s="9">
        <v>150.88399999999999</v>
      </c>
      <c r="Q67" s="9">
        <v>124.31100000000001</v>
      </c>
      <c r="R67" s="9">
        <v>94.091999999999999</v>
      </c>
      <c r="S67" s="9">
        <v>30.219000000000001</v>
      </c>
      <c r="T67" s="9">
        <v>68.59</v>
      </c>
      <c r="U67" s="9">
        <v>53.832000000000001</v>
      </c>
      <c r="V67" s="9">
        <v>14.757999999999999</v>
      </c>
      <c r="W67" s="9">
        <v>55.720999999999997</v>
      </c>
      <c r="X67" s="9">
        <v>40.26</v>
      </c>
      <c r="Y67" s="9">
        <v>15.461</v>
      </c>
      <c r="Z67" s="9">
        <v>215.065</v>
      </c>
      <c r="AA67" s="9">
        <v>94.4</v>
      </c>
      <c r="AB67" s="9">
        <v>120.66500000000001</v>
      </c>
      <c r="AC67" s="9">
        <v>1597.481</v>
      </c>
      <c r="AD67" s="9">
        <v>822.18799999999999</v>
      </c>
      <c r="AE67" s="9">
        <v>775.29300000000001</v>
      </c>
      <c r="AF67" s="9">
        <v>576.47799999999995</v>
      </c>
      <c r="AG67" s="9">
        <v>420.23099999999999</v>
      </c>
      <c r="AH67" s="9">
        <v>156.24700000000001</v>
      </c>
      <c r="AI67" s="9">
        <v>1021.003</v>
      </c>
      <c r="AJ67" s="9">
        <v>401.95699999999999</v>
      </c>
      <c r="AK67" s="9">
        <v>619.04600000000005</v>
      </c>
      <c r="AL67" s="9">
        <v>665.36699999999996</v>
      </c>
      <c r="AM67" s="9">
        <v>485.13</v>
      </c>
      <c r="AN67" s="9">
        <v>180.23699999999999</v>
      </c>
      <c r="AO67" s="9">
        <v>1121.5329999999999</v>
      </c>
      <c r="AP67" s="9">
        <v>441.88</v>
      </c>
      <c r="AQ67" s="9">
        <v>679.654</v>
      </c>
      <c r="AR67" s="9">
        <v>1089.5930000000001</v>
      </c>
      <c r="AS67" s="9">
        <v>455.78899999999999</v>
      </c>
      <c r="AT67" s="9">
        <v>633.80399999999997</v>
      </c>
      <c r="AU67" s="9">
        <v>12214.278</v>
      </c>
      <c r="AV67" s="9">
        <v>6452.6220000000003</v>
      </c>
      <c r="AW67" s="9">
        <v>5761.6559999999999</v>
      </c>
      <c r="AX67" s="9">
        <v>8498.17</v>
      </c>
      <c r="AY67" s="9">
        <v>5336.9170000000004</v>
      </c>
      <c r="AZ67" s="9">
        <v>3161.2539999999999</v>
      </c>
      <c r="BA67" s="9">
        <v>3716.1080000000002</v>
      </c>
      <c r="BB67" s="9">
        <v>1115.7049999999999</v>
      </c>
      <c r="BC67" s="9">
        <v>2600.4029999999998</v>
      </c>
      <c r="BD67" s="9">
        <v>1736.39</v>
      </c>
      <c r="BE67" s="9">
        <v>895.23800000000006</v>
      </c>
      <c r="BF67" s="9">
        <v>841.15300000000002</v>
      </c>
      <c r="BG67" s="9">
        <v>315.072</v>
      </c>
      <c r="BH67" s="9">
        <v>171.887</v>
      </c>
      <c r="BI67" s="9">
        <v>143.184</v>
      </c>
      <c r="BJ67" s="9">
        <v>116.14400000000001</v>
      </c>
      <c r="BK67" s="9">
        <v>87.825999999999993</v>
      </c>
      <c r="BL67" s="9">
        <v>28.318000000000001</v>
      </c>
      <c r="BM67" s="9">
        <v>61.984999999999999</v>
      </c>
      <c r="BN67" s="9">
        <v>48.750999999999998</v>
      </c>
      <c r="BO67" s="9">
        <v>13.234</v>
      </c>
      <c r="BP67" s="9">
        <v>54.158999999999999</v>
      </c>
      <c r="BQ67" s="9">
        <v>39.075000000000003</v>
      </c>
      <c r="BR67" s="9">
        <v>15.084</v>
      </c>
      <c r="BS67" s="9">
        <v>198.928</v>
      </c>
      <c r="BT67" s="9">
        <v>84.061999999999998</v>
      </c>
      <c r="BU67" s="9">
        <v>114.866</v>
      </c>
      <c r="BV67" s="9">
        <v>1567.64</v>
      </c>
      <c r="BW67" s="9">
        <v>803.82</v>
      </c>
      <c r="BX67" s="9">
        <v>763.82100000000003</v>
      </c>
      <c r="BY67" s="9">
        <v>569.93399999999997</v>
      </c>
      <c r="BZ67" s="9">
        <v>415.23500000000001</v>
      </c>
      <c r="CA67" s="9">
        <v>154.69900000000001</v>
      </c>
      <c r="CB67" s="9">
        <v>997.70699999999999</v>
      </c>
      <c r="CC67" s="9">
        <v>388.58499999999998</v>
      </c>
      <c r="CD67" s="9">
        <v>609.12199999999996</v>
      </c>
      <c r="CE67" s="9">
        <v>651.29499999999996</v>
      </c>
      <c r="CF67" s="9">
        <v>474.50700000000001</v>
      </c>
      <c r="CG67" s="9">
        <v>176.78800000000001</v>
      </c>
      <c r="CH67" s="9">
        <v>1085.095</v>
      </c>
      <c r="CI67" s="9">
        <v>420.73099999999999</v>
      </c>
      <c r="CJ67" s="9">
        <v>664.36400000000003</v>
      </c>
      <c r="CK67" s="9">
        <v>1059.691</v>
      </c>
      <c r="CL67" s="9">
        <v>437.33600000000001</v>
      </c>
      <c r="CM67" s="9">
        <v>622.35599999999999</v>
      </c>
      <c r="CN67" s="9">
        <v>1940.2080000000001</v>
      </c>
      <c r="CO67" s="9">
        <v>992.34</v>
      </c>
      <c r="CP67" s="9">
        <v>947.86900000000003</v>
      </c>
      <c r="CQ67" s="9">
        <v>888.351</v>
      </c>
      <c r="CR67" s="9">
        <v>539.11800000000005</v>
      </c>
      <c r="CS67" s="9">
        <v>349.233</v>
      </c>
      <c r="CT67" s="9">
        <v>1051.857</v>
      </c>
      <c r="CU67" s="9">
        <v>453.221</v>
      </c>
      <c r="CV67" s="9">
        <v>598.63599999999997</v>
      </c>
      <c r="CW67" s="9">
        <v>490.79399999999998</v>
      </c>
      <c r="CX67" s="9">
        <v>245.02799999999999</v>
      </c>
      <c r="CY67" s="9">
        <v>245.76599999999999</v>
      </c>
      <c r="CZ67" s="9">
        <v>82.823999999999998</v>
      </c>
      <c r="DA67" s="9">
        <v>39</v>
      </c>
      <c r="DB67" s="9">
        <v>43.823999999999998</v>
      </c>
      <c r="DC67" s="9">
        <v>11.653</v>
      </c>
      <c r="DD67" s="9">
        <v>8.4009999999999998</v>
      </c>
      <c r="DE67" s="9">
        <v>3.2509999999999999</v>
      </c>
      <c r="DF67" s="9">
        <v>6.5119999999999996</v>
      </c>
      <c r="DG67" s="9">
        <v>4.9980000000000002</v>
      </c>
      <c r="DH67" s="9">
        <v>1.514</v>
      </c>
      <c r="DI67" s="9">
        <v>5.141</v>
      </c>
      <c r="DJ67" s="9">
        <v>3.4039999999999999</v>
      </c>
      <c r="DK67" s="9">
        <v>1.7370000000000001</v>
      </c>
      <c r="DL67" s="9">
        <v>71.171000000000006</v>
      </c>
      <c r="DM67" s="9">
        <v>30.599</v>
      </c>
      <c r="DN67" s="9">
        <v>40.573</v>
      </c>
      <c r="DO67" s="9">
        <v>459.04899999999998</v>
      </c>
      <c r="DP67" s="9">
        <v>228.751</v>
      </c>
      <c r="DQ67" s="9">
        <v>230.298</v>
      </c>
      <c r="DR67" s="9">
        <v>97.498000000000005</v>
      </c>
      <c r="DS67" s="9">
        <v>66.048000000000002</v>
      </c>
      <c r="DT67" s="9">
        <v>31.451000000000001</v>
      </c>
      <c r="DU67" s="9">
        <v>361.55099999999999</v>
      </c>
      <c r="DV67" s="9">
        <v>162.70400000000001</v>
      </c>
      <c r="DW67" s="9">
        <v>198.84800000000001</v>
      </c>
      <c r="DX67" s="9">
        <v>102.86</v>
      </c>
      <c r="DY67" s="9">
        <v>69.974999999999994</v>
      </c>
      <c r="DZ67" s="9">
        <v>32.884999999999998</v>
      </c>
      <c r="EA67" s="9">
        <v>387.935</v>
      </c>
      <c r="EB67" s="9">
        <v>175.053</v>
      </c>
      <c r="EC67" s="9">
        <v>212.88200000000001</v>
      </c>
      <c r="ED67" s="9">
        <v>368.06299999999999</v>
      </c>
      <c r="EE67" s="9">
        <v>167.70099999999999</v>
      </c>
      <c r="EF67" s="9">
        <v>200.36199999999999</v>
      </c>
      <c r="EG67" s="9">
        <v>681.80399999999997</v>
      </c>
      <c r="EH67" s="9">
        <v>333.47500000000002</v>
      </c>
      <c r="EI67" s="9">
        <v>348.32900000000001</v>
      </c>
      <c r="EJ67" s="9">
        <v>164.946</v>
      </c>
      <c r="EK67" s="9">
        <v>114.947</v>
      </c>
      <c r="EL67" s="9">
        <v>49.999000000000002</v>
      </c>
      <c r="EM67" s="9">
        <v>516.85799999999995</v>
      </c>
      <c r="EN67" s="9">
        <v>218.529</v>
      </c>
      <c r="EO67" s="9">
        <v>298.33</v>
      </c>
      <c r="EP67" s="9">
        <v>216.22</v>
      </c>
      <c r="EQ67" s="9">
        <v>104.14100000000001</v>
      </c>
      <c r="ER67" s="9">
        <v>112.07899999999999</v>
      </c>
      <c r="ES67" s="9">
        <v>39.029000000000003</v>
      </c>
      <c r="ET67" s="9">
        <v>15.632</v>
      </c>
      <c r="EU67" s="9">
        <v>23.396999999999998</v>
      </c>
      <c r="EV67" s="9">
        <v>2.351</v>
      </c>
      <c r="EW67" s="9">
        <v>1.369</v>
      </c>
      <c r="EX67" s="9">
        <v>0.98199999999999998</v>
      </c>
      <c r="EY67" s="9">
        <v>1.583</v>
      </c>
      <c r="EZ67" s="9">
        <v>1.135</v>
      </c>
      <c r="FA67" s="9">
        <v>0.44900000000000001</v>
      </c>
      <c r="FB67" s="9">
        <v>0.76800000000000002</v>
      </c>
      <c r="FC67" s="9">
        <v>0.23400000000000001</v>
      </c>
      <c r="FD67" s="9">
        <v>0.53300000000000003</v>
      </c>
      <c r="FE67" s="9">
        <v>36.677999999999997</v>
      </c>
      <c r="FF67" s="9">
        <v>14.263</v>
      </c>
      <c r="FG67" s="9">
        <v>22.414999999999999</v>
      </c>
      <c r="FH67" s="9">
        <v>201.67099999999999</v>
      </c>
      <c r="FI67" s="9">
        <v>98.512</v>
      </c>
      <c r="FJ67" s="9">
        <v>103.15900000000001</v>
      </c>
      <c r="FK67" s="9">
        <v>19.606000000000002</v>
      </c>
      <c r="FL67" s="9">
        <v>14.664</v>
      </c>
      <c r="FM67" s="9">
        <v>4.9429999999999996</v>
      </c>
      <c r="FN67" s="9">
        <v>182.06399999999999</v>
      </c>
      <c r="FO67" s="9">
        <v>83.849000000000004</v>
      </c>
      <c r="FP67" s="9">
        <v>98.215999999999994</v>
      </c>
      <c r="FQ67" s="9">
        <v>20.722999999999999</v>
      </c>
      <c r="FR67" s="9">
        <v>15.247</v>
      </c>
      <c r="FS67" s="9">
        <v>5.476</v>
      </c>
      <c r="FT67" s="9">
        <v>195.49799999999999</v>
      </c>
      <c r="FU67" s="9">
        <v>88.894000000000005</v>
      </c>
      <c r="FV67" s="9">
        <v>106.60299999999999</v>
      </c>
      <c r="FW67" s="9">
        <v>183.648</v>
      </c>
      <c r="FX67" s="9">
        <v>84.983999999999995</v>
      </c>
      <c r="FY67" s="9">
        <v>98.664000000000001</v>
      </c>
      <c r="FZ67" s="9">
        <v>1258.404</v>
      </c>
      <c r="GA67" s="9">
        <v>658.86400000000003</v>
      </c>
      <c r="GB67" s="9">
        <v>599.54</v>
      </c>
      <c r="GC67" s="9">
        <v>723.40499999999997</v>
      </c>
      <c r="GD67" s="9">
        <v>424.17200000000003</v>
      </c>
      <c r="GE67" s="9">
        <v>299.233</v>
      </c>
      <c r="GF67" s="9">
        <v>534.99900000000002</v>
      </c>
      <c r="GG67" s="9">
        <v>234.69300000000001</v>
      </c>
      <c r="GH67" s="9">
        <v>300.30599999999998</v>
      </c>
      <c r="GI67" s="9">
        <v>274.57400000000001</v>
      </c>
      <c r="GJ67" s="9">
        <v>140.887</v>
      </c>
      <c r="GK67" s="9">
        <v>133.68700000000001</v>
      </c>
      <c r="GL67" s="9">
        <v>43.795000000000002</v>
      </c>
      <c r="GM67" s="9">
        <v>23.367999999999999</v>
      </c>
      <c r="GN67" s="9">
        <v>20.427</v>
      </c>
      <c r="GO67" s="9">
        <v>9.3019999999999996</v>
      </c>
      <c r="GP67" s="9">
        <v>7.032</v>
      </c>
      <c r="GQ67" s="9">
        <v>2.2690000000000001</v>
      </c>
      <c r="GR67" s="9">
        <v>4.9279999999999999</v>
      </c>
      <c r="GS67" s="9">
        <v>3.863</v>
      </c>
      <c r="GT67" s="9">
        <v>1.0649999999999999</v>
      </c>
      <c r="GU67" s="9">
        <v>4.3739999999999997</v>
      </c>
      <c r="GV67" s="9">
        <v>3.169</v>
      </c>
      <c r="GW67" s="9">
        <v>1.204</v>
      </c>
      <c r="GX67" s="9">
        <v>34.493000000000002</v>
      </c>
      <c r="GY67" s="9">
        <v>16.335999999999999</v>
      </c>
      <c r="GZ67" s="9">
        <v>18.157</v>
      </c>
      <c r="HA67" s="9">
        <v>257.37900000000002</v>
      </c>
      <c r="HB67" s="9">
        <v>130.239</v>
      </c>
      <c r="HC67" s="9">
        <v>127.14</v>
      </c>
      <c r="HD67" s="9">
        <v>77.891999999999996</v>
      </c>
      <c r="HE67" s="9">
        <v>51.384</v>
      </c>
      <c r="HF67" s="9">
        <v>26.507999999999999</v>
      </c>
      <c r="HG67" s="9">
        <v>179.48699999999999</v>
      </c>
      <c r="HH67" s="9">
        <v>78.855000000000004</v>
      </c>
      <c r="HI67" s="9">
        <v>100.63200000000001</v>
      </c>
      <c r="HJ67" s="9">
        <v>82.137</v>
      </c>
      <c r="HK67" s="9">
        <v>54.728000000000002</v>
      </c>
      <c r="HL67" s="9">
        <v>27.408999999999999</v>
      </c>
      <c r="HM67" s="9">
        <v>192.43700000000001</v>
      </c>
      <c r="HN67" s="9">
        <v>86.159000000000006</v>
      </c>
      <c r="HO67" s="9">
        <v>106.27800000000001</v>
      </c>
      <c r="HP67" s="9">
        <v>184.41499999999999</v>
      </c>
      <c r="HQ67" s="9">
        <v>82.718000000000004</v>
      </c>
      <c r="HR67" s="9">
        <v>101.697</v>
      </c>
      <c r="HS67" s="9">
        <v>3013.4520000000002</v>
      </c>
      <c r="HT67" s="9">
        <v>1630.0840000000001</v>
      </c>
      <c r="HU67" s="9">
        <v>1383.3679999999999</v>
      </c>
      <c r="HV67" s="9">
        <v>2290.623</v>
      </c>
      <c r="HW67" s="9">
        <v>1393.575</v>
      </c>
      <c r="HX67" s="9">
        <v>897.048</v>
      </c>
      <c r="HY67" s="9">
        <v>722.82899999999995</v>
      </c>
      <c r="HZ67" s="9">
        <v>236.50899999999999</v>
      </c>
      <c r="IA67" s="9">
        <v>486.32</v>
      </c>
      <c r="IB67" s="9">
        <v>411.58300000000003</v>
      </c>
      <c r="IC67" s="9">
        <v>241.22</v>
      </c>
      <c r="ID67" s="9">
        <v>170.363</v>
      </c>
      <c r="IE67" s="9">
        <v>58.9</v>
      </c>
      <c r="IF67" s="9">
        <v>33.704000000000001</v>
      </c>
      <c r="IG67" s="9">
        <v>25.196000000000002</v>
      </c>
      <c r="IH67" s="9">
        <v>23.507999999999999</v>
      </c>
      <c r="II67" s="9">
        <v>16.477</v>
      </c>
      <c r="IJ67" s="9">
        <v>7.0309999999999997</v>
      </c>
      <c r="IK67" s="9">
        <v>11.59</v>
      </c>
      <c r="IL67" s="9">
        <v>9.5470000000000006</v>
      </c>
      <c r="IM67" s="9">
        <v>2.044</v>
      </c>
      <c r="IN67" s="9">
        <v>11.917</v>
      </c>
      <c r="IO67" s="9">
        <v>6.93</v>
      </c>
      <c r="IP67" s="9">
        <v>4.9880000000000004</v>
      </c>
      <c r="IQ67" s="9">
        <v>35.392000000000003</v>
      </c>
    </row>
    <row r="68" spans="1:251">
      <c r="A68" s="10">
        <v>43556</v>
      </c>
      <c r="B68" s="9">
        <v>12824.174999999999</v>
      </c>
      <c r="C68" s="9">
        <v>6795.9669999999996</v>
      </c>
      <c r="D68" s="9">
        <v>6028.2079999999996</v>
      </c>
      <c r="E68" s="9">
        <v>8745.1029999999992</v>
      </c>
      <c r="F68" s="9">
        <v>5489.759</v>
      </c>
      <c r="G68" s="9">
        <v>3255.3440000000001</v>
      </c>
      <c r="H68" s="9">
        <v>4079.0720000000001</v>
      </c>
      <c r="I68" s="9">
        <v>1306.2080000000001</v>
      </c>
      <c r="J68" s="9">
        <v>2772.864</v>
      </c>
      <c r="K68" s="9">
        <v>1860.597</v>
      </c>
      <c r="L68" s="9">
        <v>990.03700000000003</v>
      </c>
      <c r="M68" s="9">
        <v>870.56</v>
      </c>
      <c r="N68" s="9">
        <v>355.93900000000002</v>
      </c>
      <c r="O68" s="9">
        <v>211.542</v>
      </c>
      <c r="P68" s="9">
        <v>144.39699999999999</v>
      </c>
      <c r="Q68" s="9">
        <v>136.38800000000001</v>
      </c>
      <c r="R68" s="9">
        <v>108.292</v>
      </c>
      <c r="S68" s="9">
        <v>28.096</v>
      </c>
      <c r="T68" s="9">
        <v>75.947000000000003</v>
      </c>
      <c r="U68" s="9">
        <v>58.112000000000002</v>
      </c>
      <c r="V68" s="9">
        <v>17.835000000000001</v>
      </c>
      <c r="W68" s="9">
        <v>60.441000000000003</v>
      </c>
      <c r="X68" s="9">
        <v>50.18</v>
      </c>
      <c r="Y68" s="9">
        <v>10.260999999999999</v>
      </c>
      <c r="Z68" s="9">
        <v>219.55099999999999</v>
      </c>
      <c r="AA68" s="9">
        <v>103.25</v>
      </c>
      <c r="AB68" s="9">
        <v>116.301</v>
      </c>
      <c r="AC68" s="9">
        <v>1667.652</v>
      </c>
      <c r="AD68" s="9">
        <v>873.31399999999996</v>
      </c>
      <c r="AE68" s="9">
        <v>794.33799999999997</v>
      </c>
      <c r="AF68" s="9">
        <v>607.76499999999999</v>
      </c>
      <c r="AG68" s="9">
        <v>443.58800000000002</v>
      </c>
      <c r="AH68" s="9">
        <v>164.17699999999999</v>
      </c>
      <c r="AI68" s="9">
        <v>1059.8869999999999</v>
      </c>
      <c r="AJ68" s="9">
        <v>429.726</v>
      </c>
      <c r="AK68" s="9">
        <v>630.16099999999994</v>
      </c>
      <c r="AL68" s="9">
        <v>701.48299999999995</v>
      </c>
      <c r="AM68" s="9">
        <v>517.14499999999998</v>
      </c>
      <c r="AN68" s="9">
        <v>184.339</v>
      </c>
      <c r="AO68" s="9">
        <v>1159.114</v>
      </c>
      <c r="AP68" s="9">
        <v>472.89299999999997</v>
      </c>
      <c r="AQ68" s="9">
        <v>686.221</v>
      </c>
      <c r="AR68" s="9">
        <v>1135.8340000000001</v>
      </c>
      <c r="AS68" s="9">
        <v>487.83800000000002</v>
      </c>
      <c r="AT68" s="9">
        <v>647.99599999999998</v>
      </c>
      <c r="AU68" s="9">
        <v>12256.763999999999</v>
      </c>
      <c r="AV68" s="9">
        <v>6449.451</v>
      </c>
      <c r="AW68" s="9">
        <v>5807.3130000000001</v>
      </c>
      <c r="AX68" s="9">
        <v>8484.8269999999993</v>
      </c>
      <c r="AY68" s="9">
        <v>5305.2060000000001</v>
      </c>
      <c r="AZ68" s="9">
        <v>3179.6210000000001</v>
      </c>
      <c r="BA68" s="9">
        <v>3771.9360000000001</v>
      </c>
      <c r="BB68" s="9">
        <v>1144.2449999999999</v>
      </c>
      <c r="BC68" s="9">
        <v>2627.692</v>
      </c>
      <c r="BD68" s="9">
        <v>1806.4739999999999</v>
      </c>
      <c r="BE68" s="9">
        <v>953.82100000000003</v>
      </c>
      <c r="BF68" s="9">
        <v>852.65300000000002</v>
      </c>
      <c r="BG68" s="9">
        <v>328.71</v>
      </c>
      <c r="BH68" s="9">
        <v>191.46</v>
      </c>
      <c r="BI68" s="9">
        <v>137.25</v>
      </c>
      <c r="BJ68" s="9">
        <v>129.494</v>
      </c>
      <c r="BK68" s="9">
        <v>103.232</v>
      </c>
      <c r="BL68" s="9">
        <v>26.263000000000002</v>
      </c>
      <c r="BM68" s="9">
        <v>71.891999999999996</v>
      </c>
      <c r="BN68" s="9">
        <v>55.341000000000001</v>
      </c>
      <c r="BO68" s="9">
        <v>16.550999999999998</v>
      </c>
      <c r="BP68" s="9">
        <v>57.601999999999997</v>
      </c>
      <c r="BQ68" s="9">
        <v>47.890999999999998</v>
      </c>
      <c r="BR68" s="9">
        <v>9.7110000000000003</v>
      </c>
      <c r="BS68" s="9">
        <v>199.21600000000001</v>
      </c>
      <c r="BT68" s="9">
        <v>88.227999999999994</v>
      </c>
      <c r="BU68" s="9">
        <v>110.988</v>
      </c>
      <c r="BV68" s="9">
        <v>1633.6420000000001</v>
      </c>
      <c r="BW68" s="9">
        <v>851.12</v>
      </c>
      <c r="BX68" s="9">
        <v>782.52200000000005</v>
      </c>
      <c r="BY68" s="9">
        <v>599.22699999999998</v>
      </c>
      <c r="BZ68" s="9">
        <v>437.76299999999998</v>
      </c>
      <c r="CA68" s="9">
        <v>161.46299999999999</v>
      </c>
      <c r="CB68" s="9">
        <v>1034.415</v>
      </c>
      <c r="CC68" s="9">
        <v>413.35599999999999</v>
      </c>
      <c r="CD68" s="9">
        <v>621.05899999999997</v>
      </c>
      <c r="CE68" s="9">
        <v>687.29100000000005</v>
      </c>
      <c r="CF68" s="9">
        <v>506.76900000000001</v>
      </c>
      <c r="CG68" s="9">
        <v>180.523</v>
      </c>
      <c r="CH68" s="9">
        <v>1119.183</v>
      </c>
      <c r="CI68" s="9">
        <v>447.053</v>
      </c>
      <c r="CJ68" s="9">
        <v>672.13</v>
      </c>
      <c r="CK68" s="9">
        <v>1106.307</v>
      </c>
      <c r="CL68" s="9">
        <v>468.697</v>
      </c>
      <c r="CM68" s="9">
        <v>637.61</v>
      </c>
      <c r="CN68" s="9">
        <v>1948.481</v>
      </c>
      <c r="CO68" s="9">
        <v>993.45500000000004</v>
      </c>
      <c r="CP68" s="9">
        <v>955.02599999999995</v>
      </c>
      <c r="CQ68" s="9">
        <v>868.22400000000005</v>
      </c>
      <c r="CR68" s="9">
        <v>526.98299999999995</v>
      </c>
      <c r="CS68" s="9">
        <v>341.24200000000002</v>
      </c>
      <c r="CT68" s="9">
        <v>1080.2570000000001</v>
      </c>
      <c r="CU68" s="9">
        <v>466.47300000000001</v>
      </c>
      <c r="CV68" s="9">
        <v>613.78399999999999</v>
      </c>
      <c r="CW68" s="9">
        <v>517.53700000000003</v>
      </c>
      <c r="CX68" s="9">
        <v>263.488</v>
      </c>
      <c r="CY68" s="9">
        <v>254.04900000000001</v>
      </c>
      <c r="CZ68" s="9">
        <v>89.727000000000004</v>
      </c>
      <c r="DA68" s="9">
        <v>50.180999999999997</v>
      </c>
      <c r="DB68" s="9">
        <v>39.545999999999999</v>
      </c>
      <c r="DC68" s="9">
        <v>19.931999999999999</v>
      </c>
      <c r="DD68" s="9">
        <v>15.727</v>
      </c>
      <c r="DE68" s="9">
        <v>4.2060000000000004</v>
      </c>
      <c r="DF68" s="9">
        <v>12.412000000000001</v>
      </c>
      <c r="DG68" s="9">
        <v>9.6809999999999992</v>
      </c>
      <c r="DH68" s="9">
        <v>2.7309999999999999</v>
      </c>
      <c r="DI68" s="9">
        <v>7.5209999999999999</v>
      </c>
      <c r="DJ68" s="9">
        <v>6.0460000000000003</v>
      </c>
      <c r="DK68" s="9">
        <v>1.4750000000000001</v>
      </c>
      <c r="DL68" s="9">
        <v>69.795000000000002</v>
      </c>
      <c r="DM68" s="9">
        <v>34.454000000000001</v>
      </c>
      <c r="DN68" s="9">
        <v>35.340000000000003</v>
      </c>
      <c r="DO68" s="9">
        <v>472.875</v>
      </c>
      <c r="DP68" s="9">
        <v>235.23099999999999</v>
      </c>
      <c r="DQ68" s="9">
        <v>237.643</v>
      </c>
      <c r="DR68" s="9">
        <v>101.908</v>
      </c>
      <c r="DS68" s="9">
        <v>67.549000000000007</v>
      </c>
      <c r="DT68" s="9">
        <v>34.359000000000002</v>
      </c>
      <c r="DU68" s="9">
        <v>370.96600000000001</v>
      </c>
      <c r="DV68" s="9">
        <v>167.68199999999999</v>
      </c>
      <c r="DW68" s="9">
        <v>203.285</v>
      </c>
      <c r="DX68" s="9">
        <v>114.265</v>
      </c>
      <c r="DY68" s="9">
        <v>78.682000000000002</v>
      </c>
      <c r="DZ68" s="9">
        <v>35.582999999999998</v>
      </c>
      <c r="EA68" s="9">
        <v>403.27100000000002</v>
      </c>
      <c r="EB68" s="9">
        <v>184.80600000000001</v>
      </c>
      <c r="EC68" s="9">
        <v>218.465</v>
      </c>
      <c r="ED68" s="9">
        <v>383.37799999999999</v>
      </c>
      <c r="EE68" s="9">
        <v>177.363</v>
      </c>
      <c r="EF68" s="9">
        <v>206.01499999999999</v>
      </c>
      <c r="EG68" s="9">
        <v>690.02200000000005</v>
      </c>
      <c r="EH68" s="9">
        <v>336.69</v>
      </c>
      <c r="EI68" s="9">
        <v>353.33199999999999</v>
      </c>
      <c r="EJ68" s="9">
        <v>165.74799999999999</v>
      </c>
      <c r="EK68" s="9">
        <v>114.289</v>
      </c>
      <c r="EL68" s="9">
        <v>51.459000000000003</v>
      </c>
      <c r="EM68" s="9">
        <v>524.27300000000002</v>
      </c>
      <c r="EN68" s="9">
        <v>222.40100000000001</v>
      </c>
      <c r="EO68" s="9">
        <v>301.87299999999999</v>
      </c>
      <c r="EP68" s="9">
        <v>228.56100000000001</v>
      </c>
      <c r="EQ68" s="9">
        <v>112.068</v>
      </c>
      <c r="ER68" s="9">
        <v>116.49299999999999</v>
      </c>
      <c r="ES68" s="9">
        <v>37.853000000000002</v>
      </c>
      <c r="ET68" s="9">
        <v>19.286000000000001</v>
      </c>
      <c r="EU68" s="9">
        <v>18.567</v>
      </c>
      <c r="EV68" s="9">
        <v>3.9740000000000002</v>
      </c>
      <c r="EW68" s="9">
        <v>2.976</v>
      </c>
      <c r="EX68" s="9">
        <v>0.998</v>
      </c>
      <c r="EY68" s="9">
        <v>2.6120000000000001</v>
      </c>
      <c r="EZ68" s="9">
        <v>2.2749999999999999</v>
      </c>
      <c r="FA68" s="9">
        <v>0.33800000000000002</v>
      </c>
      <c r="FB68" s="9">
        <v>1.361</v>
      </c>
      <c r="FC68" s="9">
        <v>0.70099999999999996</v>
      </c>
      <c r="FD68" s="9">
        <v>0.66</v>
      </c>
      <c r="FE68" s="9">
        <v>33.878999999999998</v>
      </c>
      <c r="FF68" s="9">
        <v>16.309999999999999</v>
      </c>
      <c r="FG68" s="9">
        <v>17.568999999999999</v>
      </c>
      <c r="FH68" s="9">
        <v>209.23500000000001</v>
      </c>
      <c r="FI68" s="9">
        <v>101.25700000000001</v>
      </c>
      <c r="FJ68" s="9">
        <v>107.97799999999999</v>
      </c>
      <c r="FK68" s="9">
        <v>20.434999999999999</v>
      </c>
      <c r="FL68" s="9">
        <v>14.804</v>
      </c>
      <c r="FM68" s="9">
        <v>5.63</v>
      </c>
      <c r="FN68" s="9">
        <v>188.80099999999999</v>
      </c>
      <c r="FO68" s="9">
        <v>86.453000000000003</v>
      </c>
      <c r="FP68" s="9">
        <v>102.348</v>
      </c>
      <c r="FQ68" s="9">
        <v>22.748000000000001</v>
      </c>
      <c r="FR68" s="9">
        <v>16.847000000000001</v>
      </c>
      <c r="FS68" s="9">
        <v>5.9</v>
      </c>
      <c r="FT68" s="9">
        <v>205.81399999999999</v>
      </c>
      <c r="FU68" s="9">
        <v>95.221000000000004</v>
      </c>
      <c r="FV68" s="9">
        <v>110.593</v>
      </c>
      <c r="FW68" s="9">
        <v>191.41300000000001</v>
      </c>
      <c r="FX68" s="9">
        <v>88.727999999999994</v>
      </c>
      <c r="FY68" s="9">
        <v>102.68600000000001</v>
      </c>
      <c r="FZ68" s="9">
        <v>1258.4590000000001</v>
      </c>
      <c r="GA68" s="9">
        <v>656.76499999999999</v>
      </c>
      <c r="GB68" s="9">
        <v>601.69399999999996</v>
      </c>
      <c r="GC68" s="9">
        <v>702.476</v>
      </c>
      <c r="GD68" s="9">
        <v>412.69299999999998</v>
      </c>
      <c r="GE68" s="9">
        <v>289.78300000000002</v>
      </c>
      <c r="GF68" s="9">
        <v>555.98299999999995</v>
      </c>
      <c r="GG68" s="9">
        <v>244.072</v>
      </c>
      <c r="GH68" s="9">
        <v>311.911</v>
      </c>
      <c r="GI68" s="9">
        <v>288.976</v>
      </c>
      <c r="GJ68" s="9">
        <v>151.41999999999999</v>
      </c>
      <c r="GK68" s="9">
        <v>137.55600000000001</v>
      </c>
      <c r="GL68" s="9">
        <v>51.874000000000002</v>
      </c>
      <c r="GM68" s="9">
        <v>30.895</v>
      </c>
      <c r="GN68" s="9">
        <v>20.978000000000002</v>
      </c>
      <c r="GO68" s="9">
        <v>15.959</v>
      </c>
      <c r="GP68" s="9">
        <v>12.750999999999999</v>
      </c>
      <c r="GQ68" s="9">
        <v>3.2069999999999999</v>
      </c>
      <c r="GR68" s="9">
        <v>9.7989999999999995</v>
      </c>
      <c r="GS68" s="9">
        <v>7.4059999999999997</v>
      </c>
      <c r="GT68" s="9">
        <v>2.3929999999999998</v>
      </c>
      <c r="GU68" s="9">
        <v>6.1589999999999998</v>
      </c>
      <c r="GV68" s="9">
        <v>5.3449999999999998</v>
      </c>
      <c r="GW68" s="9">
        <v>0.81399999999999995</v>
      </c>
      <c r="GX68" s="9">
        <v>35.914999999999999</v>
      </c>
      <c r="GY68" s="9">
        <v>18.143999999999998</v>
      </c>
      <c r="GZ68" s="9">
        <v>17.771000000000001</v>
      </c>
      <c r="HA68" s="9">
        <v>263.63900000000001</v>
      </c>
      <c r="HB68" s="9">
        <v>133.97399999999999</v>
      </c>
      <c r="HC68" s="9">
        <v>129.66499999999999</v>
      </c>
      <c r="HD68" s="9">
        <v>81.474000000000004</v>
      </c>
      <c r="HE68" s="9">
        <v>52.744999999999997</v>
      </c>
      <c r="HF68" s="9">
        <v>28.728000000000002</v>
      </c>
      <c r="HG68" s="9">
        <v>182.166</v>
      </c>
      <c r="HH68" s="9">
        <v>81.228999999999999</v>
      </c>
      <c r="HI68" s="9">
        <v>100.937</v>
      </c>
      <c r="HJ68" s="9">
        <v>91.518000000000001</v>
      </c>
      <c r="HK68" s="9">
        <v>61.835000000000001</v>
      </c>
      <c r="HL68" s="9">
        <v>29.683</v>
      </c>
      <c r="HM68" s="9">
        <v>197.458</v>
      </c>
      <c r="HN68" s="9">
        <v>89.584999999999994</v>
      </c>
      <c r="HO68" s="9">
        <v>107.873</v>
      </c>
      <c r="HP68" s="9">
        <v>191.965</v>
      </c>
      <c r="HQ68" s="9">
        <v>88.635000000000005</v>
      </c>
      <c r="HR68" s="9">
        <v>103.33</v>
      </c>
      <c r="HS68" s="9">
        <v>3029.8130000000001</v>
      </c>
      <c r="HT68" s="9">
        <v>1616.3420000000001</v>
      </c>
      <c r="HU68" s="9">
        <v>1413.47</v>
      </c>
      <c r="HV68" s="9">
        <v>2302.8449999999998</v>
      </c>
      <c r="HW68" s="9">
        <v>1376.7249999999999</v>
      </c>
      <c r="HX68" s="9">
        <v>926.12099999999998</v>
      </c>
      <c r="HY68" s="9">
        <v>726.96799999999996</v>
      </c>
      <c r="HZ68" s="9">
        <v>239.61799999999999</v>
      </c>
      <c r="IA68" s="9">
        <v>487.35</v>
      </c>
      <c r="IB68" s="9">
        <v>429.714</v>
      </c>
      <c r="IC68" s="9">
        <v>257.93700000000001</v>
      </c>
      <c r="ID68" s="9">
        <v>171.77699999999999</v>
      </c>
      <c r="IE68" s="9">
        <v>66.835999999999999</v>
      </c>
      <c r="IF68" s="9">
        <v>39.79</v>
      </c>
      <c r="IG68" s="9">
        <v>27.045999999999999</v>
      </c>
      <c r="IH68" s="9">
        <v>32.692</v>
      </c>
      <c r="II68" s="9">
        <v>25.605</v>
      </c>
      <c r="IJ68" s="9">
        <v>7.0880000000000001</v>
      </c>
      <c r="IK68" s="9">
        <v>19.532</v>
      </c>
      <c r="IL68" s="9">
        <v>14.403</v>
      </c>
      <c r="IM68" s="9">
        <v>5.1280000000000001</v>
      </c>
      <c r="IN68" s="9">
        <v>13.161</v>
      </c>
      <c r="IO68" s="9">
        <v>11.201000000000001</v>
      </c>
      <c r="IP68" s="9">
        <v>1.9590000000000001</v>
      </c>
      <c r="IQ68" s="9">
        <v>34.143999999999998</v>
      </c>
    </row>
    <row r="69" spans="1:251">
      <c r="A69" s="10">
        <v>43586</v>
      </c>
      <c r="B69" s="9">
        <v>12914.224</v>
      </c>
      <c r="C69" s="9">
        <v>6865.143</v>
      </c>
      <c r="D69" s="9">
        <v>6049.0810000000001</v>
      </c>
      <c r="E69" s="9">
        <v>8768.7479999999996</v>
      </c>
      <c r="F69" s="9">
        <v>5539.2460000000001</v>
      </c>
      <c r="G69" s="9">
        <v>3229.502</v>
      </c>
      <c r="H69" s="9">
        <v>4145.4759999999997</v>
      </c>
      <c r="I69" s="9">
        <v>1325.8969999999999</v>
      </c>
      <c r="J69" s="9">
        <v>2819.5790000000002</v>
      </c>
      <c r="K69" s="9">
        <v>1911.875</v>
      </c>
      <c r="L69" s="9">
        <v>1027.9670000000001</v>
      </c>
      <c r="M69" s="9">
        <v>883.90800000000002</v>
      </c>
      <c r="N69" s="9">
        <v>378.86</v>
      </c>
      <c r="O69" s="9">
        <v>222.41900000000001</v>
      </c>
      <c r="P69" s="9">
        <v>156.441</v>
      </c>
      <c r="Q69" s="9">
        <v>144.30699999999999</v>
      </c>
      <c r="R69" s="9">
        <v>114.794</v>
      </c>
      <c r="S69" s="9">
        <v>29.513000000000002</v>
      </c>
      <c r="T69" s="9">
        <v>82.683000000000007</v>
      </c>
      <c r="U69" s="9">
        <v>63.878</v>
      </c>
      <c r="V69" s="9">
        <v>18.805</v>
      </c>
      <c r="W69" s="9">
        <v>61.624000000000002</v>
      </c>
      <c r="X69" s="9">
        <v>50.915999999999997</v>
      </c>
      <c r="Y69" s="9">
        <v>10.708</v>
      </c>
      <c r="Z69" s="9">
        <v>234.55199999999999</v>
      </c>
      <c r="AA69" s="9">
        <v>107.624</v>
      </c>
      <c r="AB69" s="9">
        <v>126.928</v>
      </c>
      <c r="AC69" s="9">
        <v>1703.2670000000001</v>
      </c>
      <c r="AD69" s="9">
        <v>899.95799999999997</v>
      </c>
      <c r="AE69" s="9">
        <v>803.30899999999997</v>
      </c>
      <c r="AF69" s="9">
        <v>637.822</v>
      </c>
      <c r="AG69" s="9">
        <v>473.27</v>
      </c>
      <c r="AH69" s="9">
        <v>164.55199999999999</v>
      </c>
      <c r="AI69" s="9">
        <v>1065.4449999999999</v>
      </c>
      <c r="AJ69" s="9">
        <v>426.68799999999999</v>
      </c>
      <c r="AK69" s="9">
        <v>638.75699999999995</v>
      </c>
      <c r="AL69" s="9">
        <v>741.81299999999999</v>
      </c>
      <c r="AM69" s="9">
        <v>554.54499999999996</v>
      </c>
      <c r="AN69" s="9">
        <v>187.268</v>
      </c>
      <c r="AO69" s="9">
        <v>1170.0619999999999</v>
      </c>
      <c r="AP69" s="9">
        <v>473.423</v>
      </c>
      <c r="AQ69" s="9">
        <v>696.64</v>
      </c>
      <c r="AR69" s="9">
        <v>1148.1289999999999</v>
      </c>
      <c r="AS69" s="9">
        <v>490.56700000000001</v>
      </c>
      <c r="AT69" s="9">
        <v>657.56200000000001</v>
      </c>
      <c r="AU69" s="9">
        <v>12313.597</v>
      </c>
      <c r="AV69" s="9">
        <v>6498.6440000000002</v>
      </c>
      <c r="AW69" s="9">
        <v>5814.9530000000004</v>
      </c>
      <c r="AX69" s="9">
        <v>8500.8510000000006</v>
      </c>
      <c r="AY69" s="9">
        <v>5347.8209999999999</v>
      </c>
      <c r="AZ69" s="9">
        <v>3153.03</v>
      </c>
      <c r="BA69" s="9">
        <v>3812.7460000000001</v>
      </c>
      <c r="BB69" s="9">
        <v>1150.8230000000001</v>
      </c>
      <c r="BC69" s="9">
        <v>2661.9229999999998</v>
      </c>
      <c r="BD69" s="9">
        <v>1861.002</v>
      </c>
      <c r="BE69" s="9">
        <v>990.50699999999995</v>
      </c>
      <c r="BF69" s="9">
        <v>870.495</v>
      </c>
      <c r="BG69" s="9">
        <v>355.01799999999997</v>
      </c>
      <c r="BH69" s="9">
        <v>203.95699999999999</v>
      </c>
      <c r="BI69" s="9">
        <v>151.06100000000001</v>
      </c>
      <c r="BJ69" s="9">
        <v>138.71899999999999</v>
      </c>
      <c r="BK69" s="9">
        <v>110.129</v>
      </c>
      <c r="BL69" s="9">
        <v>28.59</v>
      </c>
      <c r="BM69" s="9">
        <v>80.067999999999998</v>
      </c>
      <c r="BN69" s="9">
        <v>61.933999999999997</v>
      </c>
      <c r="BO69" s="9">
        <v>18.134</v>
      </c>
      <c r="BP69" s="9">
        <v>58.651000000000003</v>
      </c>
      <c r="BQ69" s="9">
        <v>48.195</v>
      </c>
      <c r="BR69" s="9">
        <v>10.456</v>
      </c>
      <c r="BS69" s="9">
        <v>216.29900000000001</v>
      </c>
      <c r="BT69" s="9">
        <v>93.828000000000003</v>
      </c>
      <c r="BU69" s="9">
        <v>122.47</v>
      </c>
      <c r="BV69" s="9">
        <v>1669.1420000000001</v>
      </c>
      <c r="BW69" s="9">
        <v>874.80100000000004</v>
      </c>
      <c r="BX69" s="9">
        <v>794.34100000000001</v>
      </c>
      <c r="BY69" s="9">
        <v>629.93700000000001</v>
      </c>
      <c r="BZ69" s="9">
        <v>466.697</v>
      </c>
      <c r="CA69" s="9">
        <v>163.24100000000001</v>
      </c>
      <c r="CB69" s="9">
        <v>1039.2049999999999</v>
      </c>
      <c r="CC69" s="9">
        <v>408.10399999999998</v>
      </c>
      <c r="CD69" s="9">
        <v>631.101</v>
      </c>
      <c r="CE69" s="9">
        <v>729.32100000000003</v>
      </c>
      <c r="CF69" s="9">
        <v>544.28700000000003</v>
      </c>
      <c r="CG69" s="9">
        <v>185.03399999999999</v>
      </c>
      <c r="CH69" s="9">
        <v>1131.68</v>
      </c>
      <c r="CI69" s="9">
        <v>446.22</v>
      </c>
      <c r="CJ69" s="9">
        <v>685.46100000000001</v>
      </c>
      <c r="CK69" s="9">
        <v>1119.2729999999999</v>
      </c>
      <c r="CL69" s="9">
        <v>470.03800000000001</v>
      </c>
      <c r="CM69" s="9">
        <v>649.23500000000001</v>
      </c>
      <c r="CN69" s="9">
        <v>1954.6389999999999</v>
      </c>
      <c r="CO69" s="9">
        <v>992.95299999999997</v>
      </c>
      <c r="CP69" s="9">
        <v>961.68700000000001</v>
      </c>
      <c r="CQ69" s="9">
        <v>858.37300000000005</v>
      </c>
      <c r="CR69" s="9">
        <v>520.46</v>
      </c>
      <c r="CS69" s="9">
        <v>337.91300000000001</v>
      </c>
      <c r="CT69" s="9">
        <v>1096.2670000000001</v>
      </c>
      <c r="CU69" s="9">
        <v>472.49299999999999</v>
      </c>
      <c r="CV69" s="9">
        <v>623.774</v>
      </c>
      <c r="CW69" s="9">
        <v>512.346</v>
      </c>
      <c r="CX69" s="9">
        <v>260.17399999999998</v>
      </c>
      <c r="CY69" s="9">
        <v>252.17099999999999</v>
      </c>
      <c r="CZ69" s="9">
        <v>86.61</v>
      </c>
      <c r="DA69" s="9">
        <v>48.802999999999997</v>
      </c>
      <c r="DB69" s="9">
        <v>37.807000000000002</v>
      </c>
      <c r="DC69" s="9">
        <v>20.936</v>
      </c>
      <c r="DD69" s="9">
        <v>15.742000000000001</v>
      </c>
      <c r="DE69" s="9">
        <v>5.194</v>
      </c>
      <c r="DF69" s="9">
        <v>13.269</v>
      </c>
      <c r="DG69" s="9">
        <v>9.4350000000000005</v>
      </c>
      <c r="DH69" s="9">
        <v>3.8340000000000001</v>
      </c>
      <c r="DI69" s="9">
        <v>7.6669999999999998</v>
      </c>
      <c r="DJ69" s="9">
        <v>6.3070000000000004</v>
      </c>
      <c r="DK69" s="9">
        <v>1.36</v>
      </c>
      <c r="DL69" s="9">
        <v>65.674000000000007</v>
      </c>
      <c r="DM69" s="9">
        <v>33.061999999999998</v>
      </c>
      <c r="DN69" s="9">
        <v>32.613</v>
      </c>
      <c r="DO69" s="9">
        <v>472.286</v>
      </c>
      <c r="DP69" s="9">
        <v>236.52199999999999</v>
      </c>
      <c r="DQ69" s="9">
        <v>235.76400000000001</v>
      </c>
      <c r="DR69" s="9">
        <v>105.76900000000001</v>
      </c>
      <c r="DS69" s="9">
        <v>75.742000000000004</v>
      </c>
      <c r="DT69" s="9">
        <v>30.027000000000001</v>
      </c>
      <c r="DU69" s="9">
        <v>366.517</v>
      </c>
      <c r="DV69" s="9">
        <v>160.78</v>
      </c>
      <c r="DW69" s="9">
        <v>205.73699999999999</v>
      </c>
      <c r="DX69" s="9">
        <v>118.04300000000001</v>
      </c>
      <c r="DY69" s="9">
        <v>85.415999999999997</v>
      </c>
      <c r="DZ69" s="9">
        <v>32.627000000000002</v>
      </c>
      <c r="EA69" s="9">
        <v>394.303</v>
      </c>
      <c r="EB69" s="9">
        <v>174.75800000000001</v>
      </c>
      <c r="EC69" s="9">
        <v>219.54499999999999</v>
      </c>
      <c r="ED69" s="9">
        <v>379.786</v>
      </c>
      <c r="EE69" s="9">
        <v>170.215</v>
      </c>
      <c r="EF69" s="9">
        <v>209.571</v>
      </c>
      <c r="EG69" s="9">
        <v>684.68799999999999</v>
      </c>
      <c r="EH69" s="9">
        <v>334.60599999999999</v>
      </c>
      <c r="EI69" s="9">
        <v>350.08199999999999</v>
      </c>
      <c r="EJ69" s="9">
        <v>158.23400000000001</v>
      </c>
      <c r="EK69" s="9">
        <v>106.399</v>
      </c>
      <c r="EL69" s="9">
        <v>51.835000000000001</v>
      </c>
      <c r="EM69" s="9">
        <v>526.45299999999997</v>
      </c>
      <c r="EN69" s="9">
        <v>228.20699999999999</v>
      </c>
      <c r="EO69" s="9">
        <v>298.24599999999998</v>
      </c>
      <c r="EP69" s="9">
        <v>206.01400000000001</v>
      </c>
      <c r="EQ69" s="9">
        <v>99.664000000000001</v>
      </c>
      <c r="ER69" s="9">
        <v>106.35</v>
      </c>
      <c r="ES69" s="9">
        <v>34.728000000000002</v>
      </c>
      <c r="ET69" s="9">
        <v>18.812000000000001</v>
      </c>
      <c r="EU69" s="9">
        <v>15.914999999999999</v>
      </c>
      <c r="EV69" s="9">
        <v>3.88</v>
      </c>
      <c r="EW69" s="9">
        <v>2.7770000000000001</v>
      </c>
      <c r="EX69" s="9">
        <v>1.103</v>
      </c>
      <c r="EY69" s="9">
        <v>2.6160000000000001</v>
      </c>
      <c r="EZ69" s="9">
        <v>1.5129999999999999</v>
      </c>
      <c r="FA69" s="9">
        <v>1.103</v>
      </c>
      <c r="FB69" s="9">
        <v>1.264</v>
      </c>
      <c r="FC69" s="9">
        <v>1.264</v>
      </c>
      <c r="FD69" s="9">
        <v>0</v>
      </c>
      <c r="FE69" s="9">
        <v>30.847999999999999</v>
      </c>
      <c r="FF69" s="9">
        <v>16.035</v>
      </c>
      <c r="FG69" s="9">
        <v>14.813000000000001</v>
      </c>
      <c r="FH69" s="9">
        <v>189.149</v>
      </c>
      <c r="FI69" s="9">
        <v>90.006</v>
      </c>
      <c r="FJ69" s="9">
        <v>99.143000000000001</v>
      </c>
      <c r="FK69" s="9">
        <v>16.736999999999998</v>
      </c>
      <c r="FL69" s="9">
        <v>12.741</v>
      </c>
      <c r="FM69" s="9">
        <v>3.996</v>
      </c>
      <c r="FN69" s="9">
        <v>172.41200000000001</v>
      </c>
      <c r="FO69" s="9">
        <v>77.265000000000001</v>
      </c>
      <c r="FP69" s="9">
        <v>95.147000000000006</v>
      </c>
      <c r="FQ69" s="9">
        <v>19.8</v>
      </c>
      <c r="FR69" s="9">
        <v>14.701000000000001</v>
      </c>
      <c r="FS69" s="9">
        <v>5.0990000000000002</v>
      </c>
      <c r="FT69" s="9">
        <v>186.214</v>
      </c>
      <c r="FU69" s="9">
        <v>84.962999999999994</v>
      </c>
      <c r="FV69" s="9">
        <v>101.251</v>
      </c>
      <c r="FW69" s="9">
        <v>175.029</v>
      </c>
      <c r="FX69" s="9">
        <v>78.778000000000006</v>
      </c>
      <c r="FY69" s="9">
        <v>96.25</v>
      </c>
      <c r="FZ69" s="9">
        <v>1269.952</v>
      </c>
      <c r="GA69" s="9">
        <v>658.34699999999998</v>
      </c>
      <c r="GB69" s="9">
        <v>611.60500000000002</v>
      </c>
      <c r="GC69" s="9">
        <v>700.13800000000003</v>
      </c>
      <c r="GD69" s="9">
        <v>414.06099999999998</v>
      </c>
      <c r="GE69" s="9">
        <v>286.077</v>
      </c>
      <c r="GF69" s="9">
        <v>569.81299999999999</v>
      </c>
      <c r="GG69" s="9">
        <v>244.286</v>
      </c>
      <c r="GH69" s="9">
        <v>325.52800000000002</v>
      </c>
      <c r="GI69" s="9">
        <v>306.33199999999999</v>
      </c>
      <c r="GJ69" s="9">
        <v>160.51</v>
      </c>
      <c r="GK69" s="9">
        <v>145.822</v>
      </c>
      <c r="GL69" s="9">
        <v>51.883000000000003</v>
      </c>
      <c r="GM69" s="9">
        <v>29.991</v>
      </c>
      <c r="GN69" s="9">
        <v>21.890999999999998</v>
      </c>
      <c r="GO69" s="9">
        <v>17.056000000000001</v>
      </c>
      <c r="GP69" s="9">
        <v>12.965</v>
      </c>
      <c r="GQ69" s="9">
        <v>4.0910000000000002</v>
      </c>
      <c r="GR69" s="9">
        <v>10.653</v>
      </c>
      <c r="GS69" s="9">
        <v>7.9219999999999997</v>
      </c>
      <c r="GT69" s="9">
        <v>2.7309999999999999</v>
      </c>
      <c r="GU69" s="9">
        <v>6.4029999999999996</v>
      </c>
      <c r="GV69" s="9">
        <v>5.0430000000000001</v>
      </c>
      <c r="GW69" s="9">
        <v>1.36</v>
      </c>
      <c r="GX69" s="9">
        <v>34.826999999999998</v>
      </c>
      <c r="GY69" s="9">
        <v>17.027000000000001</v>
      </c>
      <c r="GZ69" s="9">
        <v>17.8</v>
      </c>
      <c r="HA69" s="9">
        <v>283.137</v>
      </c>
      <c r="HB69" s="9">
        <v>146.51599999999999</v>
      </c>
      <c r="HC69" s="9">
        <v>136.62100000000001</v>
      </c>
      <c r="HD69" s="9">
        <v>89.033000000000001</v>
      </c>
      <c r="HE69" s="9">
        <v>63.002000000000002</v>
      </c>
      <c r="HF69" s="9">
        <v>26.030999999999999</v>
      </c>
      <c r="HG69" s="9">
        <v>194.10499999999999</v>
      </c>
      <c r="HH69" s="9">
        <v>83.515000000000001</v>
      </c>
      <c r="HI69" s="9">
        <v>110.59</v>
      </c>
      <c r="HJ69" s="9">
        <v>98.242999999999995</v>
      </c>
      <c r="HK69" s="9">
        <v>70.715000000000003</v>
      </c>
      <c r="HL69" s="9">
        <v>27.527999999999999</v>
      </c>
      <c r="HM69" s="9">
        <v>208.089</v>
      </c>
      <c r="HN69" s="9">
        <v>89.795000000000002</v>
      </c>
      <c r="HO69" s="9">
        <v>118.294</v>
      </c>
      <c r="HP69" s="9">
        <v>204.75700000000001</v>
      </c>
      <c r="HQ69" s="9">
        <v>91.436000000000007</v>
      </c>
      <c r="HR69" s="9">
        <v>113.321</v>
      </c>
      <c r="HS69" s="9">
        <v>3045.5680000000002</v>
      </c>
      <c r="HT69" s="9">
        <v>1641.4849999999999</v>
      </c>
      <c r="HU69" s="9">
        <v>1404.0830000000001</v>
      </c>
      <c r="HV69" s="9">
        <v>2306.9960000000001</v>
      </c>
      <c r="HW69" s="9">
        <v>1396.203</v>
      </c>
      <c r="HX69" s="9">
        <v>910.79399999999998</v>
      </c>
      <c r="HY69" s="9">
        <v>738.57100000000003</v>
      </c>
      <c r="HZ69" s="9">
        <v>245.28200000000001</v>
      </c>
      <c r="IA69" s="9">
        <v>493.28899999999999</v>
      </c>
      <c r="IB69" s="9">
        <v>451.77699999999999</v>
      </c>
      <c r="IC69" s="9">
        <v>274.46499999999997</v>
      </c>
      <c r="ID69" s="9">
        <v>177.31200000000001</v>
      </c>
      <c r="IE69" s="9">
        <v>69.194999999999993</v>
      </c>
      <c r="IF69" s="9">
        <v>44.796999999999997</v>
      </c>
      <c r="IG69" s="9">
        <v>24.398</v>
      </c>
      <c r="IH69" s="9">
        <v>33.835999999999999</v>
      </c>
      <c r="II69" s="9">
        <v>28.547000000000001</v>
      </c>
      <c r="IJ69" s="9">
        <v>5.2889999999999997</v>
      </c>
      <c r="IK69" s="9">
        <v>20.372</v>
      </c>
      <c r="IL69" s="9">
        <v>16.145</v>
      </c>
      <c r="IM69" s="9">
        <v>4.2270000000000003</v>
      </c>
      <c r="IN69" s="9">
        <v>13.464</v>
      </c>
      <c r="IO69" s="9">
        <v>12.401999999999999</v>
      </c>
      <c r="IP69" s="9">
        <v>1.0609999999999999</v>
      </c>
      <c r="IQ69" s="9">
        <v>35.359000000000002</v>
      </c>
    </row>
    <row r="70" spans="1:251">
      <c r="A70" s="10">
        <v>43617</v>
      </c>
      <c r="B70" s="9">
        <v>12884.397000000001</v>
      </c>
      <c r="C70" s="9">
        <v>6840.027</v>
      </c>
      <c r="D70" s="9">
        <v>6044.37</v>
      </c>
      <c r="E70" s="9">
        <v>8782.5280000000002</v>
      </c>
      <c r="F70" s="9">
        <v>5537.17</v>
      </c>
      <c r="G70" s="9">
        <v>3245.357</v>
      </c>
      <c r="H70" s="9">
        <v>4101.8689999999997</v>
      </c>
      <c r="I70" s="9">
        <v>1302.857</v>
      </c>
      <c r="J70" s="9">
        <v>2799.0129999999999</v>
      </c>
      <c r="K70" s="9">
        <v>1868.3119999999999</v>
      </c>
      <c r="L70" s="9">
        <v>998.28800000000001</v>
      </c>
      <c r="M70" s="9">
        <v>870.024</v>
      </c>
      <c r="N70" s="9">
        <v>346.53199999999998</v>
      </c>
      <c r="O70" s="9">
        <v>200.21100000000001</v>
      </c>
      <c r="P70" s="9">
        <v>146.321</v>
      </c>
      <c r="Q70" s="9">
        <v>130.72900000000001</v>
      </c>
      <c r="R70" s="9">
        <v>97.685000000000002</v>
      </c>
      <c r="S70" s="9">
        <v>33.043999999999997</v>
      </c>
      <c r="T70" s="9">
        <v>69.715000000000003</v>
      </c>
      <c r="U70" s="9">
        <v>52.68</v>
      </c>
      <c r="V70" s="9">
        <v>17.035</v>
      </c>
      <c r="W70" s="9">
        <v>61.014000000000003</v>
      </c>
      <c r="X70" s="9">
        <v>45.005000000000003</v>
      </c>
      <c r="Y70" s="9">
        <v>16.009</v>
      </c>
      <c r="Z70" s="9">
        <v>215.803</v>
      </c>
      <c r="AA70" s="9">
        <v>102.526</v>
      </c>
      <c r="AB70" s="9">
        <v>113.277</v>
      </c>
      <c r="AC70" s="9">
        <v>1675.6110000000001</v>
      </c>
      <c r="AD70" s="9">
        <v>885.00599999999997</v>
      </c>
      <c r="AE70" s="9">
        <v>790.60500000000002</v>
      </c>
      <c r="AF70" s="9">
        <v>635.86400000000003</v>
      </c>
      <c r="AG70" s="9">
        <v>466.42200000000003</v>
      </c>
      <c r="AH70" s="9">
        <v>169.44200000000001</v>
      </c>
      <c r="AI70" s="9">
        <v>1039.7470000000001</v>
      </c>
      <c r="AJ70" s="9">
        <v>418.584</v>
      </c>
      <c r="AK70" s="9">
        <v>621.16399999999999</v>
      </c>
      <c r="AL70" s="9">
        <v>732.12400000000002</v>
      </c>
      <c r="AM70" s="9">
        <v>537.21199999999999</v>
      </c>
      <c r="AN70" s="9">
        <v>194.91300000000001</v>
      </c>
      <c r="AO70" s="9">
        <v>1136.1869999999999</v>
      </c>
      <c r="AP70" s="9">
        <v>461.07600000000002</v>
      </c>
      <c r="AQ70" s="9">
        <v>675.11099999999999</v>
      </c>
      <c r="AR70" s="9">
        <v>1109.462</v>
      </c>
      <c r="AS70" s="9">
        <v>471.26400000000001</v>
      </c>
      <c r="AT70" s="9">
        <v>638.19799999999998</v>
      </c>
      <c r="AU70" s="9">
        <v>12273.697</v>
      </c>
      <c r="AV70" s="9">
        <v>6472.8559999999998</v>
      </c>
      <c r="AW70" s="9">
        <v>5800.8410000000003</v>
      </c>
      <c r="AX70" s="9">
        <v>8506.5409999999993</v>
      </c>
      <c r="AY70" s="9">
        <v>5347.4870000000001</v>
      </c>
      <c r="AZ70" s="9">
        <v>3159.0549999999998</v>
      </c>
      <c r="BA70" s="9">
        <v>3767.1559999999999</v>
      </c>
      <c r="BB70" s="9">
        <v>1125.3689999999999</v>
      </c>
      <c r="BC70" s="9">
        <v>2641.7869999999998</v>
      </c>
      <c r="BD70" s="9">
        <v>1805.7349999999999</v>
      </c>
      <c r="BE70" s="9">
        <v>955.42399999999998</v>
      </c>
      <c r="BF70" s="9">
        <v>850.31100000000004</v>
      </c>
      <c r="BG70" s="9">
        <v>318.55900000000003</v>
      </c>
      <c r="BH70" s="9">
        <v>180.536</v>
      </c>
      <c r="BI70" s="9">
        <v>138.023</v>
      </c>
      <c r="BJ70" s="9">
        <v>124.518</v>
      </c>
      <c r="BK70" s="9">
        <v>93.04</v>
      </c>
      <c r="BL70" s="9">
        <v>31.478000000000002</v>
      </c>
      <c r="BM70" s="9">
        <v>67.542000000000002</v>
      </c>
      <c r="BN70" s="9">
        <v>50.927</v>
      </c>
      <c r="BO70" s="9">
        <v>16.614999999999998</v>
      </c>
      <c r="BP70" s="9">
        <v>56.975999999999999</v>
      </c>
      <c r="BQ70" s="9">
        <v>42.113</v>
      </c>
      <c r="BR70" s="9">
        <v>14.863</v>
      </c>
      <c r="BS70" s="9">
        <v>194.041</v>
      </c>
      <c r="BT70" s="9">
        <v>87.495999999999995</v>
      </c>
      <c r="BU70" s="9">
        <v>106.545</v>
      </c>
      <c r="BV70" s="9">
        <v>1635.7819999999999</v>
      </c>
      <c r="BW70" s="9">
        <v>858.2</v>
      </c>
      <c r="BX70" s="9">
        <v>777.58199999999999</v>
      </c>
      <c r="BY70" s="9">
        <v>623.21600000000001</v>
      </c>
      <c r="BZ70" s="9">
        <v>458.59300000000002</v>
      </c>
      <c r="CA70" s="9">
        <v>164.62299999999999</v>
      </c>
      <c r="CB70" s="9">
        <v>1012.566</v>
      </c>
      <c r="CC70" s="9">
        <v>399.60700000000003</v>
      </c>
      <c r="CD70" s="9">
        <v>612.95899999999995</v>
      </c>
      <c r="CE70" s="9">
        <v>713.26499999999999</v>
      </c>
      <c r="CF70" s="9">
        <v>524.73800000000006</v>
      </c>
      <c r="CG70" s="9">
        <v>188.52799999999999</v>
      </c>
      <c r="CH70" s="9">
        <v>1092.47</v>
      </c>
      <c r="CI70" s="9">
        <v>430.68599999999998</v>
      </c>
      <c r="CJ70" s="9">
        <v>661.78399999999999</v>
      </c>
      <c r="CK70" s="9">
        <v>1080.1079999999999</v>
      </c>
      <c r="CL70" s="9">
        <v>450.53399999999999</v>
      </c>
      <c r="CM70" s="9">
        <v>629.57399999999996</v>
      </c>
      <c r="CN70" s="9">
        <v>1927.4090000000001</v>
      </c>
      <c r="CO70" s="9">
        <v>973.77499999999998</v>
      </c>
      <c r="CP70" s="9">
        <v>953.63400000000001</v>
      </c>
      <c r="CQ70" s="9">
        <v>858.27200000000005</v>
      </c>
      <c r="CR70" s="9">
        <v>519.01300000000003</v>
      </c>
      <c r="CS70" s="9">
        <v>339.25799999999998</v>
      </c>
      <c r="CT70" s="9">
        <v>1069.1379999999999</v>
      </c>
      <c r="CU70" s="9">
        <v>454.762</v>
      </c>
      <c r="CV70" s="9">
        <v>614.37599999999998</v>
      </c>
      <c r="CW70" s="9">
        <v>502.31700000000001</v>
      </c>
      <c r="CX70" s="9">
        <v>246.791</v>
      </c>
      <c r="CY70" s="9">
        <v>255.52600000000001</v>
      </c>
      <c r="CZ70" s="9">
        <v>80.144000000000005</v>
      </c>
      <c r="DA70" s="9">
        <v>39.698999999999998</v>
      </c>
      <c r="DB70" s="9">
        <v>40.444000000000003</v>
      </c>
      <c r="DC70" s="9">
        <v>13.98</v>
      </c>
      <c r="DD70" s="9">
        <v>10.012</v>
      </c>
      <c r="DE70" s="9">
        <v>3.968</v>
      </c>
      <c r="DF70" s="9">
        <v>11.628</v>
      </c>
      <c r="DG70" s="9">
        <v>8.3239999999999998</v>
      </c>
      <c r="DH70" s="9">
        <v>3.3039999999999998</v>
      </c>
      <c r="DI70" s="9">
        <v>2.3519999999999999</v>
      </c>
      <c r="DJ70" s="9">
        <v>1.6890000000000001</v>
      </c>
      <c r="DK70" s="9">
        <v>0.66300000000000003</v>
      </c>
      <c r="DL70" s="9">
        <v>66.164000000000001</v>
      </c>
      <c r="DM70" s="9">
        <v>29.687000000000001</v>
      </c>
      <c r="DN70" s="9">
        <v>36.476999999999997</v>
      </c>
      <c r="DO70" s="9">
        <v>469.97</v>
      </c>
      <c r="DP70" s="9">
        <v>230.13200000000001</v>
      </c>
      <c r="DQ70" s="9">
        <v>239.83799999999999</v>
      </c>
      <c r="DR70" s="9">
        <v>107.04</v>
      </c>
      <c r="DS70" s="9">
        <v>70.480999999999995</v>
      </c>
      <c r="DT70" s="9">
        <v>36.558999999999997</v>
      </c>
      <c r="DU70" s="9">
        <v>362.92899999999997</v>
      </c>
      <c r="DV70" s="9">
        <v>159.65100000000001</v>
      </c>
      <c r="DW70" s="9">
        <v>203.27799999999999</v>
      </c>
      <c r="DX70" s="9">
        <v>115.77500000000001</v>
      </c>
      <c r="DY70" s="9">
        <v>76.881</v>
      </c>
      <c r="DZ70" s="9">
        <v>38.893999999999998</v>
      </c>
      <c r="EA70" s="9">
        <v>386.54199999999997</v>
      </c>
      <c r="EB70" s="9">
        <v>169.91</v>
      </c>
      <c r="EC70" s="9">
        <v>216.63200000000001</v>
      </c>
      <c r="ED70" s="9">
        <v>374.55700000000002</v>
      </c>
      <c r="EE70" s="9">
        <v>167.97499999999999</v>
      </c>
      <c r="EF70" s="9">
        <v>206.58199999999999</v>
      </c>
      <c r="EG70" s="9">
        <v>670.94399999999996</v>
      </c>
      <c r="EH70" s="9">
        <v>328.16399999999999</v>
      </c>
      <c r="EI70" s="9">
        <v>342.779</v>
      </c>
      <c r="EJ70" s="9">
        <v>165.01300000000001</v>
      </c>
      <c r="EK70" s="9">
        <v>108.05</v>
      </c>
      <c r="EL70" s="9">
        <v>56.963000000000001</v>
      </c>
      <c r="EM70" s="9">
        <v>505.93099999999998</v>
      </c>
      <c r="EN70" s="9">
        <v>220.114</v>
      </c>
      <c r="EO70" s="9">
        <v>285.81700000000001</v>
      </c>
      <c r="EP70" s="9">
        <v>209.649</v>
      </c>
      <c r="EQ70" s="9">
        <v>99.543999999999997</v>
      </c>
      <c r="ER70" s="9">
        <v>110.105</v>
      </c>
      <c r="ES70" s="9">
        <v>33.613</v>
      </c>
      <c r="ET70" s="9">
        <v>15.891</v>
      </c>
      <c r="EU70" s="9">
        <v>17.722000000000001</v>
      </c>
      <c r="EV70" s="9">
        <v>1.827</v>
      </c>
      <c r="EW70" s="9">
        <v>1.2869999999999999</v>
      </c>
      <c r="EX70" s="9">
        <v>0.54</v>
      </c>
      <c r="EY70" s="9">
        <v>1.5860000000000001</v>
      </c>
      <c r="EZ70" s="9">
        <v>1.0449999999999999</v>
      </c>
      <c r="FA70" s="9">
        <v>0.54</v>
      </c>
      <c r="FB70" s="9">
        <v>0.24099999999999999</v>
      </c>
      <c r="FC70" s="9">
        <v>0.24099999999999999</v>
      </c>
      <c r="FD70" s="9">
        <v>0</v>
      </c>
      <c r="FE70" s="9">
        <v>31.786000000000001</v>
      </c>
      <c r="FF70" s="9">
        <v>14.603999999999999</v>
      </c>
      <c r="FG70" s="9">
        <v>17.181000000000001</v>
      </c>
      <c r="FH70" s="9">
        <v>194.33699999999999</v>
      </c>
      <c r="FI70" s="9">
        <v>91.986000000000004</v>
      </c>
      <c r="FJ70" s="9">
        <v>102.351</v>
      </c>
      <c r="FK70" s="9">
        <v>21.492000000000001</v>
      </c>
      <c r="FL70" s="9">
        <v>13.816000000000001</v>
      </c>
      <c r="FM70" s="9">
        <v>7.6769999999999996</v>
      </c>
      <c r="FN70" s="9">
        <v>172.845</v>
      </c>
      <c r="FO70" s="9">
        <v>78.17</v>
      </c>
      <c r="FP70" s="9">
        <v>94.674000000000007</v>
      </c>
      <c r="FQ70" s="9">
        <v>22.802</v>
      </c>
      <c r="FR70" s="9">
        <v>14.585000000000001</v>
      </c>
      <c r="FS70" s="9">
        <v>8.2170000000000005</v>
      </c>
      <c r="FT70" s="9">
        <v>186.84700000000001</v>
      </c>
      <c r="FU70" s="9">
        <v>84.959000000000003</v>
      </c>
      <c r="FV70" s="9">
        <v>101.88800000000001</v>
      </c>
      <c r="FW70" s="9">
        <v>174.43</v>
      </c>
      <c r="FX70" s="9">
        <v>79.215999999999994</v>
      </c>
      <c r="FY70" s="9">
        <v>95.215000000000003</v>
      </c>
      <c r="FZ70" s="9">
        <v>1256.4659999999999</v>
      </c>
      <c r="GA70" s="9">
        <v>645.61099999999999</v>
      </c>
      <c r="GB70" s="9">
        <v>610.85500000000002</v>
      </c>
      <c r="GC70" s="9">
        <v>693.25900000000001</v>
      </c>
      <c r="GD70" s="9">
        <v>410.96300000000002</v>
      </c>
      <c r="GE70" s="9">
        <v>282.29599999999999</v>
      </c>
      <c r="GF70" s="9">
        <v>563.20699999999999</v>
      </c>
      <c r="GG70" s="9">
        <v>234.648</v>
      </c>
      <c r="GH70" s="9">
        <v>328.55900000000003</v>
      </c>
      <c r="GI70" s="9">
        <v>292.66800000000001</v>
      </c>
      <c r="GJ70" s="9">
        <v>147.24600000000001</v>
      </c>
      <c r="GK70" s="9">
        <v>145.42099999999999</v>
      </c>
      <c r="GL70" s="9">
        <v>46.530999999999999</v>
      </c>
      <c r="GM70" s="9">
        <v>23.808</v>
      </c>
      <c r="GN70" s="9">
        <v>22.722999999999999</v>
      </c>
      <c r="GO70" s="9">
        <v>12.153</v>
      </c>
      <c r="GP70" s="9">
        <v>8.7260000000000009</v>
      </c>
      <c r="GQ70" s="9">
        <v>3.427</v>
      </c>
      <c r="GR70" s="9">
        <v>10.042</v>
      </c>
      <c r="GS70" s="9">
        <v>7.2779999999999996</v>
      </c>
      <c r="GT70" s="9">
        <v>2.7639999999999998</v>
      </c>
      <c r="GU70" s="9">
        <v>2.1110000000000002</v>
      </c>
      <c r="GV70" s="9">
        <v>1.4470000000000001</v>
      </c>
      <c r="GW70" s="9">
        <v>0.66300000000000003</v>
      </c>
      <c r="GX70" s="9">
        <v>34.378</v>
      </c>
      <c r="GY70" s="9">
        <v>15.083</v>
      </c>
      <c r="GZ70" s="9">
        <v>19.295000000000002</v>
      </c>
      <c r="HA70" s="9">
        <v>275.63299999999998</v>
      </c>
      <c r="HB70" s="9">
        <v>138.14599999999999</v>
      </c>
      <c r="HC70" s="9">
        <v>137.48699999999999</v>
      </c>
      <c r="HD70" s="9">
        <v>85.548000000000002</v>
      </c>
      <c r="HE70" s="9">
        <v>56.664999999999999</v>
      </c>
      <c r="HF70" s="9">
        <v>28.882999999999999</v>
      </c>
      <c r="HG70" s="9">
        <v>190.08500000000001</v>
      </c>
      <c r="HH70" s="9">
        <v>81.480999999999995</v>
      </c>
      <c r="HI70" s="9">
        <v>108.604</v>
      </c>
      <c r="HJ70" s="9">
        <v>92.972999999999999</v>
      </c>
      <c r="HK70" s="9">
        <v>62.295999999999999</v>
      </c>
      <c r="HL70" s="9">
        <v>30.677</v>
      </c>
      <c r="HM70" s="9">
        <v>199.69499999999999</v>
      </c>
      <c r="HN70" s="9">
        <v>84.950999999999993</v>
      </c>
      <c r="HO70" s="9">
        <v>114.744</v>
      </c>
      <c r="HP70" s="9">
        <v>200.12700000000001</v>
      </c>
      <c r="HQ70" s="9">
        <v>88.759</v>
      </c>
      <c r="HR70" s="9">
        <v>111.36799999999999</v>
      </c>
      <c r="HS70" s="9">
        <v>3043.9679999999998</v>
      </c>
      <c r="HT70" s="9">
        <v>1646.492</v>
      </c>
      <c r="HU70" s="9">
        <v>1397.4760000000001</v>
      </c>
      <c r="HV70" s="9">
        <v>2315.4789999999998</v>
      </c>
      <c r="HW70" s="9">
        <v>1411.788</v>
      </c>
      <c r="HX70" s="9">
        <v>903.69200000000001</v>
      </c>
      <c r="HY70" s="9">
        <v>728.48900000000003</v>
      </c>
      <c r="HZ70" s="9">
        <v>234.70400000000001</v>
      </c>
      <c r="IA70" s="9">
        <v>493.78500000000003</v>
      </c>
      <c r="IB70" s="9">
        <v>435.69200000000001</v>
      </c>
      <c r="IC70" s="9">
        <v>262.16000000000003</v>
      </c>
      <c r="ID70" s="9">
        <v>173.53200000000001</v>
      </c>
      <c r="IE70" s="9">
        <v>66.763999999999996</v>
      </c>
      <c r="IF70" s="9">
        <v>41.28</v>
      </c>
      <c r="IG70" s="9">
        <v>25.484000000000002</v>
      </c>
      <c r="IH70" s="9">
        <v>32.555999999999997</v>
      </c>
      <c r="II70" s="9">
        <v>25.134</v>
      </c>
      <c r="IJ70" s="9">
        <v>7.4219999999999997</v>
      </c>
      <c r="IK70" s="9">
        <v>12.273999999999999</v>
      </c>
      <c r="IL70" s="9">
        <v>9.68</v>
      </c>
      <c r="IM70" s="9">
        <v>2.5939999999999999</v>
      </c>
      <c r="IN70" s="9">
        <v>20.282</v>
      </c>
      <c r="IO70" s="9">
        <v>15.454000000000001</v>
      </c>
      <c r="IP70" s="9">
        <v>4.8280000000000003</v>
      </c>
      <c r="IQ70" s="9">
        <v>34.207999999999998</v>
      </c>
    </row>
    <row r="71" spans="1:251">
      <c r="A71" s="10">
        <v>43647</v>
      </c>
      <c r="B71" s="9">
        <v>12879.825999999999</v>
      </c>
      <c r="C71" s="9">
        <v>6834.6490000000003</v>
      </c>
      <c r="D71" s="9">
        <v>6045.1769999999997</v>
      </c>
      <c r="E71" s="9">
        <v>8854.4</v>
      </c>
      <c r="F71" s="9">
        <v>5545.3850000000002</v>
      </c>
      <c r="G71" s="9">
        <v>3309.0149999999999</v>
      </c>
      <c r="H71" s="9">
        <v>4025.4259999999999</v>
      </c>
      <c r="I71" s="9">
        <v>1289.2629999999999</v>
      </c>
      <c r="J71" s="9">
        <v>2736.1619999999998</v>
      </c>
      <c r="K71" s="9">
        <v>1896.787</v>
      </c>
      <c r="L71" s="9">
        <v>1017.448</v>
      </c>
      <c r="M71" s="9">
        <v>879.33900000000006</v>
      </c>
      <c r="N71" s="9">
        <v>373.18599999999998</v>
      </c>
      <c r="O71" s="9">
        <v>225.38800000000001</v>
      </c>
      <c r="P71" s="9">
        <v>147.798</v>
      </c>
      <c r="Q71" s="9">
        <v>154.88499999999999</v>
      </c>
      <c r="R71" s="9">
        <v>120.57299999999999</v>
      </c>
      <c r="S71" s="9">
        <v>34.311</v>
      </c>
      <c r="T71" s="9">
        <v>88.528000000000006</v>
      </c>
      <c r="U71" s="9">
        <v>67.308999999999997</v>
      </c>
      <c r="V71" s="9">
        <v>21.218</v>
      </c>
      <c r="W71" s="9">
        <v>66.356999999999999</v>
      </c>
      <c r="X71" s="9">
        <v>53.264000000000003</v>
      </c>
      <c r="Y71" s="9">
        <v>13.093</v>
      </c>
      <c r="Z71" s="9">
        <v>218.30099999999999</v>
      </c>
      <c r="AA71" s="9">
        <v>104.81399999999999</v>
      </c>
      <c r="AB71" s="9">
        <v>113.486</v>
      </c>
      <c r="AC71" s="9">
        <v>1697.921</v>
      </c>
      <c r="AD71" s="9">
        <v>895.55499999999995</v>
      </c>
      <c r="AE71" s="9">
        <v>802.36599999999999</v>
      </c>
      <c r="AF71" s="9">
        <v>645.59799999999996</v>
      </c>
      <c r="AG71" s="9">
        <v>476.10300000000001</v>
      </c>
      <c r="AH71" s="9">
        <v>169.495</v>
      </c>
      <c r="AI71" s="9">
        <v>1052.3230000000001</v>
      </c>
      <c r="AJ71" s="9">
        <v>419.452</v>
      </c>
      <c r="AK71" s="9">
        <v>632.87099999999998</v>
      </c>
      <c r="AL71" s="9">
        <v>753.03700000000003</v>
      </c>
      <c r="AM71" s="9">
        <v>559.75</v>
      </c>
      <c r="AN71" s="9">
        <v>193.286</v>
      </c>
      <c r="AO71" s="9">
        <v>1143.75</v>
      </c>
      <c r="AP71" s="9">
        <v>457.69799999999998</v>
      </c>
      <c r="AQ71" s="9">
        <v>686.05200000000002</v>
      </c>
      <c r="AR71" s="9">
        <v>1140.8510000000001</v>
      </c>
      <c r="AS71" s="9">
        <v>486.762</v>
      </c>
      <c r="AT71" s="9">
        <v>654.08900000000006</v>
      </c>
      <c r="AU71" s="9">
        <v>12277.816000000001</v>
      </c>
      <c r="AV71" s="9">
        <v>6470.0020000000004</v>
      </c>
      <c r="AW71" s="9">
        <v>5807.8140000000003</v>
      </c>
      <c r="AX71" s="9">
        <v>8597.4650000000001</v>
      </c>
      <c r="AY71" s="9">
        <v>5357.3329999999996</v>
      </c>
      <c r="AZ71" s="9">
        <v>3240.1320000000001</v>
      </c>
      <c r="BA71" s="9">
        <v>3680.3510000000001</v>
      </c>
      <c r="BB71" s="9">
        <v>1112.6690000000001</v>
      </c>
      <c r="BC71" s="9">
        <v>2567.6819999999998</v>
      </c>
      <c r="BD71" s="9">
        <v>1839.655</v>
      </c>
      <c r="BE71" s="9">
        <v>983.26099999999997</v>
      </c>
      <c r="BF71" s="9">
        <v>856.39400000000001</v>
      </c>
      <c r="BG71" s="9">
        <v>347.589</v>
      </c>
      <c r="BH71" s="9">
        <v>209.196</v>
      </c>
      <c r="BI71" s="9">
        <v>138.39400000000001</v>
      </c>
      <c r="BJ71" s="9">
        <v>149.36099999999999</v>
      </c>
      <c r="BK71" s="9">
        <v>116.461</v>
      </c>
      <c r="BL71" s="9">
        <v>32.9</v>
      </c>
      <c r="BM71" s="9">
        <v>86.632000000000005</v>
      </c>
      <c r="BN71" s="9">
        <v>65.876000000000005</v>
      </c>
      <c r="BO71" s="9">
        <v>20.756</v>
      </c>
      <c r="BP71" s="9">
        <v>62.728999999999999</v>
      </c>
      <c r="BQ71" s="9">
        <v>50.584000000000003</v>
      </c>
      <c r="BR71" s="9">
        <v>12.144</v>
      </c>
      <c r="BS71" s="9">
        <v>198.22800000000001</v>
      </c>
      <c r="BT71" s="9">
        <v>92.734999999999999</v>
      </c>
      <c r="BU71" s="9">
        <v>105.49299999999999</v>
      </c>
      <c r="BV71" s="9">
        <v>1661.7449999999999</v>
      </c>
      <c r="BW71" s="9">
        <v>874.01800000000003</v>
      </c>
      <c r="BX71" s="9">
        <v>787.72699999999998</v>
      </c>
      <c r="BY71" s="9">
        <v>638.12099999999998</v>
      </c>
      <c r="BZ71" s="9">
        <v>470.93700000000001</v>
      </c>
      <c r="CA71" s="9">
        <v>167.184</v>
      </c>
      <c r="CB71" s="9">
        <v>1023.624</v>
      </c>
      <c r="CC71" s="9">
        <v>403.08</v>
      </c>
      <c r="CD71" s="9">
        <v>620.54300000000001</v>
      </c>
      <c r="CE71" s="9">
        <v>740.58699999999999</v>
      </c>
      <c r="CF71" s="9">
        <v>551.02300000000002</v>
      </c>
      <c r="CG71" s="9">
        <v>189.56399999999999</v>
      </c>
      <c r="CH71" s="9">
        <v>1099.068</v>
      </c>
      <c r="CI71" s="9">
        <v>432.238</v>
      </c>
      <c r="CJ71" s="9">
        <v>666.83</v>
      </c>
      <c r="CK71" s="9">
        <v>1110.2560000000001</v>
      </c>
      <c r="CL71" s="9">
        <v>468.95699999999999</v>
      </c>
      <c r="CM71" s="9">
        <v>641.29899999999998</v>
      </c>
      <c r="CN71" s="9">
        <v>1937.751</v>
      </c>
      <c r="CO71" s="9">
        <v>982.33100000000002</v>
      </c>
      <c r="CP71" s="9">
        <v>955.42</v>
      </c>
      <c r="CQ71" s="9">
        <v>898.79</v>
      </c>
      <c r="CR71" s="9">
        <v>541.18100000000004</v>
      </c>
      <c r="CS71" s="9">
        <v>357.60899999999998</v>
      </c>
      <c r="CT71" s="9">
        <v>1038.96</v>
      </c>
      <c r="CU71" s="9">
        <v>441.15</v>
      </c>
      <c r="CV71" s="9">
        <v>597.81100000000004</v>
      </c>
      <c r="CW71" s="9">
        <v>512.70100000000002</v>
      </c>
      <c r="CX71" s="9">
        <v>262.95</v>
      </c>
      <c r="CY71" s="9">
        <v>249.751</v>
      </c>
      <c r="CZ71" s="9">
        <v>84.912999999999997</v>
      </c>
      <c r="DA71" s="9">
        <v>47.259</v>
      </c>
      <c r="DB71" s="9">
        <v>37.654000000000003</v>
      </c>
      <c r="DC71" s="9">
        <v>18.260999999999999</v>
      </c>
      <c r="DD71" s="9">
        <v>13.305</v>
      </c>
      <c r="DE71" s="9">
        <v>4.9560000000000004</v>
      </c>
      <c r="DF71" s="9">
        <v>13.367000000000001</v>
      </c>
      <c r="DG71" s="9">
        <v>11.106999999999999</v>
      </c>
      <c r="DH71" s="9">
        <v>2.2599999999999998</v>
      </c>
      <c r="DI71" s="9">
        <v>4.8940000000000001</v>
      </c>
      <c r="DJ71" s="9">
        <v>2.198</v>
      </c>
      <c r="DK71" s="9">
        <v>2.6960000000000002</v>
      </c>
      <c r="DL71" s="9">
        <v>66.652000000000001</v>
      </c>
      <c r="DM71" s="9">
        <v>33.954000000000001</v>
      </c>
      <c r="DN71" s="9">
        <v>32.698</v>
      </c>
      <c r="DO71" s="9">
        <v>476.53899999999999</v>
      </c>
      <c r="DP71" s="9">
        <v>240.51499999999999</v>
      </c>
      <c r="DQ71" s="9">
        <v>236.024</v>
      </c>
      <c r="DR71" s="9">
        <v>107.127</v>
      </c>
      <c r="DS71" s="9">
        <v>76.251000000000005</v>
      </c>
      <c r="DT71" s="9">
        <v>30.875</v>
      </c>
      <c r="DU71" s="9">
        <v>369.41199999999998</v>
      </c>
      <c r="DV71" s="9">
        <v>164.26300000000001</v>
      </c>
      <c r="DW71" s="9">
        <v>205.149</v>
      </c>
      <c r="DX71" s="9">
        <v>120.01</v>
      </c>
      <c r="DY71" s="9">
        <v>86.947000000000003</v>
      </c>
      <c r="DZ71" s="9">
        <v>33.063000000000002</v>
      </c>
      <c r="EA71" s="9">
        <v>392.69099999999997</v>
      </c>
      <c r="EB71" s="9">
        <v>176.00200000000001</v>
      </c>
      <c r="EC71" s="9">
        <v>216.68799999999999</v>
      </c>
      <c r="ED71" s="9">
        <v>382.779</v>
      </c>
      <c r="EE71" s="9">
        <v>175.37</v>
      </c>
      <c r="EF71" s="9">
        <v>207.40899999999999</v>
      </c>
      <c r="EG71" s="9">
        <v>676.89599999999996</v>
      </c>
      <c r="EH71" s="9">
        <v>333.44099999999997</v>
      </c>
      <c r="EI71" s="9">
        <v>343.45499999999998</v>
      </c>
      <c r="EJ71" s="9">
        <v>173.066</v>
      </c>
      <c r="EK71" s="9">
        <v>116.131</v>
      </c>
      <c r="EL71" s="9">
        <v>56.935000000000002</v>
      </c>
      <c r="EM71" s="9">
        <v>503.83</v>
      </c>
      <c r="EN71" s="9">
        <v>217.31</v>
      </c>
      <c r="EO71" s="9">
        <v>286.52</v>
      </c>
      <c r="EP71" s="9">
        <v>208.53800000000001</v>
      </c>
      <c r="EQ71" s="9">
        <v>101.877</v>
      </c>
      <c r="ER71" s="9">
        <v>106.661</v>
      </c>
      <c r="ES71" s="9">
        <v>34.392000000000003</v>
      </c>
      <c r="ET71" s="9">
        <v>18.864999999999998</v>
      </c>
      <c r="EU71" s="9">
        <v>15.526</v>
      </c>
      <c r="EV71" s="9">
        <v>3.996</v>
      </c>
      <c r="EW71" s="9">
        <v>3.2090000000000001</v>
      </c>
      <c r="EX71" s="9">
        <v>0.78800000000000003</v>
      </c>
      <c r="EY71" s="9">
        <v>1.7749999999999999</v>
      </c>
      <c r="EZ71" s="9">
        <v>1.7749999999999999</v>
      </c>
      <c r="FA71" s="9">
        <v>0</v>
      </c>
      <c r="FB71" s="9">
        <v>2.2210000000000001</v>
      </c>
      <c r="FC71" s="9">
        <v>1.4339999999999999</v>
      </c>
      <c r="FD71" s="9">
        <v>0.78800000000000003</v>
      </c>
      <c r="FE71" s="9">
        <v>30.396000000000001</v>
      </c>
      <c r="FF71" s="9">
        <v>15.657</v>
      </c>
      <c r="FG71" s="9">
        <v>14.739000000000001</v>
      </c>
      <c r="FH71" s="9">
        <v>195.67500000000001</v>
      </c>
      <c r="FI71" s="9">
        <v>95.004999999999995</v>
      </c>
      <c r="FJ71" s="9">
        <v>100.67</v>
      </c>
      <c r="FK71" s="9">
        <v>27.419</v>
      </c>
      <c r="FL71" s="9">
        <v>20.988</v>
      </c>
      <c r="FM71" s="9">
        <v>6.431</v>
      </c>
      <c r="FN71" s="9">
        <v>168.256</v>
      </c>
      <c r="FO71" s="9">
        <v>74.016000000000005</v>
      </c>
      <c r="FP71" s="9">
        <v>94.239000000000004</v>
      </c>
      <c r="FQ71" s="9">
        <v>30.201000000000001</v>
      </c>
      <c r="FR71" s="9">
        <v>23.670999999999999</v>
      </c>
      <c r="FS71" s="9">
        <v>6.53</v>
      </c>
      <c r="FT71" s="9">
        <v>178.33600000000001</v>
      </c>
      <c r="FU71" s="9">
        <v>78.206000000000003</v>
      </c>
      <c r="FV71" s="9">
        <v>100.131</v>
      </c>
      <c r="FW71" s="9">
        <v>170.03100000000001</v>
      </c>
      <c r="FX71" s="9">
        <v>75.790999999999997</v>
      </c>
      <c r="FY71" s="9">
        <v>94.239000000000004</v>
      </c>
      <c r="FZ71" s="9">
        <v>1260.855</v>
      </c>
      <c r="GA71" s="9">
        <v>648.89</v>
      </c>
      <c r="GB71" s="9">
        <v>611.96500000000003</v>
      </c>
      <c r="GC71" s="9">
        <v>725.72400000000005</v>
      </c>
      <c r="GD71" s="9">
        <v>425.05</v>
      </c>
      <c r="GE71" s="9">
        <v>300.67399999999998</v>
      </c>
      <c r="GF71" s="9">
        <v>535.13099999999997</v>
      </c>
      <c r="GG71" s="9">
        <v>223.84</v>
      </c>
      <c r="GH71" s="9">
        <v>311.291</v>
      </c>
      <c r="GI71" s="9">
        <v>304.16300000000001</v>
      </c>
      <c r="GJ71" s="9">
        <v>161.07300000000001</v>
      </c>
      <c r="GK71" s="9">
        <v>143.09</v>
      </c>
      <c r="GL71" s="9">
        <v>50.521999999999998</v>
      </c>
      <c r="GM71" s="9">
        <v>28.393999999999998</v>
      </c>
      <c r="GN71" s="9">
        <v>22.128</v>
      </c>
      <c r="GO71" s="9">
        <v>14.265000000000001</v>
      </c>
      <c r="GP71" s="9">
        <v>10.097</v>
      </c>
      <c r="GQ71" s="9">
        <v>4.1680000000000001</v>
      </c>
      <c r="GR71" s="9">
        <v>11.592000000000001</v>
      </c>
      <c r="GS71" s="9">
        <v>9.3320000000000007</v>
      </c>
      <c r="GT71" s="9">
        <v>2.2599999999999998</v>
      </c>
      <c r="GU71" s="9">
        <v>2.673</v>
      </c>
      <c r="GV71" s="9">
        <v>0.76500000000000001</v>
      </c>
      <c r="GW71" s="9">
        <v>1.9079999999999999</v>
      </c>
      <c r="GX71" s="9">
        <v>36.256999999999998</v>
      </c>
      <c r="GY71" s="9">
        <v>18.297000000000001</v>
      </c>
      <c r="GZ71" s="9">
        <v>17.959</v>
      </c>
      <c r="HA71" s="9">
        <v>280.86500000000001</v>
      </c>
      <c r="HB71" s="9">
        <v>145.51</v>
      </c>
      <c r="HC71" s="9">
        <v>135.35400000000001</v>
      </c>
      <c r="HD71" s="9">
        <v>79.707999999999998</v>
      </c>
      <c r="HE71" s="9">
        <v>55.262999999999998</v>
      </c>
      <c r="HF71" s="9">
        <v>24.445</v>
      </c>
      <c r="HG71" s="9">
        <v>201.15700000000001</v>
      </c>
      <c r="HH71" s="9">
        <v>90.247</v>
      </c>
      <c r="HI71" s="9">
        <v>110.90900000000001</v>
      </c>
      <c r="HJ71" s="9">
        <v>89.808999999999997</v>
      </c>
      <c r="HK71" s="9">
        <v>63.276000000000003</v>
      </c>
      <c r="HL71" s="9">
        <v>26.533000000000001</v>
      </c>
      <c r="HM71" s="9">
        <v>214.35400000000001</v>
      </c>
      <c r="HN71" s="9">
        <v>97.796999999999997</v>
      </c>
      <c r="HO71" s="9">
        <v>116.55800000000001</v>
      </c>
      <c r="HP71" s="9">
        <v>212.74799999999999</v>
      </c>
      <c r="HQ71" s="9">
        <v>99.578999999999994</v>
      </c>
      <c r="HR71" s="9">
        <v>113.169</v>
      </c>
      <c r="HS71" s="9">
        <v>3051.3580000000002</v>
      </c>
      <c r="HT71" s="9">
        <v>1643.296</v>
      </c>
      <c r="HU71" s="9">
        <v>1408.0630000000001</v>
      </c>
      <c r="HV71" s="9">
        <v>2347.63</v>
      </c>
      <c r="HW71" s="9">
        <v>1416.7860000000001</v>
      </c>
      <c r="HX71" s="9">
        <v>930.84400000000005</v>
      </c>
      <c r="HY71" s="9">
        <v>703.72799999999995</v>
      </c>
      <c r="HZ71" s="9">
        <v>226.50899999999999</v>
      </c>
      <c r="IA71" s="9">
        <v>477.21899999999999</v>
      </c>
      <c r="IB71" s="9">
        <v>436.92899999999997</v>
      </c>
      <c r="IC71" s="9">
        <v>258.214</v>
      </c>
      <c r="ID71" s="9">
        <v>178.714</v>
      </c>
      <c r="IE71" s="9">
        <v>70.932000000000002</v>
      </c>
      <c r="IF71" s="9">
        <v>46.329000000000001</v>
      </c>
      <c r="IG71" s="9">
        <v>24.603000000000002</v>
      </c>
      <c r="IH71" s="9">
        <v>39.26</v>
      </c>
      <c r="II71" s="9">
        <v>31.95</v>
      </c>
      <c r="IJ71" s="9">
        <v>7.3090000000000002</v>
      </c>
      <c r="IK71" s="9">
        <v>21.372</v>
      </c>
      <c r="IL71" s="9">
        <v>16.834</v>
      </c>
      <c r="IM71" s="9">
        <v>4.5380000000000003</v>
      </c>
      <c r="IN71" s="9">
        <v>17.888000000000002</v>
      </c>
      <c r="IO71" s="9">
        <v>15.116</v>
      </c>
      <c r="IP71" s="9">
        <v>2.7719999999999998</v>
      </c>
      <c r="IQ71" s="9">
        <v>31.672000000000001</v>
      </c>
    </row>
    <row r="72" spans="1:251">
      <c r="A72" s="10">
        <v>43678</v>
      </c>
      <c r="B72" s="9">
        <v>12852.308000000001</v>
      </c>
      <c r="C72" s="9">
        <v>6801.4030000000002</v>
      </c>
      <c r="D72" s="9">
        <v>6050.9049999999997</v>
      </c>
      <c r="E72" s="9">
        <v>8746.9930000000004</v>
      </c>
      <c r="F72" s="9">
        <v>5499.9709999999995</v>
      </c>
      <c r="G72" s="9">
        <v>3247.0230000000001</v>
      </c>
      <c r="H72" s="9">
        <v>4105.3140000000003</v>
      </c>
      <c r="I72" s="9">
        <v>1301.432</v>
      </c>
      <c r="J72" s="9">
        <v>2803.8820000000001</v>
      </c>
      <c r="K72" s="9">
        <v>1905.1110000000001</v>
      </c>
      <c r="L72" s="9">
        <v>1026.79</v>
      </c>
      <c r="M72" s="9">
        <v>878.32100000000003</v>
      </c>
      <c r="N72" s="9">
        <v>381.60899999999998</v>
      </c>
      <c r="O72" s="9">
        <v>230.917</v>
      </c>
      <c r="P72" s="9">
        <v>150.69200000000001</v>
      </c>
      <c r="Q72" s="9">
        <v>158.005</v>
      </c>
      <c r="R72" s="9">
        <v>121.54600000000001</v>
      </c>
      <c r="S72" s="9">
        <v>36.459000000000003</v>
      </c>
      <c r="T72" s="9">
        <v>86.436999999999998</v>
      </c>
      <c r="U72" s="9">
        <v>65.531000000000006</v>
      </c>
      <c r="V72" s="9">
        <v>20.907</v>
      </c>
      <c r="W72" s="9">
        <v>71.567999999999998</v>
      </c>
      <c r="X72" s="9">
        <v>56.015999999999998</v>
      </c>
      <c r="Y72" s="9">
        <v>15.552</v>
      </c>
      <c r="Z72" s="9">
        <v>223.60400000000001</v>
      </c>
      <c r="AA72" s="9">
        <v>109.37</v>
      </c>
      <c r="AB72" s="9">
        <v>114.233</v>
      </c>
      <c r="AC72" s="9">
        <v>1696.298</v>
      </c>
      <c r="AD72" s="9">
        <v>898.06</v>
      </c>
      <c r="AE72" s="9">
        <v>798.23699999999997</v>
      </c>
      <c r="AF72" s="9">
        <v>645.52</v>
      </c>
      <c r="AG72" s="9">
        <v>479.024</v>
      </c>
      <c r="AH72" s="9">
        <v>166.49600000000001</v>
      </c>
      <c r="AI72" s="9">
        <v>1050.777</v>
      </c>
      <c r="AJ72" s="9">
        <v>419.036</v>
      </c>
      <c r="AK72" s="9">
        <v>631.74099999999999</v>
      </c>
      <c r="AL72" s="9">
        <v>757.63400000000001</v>
      </c>
      <c r="AM72" s="9">
        <v>564.83699999999999</v>
      </c>
      <c r="AN72" s="9">
        <v>192.798</v>
      </c>
      <c r="AO72" s="9">
        <v>1147.4770000000001</v>
      </c>
      <c r="AP72" s="9">
        <v>461.95299999999997</v>
      </c>
      <c r="AQ72" s="9">
        <v>685.52300000000002</v>
      </c>
      <c r="AR72" s="9">
        <v>1137.2149999999999</v>
      </c>
      <c r="AS72" s="9">
        <v>484.56700000000001</v>
      </c>
      <c r="AT72" s="9">
        <v>652.64800000000002</v>
      </c>
      <c r="AU72" s="9">
        <v>12261.328</v>
      </c>
      <c r="AV72" s="9">
        <v>6451.0119999999997</v>
      </c>
      <c r="AW72" s="9">
        <v>5810.3149999999996</v>
      </c>
      <c r="AX72" s="9">
        <v>8492.7219999999998</v>
      </c>
      <c r="AY72" s="9">
        <v>5320.268</v>
      </c>
      <c r="AZ72" s="9">
        <v>3172.4540000000002</v>
      </c>
      <c r="BA72" s="9">
        <v>3768.6060000000002</v>
      </c>
      <c r="BB72" s="9">
        <v>1130.7439999999999</v>
      </c>
      <c r="BC72" s="9">
        <v>2637.8620000000001</v>
      </c>
      <c r="BD72" s="9">
        <v>1845.5340000000001</v>
      </c>
      <c r="BE72" s="9">
        <v>987.94</v>
      </c>
      <c r="BF72" s="9">
        <v>857.59400000000005</v>
      </c>
      <c r="BG72" s="9">
        <v>353.79199999999997</v>
      </c>
      <c r="BH72" s="9">
        <v>211.649</v>
      </c>
      <c r="BI72" s="9">
        <v>142.143</v>
      </c>
      <c r="BJ72" s="9">
        <v>148.88800000000001</v>
      </c>
      <c r="BK72" s="9">
        <v>115.033</v>
      </c>
      <c r="BL72" s="9">
        <v>33.854999999999997</v>
      </c>
      <c r="BM72" s="9">
        <v>80.977000000000004</v>
      </c>
      <c r="BN72" s="9">
        <v>61.454999999999998</v>
      </c>
      <c r="BO72" s="9">
        <v>19.521999999999998</v>
      </c>
      <c r="BP72" s="9">
        <v>67.91</v>
      </c>
      <c r="BQ72" s="9">
        <v>53.578000000000003</v>
      </c>
      <c r="BR72" s="9">
        <v>14.333</v>
      </c>
      <c r="BS72" s="9">
        <v>204.904</v>
      </c>
      <c r="BT72" s="9">
        <v>96.616</v>
      </c>
      <c r="BU72" s="9">
        <v>108.288</v>
      </c>
      <c r="BV72" s="9">
        <v>1658.838</v>
      </c>
      <c r="BW72" s="9">
        <v>873.26300000000003</v>
      </c>
      <c r="BX72" s="9">
        <v>785.57500000000005</v>
      </c>
      <c r="BY72" s="9">
        <v>638.22400000000005</v>
      </c>
      <c r="BZ72" s="9">
        <v>474.62200000000001</v>
      </c>
      <c r="CA72" s="9">
        <v>163.601</v>
      </c>
      <c r="CB72" s="9">
        <v>1020.615</v>
      </c>
      <c r="CC72" s="9">
        <v>398.64100000000002</v>
      </c>
      <c r="CD72" s="9">
        <v>621.97400000000005</v>
      </c>
      <c r="CE72" s="9">
        <v>741.649</v>
      </c>
      <c r="CF72" s="9">
        <v>554.351</v>
      </c>
      <c r="CG72" s="9">
        <v>187.298</v>
      </c>
      <c r="CH72" s="9">
        <v>1103.885</v>
      </c>
      <c r="CI72" s="9">
        <v>433.589</v>
      </c>
      <c r="CJ72" s="9">
        <v>670.29600000000005</v>
      </c>
      <c r="CK72" s="9">
        <v>1101.5920000000001</v>
      </c>
      <c r="CL72" s="9">
        <v>460.096</v>
      </c>
      <c r="CM72" s="9">
        <v>641.49599999999998</v>
      </c>
      <c r="CN72" s="9">
        <v>1893.954</v>
      </c>
      <c r="CO72" s="9">
        <v>967.74300000000005</v>
      </c>
      <c r="CP72" s="9">
        <v>926.21199999999999</v>
      </c>
      <c r="CQ72" s="9">
        <v>832.31200000000001</v>
      </c>
      <c r="CR72" s="9">
        <v>514.01900000000001</v>
      </c>
      <c r="CS72" s="9">
        <v>318.29300000000001</v>
      </c>
      <c r="CT72" s="9">
        <v>1061.643</v>
      </c>
      <c r="CU72" s="9">
        <v>453.72399999999999</v>
      </c>
      <c r="CV72" s="9">
        <v>607.91899999999998</v>
      </c>
      <c r="CW72" s="9">
        <v>512.01800000000003</v>
      </c>
      <c r="CX72" s="9">
        <v>257.18799999999999</v>
      </c>
      <c r="CY72" s="9">
        <v>254.83</v>
      </c>
      <c r="CZ72" s="9">
        <v>93.102999999999994</v>
      </c>
      <c r="DA72" s="9">
        <v>47.683</v>
      </c>
      <c r="DB72" s="9">
        <v>45.42</v>
      </c>
      <c r="DC72" s="9">
        <v>19.466000000000001</v>
      </c>
      <c r="DD72" s="9">
        <v>11.037000000000001</v>
      </c>
      <c r="DE72" s="9">
        <v>8.4290000000000003</v>
      </c>
      <c r="DF72" s="9">
        <v>12.885</v>
      </c>
      <c r="DG72" s="9">
        <v>6.2309999999999999</v>
      </c>
      <c r="DH72" s="9">
        <v>6.6539999999999999</v>
      </c>
      <c r="DI72" s="9">
        <v>6.58</v>
      </c>
      <c r="DJ72" s="9">
        <v>4.806</v>
      </c>
      <c r="DK72" s="9">
        <v>1.7749999999999999</v>
      </c>
      <c r="DL72" s="9">
        <v>73.638000000000005</v>
      </c>
      <c r="DM72" s="9">
        <v>36.646000000000001</v>
      </c>
      <c r="DN72" s="9">
        <v>36.991999999999997</v>
      </c>
      <c r="DO72" s="9">
        <v>471.26400000000001</v>
      </c>
      <c r="DP72" s="9">
        <v>234.589</v>
      </c>
      <c r="DQ72" s="9">
        <v>236.67500000000001</v>
      </c>
      <c r="DR72" s="9">
        <v>106.688</v>
      </c>
      <c r="DS72" s="9">
        <v>75.623999999999995</v>
      </c>
      <c r="DT72" s="9">
        <v>31.065000000000001</v>
      </c>
      <c r="DU72" s="9">
        <v>364.57600000000002</v>
      </c>
      <c r="DV72" s="9">
        <v>158.965</v>
      </c>
      <c r="DW72" s="9">
        <v>205.61099999999999</v>
      </c>
      <c r="DX72" s="9">
        <v>116.137</v>
      </c>
      <c r="DY72" s="9">
        <v>82.415000000000006</v>
      </c>
      <c r="DZ72" s="9">
        <v>33.722000000000001</v>
      </c>
      <c r="EA72" s="9">
        <v>395.88099999999997</v>
      </c>
      <c r="EB72" s="9">
        <v>174.773</v>
      </c>
      <c r="EC72" s="9">
        <v>221.108</v>
      </c>
      <c r="ED72" s="9">
        <v>377.46100000000001</v>
      </c>
      <c r="EE72" s="9">
        <v>165.197</v>
      </c>
      <c r="EF72" s="9">
        <v>212.26400000000001</v>
      </c>
      <c r="EG72" s="9">
        <v>661.35199999999998</v>
      </c>
      <c r="EH72" s="9">
        <v>322.90100000000001</v>
      </c>
      <c r="EI72" s="9">
        <v>338.45100000000002</v>
      </c>
      <c r="EJ72" s="9">
        <v>153.04599999999999</v>
      </c>
      <c r="EK72" s="9">
        <v>106.36199999999999</v>
      </c>
      <c r="EL72" s="9">
        <v>46.683999999999997</v>
      </c>
      <c r="EM72" s="9">
        <v>508.30599999999998</v>
      </c>
      <c r="EN72" s="9">
        <v>216.54</v>
      </c>
      <c r="EO72" s="9">
        <v>291.76600000000002</v>
      </c>
      <c r="EP72" s="9">
        <v>222.66300000000001</v>
      </c>
      <c r="EQ72" s="9">
        <v>109.46599999999999</v>
      </c>
      <c r="ER72" s="9">
        <v>113.197</v>
      </c>
      <c r="ES72" s="9">
        <v>49.921999999999997</v>
      </c>
      <c r="ET72" s="9">
        <v>26.683</v>
      </c>
      <c r="EU72" s="9">
        <v>23.239000000000001</v>
      </c>
      <c r="EV72" s="9">
        <v>6.6890000000000001</v>
      </c>
      <c r="EW72" s="9">
        <v>6.0860000000000003</v>
      </c>
      <c r="EX72" s="9">
        <v>0.60399999999999998</v>
      </c>
      <c r="EY72" s="9">
        <v>4.0359999999999996</v>
      </c>
      <c r="EZ72" s="9">
        <v>3.4329999999999998</v>
      </c>
      <c r="FA72" s="9">
        <v>0.60399999999999998</v>
      </c>
      <c r="FB72" s="9">
        <v>2.653</v>
      </c>
      <c r="FC72" s="9">
        <v>2.653</v>
      </c>
      <c r="FD72" s="9">
        <v>0</v>
      </c>
      <c r="FE72" s="9">
        <v>43.232999999999997</v>
      </c>
      <c r="FF72" s="9">
        <v>20.597000000000001</v>
      </c>
      <c r="FG72" s="9">
        <v>22.635000000000002</v>
      </c>
      <c r="FH72" s="9">
        <v>199.928</v>
      </c>
      <c r="FI72" s="9">
        <v>95.415999999999997</v>
      </c>
      <c r="FJ72" s="9">
        <v>104.511</v>
      </c>
      <c r="FK72" s="9">
        <v>24.501000000000001</v>
      </c>
      <c r="FL72" s="9">
        <v>17.946000000000002</v>
      </c>
      <c r="FM72" s="9">
        <v>6.5549999999999997</v>
      </c>
      <c r="FN72" s="9">
        <v>175.42699999999999</v>
      </c>
      <c r="FO72" s="9">
        <v>77.471000000000004</v>
      </c>
      <c r="FP72" s="9">
        <v>97.956000000000003</v>
      </c>
      <c r="FQ72" s="9">
        <v>28.663</v>
      </c>
      <c r="FR72" s="9">
        <v>21.504000000000001</v>
      </c>
      <c r="FS72" s="9">
        <v>7.1589999999999998</v>
      </c>
      <c r="FT72" s="9">
        <v>194</v>
      </c>
      <c r="FU72" s="9">
        <v>87.960999999999999</v>
      </c>
      <c r="FV72" s="9">
        <v>106.038</v>
      </c>
      <c r="FW72" s="9">
        <v>179.46299999999999</v>
      </c>
      <c r="FX72" s="9">
        <v>80.903999999999996</v>
      </c>
      <c r="FY72" s="9">
        <v>98.56</v>
      </c>
      <c r="FZ72" s="9">
        <v>1232.6030000000001</v>
      </c>
      <c r="GA72" s="9">
        <v>644.84199999999998</v>
      </c>
      <c r="GB72" s="9">
        <v>587.76099999999997</v>
      </c>
      <c r="GC72" s="9">
        <v>679.26599999999996</v>
      </c>
      <c r="GD72" s="9">
        <v>407.65699999999998</v>
      </c>
      <c r="GE72" s="9">
        <v>271.608</v>
      </c>
      <c r="GF72" s="9">
        <v>553.33699999999999</v>
      </c>
      <c r="GG72" s="9">
        <v>237.184</v>
      </c>
      <c r="GH72" s="9">
        <v>316.15199999999999</v>
      </c>
      <c r="GI72" s="9">
        <v>289.35500000000002</v>
      </c>
      <c r="GJ72" s="9">
        <v>147.72200000000001</v>
      </c>
      <c r="GK72" s="9">
        <v>141.63300000000001</v>
      </c>
      <c r="GL72" s="9">
        <v>43.180999999999997</v>
      </c>
      <c r="GM72" s="9">
        <v>21</v>
      </c>
      <c r="GN72" s="9">
        <v>22.181000000000001</v>
      </c>
      <c r="GO72" s="9">
        <v>12.776</v>
      </c>
      <c r="GP72" s="9">
        <v>4.9509999999999996</v>
      </c>
      <c r="GQ72" s="9">
        <v>7.8250000000000002</v>
      </c>
      <c r="GR72" s="9">
        <v>8.8490000000000002</v>
      </c>
      <c r="GS72" s="9">
        <v>2.7989999999999999</v>
      </c>
      <c r="GT72" s="9">
        <v>6.05</v>
      </c>
      <c r="GU72" s="9">
        <v>3.927</v>
      </c>
      <c r="GV72" s="9">
        <v>2.153</v>
      </c>
      <c r="GW72" s="9">
        <v>1.7749999999999999</v>
      </c>
      <c r="GX72" s="9">
        <v>30.405000000000001</v>
      </c>
      <c r="GY72" s="9">
        <v>16.048999999999999</v>
      </c>
      <c r="GZ72" s="9">
        <v>14.356</v>
      </c>
      <c r="HA72" s="9">
        <v>271.33699999999999</v>
      </c>
      <c r="HB72" s="9">
        <v>139.173</v>
      </c>
      <c r="HC72" s="9">
        <v>132.16399999999999</v>
      </c>
      <c r="HD72" s="9">
        <v>82.188000000000002</v>
      </c>
      <c r="HE72" s="9">
        <v>57.677999999999997</v>
      </c>
      <c r="HF72" s="9">
        <v>24.51</v>
      </c>
      <c r="HG72" s="9">
        <v>189.149</v>
      </c>
      <c r="HH72" s="9">
        <v>81.494</v>
      </c>
      <c r="HI72" s="9">
        <v>107.655</v>
      </c>
      <c r="HJ72" s="9">
        <v>87.474000000000004</v>
      </c>
      <c r="HK72" s="9">
        <v>60.91</v>
      </c>
      <c r="HL72" s="9">
        <v>26.562999999999999</v>
      </c>
      <c r="HM72" s="9">
        <v>201.881</v>
      </c>
      <c r="HN72" s="9">
        <v>86.811999999999998</v>
      </c>
      <c r="HO72" s="9">
        <v>115.07</v>
      </c>
      <c r="HP72" s="9">
        <v>197.99799999999999</v>
      </c>
      <c r="HQ72" s="9">
        <v>84.293000000000006</v>
      </c>
      <c r="HR72" s="9">
        <v>113.705</v>
      </c>
      <c r="HS72" s="9">
        <v>3043.1149999999998</v>
      </c>
      <c r="HT72" s="9">
        <v>1636.7449999999999</v>
      </c>
      <c r="HU72" s="9">
        <v>1406.37</v>
      </c>
      <c r="HV72" s="9">
        <v>2305.3719999999998</v>
      </c>
      <c r="HW72" s="9">
        <v>1400.8040000000001</v>
      </c>
      <c r="HX72" s="9">
        <v>904.56799999999998</v>
      </c>
      <c r="HY72" s="9">
        <v>737.74300000000005</v>
      </c>
      <c r="HZ72" s="9">
        <v>235.94</v>
      </c>
      <c r="IA72" s="9">
        <v>501.803</v>
      </c>
      <c r="IB72" s="9">
        <v>442.09300000000002</v>
      </c>
      <c r="IC72" s="9">
        <v>266.54300000000001</v>
      </c>
      <c r="ID72" s="9">
        <v>175.55</v>
      </c>
      <c r="IE72" s="9">
        <v>70.319999999999993</v>
      </c>
      <c r="IF72" s="9">
        <v>46.957999999999998</v>
      </c>
      <c r="IG72" s="9">
        <v>23.363</v>
      </c>
      <c r="IH72" s="9">
        <v>34.893999999999998</v>
      </c>
      <c r="II72" s="9">
        <v>29.388999999999999</v>
      </c>
      <c r="IJ72" s="9">
        <v>5.5049999999999999</v>
      </c>
      <c r="IK72" s="9">
        <v>14.486000000000001</v>
      </c>
      <c r="IL72" s="9">
        <v>11.763</v>
      </c>
      <c r="IM72" s="9">
        <v>2.7229999999999999</v>
      </c>
      <c r="IN72" s="9">
        <v>20.408000000000001</v>
      </c>
      <c r="IO72" s="9">
        <v>17.626000000000001</v>
      </c>
      <c r="IP72" s="9">
        <v>2.782</v>
      </c>
      <c r="IQ72" s="9">
        <v>35.427</v>
      </c>
    </row>
    <row r="73" spans="1:251">
      <c r="A73" s="10">
        <v>43709</v>
      </c>
      <c r="B73" s="9">
        <v>12921.337</v>
      </c>
      <c r="C73" s="9">
        <v>6821.4210000000003</v>
      </c>
      <c r="D73" s="9">
        <v>6099.9160000000002</v>
      </c>
      <c r="E73" s="9">
        <v>8807.5149999999994</v>
      </c>
      <c r="F73" s="9">
        <v>5524.424</v>
      </c>
      <c r="G73" s="9">
        <v>3283.0909999999999</v>
      </c>
      <c r="H73" s="9">
        <v>4113.8209999999999</v>
      </c>
      <c r="I73" s="9">
        <v>1296.9970000000001</v>
      </c>
      <c r="J73" s="9">
        <v>2816.8240000000001</v>
      </c>
      <c r="K73" s="9">
        <v>1877.2449999999999</v>
      </c>
      <c r="L73" s="9">
        <v>1000.814</v>
      </c>
      <c r="M73" s="9">
        <v>876.43100000000004</v>
      </c>
      <c r="N73" s="9">
        <v>358.66</v>
      </c>
      <c r="O73" s="9">
        <v>217.38499999999999</v>
      </c>
      <c r="P73" s="9">
        <v>141.27500000000001</v>
      </c>
      <c r="Q73" s="9">
        <v>148.38999999999999</v>
      </c>
      <c r="R73" s="9">
        <v>117.164</v>
      </c>
      <c r="S73" s="9">
        <v>31.225999999999999</v>
      </c>
      <c r="T73" s="9">
        <v>73.11</v>
      </c>
      <c r="U73" s="9">
        <v>55.972000000000001</v>
      </c>
      <c r="V73" s="9">
        <v>17.138000000000002</v>
      </c>
      <c r="W73" s="9">
        <v>75.278999999999996</v>
      </c>
      <c r="X73" s="9">
        <v>61.192</v>
      </c>
      <c r="Y73" s="9">
        <v>14.087</v>
      </c>
      <c r="Z73" s="9">
        <v>210.27099999999999</v>
      </c>
      <c r="AA73" s="9">
        <v>100.221</v>
      </c>
      <c r="AB73" s="9">
        <v>110.05</v>
      </c>
      <c r="AC73" s="9">
        <v>1650.64</v>
      </c>
      <c r="AD73" s="9">
        <v>863.30399999999997</v>
      </c>
      <c r="AE73" s="9">
        <v>787.33600000000001</v>
      </c>
      <c r="AF73" s="9">
        <v>636.36900000000003</v>
      </c>
      <c r="AG73" s="9">
        <v>451.62900000000002</v>
      </c>
      <c r="AH73" s="9">
        <v>184.74</v>
      </c>
      <c r="AI73" s="9">
        <v>1014.271</v>
      </c>
      <c r="AJ73" s="9">
        <v>411.67399999999998</v>
      </c>
      <c r="AK73" s="9">
        <v>602.596</v>
      </c>
      <c r="AL73" s="9">
        <v>758.09199999999998</v>
      </c>
      <c r="AM73" s="9">
        <v>545.92899999999997</v>
      </c>
      <c r="AN73" s="9">
        <v>212.16300000000001</v>
      </c>
      <c r="AO73" s="9">
        <v>1119.153</v>
      </c>
      <c r="AP73" s="9">
        <v>454.88600000000002</v>
      </c>
      <c r="AQ73" s="9">
        <v>664.26800000000003</v>
      </c>
      <c r="AR73" s="9">
        <v>1087.3810000000001</v>
      </c>
      <c r="AS73" s="9">
        <v>467.64699999999999</v>
      </c>
      <c r="AT73" s="9">
        <v>619.73400000000004</v>
      </c>
      <c r="AU73" s="9">
        <v>12332.467000000001</v>
      </c>
      <c r="AV73" s="9">
        <v>6470.8310000000001</v>
      </c>
      <c r="AW73" s="9">
        <v>5861.6369999999997</v>
      </c>
      <c r="AX73" s="9">
        <v>8553.4390000000003</v>
      </c>
      <c r="AY73" s="9">
        <v>5348.8239999999996</v>
      </c>
      <c r="AZ73" s="9">
        <v>3204.614</v>
      </c>
      <c r="BA73" s="9">
        <v>3779.029</v>
      </c>
      <c r="BB73" s="9">
        <v>1122.0060000000001</v>
      </c>
      <c r="BC73" s="9">
        <v>2657.0219999999999</v>
      </c>
      <c r="BD73" s="9">
        <v>1822.569</v>
      </c>
      <c r="BE73" s="9">
        <v>962.67</v>
      </c>
      <c r="BF73" s="9">
        <v>859.899</v>
      </c>
      <c r="BG73" s="9">
        <v>333.51499999999999</v>
      </c>
      <c r="BH73" s="9">
        <v>197.905</v>
      </c>
      <c r="BI73" s="9">
        <v>135.61000000000001</v>
      </c>
      <c r="BJ73" s="9">
        <v>140.601</v>
      </c>
      <c r="BK73" s="9">
        <v>112.413</v>
      </c>
      <c r="BL73" s="9">
        <v>28.187999999999999</v>
      </c>
      <c r="BM73" s="9">
        <v>68.102999999999994</v>
      </c>
      <c r="BN73" s="9">
        <v>52.984000000000002</v>
      </c>
      <c r="BO73" s="9">
        <v>15.119</v>
      </c>
      <c r="BP73" s="9">
        <v>72.498000000000005</v>
      </c>
      <c r="BQ73" s="9">
        <v>59.429000000000002</v>
      </c>
      <c r="BR73" s="9">
        <v>13.069000000000001</v>
      </c>
      <c r="BS73" s="9">
        <v>192.91399999999999</v>
      </c>
      <c r="BT73" s="9">
        <v>85.492000000000004</v>
      </c>
      <c r="BU73" s="9">
        <v>107.422</v>
      </c>
      <c r="BV73" s="9">
        <v>1615.335</v>
      </c>
      <c r="BW73" s="9">
        <v>839.49400000000003</v>
      </c>
      <c r="BX73" s="9">
        <v>775.84100000000001</v>
      </c>
      <c r="BY73" s="9">
        <v>628.77200000000005</v>
      </c>
      <c r="BZ73" s="9">
        <v>447.17500000000001</v>
      </c>
      <c r="CA73" s="9">
        <v>181.59800000000001</v>
      </c>
      <c r="CB73" s="9">
        <v>986.56200000000001</v>
      </c>
      <c r="CC73" s="9">
        <v>392.31900000000002</v>
      </c>
      <c r="CD73" s="9">
        <v>594.24300000000005</v>
      </c>
      <c r="CE73" s="9">
        <v>743.96400000000006</v>
      </c>
      <c r="CF73" s="9">
        <v>537.98099999999999</v>
      </c>
      <c r="CG73" s="9">
        <v>205.983</v>
      </c>
      <c r="CH73" s="9">
        <v>1078.605</v>
      </c>
      <c r="CI73" s="9">
        <v>424.68900000000002</v>
      </c>
      <c r="CJ73" s="9">
        <v>653.91600000000005</v>
      </c>
      <c r="CK73" s="9">
        <v>1054.665</v>
      </c>
      <c r="CL73" s="9">
        <v>445.303</v>
      </c>
      <c r="CM73" s="9">
        <v>609.36199999999997</v>
      </c>
      <c r="CN73" s="9">
        <v>1909.3879999999999</v>
      </c>
      <c r="CO73" s="9">
        <v>963.45500000000004</v>
      </c>
      <c r="CP73" s="9">
        <v>945.93200000000002</v>
      </c>
      <c r="CQ73" s="9">
        <v>829.49599999999998</v>
      </c>
      <c r="CR73" s="9">
        <v>512.279</v>
      </c>
      <c r="CS73" s="9">
        <v>317.21600000000001</v>
      </c>
      <c r="CT73" s="9">
        <v>1079.8920000000001</v>
      </c>
      <c r="CU73" s="9">
        <v>451.17599999999999</v>
      </c>
      <c r="CV73" s="9">
        <v>628.71600000000001</v>
      </c>
      <c r="CW73" s="9">
        <v>499.32100000000003</v>
      </c>
      <c r="CX73" s="9">
        <v>246.52199999999999</v>
      </c>
      <c r="CY73" s="9">
        <v>252.79900000000001</v>
      </c>
      <c r="CZ73" s="9">
        <v>90.171000000000006</v>
      </c>
      <c r="DA73" s="9">
        <v>47.463000000000001</v>
      </c>
      <c r="DB73" s="9">
        <v>42.707000000000001</v>
      </c>
      <c r="DC73" s="9">
        <v>13.875</v>
      </c>
      <c r="DD73" s="9">
        <v>10.824</v>
      </c>
      <c r="DE73" s="9">
        <v>3.0510000000000002</v>
      </c>
      <c r="DF73" s="9">
        <v>8.35</v>
      </c>
      <c r="DG73" s="9">
        <v>6.6840000000000002</v>
      </c>
      <c r="DH73" s="9">
        <v>1.6659999999999999</v>
      </c>
      <c r="DI73" s="9">
        <v>5.5250000000000004</v>
      </c>
      <c r="DJ73" s="9">
        <v>4.1399999999999997</v>
      </c>
      <c r="DK73" s="9">
        <v>1.3839999999999999</v>
      </c>
      <c r="DL73" s="9">
        <v>76.296000000000006</v>
      </c>
      <c r="DM73" s="9">
        <v>36.639000000000003</v>
      </c>
      <c r="DN73" s="9">
        <v>39.655999999999999</v>
      </c>
      <c r="DO73" s="9">
        <v>450.78</v>
      </c>
      <c r="DP73" s="9">
        <v>221.62799999999999</v>
      </c>
      <c r="DQ73" s="9">
        <v>229.15199999999999</v>
      </c>
      <c r="DR73" s="9">
        <v>96.19</v>
      </c>
      <c r="DS73" s="9">
        <v>62.055999999999997</v>
      </c>
      <c r="DT73" s="9">
        <v>34.134</v>
      </c>
      <c r="DU73" s="9">
        <v>354.59100000000001</v>
      </c>
      <c r="DV73" s="9">
        <v>159.57300000000001</v>
      </c>
      <c r="DW73" s="9">
        <v>195.018</v>
      </c>
      <c r="DX73" s="9">
        <v>107.53700000000001</v>
      </c>
      <c r="DY73" s="9">
        <v>71.382999999999996</v>
      </c>
      <c r="DZ73" s="9">
        <v>36.152999999999999</v>
      </c>
      <c r="EA73" s="9">
        <v>391.78500000000003</v>
      </c>
      <c r="EB73" s="9">
        <v>175.13900000000001</v>
      </c>
      <c r="EC73" s="9">
        <v>216.64599999999999</v>
      </c>
      <c r="ED73" s="9">
        <v>362.94099999999997</v>
      </c>
      <c r="EE73" s="9">
        <v>166.25700000000001</v>
      </c>
      <c r="EF73" s="9">
        <v>196.684</v>
      </c>
      <c r="EG73" s="9">
        <v>663.90200000000004</v>
      </c>
      <c r="EH73" s="9">
        <v>318.06599999999997</v>
      </c>
      <c r="EI73" s="9">
        <v>345.83600000000001</v>
      </c>
      <c r="EJ73" s="9">
        <v>147.13800000000001</v>
      </c>
      <c r="EK73" s="9">
        <v>96.488</v>
      </c>
      <c r="EL73" s="9">
        <v>50.649000000000001</v>
      </c>
      <c r="EM73" s="9">
        <v>516.76400000000001</v>
      </c>
      <c r="EN73" s="9">
        <v>221.577</v>
      </c>
      <c r="EO73" s="9">
        <v>295.18700000000001</v>
      </c>
      <c r="EP73" s="9">
        <v>208.77099999999999</v>
      </c>
      <c r="EQ73" s="9">
        <v>102.54</v>
      </c>
      <c r="ER73" s="9">
        <v>106.23</v>
      </c>
      <c r="ES73" s="9">
        <v>41.875</v>
      </c>
      <c r="ET73" s="9">
        <v>21.617999999999999</v>
      </c>
      <c r="EU73" s="9">
        <v>20.257000000000001</v>
      </c>
      <c r="EV73" s="9">
        <v>4.8410000000000002</v>
      </c>
      <c r="EW73" s="9">
        <v>3.145</v>
      </c>
      <c r="EX73" s="9">
        <v>1.6950000000000001</v>
      </c>
      <c r="EY73" s="9">
        <v>2.7770000000000001</v>
      </c>
      <c r="EZ73" s="9">
        <v>1.653</v>
      </c>
      <c r="FA73" s="9">
        <v>1.1240000000000001</v>
      </c>
      <c r="FB73" s="9">
        <v>2.0640000000000001</v>
      </c>
      <c r="FC73" s="9">
        <v>1.492</v>
      </c>
      <c r="FD73" s="9">
        <v>0.57199999999999995</v>
      </c>
      <c r="FE73" s="9">
        <v>37.033999999999999</v>
      </c>
      <c r="FF73" s="9">
        <v>18.472999999999999</v>
      </c>
      <c r="FG73" s="9">
        <v>18.562000000000001</v>
      </c>
      <c r="FH73" s="9">
        <v>186.22200000000001</v>
      </c>
      <c r="FI73" s="9">
        <v>91.891000000000005</v>
      </c>
      <c r="FJ73" s="9">
        <v>94.331000000000003</v>
      </c>
      <c r="FK73" s="9">
        <v>18.702000000000002</v>
      </c>
      <c r="FL73" s="9">
        <v>9.7750000000000004</v>
      </c>
      <c r="FM73" s="9">
        <v>8.9280000000000008</v>
      </c>
      <c r="FN73" s="9">
        <v>167.52</v>
      </c>
      <c r="FO73" s="9">
        <v>82.117000000000004</v>
      </c>
      <c r="FP73" s="9">
        <v>85.403000000000006</v>
      </c>
      <c r="FQ73" s="9">
        <v>23.15</v>
      </c>
      <c r="FR73" s="9">
        <v>12.92</v>
      </c>
      <c r="FS73" s="9">
        <v>10.23</v>
      </c>
      <c r="FT73" s="9">
        <v>185.62100000000001</v>
      </c>
      <c r="FU73" s="9">
        <v>89.62</v>
      </c>
      <c r="FV73" s="9">
        <v>96.001000000000005</v>
      </c>
      <c r="FW73" s="9">
        <v>170.29599999999999</v>
      </c>
      <c r="FX73" s="9">
        <v>83.77</v>
      </c>
      <c r="FY73" s="9">
        <v>86.527000000000001</v>
      </c>
      <c r="FZ73" s="9">
        <v>1245.4860000000001</v>
      </c>
      <c r="GA73" s="9">
        <v>645.39</v>
      </c>
      <c r="GB73" s="9">
        <v>600.096</v>
      </c>
      <c r="GC73" s="9">
        <v>682.35799999999995</v>
      </c>
      <c r="GD73" s="9">
        <v>415.791</v>
      </c>
      <c r="GE73" s="9">
        <v>266.56700000000001</v>
      </c>
      <c r="GF73" s="9">
        <v>563.12800000000004</v>
      </c>
      <c r="GG73" s="9">
        <v>229.59899999999999</v>
      </c>
      <c r="GH73" s="9">
        <v>333.529</v>
      </c>
      <c r="GI73" s="9">
        <v>290.55</v>
      </c>
      <c r="GJ73" s="9">
        <v>143.982</v>
      </c>
      <c r="GK73" s="9">
        <v>146.56899999999999</v>
      </c>
      <c r="GL73" s="9">
        <v>48.295999999999999</v>
      </c>
      <c r="GM73" s="9">
        <v>25.844999999999999</v>
      </c>
      <c r="GN73" s="9">
        <v>22.45</v>
      </c>
      <c r="GO73" s="9">
        <v>9.0340000000000007</v>
      </c>
      <c r="GP73" s="9">
        <v>7.6790000000000003</v>
      </c>
      <c r="GQ73" s="9">
        <v>1.3560000000000001</v>
      </c>
      <c r="GR73" s="9">
        <v>5.5730000000000004</v>
      </c>
      <c r="GS73" s="9">
        <v>5.0309999999999997</v>
      </c>
      <c r="GT73" s="9">
        <v>0.54300000000000004</v>
      </c>
      <c r="GU73" s="9">
        <v>3.4609999999999999</v>
      </c>
      <c r="GV73" s="9">
        <v>2.6480000000000001</v>
      </c>
      <c r="GW73" s="9">
        <v>0.81299999999999994</v>
      </c>
      <c r="GX73" s="9">
        <v>39.261000000000003</v>
      </c>
      <c r="GY73" s="9">
        <v>18.166</v>
      </c>
      <c r="GZ73" s="9">
        <v>21.094999999999999</v>
      </c>
      <c r="HA73" s="9">
        <v>264.55799999999999</v>
      </c>
      <c r="HB73" s="9">
        <v>129.73699999999999</v>
      </c>
      <c r="HC73" s="9">
        <v>134.821</v>
      </c>
      <c r="HD73" s="9">
        <v>77.486999999999995</v>
      </c>
      <c r="HE73" s="9">
        <v>52.280999999999999</v>
      </c>
      <c r="HF73" s="9">
        <v>25.206</v>
      </c>
      <c r="HG73" s="9">
        <v>187.071</v>
      </c>
      <c r="HH73" s="9">
        <v>77.456000000000003</v>
      </c>
      <c r="HI73" s="9">
        <v>109.61499999999999</v>
      </c>
      <c r="HJ73" s="9">
        <v>84.387</v>
      </c>
      <c r="HK73" s="9">
        <v>58.463000000000001</v>
      </c>
      <c r="HL73" s="9">
        <v>25.922999999999998</v>
      </c>
      <c r="HM73" s="9">
        <v>206.16300000000001</v>
      </c>
      <c r="HN73" s="9">
        <v>85.518000000000001</v>
      </c>
      <c r="HO73" s="9">
        <v>120.645</v>
      </c>
      <c r="HP73" s="9">
        <v>192.64500000000001</v>
      </c>
      <c r="HQ73" s="9">
        <v>82.486999999999995</v>
      </c>
      <c r="HR73" s="9">
        <v>110.158</v>
      </c>
      <c r="HS73" s="9">
        <v>3066.1019999999999</v>
      </c>
      <c r="HT73" s="9">
        <v>1644.3630000000001</v>
      </c>
      <c r="HU73" s="9">
        <v>1421.739</v>
      </c>
      <c r="HV73" s="9">
        <v>2315.5230000000001</v>
      </c>
      <c r="HW73" s="9">
        <v>1405.835</v>
      </c>
      <c r="HX73" s="9">
        <v>909.68799999999999</v>
      </c>
      <c r="HY73" s="9">
        <v>750.57899999999995</v>
      </c>
      <c r="HZ73" s="9">
        <v>238.52799999999999</v>
      </c>
      <c r="IA73" s="9">
        <v>512.05100000000004</v>
      </c>
      <c r="IB73" s="9">
        <v>418.64800000000002</v>
      </c>
      <c r="IC73" s="9">
        <v>251.791</v>
      </c>
      <c r="ID73" s="9">
        <v>166.858</v>
      </c>
      <c r="IE73" s="9">
        <v>60.591000000000001</v>
      </c>
      <c r="IF73" s="9">
        <v>38.119999999999997</v>
      </c>
      <c r="IG73" s="9">
        <v>22.471</v>
      </c>
      <c r="IH73" s="9">
        <v>30.298999999999999</v>
      </c>
      <c r="II73" s="9">
        <v>24.963999999999999</v>
      </c>
      <c r="IJ73" s="9">
        <v>5.335</v>
      </c>
      <c r="IK73" s="9">
        <v>14.000999999999999</v>
      </c>
      <c r="IL73" s="9">
        <v>11.46</v>
      </c>
      <c r="IM73" s="9">
        <v>2.54</v>
      </c>
      <c r="IN73" s="9">
        <v>16.297999999999998</v>
      </c>
      <c r="IO73" s="9">
        <v>13.504</v>
      </c>
      <c r="IP73" s="9">
        <v>2.7949999999999999</v>
      </c>
      <c r="IQ73" s="9">
        <v>30.292000000000002</v>
      </c>
    </row>
    <row r="74" spans="1:251">
      <c r="A74" s="10">
        <v>43739</v>
      </c>
      <c r="B74" s="9">
        <v>12895.02</v>
      </c>
      <c r="C74" s="9">
        <v>6801.9880000000003</v>
      </c>
      <c r="D74" s="9">
        <v>6093.0320000000002</v>
      </c>
      <c r="E74" s="9">
        <v>8799.5210000000006</v>
      </c>
      <c r="F74" s="9">
        <v>5520.9889999999996</v>
      </c>
      <c r="G74" s="9">
        <v>3278.5320000000002</v>
      </c>
      <c r="H74" s="9">
        <v>4095.4989999999998</v>
      </c>
      <c r="I74" s="9">
        <v>1280.999</v>
      </c>
      <c r="J74" s="9">
        <v>2814.5</v>
      </c>
      <c r="K74" s="9">
        <v>1881.242</v>
      </c>
      <c r="L74" s="9">
        <v>982.15599999999995</v>
      </c>
      <c r="M74" s="9">
        <v>899.08600000000001</v>
      </c>
      <c r="N74" s="9">
        <v>343.858</v>
      </c>
      <c r="O74" s="9">
        <v>195.054</v>
      </c>
      <c r="P74" s="9">
        <v>148.804</v>
      </c>
      <c r="Q74" s="9">
        <v>128.01599999999999</v>
      </c>
      <c r="R74" s="9">
        <v>100.54900000000001</v>
      </c>
      <c r="S74" s="9">
        <v>27.466999999999999</v>
      </c>
      <c r="T74" s="9">
        <v>82.203999999999994</v>
      </c>
      <c r="U74" s="9">
        <v>64.519000000000005</v>
      </c>
      <c r="V74" s="9">
        <v>17.684999999999999</v>
      </c>
      <c r="W74" s="9">
        <v>45.811999999999998</v>
      </c>
      <c r="X74" s="9">
        <v>36.029000000000003</v>
      </c>
      <c r="Y74" s="9">
        <v>9.782</v>
      </c>
      <c r="Z74" s="9">
        <v>215.84200000000001</v>
      </c>
      <c r="AA74" s="9">
        <v>94.504999999999995</v>
      </c>
      <c r="AB74" s="9">
        <v>121.337</v>
      </c>
      <c r="AC74" s="9">
        <v>1685.9649999999999</v>
      </c>
      <c r="AD74" s="9">
        <v>869.42700000000002</v>
      </c>
      <c r="AE74" s="9">
        <v>816.53800000000001</v>
      </c>
      <c r="AF74" s="9">
        <v>663.38800000000003</v>
      </c>
      <c r="AG74" s="9">
        <v>479.12299999999999</v>
      </c>
      <c r="AH74" s="9">
        <v>184.26499999999999</v>
      </c>
      <c r="AI74" s="9">
        <v>1022.578</v>
      </c>
      <c r="AJ74" s="9">
        <v>390.30399999999997</v>
      </c>
      <c r="AK74" s="9">
        <v>632.274</v>
      </c>
      <c r="AL74" s="9">
        <v>754.24400000000003</v>
      </c>
      <c r="AM74" s="9">
        <v>551.32500000000005</v>
      </c>
      <c r="AN74" s="9">
        <v>202.91900000000001</v>
      </c>
      <c r="AO74" s="9">
        <v>1126.998</v>
      </c>
      <c r="AP74" s="9">
        <v>430.83100000000002</v>
      </c>
      <c r="AQ74" s="9">
        <v>696.16700000000003</v>
      </c>
      <c r="AR74" s="9">
        <v>1104.7819999999999</v>
      </c>
      <c r="AS74" s="9">
        <v>454.82299999999998</v>
      </c>
      <c r="AT74" s="9">
        <v>649.95799999999997</v>
      </c>
      <c r="AU74" s="9">
        <v>12317.842000000001</v>
      </c>
      <c r="AV74" s="9">
        <v>6460.1540000000005</v>
      </c>
      <c r="AW74" s="9">
        <v>5857.6890000000003</v>
      </c>
      <c r="AX74" s="9">
        <v>8544.1509999999998</v>
      </c>
      <c r="AY74" s="9">
        <v>5340.9780000000001</v>
      </c>
      <c r="AZ74" s="9">
        <v>3203.172</v>
      </c>
      <c r="BA74" s="9">
        <v>3773.692</v>
      </c>
      <c r="BB74" s="9">
        <v>1119.175</v>
      </c>
      <c r="BC74" s="9">
        <v>2654.5160000000001</v>
      </c>
      <c r="BD74" s="9">
        <v>1826.143</v>
      </c>
      <c r="BE74" s="9">
        <v>947.33500000000004</v>
      </c>
      <c r="BF74" s="9">
        <v>878.80700000000002</v>
      </c>
      <c r="BG74" s="9">
        <v>322.05399999999997</v>
      </c>
      <c r="BH74" s="9">
        <v>180.75700000000001</v>
      </c>
      <c r="BI74" s="9">
        <v>141.297</v>
      </c>
      <c r="BJ74" s="9">
        <v>122.008</v>
      </c>
      <c r="BK74" s="9">
        <v>95.25</v>
      </c>
      <c r="BL74" s="9">
        <v>26.757999999999999</v>
      </c>
      <c r="BM74" s="9">
        <v>79.236000000000004</v>
      </c>
      <c r="BN74" s="9">
        <v>61.764000000000003</v>
      </c>
      <c r="BO74" s="9">
        <v>17.472000000000001</v>
      </c>
      <c r="BP74" s="9">
        <v>42.771999999999998</v>
      </c>
      <c r="BQ74" s="9">
        <v>33.485999999999997</v>
      </c>
      <c r="BR74" s="9">
        <v>9.2859999999999996</v>
      </c>
      <c r="BS74" s="9">
        <v>200.047</v>
      </c>
      <c r="BT74" s="9">
        <v>85.507000000000005</v>
      </c>
      <c r="BU74" s="9">
        <v>114.54</v>
      </c>
      <c r="BV74" s="9">
        <v>1649.509</v>
      </c>
      <c r="BW74" s="9">
        <v>847.12900000000002</v>
      </c>
      <c r="BX74" s="9">
        <v>802.38</v>
      </c>
      <c r="BY74" s="9">
        <v>656.23400000000004</v>
      </c>
      <c r="BZ74" s="9">
        <v>473.73599999999999</v>
      </c>
      <c r="CA74" s="9">
        <v>182.49700000000001</v>
      </c>
      <c r="CB74" s="9">
        <v>993.27499999999998</v>
      </c>
      <c r="CC74" s="9">
        <v>373.39299999999997</v>
      </c>
      <c r="CD74" s="9">
        <v>619.88199999999995</v>
      </c>
      <c r="CE74" s="9">
        <v>741.77700000000004</v>
      </c>
      <c r="CF74" s="9">
        <v>541.33500000000004</v>
      </c>
      <c r="CG74" s="9">
        <v>200.44200000000001</v>
      </c>
      <c r="CH74" s="9">
        <v>1084.366</v>
      </c>
      <c r="CI74" s="9">
        <v>406</v>
      </c>
      <c r="CJ74" s="9">
        <v>678.36500000000001</v>
      </c>
      <c r="CK74" s="9">
        <v>1072.5119999999999</v>
      </c>
      <c r="CL74" s="9">
        <v>435.15699999999998</v>
      </c>
      <c r="CM74" s="9">
        <v>637.35500000000002</v>
      </c>
      <c r="CN74" s="9">
        <v>1903.251</v>
      </c>
      <c r="CO74" s="9">
        <v>955.27599999999995</v>
      </c>
      <c r="CP74" s="9">
        <v>947.97500000000002</v>
      </c>
      <c r="CQ74" s="9">
        <v>845.23400000000004</v>
      </c>
      <c r="CR74" s="9">
        <v>506.12599999999998</v>
      </c>
      <c r="CS74" s="9">
        <v>339.108</v>
      </c>
      <c r="CT74" s="9">
        <v>1058.0170000000001</v>
      </c>
      <c r="CU74" s="9">
        <v>449.15</v>
      </c>
      <c r="CV74" s="9">
        <v>608.86699999999996</v>
      </c>
      <c r="CW74" s="9">
        <v>498.072</v>
      </c>
      <c r="CX74" s="9">
        <v>250.9</v>
      </c>
      <c r="CY74" s="9">
        <v>247.172</v>
      </c>
      <c r="CZ74" s="9">
        <v>83.171999999999997</v>
      </c>
      <c r="DA74" s="9">
        <v>45.646999999999998</v>
      </c>
      <c r="DB74" s="9">
        <v>37.524999999999999</v>
      </c>
      <c r="DC74" s="9">
        <v>15.041</v>
      </c>
      <c r="DD74" s="9">
        <v>11.877000000000001</v>
      </c>
      <c r="DE74" s="9">
        <v>3.1640000000000001</v>
      </c>
      <c r="DF74" s="9">
        <v>11.615</v>
      </c>
      <c r="DG74" s="9">
        <v>9.4939999999999998</v>
      </c>
      <c r="DH74" s="9">
        <v>2.121</v>
      </c>
      <c r="DI74" s="9">
        <v>3.4260000000000002</v>
      </c>
      <c r="DJ74" s="9">
        <v>2.3820000000000001</v>
      </c>
      <c r="DK74" s="9">
        <v>1.0429999999999999</v>
      </c>
      <c r="DL74" s="9">
        <v>68.132000000000005</v>
      </c>
      <c r="DM74" s="9">
        <v>33.770000000000003</v>
      </c>
      <c r="DN74" s="9">
        <v>34.360999999999997</v>
      </c>
      <c r="DO74" s="9">
        <v>457.83100000000002</v>
      </c>
      <c r="DP74" s="9">
        <v>225.50899999999999</v>
      </c>
      <c r="DQ74" s="9">
        <v>232.322</v>
      </c>
      <c r="DR74" s="9">
        <v>105.029</v>
      </c>
      <c r="DS74" s="9">
        <v>69.778000000000006</v>
      </c>
      <c r="DT74" s="9">
        <v>35.25</v>
      </c>
      <c r="DU74" s="9">
        <v>352.80200000000002</v>
      </c>
      <c r="DV74" s="9">
        <v>155.72999999999999</v>
      </c>
      <c r="DW74" s="9">
        <v>197.072</v>
      </c>
      <c r="DX74" s="9">
        <v>116.25</v>
      </c>
      <c r="DY74" s="9">
        <v>78.926000000000002</v>
      </c>
      <c r="DZ74" s="9">
        <v>37.323999999999998</v>
      </c>
      <c r="EA74" s="9">
        <v>381.822</v>
      </c>
      <c r="EB74" s="9">
        <v>171.97399999999999</v>
      </c>
      <c r="EC74" s="9">
        <v>209.84800000000001</v>
      </c>
      <c r="ED74" s="9">
        <v>364.41699999999997</v>
      </c>
      <c r="EE74" s="9">
        <v>165.22499999999999</v>
      </c>
      <c r="EF74" s="9">
        <v>199.19300000000001</v>
      </c>
      <c r="EG74" s="9">
        <v>660.37900000000002</v>
      </c>
      <c r="EH74" s="9">
        <v>318.221</v>
      </c>
      <c r="EI74" s="9">
        <v>342.15800000000002</v>
      </c>
      <c r="EJ74" s="9">
        <v>148.15199999999999</v>
      </c>
      <c r="EK74" s="9">
        <v>98.132999999999996</v>
      </c>
      <c r="EL74" s="9">
        <v>50.018999999999998</v>
      </c>
      <c r="EM74" s="9">
        <v>512.226</v>
      </c>
      <c r="EN74" s="9">
        <v>220.08799999999999</v>
      </c>
      <c r="EO74" s="9">
        <v>292.13900000000001</v>
      </c>
      <c r="EP74" s="9">
        <v>213.59100000000001</v>
      </c>
      <c r="EQ74" s="9">
        <v>107.52800000000001</v>
      </c>
      <c r="ER74" s="9">
        <v>106.063</v>
      </c>
      <c r="ES74" s="9">
        <v>40.579000000000001</v>
      </c>
      <c r="ET74" s="9">
        <v>23.108000000000001</v>
      </c>
      <c r="EU74" s="9">
        <v>17.472000000000001</v>
      </c>
      <c r="EV74" s="9">
        <v>5.484</v>
      </c>
      <c r="EW74" s="9">
        <v>4.9400000000000004</v>
      </c>
      <c r="EX74" s="9">
        <v>0.54300000000000004</v>
      </c>
      <c r="EY74" s="9">
        <v>4.3609999999999998</v>
      </c>
      <c r="EZ74" s="9">
        <v>3.9119999999999999</v>
      </c>
      <c r="FA74" s="9">
        <v>0.44900000000000001</v>
      </c>
      <c r="FB74" s="9">
        <v>1.123</v>
      </c>
      <c r="FC74" s="9">
        <v>1.0289999999999999</v>
      </c>
      <c r="FD74" s="9">
        <v>9.4E-2</v>
      </c>
      <c r="FE74" s="9">
        <v>35.095999999999997</v>
      </c>
      <c r="FF74" s="9">
        <v>18.167000000000002</v>
      </c>
      <c r="FG74" s="9">
        <v>16.928000000000001</v>
      </c>
      <c r="FH74" s="9">
        <v>197.339</v>
      </c>
      <c r="FI74" s="9">
        <v>96.382000000000005</v>
      </c>
      <c r="FJ74" s="9">
        <v>100.95699999999999</v>
      </c>
      <c r="FK74" s="9">
        <v>24.512</v>
      </c>
      <c r="FL74" s="9">
        <v>15.157</v>
      </c>
      <c r="FM74" s="9">
        <v>9.3539999999999992</v>
      </c>
      <c r="FN74" s="9">
        <v>172.827</v>
      </c>
      <c r="FO74" s="9">
        <v>81.224000000000004</v>
      </c>
      <c r="FP74" s="9">
        <v>91.602999999999994</v>
      </c>
      <c r="FQ74" s="9">
        <v>27.768999999999998</v>
      </c>
      <c r="FR74" s="9">
        <v>18.321000000000002</v>
      </c>
      <c r="FS74" s="9">
        <v>9.4489999999999998</v>
      </c>
      <c r="FT74" s="9">
        <v>185.821</v>
      </c>
      <c r="FU74" s="9">
        <v>89.206999999999994</v>
      </c>
      <c r="FV74" s="9">
        <v>96.614000000000004</v>
      </c>
      <c r="FW74" s="9">
        <v>177.18799999999999</v>
      </c>
      <c r="FX74" s="9">
        <v>85.135999999999996</v>
      </c>
      <c r="FY74" s="9">
        <v>92.052000000000007</v>
      </c>
      <c r="FZ74" s="9">
        <v>1242.8720000000001</v>
      </c>
      <c r="GA74" s="9">
        <v>637.05499999999995</v>
      </c>
      <c r="GB74" s="9">
        <v>605.81700000000001</v>
      </c>
      <c r="GC74" s="9">
        <v>697.08100000000002</v>
      </c>
      <c r="GD74" s="9">
        <v>407.99200000000002</v>
      </c>
      <c r="GE74" s="9">
        <v>289.089</v>
      </c>
      <c r="GF74" s="9">
        <v>545.79100000000005</v>
      </c>
      <c r="GG74" s="9">
        <v>229.06299999999999</v>
      </c>
      <c r="GH74" s="9">
        <v>316.72800000000001</v>
      </c>
      <c r="GI74" s="9">
        <v>284.48099999999999</v>
      </c>
      <c r="GJ74" s="9">
        <v>143.37200000000001</v>
      </c>
      <c r="GK74" s="9">
        <v>141.10900000000001</v>
      </c>
      <c r="GL74" s="9">
        <v>42.593000000000004</v>
      </c>
      <c r="GM74" s="9">
        <v>22.539000000000001</v>
      </c>
      <c r="GN74" s="9">
        <v>20.053999999999998</v>
      </c>
      <c r="GO74" s="9">
        <v>9.5570000000000004</v>
      </c>
      <c r="GP74" s="9">
        <v>6.9359999999999999</v>
      </c>
      <c r="GQ74" s="9">
        <v>2.621</v>
      </c>
      <c r="GR74" s="9">
        <v>7.2539999999999996</v>
      </c>
      <c r="GS74" s="9">
        <v>5.5830000000000002</v>
      </c>
      <c r="GT74" s="9">
        <v>1.6719999999999999</v>
      </c>
      <c r="GU74" s="9">
        <v>2.3029999999999999</v>
      </c>
      <c r="GV74" s="9">
        <v>1.3540000000000001</v>
      </c>
      <c r="GW74" s="9">
        <v>0.94899999999999995</v>
      </c>
      <c r="GX74" s="9">
        <v>33.036000000000001</v>
      </c>
      <c r="GY74" s="9">
        <v>15.603</v>
      </c>
      <c r="GZ74" s="9">
        <v>17.433</v>
      </c>
      <c r="HA74" s="9">
        <v>260.49200000000002</v>
      </c>
      <c r="HB74" s="9">
        <v>129.12700000000001</v>
      </c>
      <c r="HC74" s="9">
        <v>131.36500000000001</v>
      </c>
      <c r="HD74" s="9">
        <v>80.516999999999996</v>
      </c>
      <c r="HE74" s="9">
        <v>54.621000000000002</v>
      </c>
      <c r="HF74" s="9">
        <v>25.896000000000001</v>
      </c>
      <c r="HG74" s="9">
        <v>179.97499999999999</v>
      </c>
      <c r="HH74" s="9">
        <v>74.506</v>
      </c>
      <c r="HI74" s="9">
        <v>105.46899999999999</v>
      </c>
      <c r="HJ74" s="9">
        <v>88.48</v>
      </c>
      <c r="HK74" s="9">
        <v>60.604999999999997</v>
      </c>
      <c r="HL74" s="9">
        <v>27.875</v>
      </c>
      <c r="HM74" s="9">
        <v>196.001</v>
      </c>
      <c r="HN74" s="9">
        <v>82.766999999999996</v>
      </c>
      <c r="HO74" s="9">
        <v>113.23399999999999</v>
      </c>
      <c r="HP74" s="9">
        <v>187.22900000000001</v>
      </c>
      <c r="HQ74" s="9">
        <v>80.087999999999994</v>
      </c>
      <c r="HR74" s="9">
        <v>107.14100000000001</v>
      </c>
      <c r="HS74" s="9">
        <v>3062.0010000000002</v>
      </c>
      <c r="HT74" s="9">
        <v>1634.84</v>
      </c>
      <c r="HU74" s="9">
        <v>1427.1610000000001</v>
      </c>
      <c r="HV74" s="9">
        <v>2337.5749999999998</v>
      </c>
      <c r="HW74" s="9">
        <v>1413.231</v>
      </c>
      <c r="HX74" s="9">
        <v>924.34299999999996</v>
      </c>
      <c r="HY74" s="9">
        <v>724.42600000000004</v>
      </c>
      <c r="HZ74" s="9">
        <v>221.608</v>
      </c>
      <c r="IA74" s="9">
        <v>502.81799999999998</v>
      </c>
      <c r="IB74" s="9">
        <v>420.85899999999998</v>
      </c>
      <c r="IC74" s="9">
        <v>240.102</v>
      </c>
      <c r="ID74" s="9">
        <v>180.75800000000001</v>
      </c>
      <c r="IE74" s="9">
        <v>64.542000000000002</v>
      </c>
      <c r="IF74" s="9">
        <v>38.654000000000003</v>
      </c>
      <c r="IG74" s="9">
        <v>25.888999999999999</v>
      </c>
      <c r="IH74" s="9">
        <v>30.931000000000001</v>
      </c>
      <c r="II74" s="9">
        <v>24.672999999999998</v>
      </c>
      <c r="IJ74" s="9">
        <v>6.2569999999999997</v>
      </c>
      <c r="IK74" s="9">
        <v>20.042000000000002</v>
      </c>
      <c r="IL74" s="9">
        <v>15.366</v>
      </c>
      <c r="IM74" s="9">
        <v>4.6760000000000002</v>
      </c>
      <c r="IN74" s="9">
        <v>10.888999999999999</v>
      </c>
      <c r="IO74" s="9">
        <v>9.3070000000000004</v>
      </c>
      <c r="IP74" s="9">
        <v>1.581</v>
      </c>
      <c r="IQ74" s="9">
        <v>33.612000000000002</v>
      </c>
    </row>
    <row r="75" spans="1:251">
      <c r="A75" s="10">
        <v>43770</v>
      </c>
      <c r="B75" s="9">
        <v>12989.29</v>
      </c>
      <c r="C75" s="9">
        <v>6848.9759999999997</v>
      </c>
      <c r="D75" s="9">
        <v>6140.3140000000003</v>
      </c>
      <c r="E75" s="9">
        <v>8872.848</v>
      </c>
      <c r="F75" s="9">
        <v>5555.5510000000004</v>
      </c>
      <c r="G75" s="9">
        <v>3317.297</v>
      </c>
      <c r="H75" s="9">
        <v>4116.4430000000002</v>
      </c>
      <c r="I75" s="9">
        <v>1293.425</v>
      </c>
      <c r="J75" s="9">
        <v>2823.018</v>
      </c>
      <c r="K75" s="9">
        <v>1890.471</v>
      </c>
      <c r="L75" s="9">
        <v>1020.067</v>
      </c>
      <c r="M75" s="9">
        <v>870.404</v>
      </c>
      <c r="N75" s="9">
        <v>330.95699999999999</v>
      </c>
      <c r="O75" s="9">
        <v>195.15700000000001</v>
      </c>
      <c r="P75" s="9">
        <v>135.80099999999999</v>
      </c>
      <c r="Q75" s="9">
        <v>133.00700000000001</v>
      </c>
      <c r="R75" s="9">
        <v>106.613</v>
      </c>
      <c r="S75" s="9">
        <v>26.393999999999998</v>
      </c>
      <c r="T75" s="9">
        <v>83.747</v>
      </c>
      <c r="U75" s="9">
        <v>66.102999999999994</v>
      </c>
      <c r="V75" s="9">
        <v>17.643999999999998</v>
      </c>
      <c r="W75" s="9">
        <v>49.26</v>
      </c>
      <c r="X75" s="9">
        <v>40.51</v>
      </c>
      <c r="Y75" s="9">
        <v>8.75</v>
      </c>
      <c r="Z75" s="9">
        <v>197.95099999999999</v>
      </c>
      <c r="AA75" s="9">
        <v>88.543999999999997</v>
      </c>
      <c r="AB75" s="9">
        <v>109.407</v>
      </c>
      <c r="AC75" s="9">
        <v>1702.2349999999999</v>
      </c>
      <c r="AD75" s="9">
        <v>902.13</v>
      </c>
      <c r="AE75" s="9">
        <v>800.10500000000002</v>
      </c>
      <c r="AF75" s="9">
        <v>653.80200000000002</v>
      </c>
      <c r="AG75" s="9">
        <v>487.97199999999998</v>
      </c>
      <c r="AH75" s="9">
        <v>165.83</v>
      </c>
      <c r="AI75" s="9">
        <v>1048.433</v>
      </c>
      <c r="AJ75" s="9">
        <v>414.15899999999999</v>
      </c>
      <c r="AK75" s="9">
        <v>634.27499999999998</v>
      </c>
      <c r="AL75" s="9">
        <v>746.94600000000003</v>
      </c>
      <c r="AM75" s="9">
        <v>563.62099999999998</v>
      </c>
      <c r="AN75" s="9">
        <v>183.32499999999999</v>
      </c>
      <c r="AO75" s="9">
        <v>1143.5250000000001</v>
      </c>
      <c r="AP75" s="9">
        <v>456.44600000000003</v>
      </c>
      <c r="AQ75" s="9">
        <v>687.07899999999995</v>
      </c>
      <c r="AR75" s="9">
        <v>1132.18</v>
      </c>
      <c r="AS75" s="9">
        <v>480.26100000000002</v>
      </c>
      <c r="AT75" s="9">
        <v>651.91899999999998</v>
      </c>
      <c r="AU75" s="9">
        <v>12369.504999999999</v>
      </c>
      <c r="AV75" s="9">
        <v>6490.4709999999995</v>
      </c>
      <c r="AW75" s="9">
        <v>5879.0339999999997</v>
      </c>
      <c r="AX75" s="9">
        <v>8599.0849999999991</v>
      </c>
      <c r="AY75" s="9">
        <v>5362.5069999999996</v>
      </c>
      <c r="AZ75" s="9">
        <v>3236.5790000000002</v>
      </c>
      <c r="BA75" s="9">
        <v>3770.4189999999999</v>
      </c>
      <c r="BB75" s="9">
        <v>1127.9639999999999</v>
      </c>
      <c r="BC75" s="9">
        <v>2642.4549999999999</v>
      </c>
      <c r="BD75" s="9">
        <v>1832.1949999999999</v>
      </c>
      <c r="BE75" s="9">
        <v>978.50199999999995</v>
      </c>
      <c r="BF75" s="9">
        <v>853.69399999999996</v>
      </c>
      <c r="BG75" s="9">
        <v>309.69200000000001</v>
      </c>
      <c r="BH75" s="9">
        <v>179.9</v>
      </c>
      <c r="BI75" s="9">
        <v>129.792</v>
      </c>
      <c r="BJ75" s="9">
        <v>128.04499999999999</v>
      </c>
      <c r="BK75" s="9">
        <v>102.283</v>
      </c>
      <c r="BL75" s="9">
        <v>25.760999999999999</v>
      </c>
      <c r="BM75" s="9">
        <v>80.010000000000005</v>
      </c>
      <c r="BN75" s="9">
        <v>62.621000000000002</v>
      </c>
      <c r="BO75" s="9">
        <v>17.388999999999999</v>
      </c>
      <c r="BP75" s="9">
        <v>48.033999999999999</v>
      </c>
      <c r="BQ75" s="9">
        <v>39.661999999999999</v>
      </c>
      <c r="BR75" s="9">
        <v>8.3719999999999999</v>
      </c>
      <c r="BS75" s="9">
        <v>181.64699999999999</v>
      </c>
      <c r="BT75" s="9">
        <v>77.617000000000004</v>
      </c>
      <c r="BU75" s="9">
        <v>104.03100000000001</v>
      </c>
      <c r="BV75" s="9">
        <v>1660.029</v>
      </c>
      <c r="BW75" s="9">
        <v>871.60299999999995</v>
      </c>
      <c r="BX75" s="9">
        <v>788.42600000000004</v>
      </c>
      <c r="BY75" s="9">
        <v>644.17600000000004</v>
      </c>
      <c r="BZ75" s="9">
        <v>478.6</v>
      </c>
      <c r="CA75" s="9">
        <v>165.57499999999999</v>
      </c>
      <c r="CB75" s="9">
        <v>1015.853</v>
      </c>
      <c r="CC75" s="9">
        <v>393.00299999999999</v>
      </c>
      <c r="CD75" s="9">
        <v>622.85</v>
      </c>
      <c r="CE75" s="9">
        <v>733.83799999999997</v>
      </c>
      <c r="CF75" s="9">
        <v>551.14599999999996</v>
      </c>
      <c r="CG75" s="9">
        <v>182.69200000000001</v>
      </c>
      <c r="CH75" s="9">
        <v>1098.3579999999999</v>
      </c>
      <c r="CI75" s="9">
        <v>427.35599999999999</v>
      </c>
      <c r="CJ75" s="9">
        <v>671.00199999999995</v>
      </c>
      <c r="CK75" s="9">
        <v>1095.8630000000001</v>
      </c>
      <c r="CL75" s="9">
        <v>455.62400000000002</v>
      </c>
      <c r="CM75" s="9">
        <v>640.24</v>
      </c>
      <c r="CN75" s="9">
        <v>1909.28</v>
      </c>
      <c r="CO75" s="9">
        <v>967.98699999999997</v>
      </c>
      <c r="CP75" s="9">
        <v>941.29300000000001</v>
      </c>
      <c r="CQ75" s="9">
        <v>844.28800000000001</v>
      </c>
      <c r="CR75" s="9">
        <v>507.745</v>
      </c>
      <c r="CS75" s="9">
        <v>336.54300000000001</v>
      </c>
      <c r="CT75" s="9">
        <v>1064.992</v>
      </c>
      <c r="CU75" s="9">
        <v>460.24200000000002</v>
      </c>
      <c r="CV75" s="9">
        <v>604.75</v>
      </c>
      <c r="CW75" s="9">
        <v>508.98399999999998</v>
      </c>
      <c r="CX75" s="9">
        <v>274.30200000000002</v>
      </c>
      <c r="CY75" s="9">
        <v>234.68199999999999</v>
      </c>
      <c r="CZ75" s="9">
        <v>68.245999999999995</v>
      </c>
      <c r="DA75" s="9">
        <v>42.832000000000001</v>
      </c>
      <c r="DB75" s="9">
        <v>25.414000000000001</v>
      </c>
      <c r="DC75" s="9">
        <v>16.253</v>
      </c>
      <c r="DD75" s="9">
        <v>12.61</v>
      </c>
      <c r="DE75" s="9">
        <v>3.6429999999999998</v>
      </c>
      <c r="DF75" s="9">
        <v>12.09</v>
      </c>
      <c r="DG75" s="9">
        <v>9.6460000000000008</v>
      </c>
      <c r="DH75" s="9">
        <v>2.444</v>
      </c>
      <c r="DI75" s="9">
        <v>4.1619999999999999</v>
      </c>
      <c r="DJ75" s="9">
        <v>2.964</v>
      </c>
      <c r="DK75" s="9">
        <v>1.198</v>
      </c>
      <c r="DL75" s="9">
        <v>51.993000000000002</v>
      </c>
      <c r="DM75" s="9">
        <v>30.222000000000001</v>
      </c>
      <c r="DN75" s="9">
        <v>21.771000000000001</v>
      </c>
      <c r="DO75" s="9">
        <v>480.04599999999999</v>
      </c>
      <c r="DP75" s="9">
        <v>251.23</v>
      </c>
      <c r="DQ75" s="9">
        <v>228.816</v>
      </c>
      <c r="DR75" s="9">
        <v>102.59</v>
      </c>
      <c r="DS75" s="9">
        <v>72.266000000000005</v>
      </c>
      <c r="DT75" s="9">
        <v>30.324000000000002</v>
      </c>
      <c r="DU75" s="9">
        <v>377.45600000000002</v>
      </c>
      <c r="DV75" s="9">
        <v>178.964</v>
      </c>
      <c r="DW75" s="9">
        <v>198.49299999999999</v>
      </c>
      <c r="DX75" s="9">
        <v>113.98</v>
      </c>
      <c r="DY75" s="9">
        <v>82.460999999999999</v>
      </c>
      <c r="DZ75" s="9">
        <v>31.518000000000001</v>
      </c>
      <c r="EA75" s="9">
        <v>395.00400000000002</v>
      </c>
      <c r="EB75" s="9">
        <v>191.84100000000001</v>
      </c>
      <c r="EC75" s="9">
        <v>203.16300000000001</v>
      </c>
      <c r="ED75" s="9">
        <v>389.54700000000003</v>
      </c>
      <c r="EE75" s="9">
        <v>188.61</v>
      </c>
      <c r="EF75" s="9">
        <v>200.93700000000001</v>
      </c>
      <c r="EG75" s="9">
        <v>657.42200000000003</v>
      </c>
      <c r="EH75" s="9">
        <v>321.49900000000002</v>
      </c>
      <c r="EI75" s="9">
        <v>335.923</v>
      </c>
      <c r="EJ75" s="9">
        <v>141.88900000000001</v>
      </c>
      <c r="EK75" s="9">
        <v>94.637</v>
      </c>
      <c r="EL75" s="9">
        <v>47.252000000000002</v>
      </c>
      <c r="EM75" s="9">
        <v>515.53399999999999</v>
      </c>
      <c r="EN75" s="9">
        <v>226.863</v>
      </c>
      <c r="EO75" s="9">
        <v>288.67099999999999</v>
      </c>
      <c r="EP75" s="9">
        <v>219.767</v>
      </c>
      <c r="EQ75" s="9">
        <v>119.334</v>
      </c>
      <c r="ER75" s="9">
        <v>100.43300000000001</v>
      </c>
      <c r="ES75" s="9">
        <v>26.401</v>
      </c>
      <c r="ET75" s="9">
        <v>18.672000000000001</v>
      </c>
      <c r="EU75" s="9">
        <v>7.7290000000000001</v>
      </c>
      <c r="EV75" s="9">
        <v>3.0550000000000002</v>
      </c>
      <c r="EW75" s="9">
        <v>2.633</v>
      </c>
      <c r="EX75" s="9">
        <v>0.42199999999999999</v>
      </c>
      <c r="EY75" s="9">
        <v>3.0550000000000002</v>
      </c>
      <c r="EZ75" s="9">
        <v>2.633</v>
      </c>
      <c r="FA75" s="9">
        <v>0.42199999999999999</v>
      </c>
      <c r="FB75" s="9">
        <v>0</v>
      </c>
      <c r="FC75" s="9">
        <v>0</v>
      </c>
      <c r="FD75" s="9">
        <v>0</v>
      </c>
      <c r="FE75" s="9">
        <v>23.346</v>
      </c>
      <c r="FF75" s="9">
        <v>16.038</v>
      </c>
      <c r="FG75" s="9">
        <v>7.3070000000000004</v>
      </c>
      <c r="FH75" s="9">
        <v>208.05199999999999</v>
      </c>
      <c r="FI75" s="9">
        <v>109.33499999999999</v>
      </c>
      <c r="FJ75" s="9">
        <v>98.716999999999999</v>
      </c>
      <c r="FK75" s="9">
        <v>18.986000000000001</v>
      </c>
      <c r="FL75" s="9">
        <v>14.063000000000001</v>
      </c>
      <c r="FM75" s="9">
        <v>4.923</v>
      </c>
      <c r="FN75" s="9">
        <v>189.06700000000001</v>
      </c>
      <c r="FO75" s="9">
        <v>95.272000000000006</v>
      </c>
      <c r="FP75" s="9">
        <v>93.793999999999997</v>
      </c>
      <c r="FQ75" s="9">
        <v>21.619</v>
      </c>
      <c r="FR75" s="9">
        <v>16.696999999999999</v>
      </c>
      <c r="FS75" s="9">
        <v>4.923</v>
      </c>
      <c r="FT75" s="9">
        <v>198.148</v>
      </c>
      <c r="FU75" s="9">
        <v>102.637</v>
      </c>
      <c r="FV75" s="9">
        <v>95.510999999999996</v>
      </c>
      <c r="FW75" s="9">
        <v>192.12200000000001</v>
      </c>
      <c r="FX75" s="9">
        <v>97.906000000000006</v>
      </c>
      <c r="FY75" s="9">
        <v>94.215999999999994</v>
      </c>
      <c r="FZ75" s="9">
        <v>1251.8579999999999</v>
      </c>
      <c r="GA75" s="9">
        <v>646.48800000000006</v>
      </c>
      <c r="GB75" s="9">
        <v>605.37</v>
      </c>
      <c r="GC75" s="9">
        <v>702.399</v>
      </c>
      <c r="GD75" s="9">
        <v>413.10899999999998</v>
      </c>
      <c r="GE75" s="9">
        <v>289.291</v>
      </c>
      <c r="GF75" s="9">
        <v>549.45799999999997</v>
      </c>
      <c r="GG75" s="9">
        <v>233.37899999999999</v>
      </c>
      <c r="GH75" s="9">
        <v>316.07900000000001</v>
      </c>
      <c r="GI75" s="9">
        <v>289.21699999999998</v>
      </c>
      <c r="GJ75" s="9">
        <v>154.96799999999999</v>
      </c>
      <c r="GK75" s="9">
        <v>134.24799999999999</v>
      </c>
      <c r="GL75" s="9">
        <v>41.844999999999999</v>
      </c>
      <c r="GM75" s="9">
        <v>24.16</v>
      </c>
      <c r="GN75" s="9">
        <v>17.684999999999999</v>
      </c>
      <c r="GO75" s="9">
        <v>13.198</v>
      </c>
      <c r="GP75" s="9">
        <v>9.9760000000000009</v>
      </c>
      <c r="GQ75" s="9">
        <v>3.2210000000000001</v>
      </c>
      <c r="GR75" s="9">
        <v>9.0350000000000001</v>
      </c>
      <c r="GS75" s="9">
        <v>7.0119999999999996</v>
      </c>
      <c r="GT75" s="9">
        <v>2.0230000000000001</v>
      </c>
      <c r="GU75" s="9">
        <v>4.1619999999999999</v>
      </c>
      <c r="GV75" s="9">
        <v>2.964</v>
      </c>
      <c r="GW75" s="9">
        <v>1.198</v>
      </c>
      <c r="GX75" s="9">
        <v>28.648</v>
      </c>
      <c r="GY75" s="9">
        <v>14.183999999999999</v>
      </c>
      <c r="GZ75" s="9">
        <v>14.464</v>
      </c>
      <c r="HA75" s="9">
        <v>271.99400000000003</v>
      </c>
      <c r="HB75" s="9">
        <v>141.89400000000001</v>
      </c>
      <c r="HC75" s="9">
        <v>130.09899999999999</v>
      </c>
      <c r="HD75" s="9">
        <v>83.603999999999999</v>
      </c>
      <c r="HE75" s="9">
        <v>58.203000000000003</v>
      </c>
      <c r="HF75" s="9">
        <v>25.401</v>
      </c>
      <c r="HG75" s="9">
        <v>188.39</v>
      </c>
      <c r="HH75" s="9">
        <v>83.691999999999993</v>
      </c>
      <c r="HI75" s="9">
        <v>104.69799999999999</v>
      </c>
      <c r="HJ75" s="9">
        <v>92.36</v>
      </c>
      <c r="HK75" s="9">
        <v>65.765000000000001</v>
      </c>
      <c r="HL75" s="9">
        <v>26.596</v>
      </c>
      <c r="HM75" s="9">
        <v>196.85599999999999</v>
      </c>
      <c r="HN75" s="9">
        <v>89.203999999999994</v>
      </c>
      <c r="HO75" s="9">
        <v>107.652</v>
      </c>
      <c r="HP75" s="9">
        <v>197.42500000000001</v>
      </c>
      <c r="HQ75" s="9">
        <v>90.703999999999994</v>
      </c>
      <c r="HR75" s="9">
        <v>106.721</v>
      </c>
      <c r="HS75" s="9">
        <v>3077.9569999999999</v>
      </c>
      <c r="HT75" s="9">
        <v>1640.2370000000001</v>
      </c>
      <c r="HU75" s="9">
        <v>1437.7190000000001</v>
      </c>
      <c r="HV75" s="9">
        <v>2331.1550000000002</v>
      </c>
      <c r="HW75" s="9">
        <v>1403.6130000000001</v>
      </c>
      <c r="HX75" s="9">
        <v>927.54200000000003</v>
      </c>
      <c r="HY75" s="9">
        <v>746.80200000000002</v>
      </c>
      <c r="HZ75" s="9">
        <v>236.625</v>
      </c>
      <c r="IA75" s="9">
        <v>510.17700000000002</v>
      </c>
      <c r="IB75" s="9">
        <v>449.65100000000001</v>
      </c>
      <c r="IC75" s="9">
        <v>252.03200000000001</v>
      </c>
      <c r="ID75" s="9">
        <v>197.619</v>
      </c>
      <c r="IE75" s="9">
        <v>59.387</v>
      </c>
      <c r="IF75" s="9">
        <v>33.128999999999998</v>
      </c>
      <c r="IG75" s="9">
        <v>26.257999999999999</v>
      </c>
      <c r="IH75" s="9">
        <v>29.207999999999998</v>
      </c>
      <c r="II75" s="9">
        <v>24.202000000000002</v>
      </c>
      <c r="IJ75" s="9">
        <v>5.0060000000000002</v>
      </c>
      <c r="IK75" s="9">
        <v>18.515000000000001</v>
      </c>
      <c r="IL75" s="9">
        <v>15.491</v>
      </c>
      <c r="IM75" s="9">
        <v>3.0230000000000001</v>
      </c>
      <c r="IN75" s="9">
        <v>10.693</v>
      </c>
      <c r="IO75" s="9">
        <v>8.7100000000000009</v>
      </c>
      <c r="IP75" s="9">
        <v>1.9830000000000001</v>
      </c>
      <c r="IQ75" s="9">
        <v>30.178999999999998</v>
      </c>
    </row>
    <row r="76" spans="1:251">
      <c r="A76" s="10">
        <v>43800</v>
      </c>
      <c r="B76" s="9">
        <v>13089.178</v>
      </c>
      <c r="C76" s="9">
        <v>6893.616</v>
      </c>
      <c r="D76" s="9">
        <v>6195.5619999999999</v>
      </c>
      <c r="E76" s="9">
        <v>8983.009</v>
      </c>
      <c r="F76" s="9">
        <v>5576.45</v>
      </c>
      <c r="G76" s="9">
        <v>3406.5590000000002</v>
      </c>
      <c r="H76" s="9">
        <v>4106.1689999999999</v>
      </c>
      <c r="I76" s="9">
        <v>1317.1669999999999</v>
      </c>
      <c r="J76" s="9">
        <v>2789.0030000000002</v>
      </c>
      <c r="K76" s="9">
        <v>1974.8119999999999</v>
      </c>
      <c r="L76" s="9">
        <v>1033.7170000000001</v>
      </c>
      <c r="M76" s="9">
        <v>941.09500000000003</v>
      </c>
      <c r="N76" s="9">
        <v>345.82900000000001</v>
      </c>
      <c r="O76" s="9">
        <v>189.809</v>
      </c>
      <c r="P76" s="9">
        <v>156.02099999999999</v>
      </c>
      <c r="Q76" s="9">
        <v>136.62700000000001</v>
      </c>
      <c r="R76" s="9">
        <v>103.553</v>
      </c>
      <c r="S76" s="9">
        <v>33.073999999999998</v>
      </c>
      <c r="T76" s="9">
        <v>77.757999999999996</v>
      </c>
      <c r="U76" s="9">
        <v>55.195</v>
      </c>
      <c r="V76" s="9">
        <v>22.562999999999999</v>
      </c>
      <c r="W76" s="9">
        <v>58.869</v>
      </c>
      <c r="X76" s="9">
        <v>48.357999999999997</v>
      </c>
      <c r="Y76" s="9">
        <v>10.510999999999999</v>
      </c>
      <c r="Z76" s="9">
        <v>209.202</v>
      </c>
      <c r="AA76" s="9">
        <v>86.256</v>
      </c>
      <c r="AB76" s="9">
        <v>122.947</v>
      </c>
      <c r="AC76" s="9">
        <v>1782.8030000000001</v>
      </c>
      <c r="AD76" s="9">
        <v>931.67899999999997</v>
      </c>
      <c r="AE76" s="9">
        <v>851.12300000000005</v>
      </c>
      <c r="AF76" s="9">
        <v>668.11599999999999</v>
      </c>
      <c r="AG76" s="9">
        <v>483.78</v>
      </c>
      <c r="AH76" s="9">
        <v>184.33500000000001</v>
      </c>
      <c r="AI76" s="9">
        <v>1114.6869999999999</v>
      </c>
      <c r="AJ76" s="9">
        <v>447.899</v>
      </c>
      <c r="AK76" s="9">
        <v>666.78800000000001</v>
      </c>
      <c r="AL76" s="9">
        <v>762.62099999999998</v>
      </c>
      <c r="AM76" s="9">
        <v>552.23</v>
      </c>
      <c r="AN76" s="9">
        <v>210.39099999999999</v>
      </c>
      <c r="AO76" s="9">
        <v>1212.191</v>
      </c>
      <c r="AP76" s="9">
        <v>481.48599999999999</v>
      </c>
      <c r="AQ76" s="9">
        <v>730.70500000000004</v>
      </c>
      <c r="AR76" s="9">
        <v>1192.4449999999999</v>
      </c>
      <c r="AS76" s="9">
        <v>503.09399999999999</v>
      </c>
      <c r="AT76" s="9">
        <v>689.351</v>
      </c>
      <c r="AU76" s="9">
        <v>12492.977000000001</v>
      </c>
      <c r="AV76" s="9">
        <v>6544.8559999999998</v>
      </c>
      <c r="AW76" s="9">
        <v>5948.1210000000001</v>
      </c>
      <c r="AX76" s="9">
        <v>8716.3150000000005</v>
      </c>
      <c r="AY76" s="9">
        <v>5388.9489999999996</v>
      </c>
      <c r="AZ76" s="9">
        <v>3327.3670000000002</v>
      </c>
      <c r="BA76" s="9">
        <v>3776.6619999999998</v>
      </c>
      <c r="BB76" s="9">
        <v>1155.9069999999999</v>
      </c>
      <c r="BC76" s="9">
        <v>2620.7539999999999</v>
      </c>
      <c r="BD76" s="9">
        <v>1921.903</v>
      </c>
      <c r="BE76" s="9">
        <v>998.73699999999997</v>
      </c>
      <c r="BF76" s="9">
        <v>923.16600000000005</v>
      </c>
      <c r="BG76" s="9">
        <v>326.036</v>
      </c>
      <c r="BH76" s="9">
        <v>177.435</v>
      </c>
      <c r="BI76" s="9">
        <v>148.601</v>
      </c>
      <c r="BJ76" s="9">
        <v>132.85</v>
      </c>
      <c r="BK76" s="9">
        <v>100.271</v>
      </c>
      <c r="BL76" s="9">
        <v>32.579000000000001</v>
      </c>
      <c r="BM76" s="9">
        <v>75.218999999999994</v>
      </c>
      <c r="BN76" s="9">
        <v>53.151000000000003</v>
      </c>
      <c r="BO76" s="9">
        <v>22.068999999999999</v>
      </c>
      <c r="BP76" s="9">
        <v>57.631</v>
      </c>
      <c r="BQ76" s="9">
        <v>47.12</v>
      </c>
      <c r="BR76" s="9">
        <v>10.510999999999999</v>
      </c>
      <c r="BS76" s="9">
        <v>193.18600000000001</v>
      </c>
      <c r="BT76" s="9">
        <v>77.164000000000001</v>
      </c>
      <c r="BU76" s="9">
        <v>116.02200000000001</v>
      </c>
      <c r="BV76" s="9">
        <v>1745.424</v>
      </c>
      <c r="BW76" s="9">
        <v>905.32899999999995</v>
      </c>
      <c r="BX76" s="9">
        <v>840.096</v>
      </c>
      <c r="BY76" s="9">
        <v>654.38699999999994</v>
      </c>
      <c r="BZ76" s="9">
        <v>473.37799999999999</v>
      </c>
      <c r="CA76" s="9">
        <v>181.00899999999999</v>
      </c>
      <c r="CB76" s="9">
        <v>1091.038</v>
      </c>
      <c r="CC76" s="9">
        <v>431.95100000000002</v>
      </c>
      <c r="CD76" s="9">
        <v>659.08699999999999</v>
      </c>
      <c r="CE76" s="9">
        <v>747.05799999999999</v>
      </c>
      <c r="CF76" s="9">
        <v>540.48800000000006</v>
      </c>
      <c r="CG76" s="9">
        <v>206.57</v>
      </c>
      <c r="CH76" s="9">
        <v>1174.845</v>
      </c>
      <c r="CI76" s="9">
        <v>458.24900000000002</v>
      </c>
      <c r="CJ76" s="9">
        <v>716.596</v>
      </c>
      <c r="CK76" s="9">
        <v>1166.2570000000001</v>
      </c>
      <c r="CL76" s="9">
        <v>485.10199999999998</v>
      </c>
      <c r="CM76" s="9">
        <v>681.15599999999995</v>
      </c>
      <c r="CN76" s="9">
        <v>1999.54</v>
      </c>
      <c r="CO76" s="9">
        <v>1005.011</v>
      </c>
      <c r="CP76" s="9">
        <v>994.529</v>
      </c>
      <c r="CQ76" s="9">
        <v>919.00800000000004</v>
      </c>
      <c r="CR76" s="9">
        <v>535.13300000000004</v>
      </c>
      <c r="CS76" s="9">
        <v>383.875</v>
      </c>
      <c r="CT76" s="9">
        <v>1080.5319999999999</v>
      </c>
      <c r="CU76" s="9">
        <v>469.87799999999999</v>
      </c>
      <c r="CV76" s="9">
        <v>610.654</v>
      </c>
      <c r="CW76" s="9">
        <v>585.10500000000002</v>
      </c>
      <c r="CX76" s="9">
        <v>285.57100000000003</v>
      </c>
      <c r="CY76" s="9">
        <v>299.53300000000002</v>
      </c>
      <c r="CZ76" s="9">
        <v>79.613</v>
      </c>
      <c r="DA76" s="9">
        <v>36.804000000000002</v>
      </c>
      <c r="DB76" s="9">
        <v>42.808999999999997</v>
      </c>
      <c r="DC76" s="9">
        <v>15.369</v>
      </c>
      <c r="DD76" s="9">
        <v>11.478</v>
      </c>
      <c r="DE76" s="9">
        <v>3.891</v>
      </c>
      <c r="DF76" s="9">
        <v>10.76</v>
      </c>
      <c r="DG76" s="9">
        <v>7.3120000000000003</v>
      </c>
      <c r="DH76" s="9">
        <v>3.448</v>
      </c>
      <c r="DI76" s="9">
        <v>4.609</v>
      </c>
      <c r="DJ76" s="9">
        <v>4.165</v>
      </c>
      <c r="DK76" s="9">
        <v>0.443</v>
      </c>
      <c r="DL76" s="9">
        <v>64.244</v>
      </c>
      <c r="DM76" s="9">
        <v>25.326000000000001</v>
      </c>
      <c r="DN76" s="9">
        <v>38.917999999999999</v>
      </c>
      <c r="DO76" s="9">
        <v>551.447</v>
      </c>
      <c r="DP76" s="9">
        <v>270.67899999999997</v>
      </c>
      <c r="DQ76" s="9">
        <v>280.76799999999997</v>
      </c>
      <c r="DR76" s="9">
        <v>109.85</v>
      </c>
      <c r="DS76" s="9">
        <v>73.179000000000002</v>
      </c>
      <c r="DT76" s="9">
        <v>36.670999999999999</v>
      </c>
      <c r="DU76" s="9">
        <v>441.59699999999998</v>
      </c>
      <c r="DV76" s="9">
        <v>197.5</v>
      </c>
      <c r="DW76" s="9">
        <v>244.09700000000001</v>
      </c>
      <c r="DX76" s="9">
        <v>121.67</v>
      </c>
      <c r="DY76" s="9">
        <v>81.676000000000002</v>
      </c>
      <c r="DZ76" s="9">
        <v>39.994</v>
      </c>
      <c r="EA76" s="9">
        <v>463.435</v>
      </c>
      <c r="EB76" s="9">
        <v>203.89599999999999</v>
      </c>
      <c r="EC76" s="9">
        <v>259.53899999999999</v>
      </c>
      <c r="ED76" s="9">
        <v>452.35700000000003</v>
      </c>
      <c r="EE76" s="9">
        <v>204.81200000000001</v>
      </c>
      <c r="EF76" s="9">
        <v>247.54499999999999</v>
      </c>
      <c r="EG76" s="9">
        <v>704.93600000000004</v>
      </c>
      <c r="EH76" s="9">
        <v>339.97699999999998</v>
      </c>
      <c r="EI76" s="9">
        <v>364.959</v>
      </c>
      <c r="EJ76" s="9">
        <v>168.941</v>
      </c>
      <c r="EK76" s="9">
        <v>105.57299999999999</v>
      </c>
      <c r="EL76" s="9">
        <v>63.368000000000002</v>
      </c>
      <c r="EM76" s="9">
        <v>535.995</v>
      </c>
      <c r="EN76" s="9">
        <v>234.404</v>
      </c>
      <c r="EO76" s="9">
        <v>301.59100000000001</v>
      </c>
      <c r="EP76" s="9">
        <v>275.32100000000003</v>
      </c>
      <c r="EQ76" s="9">
        <v>133.87799999999999</v>
      </c>
      <c r="ER76" s="9">
        <v>141.44399999999999</v>
      </c>
      <c r="ES76" s="9">
        <v>36.210999999999999</v>
      </c>
      <c r="ET76" s="9">
        <v>18.204999999999998</v>
      </c>
      <c r="EU76" s="9">
        <v>18.006</v>
      </c>
      <c r="EV76" s="9">
        <v>5.266</v>
      </c>
      <c r="EW76" s="9">
        <v>3.8319999999999999</v>
      </c>
      <c r="EX76" s="9">
        <v>1.4339999999999999</v>
      </c>
      <c r="EY76" s="9">
        <v>4.2409999999999997</v>
      </c>
      <c r="EZ76" s="9">
        <v>3.25</v>
      </c>
      <c r="FA76" s="9">
        <v>0.99099999999999999</v>
      </c>
      <c r="FB76" s="9">
        <v>1.0249999999999999</v>
      </c>
      <c r="FC76" s="9">
        <v>0.58199999999999996</v>
      </c>
      <c r="FD76" s="9">
        <v>0.443</v>
      </c>
      <c r="FE76" s="9">
        <v>30.945</v>
      </c>
      <c r="FF76" s="9">
        <v>14.372999999999999</v>
      </c>
      <c r="FG76" s="9">
        <v>16.571999999999999</v>
      </c>
      <c r="FH76" s="9">
        <v>261.93799999999999</v>
      </c>
      <c r="FI76" s="9">
        <v>126.908</v>
      </c>
      <c r="FJ76" s="9">
        <v>135.03</v>
      </c>
      <c r="FK76" s="9">
        <v>30.73</v>
      </c>
      <c r="FL76" s="9">
        <v>22.382000000000001</v>
      </c>
      <c r="FM76" s="9">
        <v>8.3480000000000008</v>
      </c>
      <c r="FN76" s="9">
        <v>231.208</v>
      </c>
      <c r="FO76" s="9">
        <v>104.527</v>
      </c>
      <c r="FP76" s="9">
        <v>126.682</v>
      </c>
      <c r="FQ76" s="9">
        <v>34.185000000000002</v>
      </c>
      <c r="FR76" s="9">
        <v>24.971</v>
      </c>
      <c r="FS76" s="9">
        <v>9.2140000000000004</v>
      </c>
      <c r="FT76" s="9">
        <v>241.136</v>
      </c>
      <c r="FU76" s="9">
        <v>108.907</v>
      </c>
      <c r="FV76" s="9">
        <v>132.22999999999999</v>
      </c>
      <c r="FW76" s="9">
        <v>235.44900000000001</v>
      </c>
      <c r="FX76" s="9">
        <v>107.777</v>
      </c>
      <c r="FY76" s="9">
        <v>127.673</v>
      </c>
      <c r="FZ76" s="9">
        <v>1294.604</v>
      </c>
      <c r="GA76" s="9">
        <v>665.03399999999999</v>
      </c>
      <c r="GB76" s="9">
        <v>629.56899999999996</v>
      </c>
      <c r="GC76" s="9">
        <v>750.06700000000001</v>
      </c>
      <c r="GD76" s="9">
        <v>429.56</v>
      </c>
      <c r="GE76" s="9">
        <v>320.50700000000001</v>
      </c>
      <c r="GF76" s="9">
        <v>544.53700000000003</v>
      </c>
      <c r="GG76" s="9">
        <v>235.47399999999999</v>
      </c>
      <c r="GH76" s="9">
        <v>309.06200000000001</v>
      </c>
      <c r="GI76" s="9">
        <v>309.78399999999999</v>
      </c>
      <c r="GJ76" s="9">
        <v>151.69399999999999</v>
      </c>
      <c r="GK76" s="9">
        <v>158.09</v>
      </c>
      <c r="GL76" s="9">
        <v>43.402000000000001</v>
      </c>
      <c r="GM76" s="9">
        <v>18.599</v>
      </c>
      <c r="GN76" s="9">
        <v>24.802</v>
      </c>
      <c r="GO76" s="9">
        <v>10.103</v>
      </c>
      <c r="GP76" s="9">
        <v>7.6459999999999999</v>
      </c>
      <c r="GQ76" s="9">
        <v>2.4569999999999999</v>
      </c>
      <c r="GR76" s="9">
        <v>6.5190000000000001</v>
      </c>
      <c r="GS76" s="9">
        <v>4.0620000000000003</v>
      </c>
      <c r="GT76" s="9">
        <v>2.4569999999999999</v>
      </c>
      <c r="GU76" s="9">
        <v>3.5840000000000001</v>
      </c>
      <c r="GV76" s="9">
        <v>3.5840000000000001</v>
      </c>
      <c r="GW76" s="9">
        <v>0</v>
      </c>
      <c r="GX76" s="9">
        <v>33.298999999999999</v>
      </c>
      <c r="GY76" s="9">
        <v>10.954000000000001</v>
      </c>
      <c r="GZ76" s="9">
        <v>22.344999999999999</v>
      </c>
      <c r="HA76" s="9">
        <v>289.50900000000001</v>
      </c>
      <c r="HB76" s="9">
        <v>143.77099999999999</v>
      </c>
      <c r="HC76" s="9">
        <v>145.738</v>
      </c>
      <c r="HD76" s="9">
        <v>79.12</v>
      </c>
      <c r="HE76" s="9">
        <v>50.798000000000002</v>
      </c>
      <c r="HF76" s="9">
        <v>28.323</v>
      </c>
      <c r="HG76" s="9">
        <v>210.38800000000001</v>
      </c>
      <c r="HH76" s="9">
        <v>92.972999999999999</v>
      </c>
      <c r="HI76" s="9">
        <v>117.41500000000001</v>
      </c>
      <c r="HJ76" s="9">
        <v>87.484999999999999</v>
      </c>
      <c r="HK76" s="9">
        <v>56.704999999999998</v>
      </c>
      <c r="HL76" s="9">
        <v>30.78</v>
      </c>
      <c r="HM76" s="9">
        <v>222.29900000000001</v>
      </c>
      <c r="HN76" s="9">
        <v>94.989000000000004</v>
      </c>
      <c r="HO76" s="9">
        <v>127.31</v>
      </c>
      <c r="HP76" s="9">
        <v>216.90799999999999</v>
      </c>
      <c r="HQ76" s="9">
        <v>97.034999999999997</v>
      </c>
      <c r="HR76" s="9">
        <v>119.872</v>
      </c>
      <c r="HS76" s="9">
        <v>3092.5459999999998</v>
      </c>
      <c r="HT76" s="9">
        <v>1638.2239999999999</v>
      </c>
      <c r="HU76" s="9">
        <v>1454.3219999999999</v>
      </c>
      <c r="HV76" s="9">
        <v>2360.069</v>
      </c>
      <c r="HW76" s="9">
        <v>1405.6959999999999</v>
      </c>
      <c r="HX76" s="9">
        <v>954.37300000000005</v>
      </c>
      <c r="HY76" s="9">
        <v>732.47699999999998</v>
      </c>
      <c r="HZ76" s="9">
        <v>232.52799999999999</v>
      </c>
      <c r="IA76" s="9">
        <v>499.94900000000001</v>
      </c>
      <c r="IB76" s="9">
        <v>455.73899999999998</v>
      </c>
      <c r="IC76" s="9">
        <v>254.178</v>
      </c>
      <c r="ID76" s="9">
        <v>201.56100000000001</v>
      </c>
      <c r="IE76" s="9">
        <v>70.838999999999999</v>
      </c>
      <c r="IF76" s="9">
        <v>45.731000000000002</v>
      </c>
      <c r="IG76" s="9">
        <v>25.108000000000001</v>
      </c>
      <c r="IH76" s="9">
        <v>37.505000000000003</v>
      </c>
      <c r="II76" s="9">
        <v>31.760999999999999</v>
      </c>
      <c r="IJ76" s="9">
        <v>5.7450000000000001</v>
      </c>
      <c r="IK76" s="9">
        <v>18.366</v>
      </c>
      <c r="IL76" s="9">
        <v>13.555999999999999</v>
      </c>
      <c r="IM76" s="9">
        <v>4.8099999999999996</v>
      </c>
      <c r="IN76" s="9">
        <v>19.138999999999999</v>
      </c>
      <c r="IO76" s="9">
        <v>18.204999999999998</v>
      </c>
      <c r="IP76" s="9">
        <v>0.93500000000000005</v>
      </c>
      <c r="IQ76" s="9">
        <v>33.334000000000003</v>
      </c>
    </row>
    <row r="77" spans="1:251">
      <c r="A77" s="10">
        <v>43831</v>
      </c>
      <c r="B77" s="9">
        <v>12822.593999999999</v>
      </c>
      <c r="C77" s="9">
        <v>6769.4480000000003</v>
      </c>
      <c r="D77" s="9">
        <v>6053.1450000000004</v>
      </c>
      <c r="E77" s="9">
        <v>8864.6389999999992</v>
      </c>
      <c r="F77" s="9">
        <v>5525.4480000000003</v>
      </c>
      <c r="G77" s="9">
        <v>3339.1909999999998</v>
      </c>
      <c r="H77" s="9">
        <v>3957.9549999999999</v>
      </c>
      <c r="I77" s="9">
        <v>1244</v>
      </c>
      <c r="J77" s="9">
        <v>2713.9540000000002</v>
      </c>
      <c r="K77" s="9">
        <v>2045.067</v>
      </c>
      <c r="L77" s="9">
        <v>1082.6320000000001</v>
      </c>
      <c r="M77" s="9">
        <v>962.43499999999995</v>
      </c>
      <c r="N77" s="9">
        <v>447.67500000000001</v>
      </c>
      <c r="O77" s="9">
        <v>263.238</v>
      </c>
      <c r="P77" s="9">
        <v>184.43700000000001</v>
      </c>
      <c r="Q77" s="9">
        <v>197.86099999999999</v>
      </c>
      <c r="R77" s="9">
        <v>151.64099999999999</v>
      </c>
      <c r="S77" s="9">
        <v>46.22</v>
      </c>
      <c r="T77" s="9">
        <v>108.498</v>
      </c>
      <c r="U77" s="9">
        <v>84.995000000000005</v>
      </c>
      <c r="V77" s="9">
        <v>23.503</v>
      </c>
      <c r="W77" s="9">
        <v>89.363</v>
      </c>
      <c r="X77" s="9">
        <v>66.646000000000001</v>
      </c>
      <c r="Y77" s="9">
        <v>22.716999999999999</v>
      </c>
      <c r="Z77" s="9">
        <v>249.81399999999999</v>
      </c>
      <c r="AA77" s="9">
        <v>111.598</v>
      </c>
      <c r="AB77" s="9">
        <v>138.21700000000001</v>
      </c>
      <c r="AC77" s="9">
        <v>1791.39</v>
      </c>
      <c r="AD77" s="9">
        <v>916.63900000000001</v>
      </c>
      <c r="AE77" s="9">
        <v>874.75</v>
      </c>
      <c r="AF77" s="9">
        <v>671.24900000000002</v>
      </c>
      <c r="AG77" s="9">
        <v>493.00900000000001</v>
      </c>
      <c r="AH77" s="9">
        <v>178.24</v>
      </c>
      <c r="AI77" s="9">
        <v>1120.1400000000001</v>
      </c>
      <c r="AJ77" s="9">
        <v>423.63</v>
      </c>
      <c r="AK77" s="9">
        <v>696.51099999999997</v>
      </c>
      <c r="AL77" s="9">
        <v>824.45600000000002</v>
      </c>
      <c r="AM77" s="9">
        <v>612.02200000000005</v>
      </c>
      <c r="AN77" s="9">
        <v>212.434</v>
      </c>
      <c r="AO77" s="9">
        <v>1220.6099999999999</v>
      </c>
      <c r="AP77" s="9">
        <v>470.61</v>
      </c>
      <c r="AQ77" s="9">
        <v>750.00099999999998</v>
      </c>
      <c r="AR77" s="9">
        <v>1228.6379999999999</v>
      </c>
      <c r="AS77" s="9">
        <v>508.625</v>
      </c>
      <c r="AT77" s="9">
        <v>720.01300000000003</v>
      </c>
      <c r="AU77" s="9">
        <v>12266.137000000001</v>
      </c>
      <c r="AV77" s="9">
        <v>6442.8990000000003</v>
      </c>
      <c r="AW77" s="9">
        <v>5823.2380000000003</v>
      </c>
      <c r="AX77" s="9">
        <v>8604.1010000000006</v>
      </c>
      <c r="AY77" s="9">
        <v>5340.6139999999996</v>
      </c>
      <c r="AZ77" s="9">
        <v>3263.4870000000001</v>
      </c>
      <c r="BA77" s="9">
        <v>3662.0360000000001</v>
      </c>
      <c r="BB77" s="9">
        <v>1102.2850000000001</v>
      </c>
      <c r="BC77" s="9">
        <v>2559.7510000000002</v>
      </c>
      <c r="BD77" s="9">
        <v>1989.0119999999999</v>
      </c>
      <c r="BE77" s="9">
        <v>1046.491</v>
      </c>
      <c r="BF77" s="9">
        <v>942.52099999999996</v>
      </c>
      <c r="BG77" s="9">
        <v>422.60399999999998</v>
      </c>
      <c r="BH77" s="9">
        <v>246.554</v>
      </c>
      <c r="BI77" s="9">
        <v>176.05</v>
      </c>
      <c r="BJ77" s="9">
        <v>190.36099999999999</v>
      </c>
      <c r="BK77" s="9">
        <v>144.73400000000001</v>
      </c>
      <c r="BL77" s="9">
        <v>45.627000000000002</v>
      </c>
      <c r="BM77" s="9">
        <v>104.324</v>
      </c>
      <c r="BN77" s="9">
        <v>81.238</v>
      </c>
      <c r="BO77" s="9">
        <v>23.085999999999999</v>
      </c>
      <c r="BP77" s="9">
        <v>86.037000000000006</v>
      </c>
      <c r="BQ77" s="9">
        <v>63.496000000000002</v>
      </c>
      <c r="BR77" s="9">
        <v>22.541</v>
      </c>
      <c r="BS77" s="9">
        <v>232.24299999999999</v>
      </c>
      <c r="BT77" s="9">
        <v>101.819</v>
      </c>
      <c r="BU77" s="9">
        <v>130.42400000000001</v>
      </c>
      <c r="BV77" s="9">
        <v>1754.7470000000001</v>
      </c>
      <c r="BW77" s="9">
        <v>894.13900000000001</v>
      </c>
      <c r="BX77" s="9">
        <v>860.60799999999995</v>
      </c>
      <c r="BY77" s="9">
        <v>662.53099999999995</v>
      </c>
      <c r="BZ77" s="9">
        <v>485.512</v>
      </c>
      <c r="CA77" s="9">
        <v>177.01900000000001</v>
      </c>
      <c r="CB77" s="9">
        <v>1092.2159999999999</v>
      </c>
      <c r="CC77" s="9">
        <v>408.62700000000001</v>
      </c>
      <c r="CD77" s="9">
        <v>683.58900000000006</v>
      </c>
      <c r="CE77" s="9">
        <v>808.79399999999998</v>
      </c>
      <c r="CF77" s="9">
        <v>598.17399999999998</v>
      </c>
      <c r="CG77" s="9">
        <v>210.62</v>
      </c>
      <c r="CH77" s="9">
        <v>1180.2180000000001</v>
      </c>
      <c r="CI77" s="9">
        <v>448.31700000000001</v>
      </c>
      <c r="CJ77" s="9">
        <v>731.90099999999995</v>
      </c>
      <c r="CK77" s="9">
        <v>1196.54</v>
      </c>
      <c r="CL77" s="9">
        <v>489.86500000000001</v>
      </c>
      <c r="CM77" s="9">
        <v>706.67499999999995</v>
      </c>
      <c r="CN77" s="9">
        <v>1941.6210000000001</v>
      </c>
      <c r="CO77" s="9">
        <v>970.03899999999999</v>
      </c>
      <c r="CP77" s="9">
        <v>971.58199999999999</v>
      </c>
      <c r="CQ77" s="9">
        <v>888.99199999999996</v>
      </c>
      <c r="CR77" s="9">
        <v>521.94000000000005</v>
      </c>
      <c r="CS77" s="9">
        <v>367.05200000000002</v>
      </c>
      <c r="CT77" s="9">
        <v>1052.6289999999999</v>
      </c>
      <c r="CU77" s="9">
        <v>448.09899999999999</v>
      </c>
      <c r="CV77" s="9">
        <v>604.53</v>
      </c>
      <c r="CW77" s="9">
        <v>582.51700000000005</v>
      </c>
      <c r="CX77" s="9">
        <v>287.24200000000002</v>
      </c>
      <c r="CY77" s="9">
        <v>295.27499999999998</v>
      </c>
      <c r="CZ77" s="9">
        <v>105.113</v>
      </c>
      <c r="DA77" s="9">
        <v>54.206000000000003</v>
      </c>
      <c r="DB77" s="9">
        <v>50.906999999999996</v>
      </c>
      <c r="DC77" s="9">
        <v>17.427</v>
      </c>
      <c r="DD77" s="9">
        <v>13.141</v>
      </c>
      <c r="DE77" s="9">
        <v>4.2859999999999996</v>
      </c>
      <c r="DF77" s="9">
        <v>12.122</v>
      </c>
      <c r="DG77" s="9">
        <v>8.4619999999999997</v>
      </c>
      <c r="DH77" s="9">
        <v>3.6589999999999998</v>
      </c>
      <c r="DI77" s="9">
        <v>5.306</v>
      </c>
      <c r="DJ77" s="9">
        <v>4.6790000000000003</v>
      </c>
      <c r="DK77" s="9">
        <v>0.627</v>
      </c>
      <c r="DL77" s="9">
        <v>87.686000000000007</v>
      </c>
      <c r="DM77" s="9">
        <v>41.064999999999998</v>
      </c>
      <c r="DN77" s="9">
        <v>46.621000000000002</v>
      </c>
      <c r="DO77" s="9">
        <v>539.19399999999996</v>
      </c>
      <c r="DP77" s="9">
        <v>260.08699999999999</v>
      </c>
      <c r="DQ77" s="9">
        <v>279.10700000000003</v>
      </c>
      <c r="DR77" s="9">
        <v>108.471</v>
      </c>
      <c r="DS77" s="9">
        <v>71.700999999999993</v>
      </c>
      <c r="DT77" s="9">
        <v>36.770000000000003</v>
      </c>
      <c r="DU77" s="9">
        <v>430.72300000000001</v>
      </c>
      <c r="DV77" s="9">
        <v>188.386</v>
      </c>
      <c r="DW77" s="9">
        <v>242.33699999999999</v>
      </c>
      <c r="DX77" s="9">
        <v>120.229</v>
      </c>
      <c r="DY77" s="9">
        <v>82.141000000000005</v>
      </c>
      <c r="DZ77" s="9">
        <v>38.088000000000001</v>
      </c>
      <c r="EA77" s="9">
        <v>462.28800000000001</v>
      </c>
      <c r="EB77" s="9">
        <v>205.1</v>
      </c>
      <c r="EC77" s="9">
        <v>257.18700000000001</v>
      </c>
      <c r="ED77" s="9">
        <v>442.84399999999999</v>
      </c>
      <c r="EE77" s="9">
        <v>196.84800000000001</v>
      </c>
      <c r="EF77" s="9">
        <v>245.99600000000001</v>
      </c>
      <c r="EG77" s="9">
        <v>676.42200000000003</v>
      </c>
      <c r="EH77" s="9">
        <v>316.68299999999999</v>
      </c>
      <c r="EI77" s="9">
        <v>359.74</v>
      </c>
      <c r="EJ77" s="9">
        <v>158.14099999999999</v>
      </c>
      <c r="EK77" s="9">
        <v>102.40900000000001</v>
      </c>
      <c r="EL77" s="9">
        <v>55.731999999999999</v>
      </c>
      <c r="EM77" s="9">
        <v>518.28099999999995</v>
      </c>
      <c r="EN77" s="9">
        <v>214.273</v>
      </c>
      <c r="EO77" s="9">
        <v>304.00700000000001</v>
      </c>
      <c r="EP77" s="9">
        <v>258.96699999999998</v>
      </c>
      <c r="EQ77" s="9">
        <v>124.014</v>
      </c>
      <c r="ER77" s="9">
        <v>134.953</v>
      </c>
      <c r="ES77" s="9">
        <v>47.183</v>
      </c>
      <c r="ET77" s="9">
        <v>20.65</v>
      </c>
      <c r="EU77" s="9">
        <v>26.533000000000001</v>
      </c>
      <c r="EV77" s="9">
        <v>3.827</v>
      </c>
      <c r="EW77" s="9">
        <v>3.4390000000000001</v>
      </c>
      <c r="EX77" s="9">
        <v>0.38800000000000001</v>
      </c>
      <c r="EY77" s="9">
        <v>2.1110000000000002</v>
      </c>
      <c r="EZ77" s="9">
        <v>1.7230000000000001</v>
      </c>
      <c r="FA77" s="9">
        <v>0.38800000000000001</v>
      </c>
      <c r="FB77" s="9">
        <v>1.716</v>
      </c>
      <c r="FC77" s="9">
        <v>1.716</v>
      </c>
      <c r="FD77" s="9">
        <v>0</v>
      </c>
      <c r="FE77" s="9">
        <v>43.356000000000002</v>
      </c>
      <c r="FF77" s="9">
        <v>17.210999999999999</v>
      </c>
      <c r="FG77" s="9">
        <v>26.145</v>
      </c>
      <c r="FH77" s="9">
        <v>240.834</v>
      </c>
      <c r="FI77" s="9">
        <v>114.31100000000001</v>
      </c>
      <c r="FJ77" s="9">
        <v>126.523</v>
      </c>
      <c r="FK77" s="9">
        <v>21.553999999999998</v>
      </c>
      <c r="FL77" s="9">
        <v>17.626999999999999</v>
      </c>
      <c r="FM77" s="9">
        <v>3.927</v>
      </c>
      <c r="FN77" s="9">
        <v>219.28</v>
      </c>
      <c r="FO77" s="9">
        <v>96.683999999999997</v>
      </c>
      <c r="FP77" s="9">
        <v>122.595</v>
      </c>
      <c r="FQ77" s="9">
        <v>24.791</v>
      </c>
      <c r="FR77" s="9">
        <v>20.475000000000001</v>
      </c>
      <c r="FS77" s="9">
        <v>4.3150000000000004</v>
      </c>
      <c r="FT77" s="9">
        <v>234.17599999999999</v>
      </c>
      <c r="FU77" s="9">
        <v>103.538</v>
      </c>
      <c r="FV77" s="9">
        <v>130.63800000000001</v>
      </c>
      <c r="FW77" s="9">
        <v>221.39</v>
      </c>
      <c r="FX77" s="9">
        <v>98.406999999999996</v>
      </c>
      <c r="FY77" s="9">
        <v>122.983</v>
      </c>
      <c r="FZ77" s="9">
        <v>1265.1990000000001</v>
      </c>
      <c r="GA77" s="9">
        <v>653.35699999999997</v>
      </c>
      <c r="GB77" s="9">
        <v>611.84199999999998</v>
      </c>
      <c r="GC77" s="9">
        <v>730.85</v>
      </c>
      <c r="GD77" s="9">
        <v>419.53100000000001</v>
      </c>
      <c r="GE77" s="9">
        <v>311.32</v>
      </c>
      <c r="GF77" s="9">
        <v>534.34799999999996</v>
      </c>
      <c r="GG77" s="9">
        <v>233.82599999999999</v>
      </c>
      <c r="GH77" s="9">
        <v>300.52199999999999</v>
      </c>
      <c r="GI77" s="9">
        <v>323.55</v>
      </c>
      <c r="GJ77" s="9">
        <v>163.22800000000001</v>
      </c>
      <c r="GK77" s="9">
        <v>160.322</v>
      </c>
      <c r="GL77" s="9">
        <v>57.93</v>
      </c>
      <c r="GM77" s="9">
        <v>33.555999999999997</v>
      </c>
      <c r="GN77" s="9">
        <v>24.373000000000001</v>
      </c>
      <c r="GO77" s="9">
        <v>13.6</v>
      </c>
      <c r="GP77" s="9">
        <v>9.7029999999999994</v>
      </c>
      <c r="GQ77" s="9">
        <v>3.8980000000000001</v>
      </c>
      <c r="GR77" s="9">
        <v>10.010999999999999</v>
      </c>
      <c r="GS77" s="9">
        <v>6.74</v>
      </c>
      <c r="GT77" s="9">
        <v>3.2709999999999999</v>
      </c>
      <c r="GU77" s="9">
        <v>3.589</v>
      </c>
      <c r="GV77" s="9">
        <v>2.9630000000000001</v>
      </c>
      <c r="GW77" s="9">
        <v>0.627</v>
      </c>
      <c r="GX77" s="9">
        <v>44.33</v>
      </c>
      <c r="GY77" s="9">
        <v>23.853999999999999</v>
      </c>
      <c r="GZ77" s="9">
        <v>20.475999999999999</v>
      </c>
      <c r="HA77" s="9">
        <v>298.36</v>
      </c>
      <c r="HB77" s="9">
        <v>145.77600000000001</v>
      </c>
      <c r="HC77" s="9">
        <v>152.584</v>
      </c>
      <c r="HD77" s="9">
        <v>86.917000000000002</v>
      </c>
      <c r="HE77" s="9">
        <v>54.075000000000003</v>
      </c>
      <c r="HF77" s="9">
        <v>32.841999999999999</v>
      </c>
      <c r="HG77" s="9">
        <v>211.44300000000001</v>
      </c>
      <c r="HH77" s="9">
        <v>91.700999999999993</v>
      </c>
      <c r="HI77" s="9">
        <v>119.742</v>
      </c>
      <c r="HJ77" s="9">
        <v>95.438000000000002</v>
      </c>
      <c r="HK77" s="9">
        <v>61.665999999999997</v>
      </c>
      <c r="HL77" s="9">
        <v>33.771999999999998</v>
      </c>
      <c r="HM77" s="9">
        <v>228.11199999999999</v>
      </c>
      <c r="HN77" s="9">
        <v>101.562</v>
      </c>
      <c r="HO77" s="9">
        <v>126.55</v>
      </c>
      <c r="HP77" s="9">
        <v>221.45400000000001</v>
      </c>
      <c r="HQ77" s="9">
        <v>98.441000000000003</v>
      </c>
      <c r="HR77" s="9">
        <v>123.01300000000001</v>
      </c>
      <c r="HS77" s="9">
        <v>3052.36</v>
      </c>
      <c r="HT77" s="9">
        <v>1621.83</v>
      </c>
      <c r="HU77" s="9">
        <v>1430.53</v>
      </c>
      <c r="HV77" s="9">
        <v>2367.6950000000002</v>
      </c>
      <c r="HW77" s="9">
        <v>1416.644</v>
      </c>
      <c r="HX77" s="9">
        <v>951.05100000000004</v>
      </c>
      <c r="HY77" s="9">
        <v>684.66499999999996</v>
      </c>
      <c r="HZ77" s="9">
        <v>205.18600000000001</v>
      </c>
      <c r="IA77" s="9">
        <v>479.47899999999998</v>
      </c>
      <c r="IB77" s="9">
        <v>474.12799999999999</v>
      </c>
      <c r="IC77" s="9">
        <v>269.68</v>
      </c>
      <c r="ID77" s="9">
        <v>204.44800000000001</v>
      </c>
      <c r="IE77" s="9">
        <v>92.158000000000001</v>
      </c>
      <c r="IF77" s="9">
        <v>56.281999999999996</v>
      </c>
      <c r="IG77" s="9">
        <v>35.875999999999998</v>
      </c>
      <c r="IH77" s="9">
        <v>50.476999999999997</v>
      </c>
      <c r="II77" s="9">
        <v>40.174999999999997</v>
      </c>
      <c r="IJ77" s="9">
        <v>10.303000000000001</v>
      </c>
      <c r="IK77" s="9">
        <v>29.402999999999999</v>
      </c>
      <c r="IL77" s="9">
        <v>23.826000000000001</v>
      </c>
      <c r="IM77" s="9">
        <v>5.577</v>
      </c>
      <c r="IN77" s="9">
        <v>21.074999999999999</v>
      </c>
      <c r="IO77" s="9">
        <v>16.349</v>
      </c>
      <c r="IP77" s="9">
        <v>4.726</v>
      </c>
      <c r="IQ77" s="9">
        <v>41.680999999999997</v>
      </c>
    </row>
    <row r="78" spans="1:251">
      <c r="A78" s="10">
        <v>43862</v>
      </c>
      <c r="B78" s="9">
        <v>13043.082</v>
      </c>
      <c r="C78" s="9">
        <v>6882.8710000000001</v>
      </c>
      <c r="D78" s="9">
        <v>6160.2120000000004</v>
      </c>
      <c r="E78" s="9">
        <v>8969.4429999999993</v>
      </c>
      <c r="F78" s="9">
        <v>5605.82</v>
      </c>
      <c r="G78" s="9">
        <v>3363.6239999999998</v>
      </c>
      <c r="H78" s="9">
        <v>4073.6390000000001</v>
      </c>
      <c r="I78" s="9">
        <v>1277.0509999999999</v>
      </c>
      <c r="J78" s="9">
        <v>2796.5880000000002</v>
      </c>
      <c r="K78" s="9">
        <v>1945.816</v>
      </c>
      <c r="L78" s="9">
        <v>1019.592</v>
      </c>
      <c r="M78" s="9">
        <v>926.22400000000005</v>
      </c>
      <c r="N78" s="9">
        <v>385.673</v>
      </c>
      <c r="O78" s="9">
        <v>223.56700000000001</v>
      </c>
      <c r="P78" s="9">
        <v>162.10599999999999</v>
      </c>
      <c r="Q78" s="9">
        <v>157.18899999999999</v>
      </c>
      <c r="R78" s="9">
        <v>121.276</v>
      </c>
      <c r="S78" s="9">
        <v>35.912999999999997</v>
      </c>
      <c r="T78" s="9">
        <v>90.45</v>
      </c>
      <c r="U78" s="9">
        <v>71.290999999999997</v>
      </c>
      <c r="V78" s="9">
        <v>19.158999999999999</v>
      </c>
      <c r="W78" s="9">
        <v>66.739000000000004</v>
      </c>
      <c r="X78" s="9">
        <v>49.984999999999999</v>
      </c>
      <c r="Y78" s="9">
        <v>16.754000000000001</v>
      </c>
      <c r="Z78" s="9">
        <v>228.48400000000001</v>
      </c>
      <c r="AA78" s="9">
        <v>102.291</v>
      </c>
      <c r="AB78" s="9">
        <v>126.193</v>
      </c>
      <c r="AC78" s="9">
        <v>1723.365</v>
      </c>
      <c r="AD78" s="9">
        <v>887.50800000000004</v>
      </c>
      <c r="AE78" s="9">
        <v>835.85699999999997</v>
      </c>
      <c r="AF78" s="9">
        <v>657.57799999999997</v>
      </c>
      <c r="AG78" s="9">
        <v>482.90800000000002</v>
      </c>
      <c r="AH78" s="9">
        <v>174.67</v>
      </c>
      <c r="AI78" s="9">
        <v>1065.787</v>
      </c>
      <c r="AJ78" s="9">
        <v>404.6</v>
      </c>
      <c r="AK78" s="9">
        <v>661.18700000000001</v>
      </c>
      <c r="AL78" s="9">
        <v>770.05899999999997</v>
      </c>
      <c r="AM78" s="9">
        <v>569.17999999999995</v>
      </c>
      <c r="AN78" s="9">
        <v>200.87899999999999</v>
      </c>
      <c r="AO78" s="9">
        <v>1175.7570000000001</v>
      </c>
      <c r="AP78" s="9">
        <v>450.41199999999998</v>
      </c>
      <c r="AQ78" s="9">
        <v>725.34500000000003</v>
      </c>
      <c r="AR78" s="9">
        <v>1156.2370000000001</v>
      </c>
      <c r="AS78" s="9">
        <v>475.89100000000002</v>
      </c>
      <c r="AT78" s="9">
        <v>680.346</v>
      </c>
      <c r="AU78" s="9">
        <v>12443.177</v>
      </c>
      <c r="AV78" s="9">
        <v>6527.8419999999996</v>
      </c>
      <c r="AW78" s="9">
        <v>5915.3360000000002</v>
      </c>
      <c r="AX78" s="9">
        <v>8704.1139999999996</v>
      </c>
      <c r="AY78" s="9">
        <v>5416.8909999999996</v>
      </c>
      <c r="AZ78" s="9">
        <v>3287.223</v>
      </c>
      <c r="BA78" s="9">
        <v>3739.0630000000001</v>
      </c>
      <c r="BB78" s="9">
        <v>1110.951</v>
      </c>
      <c r="BC78" s="9">
        <v>2628.1129999999998</v>
      </c>
      <c r="BD78" s="9">
        <v>1893.847</v>
      </c>
      <c r="BE78" s="9">
        <v>982.19899999999996</v>
      </c>
      <c r="BF78" s="9">
        <v>911.64800000000002</v>
      </c>
      <c r="BG78" s="9">
        <v>363.15300000000002</v>
      </c>
      <c r="BH78" s="9">
        <v>207.761</v>
      </c>
      <c r="BI78" s="9">
        <v>155.392</v>
      </c>
      <c r="BJ78" s="9">
        <v>153.874</v>
      </c>
      <c r="BK78" s="9">
        <v>118.399</v>
      </c>
      <c r="BL78" s="9">
        <v>35.475000000000001</v>
      </c>
      <c r="BM78" s="9">
        <v>87.811000000000007</v>
      </c>
      <c r="BN78" s="9">
        <v>69.09</v>
      </c>
      <c r="BO78" s="9">
        <v>18.721</v>
      </c>
      <c r="BP78" s="9">
        <v>66.063999999999993</v>
      </c>
      <c r="BQ78" s="9">
        <v>49.31</v>
      </c>
      <c r="BR78" s="9">
        <v>16.754000000000001</v>
      </c>
      <c r="BS78" s="9">
        <v>209.279</v>
      </c>
      <c r="BT78" s="9">
        <v>89.361999999999995</v>
      </c>
      <c r="BU78" s="9">
        <v>119.917</v>
      </c>
      <c r="BV78" s="9">
        <v>1689.1130000000001</v>
      </c>
      <c r="BW78" s="9">
        <v>863.11</v>
      </c>
      <c r="BX78" s="9">
        <v>826.00300000000004</v>
      </c>
      <c r="BY78" s="9">
        <v>646.68700000000001</v>
      </c>
      <c r="BZ78" s="9">
        <v>473.77699999999999</v>
      </c>
      <c r="CA78" s="9">
        <v>172.91</v>
      </c>
      <c r="CB78" s="9">
        <v>1042.4259999999999</v>
      </c>
      <c r="CC78" s="9">
        <v>389.33199999999999</v>
      </c>
      <c r="CD78" s="9">
        <v>653.09299999999996</v>
      </c>
      <c r="CE78" s="9">
        <v>755.85299999999995</v>
      </c>
      <c r="CF78" s="9">
        <v>557.17200000000003</v>
      </c>
      <c r="CG78" s="9">
        <v>198.68100000000001</v>
      </c>
      <c r="CH78" s="9">
        <v>1137.9939999999999</v>
      </c>
      <c r="CI78" s="9">
        <v>425.02699999999999</v>
      </c>
      <c r="CJ78" s="9">
        <v>712.96699999999998</v>
      </c>
      <c r="CK78" s="9">
        <v>1130.2360000000001</v>
      </c>
      <c r="CL78" s="9">
        <v>458.42200000000003</v>
      </c>
      <c r="CM78" s="9">
        <v>671.81399999999996</v>
      </c>
      <c r="CN78" s="9">
        <v>1942.5550000000001</v>
      </c>
      <c r="CO78" s="9">
        <v>975.40300000000002</v>
      </c>
      <c r="CP78" s="9">
        <v>967.15300000000002</v>
      </c>
      <c r="CQ78" s="9">
        <v>894.44600000000003</v>
      </c>
      <c r="CR78" s="9">
        <v>526.20299999999997</v>
      </c>
      <c r="CS78" s="9">
        <v>368.24400000000003</v>
      </c>
      <c r="CT78" s="9">
        <v>1048.1089999999999</v>
      </c>
      <c r="CU78" s="9">
        <v>449.2</v>
      </c>
      <c r="CV78" s="9">
        <v>598.90899999999999</v>
      </c>
      <c r="CW78" s="9">
        <v>523.51700000000005</v>
      </c>
      <c r="CX78" s="9">
        <v>251.285</v>
      </c>
      <c r="CY78" s="9">
        <v>272.23200000000003</v>
      </c>
      <c r="CZ78" s="9">
        <v>80.269000000000005</v>
      </c>
      <c r="DA78" s="9">
        <v>43.366</v>
      </c>
      <c r="DB78" s="9">
        <v>36.902999999999999</v>
      </c>
      <c r="DC78" s="9">
        <v>13.744999999999999</v>
      </c>
      <c r="DD78" s="9">
        <v>11.545999999999999</v>
      </c>
      <c r="DE78" s="9">
        <v>2.1989999999999998</v>
      </c>
      <c r="DF78" s="9">
        <v>9.0389999999999997</v>
      </c>
      <c r="DG78" s="9">
        <v>7.9630000000000001</v>
      </c>
      <c r="DH78" s="9">
        <v>1.0760000000000001</v>
      </c>
      <c r="DI78" s="9">
        <v>4.7060000000000004</v>
      </c>
      <c r="DJ78" s="9">
        <v>3.5830000000000002</v>
      </c>
      <c r="DK78" s="9">
        <v>1.123</v>
      </c>
      <c r="DL78" s="9">
        <v>66.524000000000001</v>
      </c>
      <c r="DM78" s="9">
        <v>31.82</v>
      </c>
      <c r="DN78" s="9">
        <v>34.703000000000003</v>
      </c>
      <c r="DO78" s="9">
        <v>484.75799999999998</v>
      </c>
      <c r="DP78" s="9">
        <v>230.01499999999999</v>
      </c>
      <c r="DQ78" s="9">
        <v>254.744</v>
      </c>
      <c r="DR78" s="9">
        <v>100.503</v>
      </c>
      <c r="DS78" s="9">
        <v>66.813000000000002</v>
      </c>
      <c r="DT78" s="9">
        <v>33.69</v>
      </c>
      <c r="DU78" s="9">
        <v>384.25599999999997</v>
      </c>
      <c r="DV78" s="9">
        <v>163.202</v>
      </c>
      <c r="DW78" s="9">
        <v>221.054</v>
      </c>
      <c r="DX78" s="9">
        <v>109.926</v>
      </c>
      <c r="DY78" s="9">
        <v>74.441999999999993</v>
      </c>
      <c r="DZ78" s="9">
        <v>35.482999999999997</v>
      </c>
      <c r="EA78" s="9">
        <v>413.59199999999998</v>
      </c>
      <c r="EB78" s="9">
        <v>176.84299999999999</v>
      </c>
      <c r="EC78" s="9">
        <v>236.749</v>
      </c>
      <c r="ED78" s="9">
        <v>393.29500000000002</v>
      </c>
      <c r="EE78" s="9">
        <v>171.16499999999999</v>
      </c>
      <c r="EF78" s="9">
        <v>222.13</v>
      </c>
      <c r="EG78" s="9">
        <v>672.452</v>
      </c>
      <c r="EH78" s="9">
        <v>325.82400000000001</v>
      </c>
      <c r="EI78" s="9">
        <v>346.62900000000002</v>
      </c>
      <c r="EJ78" s="9">
        <v>147.96299999999999</v>
      </c>
      <c r="EK78" s="9">
        <v>103.422</v>
      </c>
      <c r="EL78" s="9">
        <v>44.540999999999997</v>
      </c>
      <c r="EM78" s="9">
        <v>524.49</v>
      </c>
      <c r="EN78" s="9">
        <v>222.40199999999999</v>
      </c>
      <c r="EO78" s="9">
        <v>302.08800000000002</v>
      </c>
      <c r="EP78" s="9">
        <v>222.59299999999999</v>
      </c>
      <c r="EQ78" s="9">
        <v>108.738</v>
      </c>
      <c r="ER78" s="9">
        <v>113.855</v>
      </c>
      <c r="ES78" s="9">
        <v>34.793999999999997</v>
      </c>
      <c r="ET78" s="9">
        <v>17.684999999999999</v>
      </c>
      <c r="EU78" s="9">
        <v>17.109000000000002</v>
      </c>
      <c r="EV78" s="9">
        <v>2.3330000000000002</v>
      </c>
      <c r="EW78" s="9">
        <v>2.3330000000000002</v>
      </c>
      <c r="EX78" s="9">
        <v>0</v>
      </c>
      <c r="EY78" s="9">
        <v>1.294</v>
      </c>
      <c r="EZ78" s="9">
        <v>1.294</v>
      </c>
      <c r="FA78" s="9">
        <v>0</v>
      </c>
      <c r="FB78" s="9">
        <v>1.0389999999999999</v>
      </c>
      <c r="FC78" s="9">
        <v>1.0389999999999999</v>
      </c>
      <c r="FD78" s="9">
        <v>0</v>
      </c>
      <c r="FE78" s="9">
        <v>32.460999999999999</v>
      </c>
      <c r="FF78" s="9">
        <v>15.353</v>
      </c>
      <c r="FG78" s="9">
        <v>17.109000000000002</v>
      </c>
      <c r="FH78" s="9">
        <v>206.62</v>
      </c>
      <c r="FI78" s="9">
        <v>100.76900000000001</v>
      </c>
      <c r="FJ78" s="9">
        <v>105.851</v>
      </c>
      <c r="FK78" s="9">
        <v>24.936</v>
      </c>
      <c r="FL78" s="9">
        <v>21.276</v>
      </c>
      <c r="FM78" s="9">
        <v>3.66</v>
      </c>
      <c r="FN78" s="9">
        <v>181.685</v>
      </c>
      <c r="FO78" s="9">
        <v>79.492999999999995</v>
      </c>
      <c r="FP78" s="9">
        <v>102.19199999999999</v>
      </c>
      <c r="FQ78" s="9">
        <v>26.361000000000001</v>
      </c>
      <c r="FR78" s="9">
        <v>22.701000000000001</v>
      </c>
      <c r="FS78" s="9">
        <v>3.66</v>
      </c>
      <c r="FT78" s="9">
        <v>196.232</v>
      </c>
      <c r="FU78" s="9">
        <v>86.037000000000006</v>
      </c>
      <c r="FV78" s="9">
        <v>110.19499999999999</v>
      </c>
      <c r="FW78" s="9">
        <v>182.97900000000001</v>
      </c>
      <c r="FX78" s="9">
        <v>80.787999999999997</v>
      </c>
      <c r="FY78" s="9">
        <v>102.19199999999999</v>
      </c>
      <c r="FZ78" s="9">
        <v>1270.1030000000001</v>
      </c>
      <c r="GA78" s="9">
        <v>649.57899999999995</v>
      </c>
      <c r="GB78" s="9">
        <v>620.524</v>
      </c>
      <c r="GC78" s="9">
        <v>746.48299999999995</v>
      </c>
      <c r="GD78" s="9">
        <v>422.78100000000001</v>
      </c>
      <c r="GE78" s="9">
        <v>323.70299999999997</v>
      </c>
      <c r="GF78" s="9">
        <v>523.61900000000003</v>
      </c>
      <c r="GG78" s="9">
        <v>226.798</v>
      </c>
      <c r="GH78" s="9">
        <v>296.82100000000003</v>
      </c>
      <c r="GI78" s="9">
        <v>300.92500000000001</v>
      </c>
      <c r="GJ78" s="9">
        <v>142.548</v>
      </c>
      <c r="GK78" s="9">
        <v>158.37700000000001</v>
      </c>
      <c r="GL78" s="9">
        <v>45.475000000000001</v>
      </c>
      <c r="GM78" s="9">
        <v>25.681000000000001</v>
      </c>
      <c r="GN78" s="9">
        <v>19.794</v>
      </c>
      <c r="GO78" s="9">
        <v>11.412000000000001</v>
      </c>
      <c r="GP78" s="9">
        <v>9.2129999999999992</v>
      </c>
      <c r="GQ78" s="9">
        <v>2.1989999999999998</v>
      </c>
      <c r="GR78" s="9">
        <v>7.7450000000000001</v>
      </c>
      <c r="GS78" s="9">
        <v>6.6680000000000001</v>
      </c>
      <c r="GT78" s="9">
        <v>1.0760000000000001</v>
      </c>
      <c r="GU78" s="9">
        <v>3.6669999999999998</v>
      </c>
      <c r="GV78" s="9">
        <v>2.5449999999999999</v>
      </c>
      <c r="GW78" s="9">
        <v>1.123</v>
      </c>
      <c r="GX78" s="9">
        <v>34.061999999999998</v>
      </c>
      <c r="GY78" s="9">
        <v>16.468</v>
      </c>
      <c r="GZ78" s="9">
        <v>17.594999999999999</v>
      </c>
      <c r="HA78" s="9">
        <v>278.13799999999998</v>
      </c>
      <c r="HB78" s="9">
        <v>129.24600000000001</v>
      </c>
      <c r="HC78" s="9">
        <v>148.892</v>
      </c>
      <c r="HD78" s="9">
        <v>75.566999999999993</v>
      </c>
      <c r="HE78" s="9">
        <v>45.536999999999999</v>
      </c>
      <c r="HF78" s="9">
        <v>30.03</v>
      </c>
      <c r="HG78" s="9">
        <v>202.571</v>
      </c>
      <c r="HH78" s="9">
        <v>83.709000000000003</v>
      </c>
      <c r="HI78" s="9">
        <v>118.86199999999999</v>
      </c>
      <c r="HJ78" s="9">
        <v>83.564999999999998</v>
      </c>
      <c r="HK78" s="9">
        <v>51.741999999999997</v>
      </c>
      <c r="HL78" s="9">
        <v>31.823</v>
      </c>
      <c r="HM78" s="9">
        <v>217.36</v>
      </c>
      <c r="HN78" s="9">
        <v>90.805999999999997</v>
      </c>
      <c r="HO78" s="9">
        <v>126.554</v>
      </c>
      <c r="HP78" s="9">
        <v>210.316</v>
      </c>
      <c r="HQ78" s="9">
        <v>90.376999999999995</v>
      </c>
      <c r="HR78" s="9">
        <v>119.93899999999999</v>
      </c>
      <c r="HS78" s="9">
        <v>3085.02</v>
      </c>
      <c r="HT78" s="9">
        <v>1626.009</v>
      </c>
      <c r="HU78" s="9">
        <v>1459.011</v>
      </c>
      <c r="HV78" s="9">
        <v>2373.5659999999998</v>
      </c>
      <c r="HW78" s="9">
        <v>1412.8130000000001</v>
      </c>
      <c r="HX78" s="9">
        <v>960.75300000000004</v>
      </c>
      <c r="HY78" s="9">
        <v>711.45399999999995</v>
      </c>
      <c r="HZ78" s="9">
        <v>213.196</v>
      </c>
      <c r="IA78" s="9">
        <v>498.25799999999998</v>
      </c>
      <c r="IB78" s="9">
        <v>458.42099999999999</v>
      </c>
      <c r="IC78" s="9">
        <v>263.24200000000002</v>
      </c>
      <c r="ID78" s="9">
        <v>195.179</v>
      </c>
      <c r="IE78" s="9">
        <v>79.658000000000001</v>
      </c>
      <c r="IF78" s="9">
        <v>46.890999999999998</v>
      </c>
      <c r="IG78" s="9">
        <v>32.767000000000003</v>
      </c>
      <c r="IH78" s="9">
        <v>41.521000000000001</v>
      </c>
      <c r="II78" s="9">
        <v>31.672000000000001</v>
      </c>
      <c r="IJ78" s="9">
        <v>9.8490000000000002</v>
      </c>
      <c r="IK78" s="9">
        <v>25.18</v>
      </c>
      <c r="IL78" s="9">
        <v>18.638000000000002</v>
      </c>
      <c r="IM78" s="9">
        <v>6.5430000000000001</v>
      </c>
      <c r="IN78" s="9">
        <v>16.341000000000001</v>
      </c>
      <c r="IO78" s="9">
        <v>13.034000000000001</v>
      </c>
      <c r="IP78" s="9">
        <v>3.306</v>
      </c>
      <c r="IQ78" s="9">
        <v>38.137</v>
      </c>
    </row>
    <row r="79" spans="1:251">
      <c r="A79" s="10">
        <v>43891</v>
      </c>
      <c r="B79" s="9">
        <v>12994.768</v>
      </c>
      <c r="C79" s="9">
        <v>6863.5709999999999</v>
      </c>
      <c r="D79" s="9">
        <v>6131.1970000000001</v>
      </c>
      <c r="E79" s="9">
        <v>8848.73</v>
      </c>
      <c r="F79" s="9">
        <v>5540.4639999999999</v>
      </c>
      <c r="G79" s="9">
        <v>3308.2660000000001</v>
      </c>
      <c r="H79" s="9">
        <v>4146.0379999999996</v>
      </c>
      <c r="I79" s="9">
        <v>1323.107</v>
      </c>
      <c r="J79" s="9">
        <v>2822.93</v>
      </c>
      <c r="K79" s="9">
        <v>1992.4059999999999</v>
      </c>
      <c r="L79" s="9">
        <v>1066.8009999999999</v>
      </c>
      <c r="M79" s="9">
        <v>925.60500000000002</v>
      </c>
      <c r="N79" s="9">
        <v>465.61500000000001</v>
      </c>
      <c r="O79" s="9">
        <v>267.04700000000003</v>
      </c>
      <c r="P79" s="9">
        <v>198.56800000000001</v>
      </c>
      <c r="Q79" s="9">
        <v>179.83699999999999</v>
      </c>
      <c r="R79" s="9">
        <v>135.84399999999999</v>
      </c>
      <c r="S79" s="9">
        <v>43.993000000000002</v>
      </c>
      <c r="T79" s="9">
        <v>110.883</v>
      </c>
      <c r="U79" s="9">
        <v>83.51</v>
      </c>
      <c r="V79" s="9">
        <v>27.373000000000001</v>
      </c>
      <c r="W79" s="9">
        <v>68.953999999999994</v>
      </c>
      <c r="X79" s="9">
        <v>52.334000000000003</v>
      </c>
      <c r="Y79" s="9">
        <v>16.62</v>
      </c>
      <c r="Z79" s="9">
        <v>285.77800000000002</v>
      </c>
      <c r="AA79" s="9">
        <v>131.203</v>
      </c>
      <c r="AB79" s="9">
        <v>154.57400000000001</v>
      </c>
      <c r="AC79" s="9">
        <v>1737.9960000000001</v>
      </c>
      <c r="AD79" s="9">
        <v>920.28399999999999</v>
      </c>
      <c r="AE79" s="9">
        <v>817.71199999999999</v>
      </c>
      <c r="AF79" s="9">
        <v>668.44399999999996</v>
      </c>
      <c r="AG79" s="9">
        <v>495.49299999999999</v>
      </c>
      <c r="AH79" s="9">
        <v>172.95099999999999</v>
      </c>
      <c r="AI79" s="9">
        <v>1069.5530000000001</v>
      </c>
      <c r="AJ79" s="9">
        <v>424.79199999999997</v>
      </c>
      <c r="AK79" s="9">
        <v>644.76099999999997</v>
      </c>
      <c r="AL79" s="9">
        <v>795.42399999999998</v>
      </c>
      <c r="AM79" s="9">
        <v>588.13199999999995</v>
      </c>
      <c r="AN79" s="9">
        <v>207.292</v>
      </c>
      <c r="AO79" s="9">
        <v>1196.982</v>
      </c>
      <c r="AP79" s="9">
        <v>478.67</v>
      </c>
      <c r="AQ79" s="9">
        <v>718.31299999999999</v>
      </c>
      <c r="AR79" s="9">
        <v>1180.4359999999999</v>
      </c>
      <c r="AS79" s="9">
        <v>508.30200000000002</v>
      </c>
      <c r="AT79" s="9">
        <v>672.13400000000001</v>
      </c>
      <c r="AU79" s="9">
        <v>12408.222</v>
      </c>
      <c r="AV79" s="9">
        <v>6518.7550000000001</v>
      </c>
      <c r="AW79" s="9">
        <v>5889.4669999999996</v>
      </c>
      <c r="AX79" s="9">
        <v>8592.4459999999999</v>
      </c>
      <c r="AY79" s="9">
        <v>5359.567</v>
      </c>
      <c r="AZ79" s="9">
        <v>3232.8789999999999</v>
      </c>
      <c r="BA79" s="9">
        <v>3815.777</v>
      </c>
      <c r="BB79" s="9">
        <v>1159.1880000000001</v>
      </c>
      <c r="BC79" s="9">
        <v>2656.5880000000002</v>
      </c>
      <c r="BD79" s="9">
        <v>1939.181</v>
      </c>
      <c r="BE79" s="9">
        <v>1030.876</v>
      </c>
      <c r="BF79" s="9">
        <v>908.30499999999995</v>
      </c>
      <c r="BG79" s="9">
        <v>440.50700000000001</v>
      </c>
      <c r="BH79" s="9">
        <v>249.8</v>
      </c>
      <c r="BI79" s="9">
        <v>190.70699999999999</v>
      </c>
      <c r="BJ79" s="9">
        <v>177.32</v>
      </c>
      <c r="BK79" s="9">
        <v>133.327</v>
      </c>
      <c r="BL79" s="9">
        <v>43.993000000000002</v>
      </c>
      <c r="BM79" s="9">
        <v>109.35599999999999</v>
      </c>
      <c r="BN79" s="9">
        <v>81.983000000000004</v>
      </c>
      <c r="BO79" s="9">
        <v>27.373000000000001</v>
      </c>
      <c r="BP79" s="9">
        <v>67.965000000000003</v>
      </c>
      <c r="BQ79" s="9">
        <v>51.344000000000001</v>
      </c>
      <c r="BR79" s="9">
        <v>16.62</v>
      </c>
      <c r="BS79" s="9">
        <v>263.18700000000001</v>
      </c>
      <c r="BT79" s="9">
        <v>116.473</v>
      </c>
      <c r="BU79" s="9">
        <v>146.714</v>
      </c>
      <c r="BV79" s="9">
        <v>1701.837</v>
      </c>
      <c r="BW79" s="9">
        <v>897.01599999999996</v>
      </c>
      <c r="BX79" s="9">
        <v>804.82100000000003</v>
      </c>
      <c r="BY79" s="9">
        <v>660.08199999999999</v>
      </c>
      <c r="BZ79" s="9">
        <v>487.846</v>
      </c>
      <c r="CA79" s="9">
        <v>172.23699999999999</v>
      </c>
      <c r="CB79" s="9">
        <v>1041.7550000000001</v>
      </c>
      <c r="CC79" s="9">
        <v>409.17</v>
      </c>
      <c r="CD79" s="9">
        <v>632.58500000000004</v>
      </c>
      <c r="CE79" s="9">
        <v>784.54600000000005</v>
      </c>
      <c r="CF79" s="9">
        <v>577.96799999999996</v>
      </c>
      <c r="CG79" s="9">
        <v>206.578</v>
      </c>
      <c r="CH79" s="9">
        <v>1154.635</v>
      </c>
      <c r="CI79" s="9">
        <v>452.90800000000002</v>
      </c>
      <c r="CJ79" s="9">
        <v>701.72699999999998</v>
      </c>
      <c r="CK79" s="9">
        <v>1151.1110000000001</v>
      </c>
      <c r="CL79" s="9">
        <v>491.15300000000002</v>
      </c>
      <c r="CM79" s="9">
        <v>659.95799999999997</v>
      </c>
      <c r="CN79" s="9">
        <v>1930.54</v>
      </c>
      <c r="CO79" s="9">
        <v>976.97199999999998</v>
      </c>
      <c r="CP79" s="9">
        <v>953.56799999999998</v>
      </c>
      <c r="CQ79" s="9">
        <v>844.34900000000005</v>
      </c>
      <c r="CR79" s="9">
        <v>500.06200000000001</v>
      </c>
      <c r="CS79" s="9">
        <v>344.28699999999998</v>
      </c>
      <c r="CT79" s="9">
        <v>1086.191</v>
      </c>
      <c r="CU79" s="9">
        <v>476.91</v>
      </c>
      <c r="CV79" s="9">
        <v>609.28099999999995</v>
      </c>
      <c r="CW79" s="9">
        <v>531.71199999999999</v>
      </c>
      <c r="CX79" s="9">
        <v>275.59899999999999</v>
      </c>
      <c r="CY79" s="9">
        <v>256.113</v>
      </c>
      <c r="CZ79" s="9">
        <v>112.36</v>
      </c>
      <c r="DA79" s="9">
        <v>59.436</v>
      </c>
      <c r="DB79" s="9">
        <v>52.923999999999999</v>
      </c>
      <c r="DC79" s="9">
        <v>22.434000000000001</v>
      </c>
      <c r="DD79" s="9">
        <v>13.214</v>
      </c>
      <c r="DE79" s="9">
        <v>9.2200000000000006</v>
      </c>
      <c r="DF79" s="9">
        <v>17.251999999999999</v>
      </c>
      <c r="DG79" s="9">
        <v>11.253</v>
      </c>
      <c r="DH79" s="9">
        <v>5.9980000000000002</v>
      </c>
      <c r="DI79" s="9">
        <v>5.1820000000000004</v>
      </c>
      <c r="DJ79" s="9">
        <v>1.9610000000000001</v>
      </c>
      <c r="DK79" s="9">
        <v>3.2210000000000001</v>
      </c>
      <c r="DL79" s="9">
        <v>89.926000000000002</v>
      </c>
      <c r="DM79" s="9">
        <v>46.222000000000001</v>
      </c>
      <c r="DN79" s="9">
        <v>43.704000000000001</v>
      </c>
      <c r="DO79" s="9">
        <v>481.25200000000001</v>
      </c>
      <c r="DP79" s="9">
        <v>250.554</v>
      </c>
      <c r="DQ79" s="9">
        <v>230.69800000000001</v>
      </c>
      <c r="DR79" s="9">
        <v>97.736000000000004</v>
      </c>
      <c r="DS79" s="9">
        <v>71.963999999999999</v>
      </c>
      <c r="DT79" s="9">
        <v>25.771999999999998</v>
      </c>
      <c r="DU79" s="9">
        <v>383.517</v>
      </c>
      <c r="DV79" s="9">
        <v>178.59</v>
      </c>
      <c r="DW79" s="9">
        <v>204.92599999999999</v>
      </c>
      <c r="DX79" s="9">
        <v>113.25700000000001</v>
      </c>
      <c r="DY79" s="9">
        <v>81.537000000000006</v>
      </c>
      <c r="DZ79" s="9">
        <v>31.72</v>
      </c>
      <c r="EA79" s="9">
        <v>418.45499999999998</v>
      </c>
      <c r="EB79" s="9">
        <v>194.06200000000001</v>
      </c>
      <c r="EC79" s="9">
        <v>224.393</v>
      </c>
      <c r="ED79" s="9">
        <v>400.76799999999997</v>
      </c>
      <c r="EE79" s="9">
        <v>189.84399999999999</v>
      </c>
      <c r="EF79" s="9">
        <v>210.92500000000001</v>
      </c>
      <c r="EG79" s="9">
        <v>682.48500000000001</v>
      </c>
      <c r="EH79" s="9">
        <v>334.59500000000003</v>
      </c>
      <c r="EI79" s="9">
        <v>347.89</v>
      </c>
      <c r="EJ79" s="9">
        <v>145.79400000000001</v>
      </c>
      <c r="EK79" s="9">
        <v>95.674999999999997</v>
      </c>
      <c r="EL79" s="9">
        <v>50.119</v>
      </c>
      <c r="EM79" s="9">
        <v>536.69100000000003</v>
      </c>
      <c r="EN79" s="9">
        <v>238.92099999999999</v>
      </c>
      <c r="EO79" s="9">
        <v>297.77</v>
      </c>
      <c r="EP79" s="9">
        <v>222.75299999999999</v>
      </c>
      <c r="EQ79" s="9">
        <v>113.08199999999999</v>
      </c>
      <c r="ER79" s="9">
        <v>109.67100000000001</v>
      </c>
      <c r="ES79" s="9">
        <v>45.095999999999997</v>
      </c>
      <c r="ET79" s="9">
        <v>22.899000000000001</v>
      </c>
      <c r="EU79" s="9">
        <v>22.196999999999999</v>
      </c>
      <c r="EV79" s="9">
        <v>3.3010000000000002</v>
      </c>
      <c r="EW79" s="9">
        <v>2.1659999999999999</v>
      </c>
      <c r="EX79" s="9">
        <v>1.1359999999999999</v>
      </c>
      <c r="EY79" s="9">
        <v>1.6679999999999999</v>
      </c>
      <c r="EZ79" s="9">
        <v>1.5840000000000001</v>
      </c>
      <c r="FA79" s="9">
        <v>8.4000000000000005E-2</v>
      </c>
      <c r="FB79" s="9">
        <v>1.6339999999999999</v>
      </c>
      <c r="FC79" s="9">
        <v>0.58199999999999996</v>
      </c>
      <c r="FD79" s="9">
        <v>1.052</v>
      </c>
      <c r="FE79" s="9">
        <v>41.795000000000002</v>
      </c>
      <c r="FF79" s="9">
        <v>20.733000000000001</v>
      </c>
      <c r="FG79" s="9">
        <v>21.062000000000001</v>
      </c>
      <c r="FH79" s="9">
        <v>205.31700000000001</v>
      </c>
      <c r="FI79" s="9">
        <v>105.629</v>
      </c>
      <c r="FJ79" s="9">
        <v>99.688000000000002</v>
      </c>
      <c r="FK79" s="9">
        <v>22.495999999999999</v>
      </c>
      <c r="FL79" s="9">
        <v>18.050999999999998</v>
      </c>
      <c r="FM79" s="9">
        <v>4.4459999999999997</v>
      </c>
      <c r="FN79" s="9">
        <v>182.821</v>
      </c>
      <c r="FO79" s="9">
        <v>87.578999999999994</v>
      </c>
      <c r="FP79" s="9">
        <v>95.242000000000004</v>
      </c>
      <c r="FQ79" s="9">
        <v>24.439</v>
      </c>
      <c r="FR79" s="9">
        <v>19.561</v>
      </c>
      <c r="FS79" s="9">
        <v>4.8780000000000001</v>
      </c>
      <c r="FT79" s="9">
        <v>198.31399999999999</v>
      </c>
      <c r="FU79" s="9">
        <v>93.521000000000001</v>
      </c>
      <c r="FV79" s="9">
        <v>104.79300000000001</v>
      </c>
      <c r="FW79" s="9">
        <v>184.488</v>
      </c>
      <c r="FX79" s="9">
        <v>89.162000000000006</v>
      </c>
      <c r="FY79" s="9">
        <v>95.325999999999993</v>
      </c>
      <c r="FZ79" s="9">
        <v>1248.0550000000001</v>
      </c>
      <c r="GA79" s="9">
        <v>642.37699999999995</v>
      </c>
      <c r="GB79" s="9">
        <v>605.678</v>
      </c>
      <c r="GC79" s="9">
        <v>698.55499999999995</v>
      </c>
      <c r="GD79" s="9">
        <v>404.387</v>
      </c>
      <c r="GE79" s="9">
        <v>294.16800000000001</v>
      </c>
      <c r="GF79" s="9">
        <v>549.5</v>
      </c>
      <c r="GG79" s="9">
        <v>237.99</v>
      </c>
      <c r="GH79" s="9">
        <v>311.51</v>
      </c>
      <c r="GI79" s="9">
        <v>308.959</v>
      </c>
      <c r="GJ79" s="9">
        <v>162.517</v>
      </c>
      <c r="GK79" s="9">
        <v>146.44200000000001</v>
      </c>
      <c r="GL79" s="9">
        <v>67.263999999999996</v>
      </c>
      <c r="GM79" s="9">
        <v>36.537999999999997</v>
      </c>
      <c r="GN79" s="9">
        <v>30.725999999999999</v>
      </c>
      <c r="GO79" s="9">
        <v>19.132000000000001</v>
      </c>
      <c r="GP79" s="9">
        <v>11.048</v>
      </c>
      <c r="GQ79" s="9">
        <v>8.0839999999999996</v>
      </c>
      <c r="GR79" s="9">
        <v>15.584</v>
      </c>
      <c r="GS79" s="9">
        <v>9.67</v>
      </c>
      <c r="GT79" s="9">
        <v>5.9139999999999997</v>
      </c>
      <c r="GU79" s="9">
        <v>3.548</v>
      </c>
      <c r="GV79" s="9">
        <v>1.379</v>
      </c>
      <c r="GW79" s="9">
        <v>2.17</v>
      </c>
      <c r="GX79" s="9">
        <v>48.131999999999998</v>
      </c>
      <c r="GY79" s="9">
        <v>25.489000000000001</v>
      </c>
      <c r="GZ79" s="9">
        <v>22.641999999999999</v>
      </c>
      <c r="HA79" s="9">
        <v>275.935</v>
      </c>
      <c r="HB79" s="9">
        <v>144.92500000000001</v>
      </c>
      <c r="HC79" s="9">
        <v>131.011</v>
      </c>
      <c r="HD79" s="9">
        <v>75.239999999999995</v>
      </c>
      <c r="HE79" s="9">
        <v>53.912999999999997</v>
      </c>
      <c r="HF79" s="9">
        <v>21.326000000000001</v>
      </c>
      <c r="HG79" s="9">
        <v>200.696</v>
      </c>
      <c r="HH79" s="9">
        <v>91.012</v>
      </c>
      <c r="HI79" s="9">
        <v>109.684</v>
      </c>
      <c r="HJ79" s="9">
        <v>88.817999999999998</v>
      </c>
      <c r="HK79" s="9">
        <v>61.975999999999999</v>
      </c>
      <c r="HL79" s="9">
        <v>26.841999999999999</v>
      </c>
      <c r="HM79" s="9">
        <v>220.14099999999999</v>
      </c>
      <c r="HN79" s="9">
        <v>100.541</v>
      </c>
      <c r="HO79" s="9">
        <v>119.6</v>
      </c>
      <c r="HP79" s="9">
        <v>216.28</v>
      </c>
      <c r="HQ79" s="9">
        <v>100.681</v>
      </c>
      <c r="HR79" s="9">
        <v>115.598</v>
      </c>
      <c r="HS79" s="9">
        <v>3080.0340000000001</v>
      </c>
      <c r="HT79" s="9">
        <v>1633.529</v>
      </c>
      <c r="HU79" s="9">
        <v>1446.5050000000001</v>
      </c>
      <c r="HV79" s="9">
        <v>2350.4059999999999</v>
      </c>
      <c r="HW79" s="9">
        <v>1408.479</v>
      </c>
      <c r="HX79" s="9">
        <v>941.92700000000002</v>
      </c>
      <c r="HY79" s="9">
        <v>729.62800000000004</v>
      </c>
      <c r="HZ79" s="9">
        <v>225.05</v>
      </c>
      <c r="IA79" s="9">
        <v>504.57799999999997</v>
      </c>
      <c r="IB79" s="9">
        <v>467.54500000000002</v>
      </c>
      <c r="IC79" s="9">
        <v>265.726</v>
      </c>
      <c r="ID79" s="9">
        <v>201.82</v>
      </c>
      <c r="IE79" s="9">
        <v>90.450999999999993</v>
      </c>
      <c r="IF79" s="9">
        <v>49.427</v>
      </c>
      <c r="IG79" s="9">
        <v>41.023000000000003</v>
      </c>
      <c r="IH79" s="9">
        <v>35.326999999999998</v>
      </c>
      <c r="II79" s="9">
        <v>26.62</v>
      </c>
      <c r="IJ79" s="9">
        <v>8.7070000000000007</v>
      </c>
      <c r="IK79" s="9">
        <v>20.010999999999999</v>
      </c>
      <c r="IL79" s="9">
        <v>14.9</v>
      </c>
      <c r="IM79" s="9">
        <v>5.1109999999999998</v>
      </c>
      <c r="IN79" s="9">
        <v>15.316000000000001</v>
      </c>
      <c r="IO79" s="9">
        <v>11.72</v>
      </c>
      <c r="IP79" s="9">
        <v>3.5960000000000001</v>
      </c>
      <c r="IQ79" s="9">
        <v>55.124000000000002</v>
      </c>
    </row>
    <row r="80" spans="1:251">
      <c r="A80" s="10">
        <v>43922</v>
      </c>
      <c r="B80" s="9">
        <v>12405.026</v>
      </c>
      <c r="C80" s="9">
        <v>6588.7269999999999</v>
      </c>
      <c r="D80" s="9">
        <v>5816.299</v>
      </c>
      <c r="E80" s="9">
        <v>8602.9950000000008</v>
      </c>
      <c r="F80" s="9">
        <v>5395.6949999999997</v>
      </c>
      <c r="G80" s="9">
        <v>3207.3</v>
      </c>
      <c r="H80" s="9">
        <v>3802.03</v>
      </c>
      <c r="I80" s="9">
        <v>1193.0309999999999</v>
      </c>
      <c r="J80" s="9">
        <v>2608.9989999999998</v>
      </c>
      <c r="K80" s="9">
        <v>2996.9279999999999</v>
      </c>
      <c r="L80" s="9">
        <v>1571.798</v>
      </c>
      <c r="M80" s="9">
        <v>1425.13</v>
      </c>
      <c r="N80" s="9">
        <v>1777.722</v>
      </c>
      <c r="O80" s="9">
        <v>892.11900000000003</v>
      </c>
      <c r="P80" s="9">
        <v>885.60299999999995</v>
      </c>
      <c r="Q80" s="9">
        <v>898.76199999999994</v>
      </c>
      <c r="R80" s="9">
        <v>571.69799999999998</v>
      </c>
      <c r="S80" s="9">
        <v>327.065</v>
      </c>
      <c r="T80" s="9">
        <v>735.99099999999999</v>
      </c>
      <c r="U80" s="9">
        <v>452.35199999999998</v>
      </c>
      <c r="V80" s="9">
        <v>283.63900000000001</v>
      </c>
      <c r="W80" s="9">
        <v>162.77099999999999</v>
      </c>
      <c r="X80" s="9">
        <v>119.346</v>
      </c>
      <c r="Y80" s="9">
        <v>43.424999999999997</v>
      </c>
      <c r="Z80" s="9">
        <v>878.96</v>
      </c>
      <c r="AA80" s="9">
        <v>320.42099999999999</v>
      </c>
      <c r="AB80" s="9">
        <v>558.53899999999999</v>
      </c>
      <c r="AC80" s="9">
        <v>1754.1990000000001</v>
      </c>
      <c r="AD80" s="9">
        <v>948.33199999999999</v>
      </c>
      <c r="AE80" s="9">
        <v>805.86800000000005</v>
      </c>
      <c r="AF80" s="9">
        <v>692.21600000000001</v>
      </c>
      <c r="AG80" s="9">
        <v>523.18700000000001</v>
      </c>
      <c r="AH80" s="9">
        <v>169.029</v>
      </c>
      <c r="AI80" s="9">
        <v>1061.9829999999999</v>
      </c>
      <c r="AJ80" s="9">
        <v>425.14400000000001</v>
      </c>
      <c r="AK80" s="9">
        <v>636.83900000000006</v>
      </c>
      <c r="AL80" s="9">
        <v>1427.0989999999999</v>
      </c>
      <c r="AM80" s="9">
        <v>977.93399999999997</v>
      </c>
      <c r="AN80" s="9">
        <v>449.16500000000002</v>
      </c>
      <c r="AO80" s="9">
        <v>1569.829</v>
      </c>
      <c r="AP80" s="9">
        <v>593.86400000000003</v>
      </c>
      <c r="AQ80" s="9">
        <v>975.96500000000003</v>
      </c>
      <c r="AR80" s="9">
        <v>1797.9739999999999</v>
      </c>
      <c r="AS80" s="9">
        <v>877.49599999999998</v>
      </c>
      <c r="AT80" s="9">
        <v>920.47799999999995</v>
      </c>
      <c r="AU80" s="9">
        <v>11863.308000000001</v>
      </c>
      <c r="AV80" s="9">
        <v>6268.7979999999998</v>
      </c>
      <c r="AW80" s="9">
        <v>5594.509</v>
      </c>
      <c r="AX80" s="9">
        <v>8355.7279999999992</v>
      </c>
      <c r="AY80" s="9">
        <v>5222.857</v>
      </c>
      <c r="AZ80" s="9">
        <v>3132.8719999999998</v>
      </c>
      <c r="BA80" s="9">
        <v>3507.5790000000002</v>
      </c>
      <c r="BB80" s="9">
        <v>1045.942</v>
      </c>
      <c r="BC80" s="9">
        <v>2461.6379999999999</v>
      </c>
      <c r="BD80" s="9">
        <v>2892.8919999999998</v>
      </c>
      <c r="BE80" s="9">
        <v>1509.924</v>
      </c>
      <c r="BF80" s="9">
        <v>1382.9680000000001</v>
      </c>
      <c r="BG80" s="9">
        <v>1699.48</v>
      </c>
      <c r="BH80" s="9">
        <v>847.70600000000002</v>
      </c>
      <c r="BI80" s="9">
        <v>851.774</v>
      </c>
      <c r="BJ80" s="9">
        <v>878.71199999999999</v>
      </c>
      <c r="BK80" s="9">
        <v>556.29300000000001</v>
      </c>
      <c r="BL80" s="9">
        <v>322.41800000000001</v>
      </c>
      <c r="BM80" s="9">
        <v>719.678</v>
      </c>
      <c r="BN80" s="9">
        <v>440.161</v>
      </c>
      <c r="BO80" s="9">
        <v>279.517</v>
      </c>
      <c r="BP80" s="9">
        <v>159.03399999999999</v>
      </c>
      <c r="BQ80" s="9">
        <v>116.133</v>
      </c>
      <c r="BR80" s="9">
        <v>42.901000000000003</v>
      </c>
      <c r="BS80" s="9">
        <v>820.76900000000001</v>
      </c>
      <c r="BT80" s="9">
        <v>291.41300000000001</v>
      </c>
      <c r="BU80" s="9">
        <v>529.35599999999999</v>
      </c>
      <c r="BV80" s="9">
        <v>1716.2429999999999</v>
      </c>
      <c r="BW80" s="9">
        <v>923.60599999999999</v>
      </c>
      <c r="BX80" s="9">
        <v>792.63699999999994</v>
      </c>
      <c r="BY80" s="9">
        <v>685.20299999999997</v>
      </c>
      <c r="BZ80" s="9">
        <v>516.351</v>
      </c>
      <c r="CA80" s="9">
        <v>168.85300000000001</v>
      </c>
      <c r="CB80" s="9">
        <v>1031.039</v>
      </c>
      <c r="CC80" s="9">
        <v>407.255</v>
      </c>
      <c r="CD80" s="9">
        <v>623.78399999999999</v>
      </c>
      <c r="CE80" s="9">
        <v>1401.1780000000001</v>
      </c>
      <c r="CF80" s="9">
        <v>956.83699999999999</v>
      </c>
      <c r="CG80" s="9">
        <v>444.34199999999998</v>
      </c>
      <c r="CH80" s="9">
        <v>1491.713</v>
      </c>
      <c r="CI80" s="9">
        <v>553.08699999999999</v>
      </c>
      <c r="CJ80" s="9">
        <v>938.62599999999998</v>
      </c>
      <c r="CK80" s="9">
        <v>1750.7170000000001</v>
      </c>
      <c r="CL80" s="9">
        <v>847.41600000000005</v>
      </c>
      <c r="CM80" s="9">
        <v>903.30100000000004</v>
      </c>
      <c r="CN80" s="9">
        <v>1717.489</v>
      </c>
      <c r="CO80" s="9">
        <v>883.82799999999997</v>
      </c>
      <c r="CP80" s="9">
        <v>833.66099999999994</v>
      </c>
      <c r="CQ80" s="9">
        <v>776.779</v>
      </c>
      <c r="CR80" s="9">
        <v>471.58699999999999</v>
      </c>
      <c r="CS80" s="9">
        <v>305.19200000000001</v>
      </c>
      <c r="CT80" s="9">
        <v>940.71</v>
      </c>
      <c r="CU80" s="9">
        <v>412.24099999999999</v>
      </c>
      <c r="CV80" s="9">
        <v>528.46900000000005</v>
      </c>
      <c r="CW80" s="9">
        <v>691.79399999999998</v>
      </c>
      <c r="CX80" s="9">
        <v>345.08800000000002</v>
      </c>
      <c r="CY80" s="9">
        <v>346.70600000000002</v>
      </c>
      <c r="CZ80" s="9">
        <v>392.96899999999999</v>
      </c>
      <c r="DA80" s="9">
        <v>177.06200000000001</v>
      </c>
      <c r="DB80" s="9">
        <v>215.90799999999999</v>
      </c>
      <c r="DC80" s="9">
        <v>101.74</v>
      </c>
      <c r="DD80" s="9">
        <v>58.712000000000003</v>
      </c>
      <c r="DE80" s="9">
        <v>43.027999999999999</v>
      </c>
      <c r="DF80" s="9">
        <v>88.373000000000005</v>
      </c>
      <c r="DG80" s="9">
        <v>49.908999999999999</v>
      </c>
      <c r="DH80" s="9">
        <v>38.463999999999999</v>
      </c>
      <c r="DI80" s="9">
        <v>13.367000000000001</v>
      </c>
      <c r="DJ80" s="9">
        <v>8.8040000000000003</v>
      </c>
      <c r="DK80" s="9">
        <v>4.5629999999999997</v>
      </c>
      <c r="DL80" s="9">
        <v>291.22899999999998</v>
      </c>
      <c r="DM80" s="9">
        <v>118.349</v>
      </c>
      <c r="DN80" s="9">
        <v>172.88</v>
      </c>
      <c r="DO80" s="9">
        <v>469.82400000000001</v>
      </c>
      <c r="DP80" s="9">
        <v>248.85499999999999</v>
      </c>
      <c r="DQ80" s="9">
        <v>220.96899999999999</v>
      </c>
      <c r="DR80" s="9">
        <v>104.468</v>
      </c>
      <c r="DS80" s="9">
        <v>79.668999999999997</v>
      </c>
      <c r="DT80" s="9">
        <v>24.797999999999998</v>
      </c>
      <c r="DU80" s="9">
        <v>365.35599999999999</v>
      </c>
      <c r="DV80" s="9">
        <v>169.18600000000001</v>
      </c>
      <c r="DW80" s="9">
        <v>196.17099999999999</v>
      </c>
      <c r="DX80" s="9">
        <v>178.22900000000001</v>
      </c>
      <c r="DY80" s="9">
        <v>121.879</v>
      </c>
      <c r="DZ80" s="9">
        <v>56.35</v>
      </c>
      <c r="EA80" s="9">
        <v>513.56500000000005</v>
      </c>
      <c r="EB80" s="9">
        <v>223.21</v>
      </c>
      <c r="EC80" s="9">
        <v>290.35599999999999</v>
      </c>
      <c r="ED80" s="9">
        <v>453.73</v>
      </c>
      <c r="EE80" s="9">
        <v>219.09399999999999</v>
      </c>
      <c r="EF80" s="9">
        <v>234.63499999999999</v>
      </c>
      <c r="EG80" s="9">
        <v>587.34500000000003</v>
      </c>
      <c r="EH80" s="9">
        <v>296.06299999999999</v>
      </c>
      <c r="EI80" s="9">
        <v>291.28199999999998</v>
      </c>
      <c r="EJ80" s="9">
        <v>124.10299999999999</v>
      </c>
      <c r="EK80" s="9">
        <v>88.084000000000003</v>
      </c>
      <c r="EL80" s="9">
        <v>36.018999999999998</v>
      </c>
      <c r="EM80" s="9">
        <v>463.24200000000002</v>
      </c>
      <c r="EN80" s="9">
        <v>207.97900000000001</v>
      </c>
      <c r="EO80" s="9">
        <v>255.26300000000001</v>
      </c>
      <c r="EP80" s="9">
        <v>280.27699999999999</v>
      </c>
      <c r="EQ80" s="9">
        <v>132.87799999999999</v>
      </c>
      <c r="ER80" s="9">
        <v>147.398</v>
      </c>
      <c r="ES80" s="9">
        <v>150.964</v>
      </c>
      <c r="ET80" s="9">
        <v>59.601999999999997</v>
      </c>
      <c r="EU80" s="9">
        <v>91.361999999999995</v>
      </c>
      <c r="EV80" s="9">
        <v>15.204000000000001</v>
      </c>
      <c r="EW80" s="9">
        <v>9.173</v>
      </c>
      <c r="EX80" s="9">
        <v>6.0309999999999997</v>
      </c>
      <c r="EY80" s="9">
        <v>13.597</v>
      </c>
      <c r="EZ80" s="9">
        <v>8.19</v>
      </c>
      <c r="FA80" s="9">
        <v>5.407</v>
      </c>
      <c r="FB80" s="9">
        <v>1.607</v>
      </c>
      <c r="FC80" s="9">
        <v>0.98299999999999998</v>
      </c>
      <c r="FD80" s="9">
        <v>0.624</v>
      </c>
      <c r="FE80" s="9">
        <v>135.76</v>
      </c>
      <c r="FF80" s="9">
        <v>50.429000000000002</v>
      </c>
      <c r="FG80" s="9">
        <v>85.331000000000003</v>
      </c>
      <c r="FH80" s="9">
        <v>198.61600000000001</v>
      </c>
      <c r="FI80" s="9">
        <v>102.489</v>
      </c>
      <c r="FJ80" s="9">
        <v>96.126999999999995</v>
      </c>
      <c r="FK80" s="9">
        <v>24.817</v>
      </c>
      <c r="FL80" s="9">
        <v>20.515000000000001</v>
      </c>
      <c r="FM80" s="9">
        <v>4.3029999999999999</v>
      </c>
      <c r="FN80" s="9">
        <v>173.798</v>
      </c>
      <c r="FO80" s="9">
        <v>81.974000000000004</v>
      </c>
      <c r="FP80" s="9">
        <v>91.823999999999998</v>
      </c>
      <c r="FQ80" s="9">
        <v>35.043999999999997</v>
      </c>
      <c r="FR80" s="9">
        <v>26.584</v>
      </c>
      <c r="FS80" s="9">
        <v>8.4600000000000009</v>
      </c>
      <c r="FT80" s="9">
        <v>245.233</v>
      </c>
      <c r="FU80" s="9">
        <v>106.295</v>
      </c>
      <c r="FV80" s="9">
        <v>138.93899999999999</v>
      </c>
      <c r="FW80" s="9">
        <v>187.39500000000001</v>
      </c>
      <c r="FX80" s="9">
        <v>90.164000000000001</v>
      </c>
      <c r="FY80" s="9">
        <v>97.230999999999995</v>
      </c>
      <c r="FZ80" s="9">
        <v>1130.144</v>
      </c>
      <c r="GA80" s="9">
        <v>587.76499999999999</v>
      </c>
      <c r="GB80" s="9">
        <v>542.37800000000004</v>
      </c>
      <c r="GC80" s="9">
        <v>652.67600000000004</v>
      </c>
      <c r="GD80" s="9">
        <v>383.50400000000002</v>
      </c>
      <c r="GE80" s="9">
        <v>269.173</v>
      </c>
      <c r="GF80" s="9">
        <v>477.46699999999998</v>
      </c>
      <c r="GG80" s="9">
        <v>204.262</v>
      </c>
      <c r="GH80" s="9">
        <v>273.20600000000002</v>
      </c>
      <c r="GI80" s="9">
        <v>411.517</v>
      </c>
      <c r="GJ80" s="9">
        <v>212.21</v>
      </c>
      <c r="GK80" s="9">
        <v>199.30699999999999</v>
      </c>
      <c r="GL80" s="9">
        <v>242.005</v>
      </c>
      <c r="GM80" s="9">
        <v>117.459</v>
      </c>
      <c r="GN80" s="9">
        <v>124.54600000000001</v>
      </c>
      <c r="GO80" s="9">
        <v>86.536000000000001</v>
      </c>
      <c r="GP80" s="9">
        <v>49.54</v>
      </c>
      <c r="GQ80" s="9">
        <v>36.996000000000002</v>
      </c>
      <c r="GR80" s="9">
        <v>74.775999999999996</v>
      </c>
      <c r="GS80" s="9">
        <v>41.719000000000001</v>
      </c>
      <c r="GT80" s="9">
        <v>33.058</v>
      </c>
      <c r="GU80" s="9">
        <v>11.76</v>
      </c>
      <c r="GV80" s="9">
        <v>7.8209999999999997</v>
      </c>
      <c r="GW80" s="9">
        <v>3.9390000000000001</v>
      </c>
      <c r="GX80" s="9">
        <v>155.46899999999999</v>
      </c>
      <c r="GY80" s="9">
        <v>67.92</v>
      </c>
      <c r="GZ80" s="9">
        <v>87.549000000000007</v>
      </c>
      <c r="HA80" s="9">
        <v>271.20800000000003</v>
      </c>
      <c r="HB80" s="9">
        <v>146.36600000000001</v>
      </c>
      <c r="HC80" s="9">
        <v>124.842</v>
      </c>
      <c r="HD80" s="9">
        <v>79.650000000000006</v>
      </c>
      <c r="HE80" s="9">
        <v>59.155000000000001</v>
      </c>
      <c r="HF80" s="9">
        <v>20.495000000000001</v>
      </c>
      <c r="HG80" s="9">
        <v>191.55799999999999</v>
      </c>
      <c r="HH80" s="9">
        <v>87.212000000000003</v>
      </c>
      <c r="HI80" s="9">
        <v>104.346</v>
      </c>
      <c r="HJ80" s="9">
        <v>143.185</v>
      </c>
      <c r="HK80" s="9">
        <v>95.295000000000002</v>
      </c>
      <c r="HL80" s="9">
        <v>47.89</v>
      </c>
      <c r="HM80" s="9">
        <v>268.33199999999999</v>
      </c>
      <c r="HN80" s="9">
        <v>116.91500000000001</v>
      </c>
      <c r="HO80" s="9">
        <v>151.417</v>
      </c>
      <c r="HP80" s="9">
        <v>266.334</v>
      </c>
      <c r="HQ80" s="9">
        <v>128.93</v>
      </c>
      <c r="HR80" s="9">
        <v>137.404</v>
      </c>
      <c r="HS80" s="9">
        <v>2923.78</v>
      </c>
      <c r="HT80" s="9">
        <v>1556.799</v>
      </c>
      <c r="HU80" s="9">
        <v>1366.981</v>
      </c>
      <c r="HV80" s="9">
        <v>2242.4140000000002</v>
      </c>
      <c r="HW80" s="9">
        <v>1346.4059999999999</v>
      </c>
      <c r="HX80" s="9">
        <v>896.00900000000001</v>
      </c>
      <c r="HY80" s="9">
        <v>681.36599999999999</v>
      </c>
      <c r="HZ80" s="9">
        <v>210.39400000000001</v>
      </c>
      <c r="IA80" s="9">
        <v>470.97199999999998</v>
      </c>
      <c r="IB80" s="9">
        <v>724.91099999999994</v>
      </c>
      <c r="IC80" s="9">
        <v>402.22699999999998</v>
      </c>
      <c r="ID80" s="9">
        <v>322.68400000000003</v>
      </c>
      <c r="IE80" s="9">
        <v>410.48099999999999</v>
      </c>
      <c r="IF80" s="9">
        <v>217.03399999999999</v>
      </c>
      <c r="IG80" s="9">
        <v>193.44800000000001</v>
      </c>
      <c r="IH80" s="9">
        <v>259.65699999999998</v>
      </c>
      <c r="II80" s="9">
        <v>163.63</v>
      </c>
      <c r="IJ80" s="9">
        <v>96.027000000000001</v>
      </c>
      <c r="IK80" s="9">
        <v>224.65799999999999</v>
      </c>
      <c r="IL80" s="9">
        <v>138.75399999999999</v>
      </c>
      <c r="IM80" s="9">
        <v>85.903999999999996</v>
      </c>
      <c r="IN80" s="9">
        <v>34.997999999999998</v>
      </c>
      <c r="IO80" s="9">
        <v>24.876000000000001</v>
      </c>
      <c r="IP80" s="9">
        <v>10.122999999999999</v>
      </c>
      <c r="IQ80" s="9">
        <v>150.82499999999999</v>
      </c>
    </row>
    <row r="81" spans="1:251">
      <c r="A81" s="10">
        <v>43952</v>
      </c>
      <c r="B81" s="9">
        <v>12184.18</v>
      </c>
      <c r="C81" s="9">
        <v>6485.6639999999998</v>
      </c>
      <c r="D81" s="9">
        <v>5698.5159999999996</v>
      </c>
      <c r="E81" s="9">
        <v>8521.0470000000005</v>
      </c>
      <c r="F81" s="9">
        <v>5348.9880000000003</v>
      </c>
      <c r="G81" s="9">
        <v>3172.0590000000002</v>
      </c>
      <c r="H81" s="9">
        <v>3663.1329999999998</v>
      </c>
      <c r="I81" s="9">
        <v>1136.6759999999999</v>
      </c>
      <c r="J81" s="9">
        <v>2526.4569999999999</v>
      </c>
      <c r="K81" s="9">
        <v>2776.0030000000002</v>
      </c>
      <c r="L81" s="9">
        <v>1495.7380000000001</v>
      </c>
      <c r="M81" s="9">
        <v>1280.2639999999999</v>
      </c>
      <c r="N81" s="9">
        <v>1545.146</v>
      </c>
      <c r="O81" s="9">
        <v>817.33</v>
      </c>
      <c r="P81" s="9">
        <v>727.81600000000003</v>
      </c>
      <c r="Q81" s="9">
        <v>905.89</v>
      </c>
      <c r="R81" s="9">
        <v>578.57000000000005</v>
      </c>
      <c r="S81" s="9">
        <v>327.32100000000003</v>
      </c>
      <c r="T81" s="9">
        <v>721.02599999999995</v>
      </c>
      <c r="U81" s="9">
        <v>439.35199999999998</v>
      </c>
      <c r="V81" s="9">
        <v>281.67399999999998</v>
      </c>
      <c r="W81" s="9">
        <v>184.86500000000001</v>
      </c>
      <c r="X81" s="9">
        <v>139.21799999999999</v>
      </c>
      <c r="Y81" s="9">
        <v>45.646999999999998</v>
      </c>
      <c r="Z81" s="9">
        <v>639.255</v>
      </c>
      <c r="AA81" s="9">
        <v>238.76</v>
      </c>
      <c r="AB81" s="9">
        <v>400.495</v>
      </c>
      <c r="AC81" s="9">
        <v>1652.7239999999999</v>
      </c>
      <c r="AD81" s="9">
        <v>910.17200000000003</v>
      </c>
      <c r="AE81" s="9">
        <v>742.55200000000002</v>
      </c>
      <c r="AF81" s="9">
        <v>688.14099999999996</v>
      </c>
      <c r="AG81" s="9">
        <v>510.34</v>
      </c>
      <c r="AH81" s="9">
        <v>177.80099999999999</v>
      </c>
      <c r="AI81" s="9">
        <v>964.58299999999997</v>
      </c>
      <c r="AJ81" s="9">
        <v>399.83199999999999</v>
      </c>
      <c r="AK81" s="9">
        <v>564.75</v>
      </c>
      <c r="AL81" s="9">
        <v>1424.212</v>
      </c>
      <c r="AM81" s="9">
        <v>972.60900000000004</v>
      </c>
      <c r="AN81" s="9">
        <v>451.60300000000001</v>
      </c>
      <c r="AO81" s="9">
        <v>1351.7909999999999</v>
      </c>
      <c r="AP81" s="9">
        <v>523.13</v>
      </c>
      <c r="AQ81" s="9">
        <v>828.66099999999994</v>
      </c>
      <c r="AR81" s="9">
        <v>1685.6089999999999</v>
      </c>
      <c r="AS81" s="9">
        <v>839.18499999999995</v>
      </c>
      <c r="AT81" s="9">
        <v>846.42399999999998</v>
      </c>
      <c r="AU81" s="9">
        <v>11643.550999999999</v>
      </c>
      <c r="AV81" s="9">
        <v>6163.9679999999998</v>
      </c>
      <c r="AW81" s="9">
        <v>5479.5829999999996</v>
      </c>
      <c r="AX81" s="9">
        <v>8269.7810000000009</v>
      </c>
      <c r="AY81" s="9">
        <v>5172.1040000000003</v>
      </c>
      <c r="AZ81" s="9">
        <v>3097.6770000000001</v>
      </c>
      <c r="BA81" s="9">
        <v>3373.77</v>
      </c>
      <c r="BB81" s="9">
        <v>991.86400000000003</v>
      </c>
      <c r="BC81" s="9">
        <v>2381.9059999999999</v>
      </c>
      <c r="BD81" s="9">
        <v>2676.9690000000001</v>
      </c>
      <c r="BE81" s="9">
        <v>1436.0730000000001</v>
      </c>
      <c r="BF81" s="9">
        <v>1240.895</v>
      </c>
      <c r="BG81" s="9">
        <v>1471.2819999999999</v>
      </c>
      <c r="BH81" s="9">
        <v>774.15700000000004</v>
      </c>
      <c r="BI81" s="9">
        <v>697.125</v>
      </c>
      <c r="BJ81" s="9">
        <v>880.95699999999999</v>
      </c>
      <c r="BK81" s="9">
        <v>559.27099999999996</v>
      </c>
      <c r="BL81" s="9">
        <v>321.685</v>
      </c>
      <c r="BM81" s="9">
        <v>699.58699999999999</v>
      </c>
      <c r="BN81" s="9">
        <v>423.30399999999997</v>
      </c>
      <c r="BO81" s="9">
        <v>276.28399999999999</v>
      </c>
      <c r="BP81" s="9">
        <v>181.369</v>
      </c>
      <c r="BQ81" s="9">
        <v>135.96799999999999</v>
      </c>
      <c r="BR81" s="9">
        <v>45.402000000000001</v>
      </c>
      <c r="BS81" s="9">
        <v>590.32500000000005</v>
      </c>
      <c r="BT81" s="9">
        <v>214.886</v>
      </c>
      <c r="BU81" s="9">
        <v>375.43900000000002</v>
      </c>
      <c r="BV81" s="9">
        <v>1614.4179999999999</v>
      </c>
      <c r="BW81" s="9">
        <v>884.27499999999998</v>
      </c>
      <c r="BX81" s="9">
        <v>730.14300000000003</v>
      </c>
      <c r="BY81" s="9">
        <v>680.13699999999994</v>
      </c>
      <c r="BZ81" s="9">
        <v>504.16800000000001</v>
      </c>
      <c r="CA81" s="9">
        <v>175.96899999999999</v>
      </c>
      <c r="CB81" s="9">
        <v>934.28099999999995</v>
      </c>
      <c r="CC81" s="9">
        <v>380.10700000000003</v>
      </c>
      <c r="CD81" s="9">
        <v>554.173</v>
      </c>
      <c r="CE81" s="9">
        <v>1393.46</v>
      </c>
      <c r="CF81" s="9">
        <v>948.84900000000005</v>
      </c>
      <c r="CG81" s="9">
        <v>444.61099999999999</v>
      </c>
      <c r="CH81" s="9">
        <v>1283.509</v>
      </c>
      <c r="CI81" s="9">
        <v>487.22500000000002</v>
      </c>
      <c r="CJ81" s="9">
        <v>796.28399999999999</v>
      </c>
      <c r="CK81" s="9">
        <v>1633.8679999999999</v>
      </c>
      <c r="CL81" s="9">
        <v>803.41099999999994</v>
      </c>
      <c r="CM81" s="9">
        <v>830.45699999999999</v>
      </c>
      <c r="CN81" s="9">
        <v>1611.201</v>
      </c>
      <c r="CO81" s="9">
        <v>827.94100000000003</v>
      </c>
      <c r="CP81" s="9">
        <v>783.26</v>
      </c>
      <c r="CQ81" s="9">
        <v>742.94100000000003</v>
      </c>
      <c r="CR81" s="9">
        <v>453.32299999999998</v>
      </c>
      <c r="CS81" s="9">
        <v>289.61799999999999</v>
      </c>
      <c r="CT81" s="9">
        <v>868.26</v>
      </c>
      <c r="CU81" s="9">
        <v>374.61799999999999</v>
      </c>
      <c r="CV81" s="9">
        <v>493.642</v>
      </c>
      <c r="CW81" s="9">
        <v>561.779</v>
      </c>
      <c r="CX81" s="9">
        <v>276.56299999999999</v>
      </c>
      <c r="CY81" s="9">
        <v>285.21600000000001</v>
      </c>
      <c r="CZ81" s="9">
        <v>258.52600000000001</v>
      </c>
      <c r="DA81" s="9">
        <v>116.848</v>
      </c>
      <c r="DB81" s="9">
        <v>141.678</v>
      </c>
      <c r="DC81" s="9">
        <v>90.748999999999995</v>
      </c>
      <c r="DD81" s="9">
        <v>46.664999999999999</v>
      </c>
      <c r="DE81" s="9">
        <v>44.084000000000003</v>
      </c>
      <c r="DF81" s="9">
        <v>76.468000000000004</v>
      </c>
      <c r="DG81" s="9">
        <v>35.622</v>
      </c>
      <c r="DH81" s="9">
        <v>40.845999999999997</v>
      </c>
      <c r="DI81" s="9">
        <v>14.281000000000001</v>
      </c>
      <c r="DJ81" s="9">
        <v>11.042999999999999</v>
      </c>
      <c r="DK81" s="9">
        <v>3.238</v>
      </c>
      <c r="DL81" s="9">
        <v>167.77699999999999</v>
      </c>
      <c r="DM81" s="9">
        <v>70.183000000000007</v>
      </c>
      <c r="DN81" s="9">
        <v>97.593999999999994</v>
      </c>
      <c r="DO81" s="9">
        <v>402.80200000000002</v>
      </c>
      <c r="DP81" s="9">
        <v>205.786</v>
      </c>
      <c r="DQ81" s="9">
        <v>197.01599999999999</v>
      </c>
      <c r="DR81" s="9">
        <v>84.543999999999997</v>
      </c>
      <c r="DS81" s="9">
        <v>56.792999999999999</v>
      </c>
      <c r="DT81" s="9">
        <v>27.751000000000001</v>
      </c>
      <c r="DU81" s="9">
        <v>318.25799999999998</v>
      </c>
      <c r="DV81" s="9">
        <v>148.99299999999999</v>
      </c>
      <c r="DW81" s="9">
        <v>169.26499999999999</v>
      </c>
      <c r="DX81" s="9">
        <v>159.39599999999999</v>
      </c>
      <c r="DY81" s="9">
        <v>96.375</v>
      </c>
      <c r="DZ81" s="9">
        <v>63.021000000000001</v>
      </c>
      <c r="EA81" s="9">
        <v>402.38400000000001</v>
      </c>
      <c r="EB81" s="9">
        <v>180.18799999999999</v>
      </c>
      <c r="EC81" s="9">
        <v>222.19499999999999</v>
      </c>
      <c r="ED81" s="9">
        <v>394.726</v>
      </c>
      <c r="EE81" s="9">
        <v>184.61500000000001</v>
      </c>
      <c r="EF81" s="9">
        <v>210.11099999999999</v>
      </c>
      <c r="EG81" s="9">
        <v>528.952</v>
      </c>
      <c r="EH81" s="9">
        <v>271.41399999999999</v>
      </c>
      <c r="EI81" s="9">
        <v>257.53800000000001</v>
      </c>
      <c r="EJ81" s="9">
        <v>118.742</v>
      </c>
      <c r="EK81" s="9">
        <v>88.484999999999999</v>
      </c>
      <c r="EL81" s="9">
        <v>30.257000000000001</v>
      </c>
      <c r="EM81" s="9">
        <v>410.21</v>
      </c>
      <c r="EN81" s="9">
        <v>182.928</v>
      </c>
      <c r="EO81" s="9">
        <v>227.28200000000001</v>
      </c>
      <c r="EP81" s="9">
        <v>210.124</v>
      </c>
      <c r="EQ81" s="9">
        <v>101.33499999999999</v>
      </c>
      <c r="ER81" s="9">
        <v>108.789</v>
      </c>
      <c r="ES81" s="9">
        <v>80.084000000000003</v>
      </c>
      <c r="ET81" s="9">
        <v>31.045999999999999</v>
      </c>
      <c r="EU81" s="9">
        <v>49.037999999999997</v>
      </c>
      <c r="EV81" s="9">
        <v>12.930999999999999</v>
      </c>
      <c r="EW81" s="9">
        <v>8.1180000000000003</v>
      </c>
      <c r="EX81" s="9">
        <v>4.8129999999999997</v>
      </c>
      <c r="EY81" s="9">
        <v>11.206</v>
      </c>
      <c r="EZ81" s="9">
        <v>6.3929999999999998</v>
      </c>
      <c r="FA81" s="9">
        <v>4.8129999999999997</v>
      </c>
      <c r="FB81" s="9">
        <v>1.7250000000000001</v>
      </c>
      <c r="FC81" s="9">
        <v>1.7250000000000001</v>
      </c>
      <c r="FD81" s="9">
        <v>0</v>
      </c>
      <c r="FE81" s="9">
        <v>67.153000000000006</v>
      </c>
      <c r="FF81" s="9">
        <v>22.928000000000001</v>
      </c>
      <c r="FG81" s="9">
        <v>44.225000000000001</v>
      </c>
      <c r="FH81" s="9">
        <v>167.92400000000001</v>
      </c>
      <c r="FI81" s="9">
        <v>85.08</v>
      </c>
      <c r="FJ81" s="9">
        <v>82.843999999999994</v>
      </c>
      <c r="FK81" s="9">
        <v>18.141999999999999</v>
      </c>
      <c r="FL81" s="9">
        <v>12.805999999999999</v>
      </c>
      <c r="FM81" s="9">
        <v>5.335</v>
      </c>
      <c r="FN81" s="9">
        <v>149.78200000000001</v>
      </c>
      <c r="FO81" s="9">
        <v>72.274000000000001</v>
      </c>
      <c r="FP81" s="9">
        <v>77.507999999999996</v>
      </c>
      <c r="FQ81" s="9">
        <v>29.748000000000001</v>
      </c>
      <c r="FR81" s="9">
        <v>20.923999999999999</v>
      </c>
      <c r="FS81" s="9">
        <v>8.8230000000000004</v>
      </c>
      <c r="FT81" s="9">
        <v>180.376</v>
      </c>
      <c r="FU81" s="9">
        <v>80.411000000000001</v>
      </c>
      <c r="FV81" s="9">
        <v>99.965000000000003</v>
      </c>
      <c r="FW81" s="9">
        <v>160.988</v>
      </c>
      <c r="FX81" s="9">
        <v>78.667000000000002</v>
      </c>
      <c r="FY81" s="9">
        <v>82.320999999999998</v>
      </c>
      <c r="FZ81" s="9">
        <v>1082.25</v>
      </c>
      <c r="GA81" s="9">
        <v>556.52800000000002</v>
      </c>
      <c r="GB81" s="9">
        <v>525.72199999999998</v>
      </c>
      <c r="GC81" s="9">
        <v>624.19899999999996</v>
      </c>
      <c r="GD81" s="9">
        <v>364.83800000000002</v>
      </c>
      <c r="GE81" s="9">
        <v>259.36200000000002</v>
      </c>
      <c r="GF81" s="9">
        <v>458.05</v>
      </c>
      <c r="GG81" s="9">
        <v>191.69</v>
      </c>
      <c r="GH81" s="9">
        <v>266.36</v>
      </c>
      <c r="GI81" s="9">
        <v>351.65499999999997</v>
      </c>
      <c r="GJ81" s="9">
        <v>175.22800000000001</v>
      </c>
      <c r="GK81" s="9">
        <v>176.42699999999999</v>
      </c>
      <c r="GL81" s="9">
        <v>178.44200000000001</v>
      </c>
      <c r="GM81" s="9">
        <v>85.802000000000007</v>
      </c>
      <c r="GN81" s="9">
        <v>92.64</v>
      </c>
      <c r="GO81" s="9">
        <v>77.817999999999998</v>
      </c>
      <c r="GP81" s="9">
        <v>38.548000000000002</v>
      </c>
      <c r="GQ81" s="9">
        <v>39.271000000000001</v>
      </c>
      <c r="GR81" s="9">
        <v>65.262</v>
      </c>
      <c r="GS81" s="9">
        <v>29.228999999999999</v>
      </c>
      <c r="GT81" s="9">
        <v>36.033000000000001</v>
      </c>
      <c r="GU81" s="9">
        <v>12.555999999999999</v>
      </c>
      <c r="GV81" s="9">
        <v>9.3179999999999996</v>
      </c>
      <c r="GW81" s="9">
        <v>3.238</v>
      </c>
      <c r="GX81" s="9">
        <v>100.623</v>
      </c>
      <c r="GY81" s="9">
        <v>47.253999999999998</v>
      </c>
      <c r="GZ81" s="9">
        <v>53.369</v>
      </c>
      <c r="HA81" s="9">
        <v>234.87799999999999</v>
      </c>
      <c r="HB81" s="9">
        <v>120.706</v>
      </c>
      <c r="HC81" s="9">
        <v>114.172</v>
      </c>
      <c r="HD81" s="9">
        <v>66.402000000000001</v>
      </c>
      <c r="HE81" s="9">
        <v>43.987000000000002</v>
      </c>
      <c r="HF81" s="9">
        <v>22.414999999999999</v>
      </c>
      <c r="HG81" s="9">
        <v>168.476</v>
      </c>
      <c r="HH81" s="9">
        <v>76.718999999999994</v>
      </c>
      <c r="HI81" s="9">
        <v>91.757000000000005</v>
      </c>
      <c r="HJ81" s="9">
        <v>129.648</v>
      </c>
      <c r="HK81" s="9">
        <v>75.450999999999993</v>
      </c>
      <c r="HL81" s="9">
        <v>54.197000000000003</v>
      </c>
      <c r="HM81" s="9">
        <v>222.00700000000001</v>
      </c>
      <c r="HN81" s="9">
        <v>99.777000000000001</v>
      </c>
      <c r="HO81" s="9">
        <v>122.23</v>
      </c>
      <c r="HP81" s="9">
        <v>233.738</v>
      </c>
      <c r="HQ81" s="9">
        <v>105.94799999999999</v>
      </c>
      <c r="HR81" s="9">
        <v>127.79</v>
      </c>
      <c r="HS81" s="9">
        <v>2868.2510000000002</v>
      </c>
      <c r="HT81" s="9">
        <v>1534.268</v>
      </c>
      <c r="HU81" s="9">
        <v>1333.982</v>
      </c>
      <c r="HV81" s="9">
        <v>2230.2049999999999</v>
      </c>
      <c r="HW81" s="9">
        <v>1340.74</v>
      </c>
      <c r="HX81" s="9">
        <v>889.46400000000006</v>
      </c>
      <c r="HY81" s="9">
        <v>638.04600000000005</v>
      </c>
      <c r="HZ81" s="9">
        <v>193.52799999999999</v>
      </c>
      <c r="IA81" s="9">
        <v>444.51799999999997</v>
      </c>
      <c r="IB81" s="9">
        <v>639.60900000000004</v>
      </c>
      <c r="IC81" s="9">
        <v>369.53699999999998</v>
      </c>
      <c r="ID81" s="9">
        <v>270.072</v>
      </c>
      <c r="IE81" s="9">
        <v>341.31700000000001</v>
      </c>
      <c r="IF81" s="9">
        <v>184.95699999999999</v>
      </c>
      <c r="IG81" s="9">
        <v>156.36000000000001</v>
      </c>
      <c r="IH81" s="9">
        <v>236.249</v>
      </c>
      <c r="II81" s="9">
        <v>146.19999999999999</v>
      </c>
      <c r="IJ81" s="9">
        <v>90.05</v>
      </c>
      <c r="IK81" s="9">
        <v>200.721</v>
      </c>
      <c r="IL81" s="9">
        <v>121.32899999999999</v>
      </c>
      <c r="IM81" s="9">
        <v>79.393000000000001</v>
      </c>
      <c r="IN81" s="9">
        <v>35.527999999999999</v>
      </c>
      <c r="IO81" s="9">
        <v>24.870999999999999</v>
      </c>
      <c r="IP81" s="9">
        <v>10.657</v>
      </c>
      <c r="IQ81" s="9">
        <v>105.068</v>
      </c>
    </row>
    <row r="82" spans="1:251">
      <c r="A82" s="10">
        <v>43983</v>
      </c>
      <c r="B82" s="9">
        <v>12381.797</v>
      </c>
      <c r="C82" s="9">
        <v>6560.3729999999996</v>
      </c>
      <c r="D82" s="9">
        <v>5821.424</v>
      </c>
      <c r="E82" s="9">
        <v>8493.5259999999998</v>
      </c>
      <c r="F82" s="9">
        <v>5328.0039999999999</v>
      </c>
      <c r="G82" s="9">
        <v>3165.5210000000002</v>
      </c>
      <c r="H82" s="9">
        <v>3888.2710000000002</v>
      </c>
      <c r="I82" s="9">
        <v>1232.3689999999999</v>
      </c>
      <c r="J82" s="9">
        <v>2655.9029999999998</v>
      </c>
      <c r="K82" s="9">
        <v>2522.9090000000001</v>
      </c>
      <c r="L82" s="9">
        <v>1374.664</v>
      </c>
      <c r="M82" s="9">
        <v>1148.2449999999999</v>
      </c>
      <c r="N82" s="9">
        <v>1147.7360000000001</v>
      </c>
      <c r="O82" s="9">
        <v>641.48800000000006</v>
      </c>
      <c r="P82" s="9">
        <v>506.24799999999999</v>
      </c>
      <c r="Q82" s="9">
        <v>618.69000000000005</v>
      </c>
      <c r="R82" s="9">
        <v>422.94200000000001</v>
      </c>
      <c r="S82" s="9">
        <v>195.74799999999999</v>
      </c>
      <c r="T82" s="9">
        <v>491.815</v>
      </c>
      <c r="U82" s="9">
        <v>323.69200000000001</v>
      </c>
      <c r="V82" s="9">
        <v>168.12299999999999</v>
      </c>
      <c r="W82" s="9">
        <v>126.875</v>
      </c>
      <c r="X82" s="9">
        <v>99.25</v>
      </c>
      <c r="Y82" s="9">
        <v>27.625</v>
      </c>
      <c r="Z82" s="9">
        <v>529.04600000000005</v>
      </c>
      <c r="AA82" s="9">
        <v>218.54599999999999</v>
      </c>
      <c r="AB82" s="9">
        <v>310.5</v>
      </c>
      <c r="AC82" s="9">
        <v>1743.126</v>
      </c>
      <c r="AD82" s="9">
        <v>944.44500000000005</v>
      </c>
      <c r="AE82" s="9">
        <v>798.68100000000004</v>
      </c>
      <c r="AF82" s="9">
        <v>691.83299999999997</v>
      </c>
      <c r="AG82" s="9">
        <v>514.48</v>
      </c>
      <c r="AH82" s="9">
        <v>177.35400000000001</v>
      </c>
      <c r="AI82" s="9">
        <v>1051.2919999999999</v>
      </c>
      <c r="AJ82" s="9">
        <v>429.96600000000001</v>
      </c>
      <c r="AK82" s="9">
        <v>621.327</v>
      </c>
      <c r="AL82" s="9">
        <v>1179.1320000000001</v>
      </c>
      <c r="AM82" s="9">
        <v>837.18600000000004</v>
      </c>
      <c r="AN82" s="9">
        <v>341.94600000000003</v>
      </c>
      <c r="AO82" s="9">
        <v>1343.777</v>
      </c>
      <c r="AP82" s="9">
        <v>537.47799999999995</v>
      </c>
      <c r="AQ82" s="9">
        <v>806.29899999999998</v>
      </c>
      <c r="AR82" s="9">
        <v>1543.1079999999999</v>
      </c>
      <c r="AS82" s="9">
        <v>753.65800000000002</v>
      </c>
      <c r="AT82" s="9">
        <v>789.45</v>
      </c>
      <c r="AU82" s="9">
        <v>11818.14</v>
      </c>
      <c r="AV82" s="9">
        <v>6226.1850000000004</v>
      </c>
      <c r="AW82" s="9">
        <v>5591.9549999999999</v>
      </c>
      <c r="AX82" s="9">
        <v>8242.6270000000004</v>
      </c>
      <c r="AY82" s="9">
        <v>5153.3239999999996</v>
      </c>
      <c r="AZ82" s="9">
        <v>3089.3029999999999</v>
      </c>
      <c r="BA82" s="9">
        <v>3575.5129999999999</v>
      </c>
      <c r="BB82" s="9">
        <v>1072.8610000000001</v>
      </c>
      <c r="BC82" s="9">
        <v>2502.652</v>
      </c>
      <c r="BD82" s="9">
        <v>2427.989</v>
      </c>
      <c r="BE82" s="9">
        <v>1311.2719999999999</v>
      </c>
      <c r="BF82" s="9">
        <v>1116.7170000000001</v>
      </c>
      <c r="BG82" s="9">
        <v>1081.2070000000001</v>
      </c>
      <c r="BH82" s="9">
        <v>598.00699999999995</v>
      </c>
      <c r="BI82" s="9">
        <v>483.2</v>
      </c>
      <c r="BJ82" s="9">
        <v>595.44200000000001</v>
      </c>
      <c r="BK82" s="9">
        <v>405.005</v>
      </c>
      <c r="BL82" s="9">
        <v>190.43700000000001</v>
      </c>
      <c r="BM82" s="9">
        <v>474.90899999999999</v>
      </c>
      <c r="BN82" s="9">
        <v>310.79899999999998</v>
      </c>
      <c r="BO82" s="9">
        <v>164.11099999999999</v>
      </c>
      <c r="BP82" s="9">
        <v>120.533</v>
      </c>
      <c r="BQ82" s="9">
        <v>94.206000000000003</v>
      </c>
      <c r="BR82" s="9">
        <v>26.326000000000001</v>
      </c>
      <c r="BS82" s="9">
        <v>485.76499999999999</v>
      </c>
      <c r="BT82" s="9">
        <v>193.00200000000001</v>
      </c>
      <c r="BU82" s="9">
        <v>292.76299999999998</v>
      </c>
      <c r="BV82" s="9">
        <v>1702.2239999999999</v>
      </c>
      <c r="BW82" s="9">
        <v>914.85500000000002</v>
      </c>
      <c r="BX82" s="9">
        <v>787.36900000000003</v>
      </c>
      <c r="BY82" s="9">
        <v>681.322</v>
      </c>
      <c r="BZ82" s="9">
        <v>505.35500000000002</v>
      </c>
      <c r="CA82" s="9">
        <v>175.96700000000001</v>
      </c>
      <c r="CB82" s="9">
        <v>1020.902</v>
      </c>
      <c r="CC82" s="9">
        <v>409.49900000000002</v>
      </c>
      <c r="CD82" s="9">
        <v>611.40200000000004</v>
      </c>
      <c r="CE82" s="9">
        <v>1148.2070000000001</v>
      </c>
      <c r="CF82" s="9">
        <v>812.29399999999998</v>
      </c>
      <c r="CG82" s="9">
        <v>335.91300000000001</v>
      </c>
      <c r="CH82" s="9">
        <v>1279.7819999999999</v>
      </c>
      <c r="CI82" s="9">
        <v>498.97899999999998</v>
      </c>
      <c r="CJ82" s="9">
        <v>780.80399999999997</v>
      </c>
      <c r="CK82" s="9">
        <v>1495.8109999999999</v>
      </c>
      <c r="CL82" s="9">
        <v>720.298</v>
      </c>
      <c r="CM82" s="9">
        <v>775.51300000000003</v>
      </c>
      <c r="CN82" s="9">
        <v>1684.646</v>
      </c>
      <c r="CO82" s="9">
        <v>854.18399999999997</v>
      </c>
      <c r="CP82" s="9">
        <v>830.46199999999999</v>
      </c>
      <c r="CQ82" s="9">
        <v>747.524</v>
      </c>
      <c r="CR82" s="9">
        <v>446.64100000000002</v>
      </c>
      <c r="CS82" s="9">
        <v>300.88299999999998</v>
      </c>
      <c r="CT82" s="9">
        <v>937.12300000000005</v>
      </c>
      <c r="CU82" s="9">
        <v>407.54399999999998</v>
      </c>
      <c r="CV82" s="9">
        <v>529.57899999999995</v>
      </c>
      <c r="CW82" s="9">
        <v>532.37</v>
      </c>
      <c r="CX82" s="9">
        <v>276.50099999999998</v>
      </c>
      <c r="CY82" s="9">
        <v>255.87</v>
      </c>
      <c r="CZ82" s="9">
        <v>193.25399999999999</v>
      </c>
      <c r="DA82" s="9">
        <v>102.84699999999999</v>
      </c>
      <c r="DB82" s="9">
        <v>90.406999999999996</v>
      </c>
      <c r="DC82" s="9">
        <v>55.375999999999998</v>
      </c>
      <c r="DD82" s="9">
        <v>36.192999999999998</v>
      </c>
      <c r="DE82" s="9">
        <v>19.183</v>
      </c>
      <c r="DF82" s="9">
        <v>49.100999999999999</v>
      </c>
      <c r="DG82" s="9">
        <v>30.055</v>
      </c>
      <c r="DH82" s="9">
        <v>19.045000000000002</v>
      </c>
      <c r="DI82" s="9">
        <v>6.2759999999999998</v>
      </c>
      <c r="DJ82" s="9">
        <v>6.1379999999999999</v>
      </c>
      <c r="DK82" s="9">
        <v>0.13700000000000001</v>
      </c>
      <c r="DL82" s="9">
        <v>137.87799999999999</v>
      </c>
      <c r="DM82" s="9">
        <v>66.653999999999996</v>
      </c>
      <c r="DN82" s="9">
        <v>71.224000000000004</v>
      </c>
      <c r="DO82" s="9">
        <v>428.21600000000001</v>
      </c>
      <c r="DP82" s="9">
        <v>223.374</v>
      </c>
      <c r="DQ82" s="9">
        <v>204.84200000000001</v>
      </c>
      <c r="DR82" s="9">
        <v>95.629000000000005</v>
      </c>
      <c r="DS82" s="9">
        <v>71.405000000000001</v>
      </c>
      <c r="DT82" s="9">
        <v>24.224</v>
      </c>
      <c r="DU82" s="9">
        <v>332.58699999999999</v>
      </c>
      <c r="DV82" s="9">
        <v>151.96899999999999</v>
      </c>
      <c r="DW82" s="9">
        <v>180.61799999999999</v>
      </c>
      <c r="DX82" s="9">
        <v>132.91999999999999</v>
      </c>
      <c r="DY82" s="9">
        <v>93.834999999999994</v>
      </c>
      <c r="DZ82" s="9">
        <v>39.085000000000001</v>
      </c>
      <c r="EA82" s="9">
        <v>399.45</v>
      </c>
      <c r="EB82" s="9">
        <v>182.666</v>
      </c>
      <c r="EC82" s="9">
        <v>216.78399999999999</v>
      </c>
      <c r="ED82" s="9">
        <v>381.68700000000001</v>
      </c>
      <c r="EE82" s="9">
        <v>182.024</v>
      </c>
      <c r="EF82" s="9">
        <v>199.66399999999999</v>
      </c>
      <c r="EG82" s="9">
        <v>571.54300000000001</v>
      </c>
      <c r="EH82" s="9">
        <v>285.38</v>
      </c>
      <c r="EI82" s="9">
        <v>286.16300000000001</v>
      </c>
      <c r="EJ82" s="9">
        <v>123.307</v>
      </c>
      <c r="EK82" s="9">
        <v>82.793000000000006</v>
      </c>
      <c r="EL82" s="9">
        <v>40.514000000000003</v>
      </c>
      <c r="EM82" s="9">
        <v>448.23700000000002</v>
      </c>
      <c r="EN82" s="9">
        <v>202.58799999999999</v>
      </c>
      <c r="EO82" s="9">
        <v>245.649</v>
      </c>
      <c r="EP82" s="9">
        <v>204.28299999999999</v>
      </c>
      <c r="EQ82" s="9">
        <v>97.932000000000002</v>
      </c>
      <c r="ER82" s="9">
        <v>106.351</v>
      </c>
      <c r="ES82" s="9">
        <v>65.459000000000003</v>
      </c>
      <c r="ET82" s="9">
        <v>32.570999999999998</v>
      </c>
      <c r="EU82" s="9">
        <v>32.887999999999998</v>
      </c>
      <c r="EV82" s="9">
        <v>6.5679999999999996</v>
      </c>
      <c r="EW82" s="9">
        <v>4.4000000000000004</v>
      </c>
      <c r="EX82" s="9">
        <v>2.1680000000000001</v>
      </c>
      <c r="EY82" s="9">
        <v>5.1909999999999998</v>
      </c>
      <c r="EZ82" s="9">
        <v>3.0230000000000001</v>
      </c>
      <c r="FA82" s="9">
        <v>2.1680000000000001</v>
      </c>
      <c r="FB82" s="9">
        <v>1.377</v>
      </c>
      <c r="FC82" s="9">
        <v>1.377</v>
      </c>
      <c r="FD82" s="9">
        <v>0</v>
      </c>
      <c r="FE82" s="9">
        <v>58.890999999999998</v>
      </c>
      <c r="FF82" s="9">
        <v>28.170999999999999</v>
      </c>
      <c r="FG82" s="9">
        <v>30.72</v>
      </c>
      <c r="FH82" s="9">
        <v>169.66399999999999</v>
      </c>
      <c r="FI82" s="9">
        <v>81.551000000000002</v>
      </c>
      <c r="FJ82" s="9">
        <v>88.113</v>
      </c>
      <c r="FK82" s="9">
        <v>16.638000000000002</v>
      </c>
      <c r="FL82" s="9">
        <v>12.815</v>
      </c>
      <c r="FM82" s="9">
        <v>3.823</v>
      </c>
      <c r="FN82" s="9">
        <v>153.02699999999999</v>
      </c>
      <c r="FO82" s="9">
        <v>68.736999999999995</v>
      </c>
      <c r="FP82" s="9">
        <v>84.29</v>
      </c>
      <c r="FQ82" s="9">
        <v>21.288</v>
      </c>
      <c r="FR82" s="9">
        <v>16.047000000000001</v>
      </c>
      <c r="FS82" s="9">
        <v>5.2409999999999997</v>
      </c>
      <c r="FT82" s="9">
        <v>182.99600000000001</v>
      </c>
      <c r="FU82" s="9">
        <v>81.885000000000005</v>
      </c>
      <c r="FV82" s="9">
        <v>101.11</v>
      </c>
      <c r="FW82" s="9">
        <v>158.21799999999999</v>
      </c>
      <c r="FX82" s="9">
        <v>71.760000000000005</v>
      </c>
      <c r="FY82" s="9">
        <v>86.457999999999998</v>
      </c>
      <c r="FZ82" s="9">
        <v>1113.1030000000001</v>
      </c>
      <c r="GA82" s="9">
        <v>568.80399999999997</v>
      </c>
      <c r="GB82" s="9">
        <v>544.29899999999998</v>
      </c>
      <c r="GC82" s="9">
        <v>624.21699999999998</v>
      </c>
      <c r="GD82" s="9">
        <v>363.84800000000001</v>
      </c>
      <c r="GE82" s="9">
        <v>260.36900000000003</v>
      </c>
      <c r="GF82" s="9">
        <v>488.88600000000002</v>
      </c>
      <c r="GG82" s="9">
        <v>204.95599999999999</v>
      </c>
      <c r="GH82" s="9">
        <v>283.93</v>
      </c>
      <c r="GI82" s="9">
        <v>328.08699999999999</v>
      </c>
      <c r="GJ82" s="9">
        <v>178.56800000000001</v>
      </c>
      <c r="GK82" s="9">
        <v>149.51900000000001</v>
      </c>
      <c r="GL82" s="9">
        <v>127.795</v>
      </c>
      <c r="GM82" s="9">
        <v>70.275999999999996</v>
      </c>
      <c r="GN82" s="9">
        <v>57.518999999999998</v>
      </c>
      <c r="GO82" s="9">
        <v>48.808999999999997</v>
      </c>
      <c r="GP82" s="9">
        <v>31.792999999999999</v>
      </c>
      <c r="GQ82" s="9">
        <v>17.015000000000001</v>
      </c>
      <c r="GR82" s="9">
        <v>43.91</v>
      </c>
      <c r="GS82" s="9">
        <v>27.032</v>
      </c>
      <c r="GT82" s="9">
        <v>16.878</v>
      </c>
      <c r="GU82" s="9">
        <v>4.899</v>
      </c>
      <c r="GV82" s="9">
        <v>4.7619999999999996</v>
      </c>
      <c r="GW82" s="9">
        <v>0.13700000000000001</v>
      </c>
      <c r="GX82" s="9">
        <v>78.986999999999995</v>
      </c>
      <c r="GY82" s="9">
        <v>38.482999999999997</v>
      </c>
      <c r="GZ82" s="9">
        <v>40.503999999999998</v>
      </c>
      <c r="HA82" s="9">
        <v>258.55200000000002</v>
      </c>
      <c r="HB82" s="9">
        <v>141.82300000000001</v>
      </c>
      <c r="HC82" s="9">
        <v>116.729</v>
      </c>
      <c r="HD82" s="9">
        <v>78.992000000000004</v>
      </c>
      <c r="HE82" s="9">
        <v>58.591000000000001</v>
      </c>
      <c r="HF82" s="9">
        <v>20.401</v>
      </c>
      <c r="HG82" s="9">
        <v>179.56</v>
      </c>
      <c r="HH82" s="9">
        <v>83.231999999999999</v>
      </c>
      <c r="HI82" s="9">
        <v>96.328000000000003</v>
      </c>
      <c r="HJ82" s="9">
        <v>111.633</v>
      </c>
      <c r="HK82" s="9">
        <v>77.787999999999997</v>
      </c>
      <c r="HL82" s="9">
        <v>33.844999999999999</v>
      </c>
      <c r="HM82" s="9">
        <v>216.45500000000001</v>
      </c>
      <c r="HN82" s="9">
        <v>100.78100000000001</v>
      </c>
      <c r="HO82" s="9">
        <v>115.67400000000001</v>
      </c>
      <c r="HP82" s="9">
        <v>223.46899999999999</v>
      </c>
      <c r="HQ82" s="9">
        <v>110.264</v>
      </c>
      <c r="HR82" s="9">
        <v>113.206</v>
      </c>
      <c r="HS82" s="9">
        <v>2902.549</v>
      </c>
      <c r="HT82" s="9">
        <v>1543.8230000000001</v>
      </c>
      <c r="HU82" s="9">
        <v>1358.7260000000001</v>
      </c>
      <c r="HV82" s="9">
        <v>2206.9450000000002</v>
      </c>
      <c r="HW82" s="9">
        <v>1326.002</v>
      </c>
      <c r="HX82" s="9">
        <v>880.94299999999998</v>
      </c>
      <c r="HY82" s="9">
        <v>695.60400000000004</v>
      </c>
      <c r="HZ82" s="9">
        <v>217.821</v>
      </c>
      <c r="IA82" s="9">
        <v>477.78300000000002</v>
      </c>
      <c r="IB82" s="9">
        <v>603.43700000000001</v>
      </c>
      <c r="IC82" s="9">
        <v>356.70800000000003</v>
      </c>
      <c r="ID82" s="9">
        <v>246.72800000000001</v>
      </c>
      <c r="IE82" s="9">
        <v>254.09100000000001</v>
      </c>
      <c r="IF82" s="9">
        <v>148.64500000000001</v>
      </c>
      <c r="IG82" s="9">
        <v>105.446</v>
      </c>
      <c r="IH82" s="9">
        <v>166.63800000000001</v>
      </c>
      <c r="II82" s="9">
        <v>108.643</v>
      </c>
      <c r="IJ82" s="9">
        <v>57.994999999999997</v>
      </c>
      <c r="IK82" s="9">
        <v>135.79499999999999</v>
      </c>
      <c r="IL82" s="9">
        <v>86.564999999999998</v>
      </c>
      <c r="IM82" s="9">
        <v>49.231000000000002</v>
      </c>
      <c r="IN82" s="9">
        <v>30.843</v>
      </c>
      <c r="IO82" s="9">
        <v>22.079000000000001</v>
      </c>
      <c r="IP82" s="9">
        <v>8.7639999999999993</v>
      </c>
      <c r="IQ82" s="9">
        <v>87.451999999999998</v>
      </c>
    </row>
    <row r="83" spans="1:251">
      <c r="A83" s="10">
        <v>44013</v>
      </c>
      <c r="B83" s="9">
        <v>12459.816000000001</v>
      </c>
      <c r="C83" s="9">
        <v>6597.2669999999998</v>
      </c>
      <c r="D83" s="9">
        <v>5862.55</v>
      </c>
      <c r="E83" s="9">
        <v>8558.5370000000003</v>
      </c>
      <c r="F83" s="9">
        <v>5344.61</v>
      </c>
      <c r="G83" s="9">
        <v>3213.9270000000001</v>
      </c>
      <c r="H83" s="9">
        <v>3901.28</v>
      </c>
      <c r="I83" s="9">
        <v>1252.6569999999999</v>
      </c>
      <c r="J83" s="9">
        <v>2648.623</v>
      </c>
      <c r="K83" s="9">
        <v>2404.2939999999999</v>
      </c>
      <c r="L83" s="9">
        <v>1338.41</v>
      </c>
      <c r="M83" s="9">
        <v>1065.884</v>
      </c>
      <c r="N83" s="9">
        <v>978.495</v>
      </c>
      <c r="O83" s="9">
        <v>574.66600000000005</v>
      </c>
      <c r="P83" s="9">
        <v>403.82900000000001</v>
      </c>
      <c r="Q83" s="9">
        <v>563.87599999999998</v>
      </c>
      <c r="R83" s="9">
        <v>398.33600000000001</v>
      </c>
      <c r="S83" s="9">
        <v>165.53899999999999</v>
      </c>
      <c r="T83" s="9">
        <v>436.19200000000001</v>
      </c>
      <c r="U83" s="9">
        <v>303.28699999999998</v>
      </c>
      <c r="V83" s="9">
        <v>132.905</v>
      </c>
      <c r="W83" s="9">
        <v>127.68300000000001</v>
      </c>
      <c r="X83" s="9">
        <v>95.049000000000007</v>
      </c>
      <c r="Y83" s="9">
        <v>32.634</v>
      </c>
      <c r="Z83" s="9">
        <v>414.61900000000003</v>
      </c>
      <c r="AA83" s="9">
        <v>176.33</v>
      </c>
      <c r="AB83" s="9">
        <v>238.28899999999999</v>
      </c>
      <c r="AC83" s="9">
        <v>1755.0309999999999</v>
      </c>
      <c r="AD83" s="9">
        <v>958.17700000000002</v>
      </c>
      <c r="AE83" s="9">
        <v>796.85400000000004</v>
      </c>
      <c r="AF83" s="9">
        <v>685.10199999999998</v>
      </c>
      <c r="AG83" s="9">
        <v>518.21400000000006</v>
      </c>
      <c r="AH83" s="9">
        <v>166.88900000000001</v>
      </c>
      <c r="AI83" s="9">
        <v>1069.9290000000001</v>
      </c>
      <c r="AJ83" s="9">
        <v>439.96300000000002</v>
      </c>
      <c r="AK83" s="9">
        <v>629.96500000000003</v>
      </c>
      <c r="AL83" s="9">
        <v>1120.2729999999999</v>
      </c>
      <c r="AM83" s="9">
        <v>812.17200000000003</v>
      </c>
      <c r="AN83" s="9">
        <v>308.10000000000002</v>
      </c>
      <c r="AO83" s="9">
        <v>1284.021</v>
      </c>
      <c r="AP83" s="9">
        <v>526.23699999999997</v>
      </c>
      <c r="AQ83" s="9">
        <v>757.78300000000002</v>
      </c>
      <c r="AR83" s="9">
        <v>1506.1210000000001</v>
      </c>
      <c r="AS83" s="9">
        <v>743.25099999999998</v>
      </c>
      <c r="AT83" s="9">
        <v>762.87</v>
      </c>
      <c r="AU83" s="9">
        <v>11893.124</v>
      </c>
      <c r="AV83" s="9">
        <v>6252.7259999999997</v>
      </c>
      <c r="AW83" s="9">
        <v>5640.3990000000003</v>
      </c>
      <c r="AX83" s="9">
        <v>8304.3829999999998</v>
      </c>
      <c r="AY83" s="9">
        <v>5161.2489999999998</v>
      </c>
      <c r="AZ83" s="9">
        <v>3143.134</v>
      </c>
      <c r="BA83" s="9">
        <v>3588.741</v>
      </c>
      <c r="BB83" s="9">
        <v>1091.4770000000001</v>
      </c>
      <c r="BC83" s="9">
        <v>2497.2640000000001</v>
      </c>
      <c r="BD83" s="9">
        <v>2322.6860000000001</v>
      </c>
      <c r="BE83" s="9">
        <v>1282.538</v>
      </c>
      <c r="BF83" s="9">
        <v>1040.1479999999999</v>
      </c>
      <c r="BG83" s="9">
        <v>921.04</v>
      </c>
      <c r="BH83" s="9">
        <v>535.80100000000004</v>
      </c>
      <c r="BI83" s="9">
        <v>385.23899999999998</v>
      </c>
      <c r="BJ83" s="9">
        <v>545.23</v>
      </c>
      <c r="BK83" s="9">
        <v>382.53500000000003</v>
      </c>
      <c r="BL83" s="9">
        <v>162.696</v>
      </c>
      <c r="BM83" s="9">
        <v>421.02800000000002</v>
      </c>
      <c r="BN83" s="9">
        <v>290.45600000000002</v>
      </c>
      <c r="BO83" s="9">
        <v>130.572</v>
      </c>
      <c r="BP83" s="9">
        <v>124.202</v>
      </c>
      <c r="BQ83" s="9">
        <v>92.078999999999994</v>
      </c>
      <c r="BR83" s="9">
        <v>32.124000000000002</v>
      </c>
      <c r="BS83" s="9">
        <v>375.81</v>
      </c>
      <c r="BT83" s="9">
        <v>153.26599999999999</v>
      </c>
      <c r="BU83" s="9">
        <v>222.54300000000001</v>
      </c>
      <c r="BV83" s="9">
        <v>1721.1310000000001</v>
      </c>
      <c r="BW83" s="9">
        <v>933.33199999999999</v>
      </c>
      <c r="BX83" s="9">
        <v>787.8</v>
      </c>
      <c r="BY83" s="9">
        <v>676.31299999999999</v>
      </c>
      <c r="BZ83" s="9">
        <v>510.37700000000001</v>
      </c>
      <c r="CA83" s="9">
        <v>165.93600000000001</v>
      </c>
      <c r="CB83" s="9">
        <v>1044.819</v>
      </c>
      <c r="CC83" s="9">
        <v>422.95499999999998</v>
      </c>
      <c r="CD83" s="9">
        <v>621.86400000000003</v>
      </c>
      <c r="CE83" s="9">
        <v>1095.048</v>
      </c>
      <c r="CF83" s="9">
        <v>790.74400000000003</v>
      </c>
      <c r="CG83" s="9">
        <v>304.30399999999997</v>
      </c>
      <c r="CH83" s="9">
        <v>1227.6379999999999</v>
      </c>
      <c r="CI83" s="9">
        <v>491.79399999999998</v>
      </c>
      <c r="CJ83" s="9">
        <v>735.84400000000005</v>
      </c>
      <c r="CK83" s="9">
        <v>1465.847</v>
      </c>
      <c r="CL83" s="9">
        <v>713.41099999999994</v>
      </c>
      <c r="CM83" s="9">
        <v>752.43600000000004</v>
      </c>
      <c r="CN83" s="9">
        <v>1745.69</v>
      </c>
      <c r="CO83" s="9">
        <v>883.11900000000003</v>
      </c>
      <c r="CP83" s="9">
        <v>862.57100000000003</v>
      </c>
      <c r="CQ83" s="9">
        <v>777.83399999999995</v>
      </c>
      <c r="CR83" s="9">
        <v>453.95400000000001</v>
      </c>
      <c r="CS83" s="9">
        <v>323.88099999999997</v>
      </c>
      <c r="CT83" s="9">
        <v>967.85500000000002</v>
      </c>
      <c r="CU83" s="9">
        <v>429.16500000000002</v>
      </c>
      <c r="CV83" s="9">
        <v>538.69000000000005</v>
      </c>
      <c r="CW83" s="9">
        <v>526.86599999999999</v>
      </c>
      <c r="CX83" s="9">
        <v>278.78100000000001</v>
      </c>
      <c r="CY83" s="9">
        <v>248.08500000000001</v>
      </c>
      <c r="CZ83" s="9">
        <v>152.78100000000001</v>
      </c>
      <c r="DA83" s="9">
        <v>79.015000000000001</v>
      </c>
      <c r="DB83" s="9">
        <v>73.765000000000001</v>
      </c>
      <c r="DC83" s="9">
        <v>51.529000000000003</v>
      </c>
      <c r="DD83" s="9">
        <v>30.530999999999999</v>
      </c>
      <c r="DE83" s="9">
        <v>20.998000000000001</v>
      </c>
      <c r="DF83" s="9">
        <v>41.264000000000003</v>
      </c>
      <c r="DG83" s="9">
        <v>23.099</v>
      </c>
      <c r="DH83" s="9">
        <v>18.164999999999999</v>
      </c>
      <c r="DI83" s="9">
        <v>10.265000000000001</v>
      </c>
      <c r="DJ83" s="9">
        <v>7.4320000000000004</v>
      </c>
      <c r="DK83" s="9">
        <v>2.8330000000000002</v>
      </c>
      <c r="DL83" s="9">
        <v>101.252</v>
      </c>
      <c r="DM83" s="9">
        <v>48.484999999999999</v>
      </c>
      <c r="DN83" s="9">
        <v>52.767000000000003</v>
      </c>
      <c r="DO83" s="9">
        <v>443.90300000000002</v>
      </c>
      <c r="DP83" s="9">
        <v>239.196</v>
      </c>
      <c r="DQ83" s="9">
        <v>204.70699999999999</v>
      </c>
      <c r="DR83" s="9">
        <v>93.272000000000006</v>
      </c>
      <c r="DS83" s="9">
        <v>65.043000000000006</v>
      </c>
      <c r="DT83" s="9">
        <v>28.228999999999999</v>
      </c>
      <c r="DU83" s="9">
        <v>350.63099999999997</v>
      </c>
      <c r="DV83" s="9">
        <v>174.15299999999999</v>
      </c>
      <c r="DW83" s="9">
        <v>176.47800000000001</v>
      </c>
      <c r="DX83" s="9">
        <v>130.44300000000001</v>
      </c>
      <c r="DY83" s="9">
        <v>84.846000000000004</v>
      </c>
      <c r="DZ83" s="9">
        <v>45.595999999999997</v>
      </c>
      <c r="EA83" s="9">
        <v>396.423</v>
      </c>
      <c r="EB83" s="9">
        <v>193.934</v>
      </c>
      <c r="EC83" s="9">
        <v>202.489</v>
      </c>
      <c r="ED83" s="9">
        <v>391.89499999999998</v>
      </c>
      <c r="EE83" s="9">
        <v>197.25200000000001</v>
      </c>
      <c r="EF83" s="9">
        <v>194.643</v>
      </c>
      <c r="EG83" s="9">
        <v>606.18600000000004</v>
      </c>
      <c r="EH83" s="9">
        <v>302.572</v>
      </c>
      <c r="EI83" s="9">
        <v>303.61399999999998</v>
      </c>
      <c r="EJ83" s="9">
        <v>135.667</v>
      </c>
      <c r="EK83" s="9">
        <v>93.819000000000003</v>
      </c>
      <c r="EL83" s="9">
        <v>41.847999999999999</v>
      </c>
      <c r="EM83" s="9">
        <v>470.51900000000001</v>
      </c>
      <c r="EN83" s="9">
        <v>208.75299999999999</v>
      </c>
      <c r="EO83" s="9">
        <v>261.76600000000002</v>
      </c>
      <c r="EP83" s="9">
        <v>226.78100000000001</v>
      </c>
      <c r="EQ83" s="9">
        <v>118.304</v>
      </c>
      <c r="ER83" s="9">
        <v>108.477</v>
      </c>
      <c r="ES83" s="9">
        <v>54.226999999999997</v>
      </c>
      <c r="ET83" s="9">
        <v>29.739000000000001</v>
      </c>
      <c r="EU83" s="9">
        <v>24.489000000000001</v>
      </c>
      <c r="EV83" s="9">
        <v>11.009</v>
      </c>
      <c r="EW83" s="9">
        <v>8.16</v>
      </c>
      <c r="EX83" s="9">
        <v>2.8490000000000002</v>
      </c>
      <c r="EY83" s="9">
        <v>8.9760000000000009</v>
      </c>
      <c r="EZ83" s="9">
        <v>6.4219999999999997</v>
      </c>
      <c r="FA83" s="9">
        <v>2.5539999999999998</v>
      </c>
      <c r="FB83" s="9">
        <v>2.0329999999999999</v>
      </c>
      <c r="FC83" s="9">
        <v>1.738</v>
      </c>
      <c r="FD83" s="9">
        <v>0.29499999999999998</v>
      </c>
      <c r="FE83" s="9">
        <v>43.219000000000001</v>
      </c>
      <c r="FF83" s="9">
        <v>21.579000000000001</v>
      </c>
      <c r="FG83" s="9">
        <v>21.64</v>
      </c>
      <c r="FH83" s="9">
        <v>198.58500000000001</v>
      </c>
      <c r="FI83" s="9">
        <v>102.98399999999999</v>
      </c>
      <c r="FJ83" s="9">
        <v>95.6</v>
      </c>
      <c r="FK83" s="9">
        <v>29.311</v>
      </c>
      <c r="FL83" s="9">
        <v>19.437999999999999</v>
      </c>
      <c r="FM83" s="9">
        <v>9.8729999999999993</v>
      </c>
      <c r="FN83" s="9">
        <v>169.274</v>
      </c>
      <c r="FO83" s="9">
        <v>83.546000000000006</v>
      </c>
      <c r="FP83" s="9">
        <v>85.727999999999994</v>
      </c>
      <c r="FQ83" s="9">
        <v>36.488</v>
      </c>
      <c r="FR83" s="9">
        <v>25.361000000000001</v>
      </c>
      <c r="FS83" s="9">
        <v>11.127000000000001</v>
      </c>
      <c r="FT83" s="9">
        <v>190.29300000000001</v>
      </c>
      <c r="FU83" s="9">
        <v>92.942999999999998</v>
      </c>
      <c r="FV83" s="9">
        <v>97.35</v>
      </c>
      <c r="FW83" s="9">
        <v>178.25</v>
      </c>
      <c r="FX83" s="9">
        <v>89.968000000000004</v>
      </c>
      <c r="FY83" s="9">
        <v>88.281999999999996</v>
      </c>
      <c r="FZ83" s="9">
        <v>1139.5029999999999</v>
      </c>
      <c r="GA83" s="9">
        <v>580.54700000000003</v>
      </c>
      <c r="GB83" s="9">
        <v>558.95600000000002</v>
      </c>
      <c r="GC83" s="9">
        <v>642.16700000000003</v>
      </c>
      <c r="GD83" s="9">
        <v>360.13499999999999</v>
      </c>
      <c r="GE83" s="9">
        <v>282.03300000000002</v>
      </c>
      <c r="GF83" s="9">
        <v>497.33600000000001</v>
      </c>
      <c r="GG83" s="9">
        <v>220.41200000000001</v>
      </c>
      <c r="GH83" s="9">
        <v>276.92399999999998</v>
      </c>
      <c r="GI83" s="9">
        <v>300.08499999999998</v>
      </c>
      <c r="GJ83" s="9">
        <v>160.477</v>
      </c>
      <c r="GK83" s="9">
        <v>139.60900000000001</v>
      </c>
      <c r="GL83" s="9">
        <v>98.552999999999997</v>
      </c>
      <c r="GM83" s="9">
        <v>49.276000000000003</v>
      </c>
      <c r="GN83" s="9">
        <v>49.277000000000001</v>
      </c>
      <c r="GO83" s="9">
        <v>40.520000000000003</v>
      </c>
      <c r="GP83" s="9">
        <v>22.370999999999999</v>
      </c>
      <c r="GQ83" s="9">
        <v>18.149000000000001</v>
      </c>
      <c r="GR83" s="9">
        <v>32.287999999999997</v>
      </c>
      <c r="GS83" s="9">
        <v>16.677</v>
      </c>
      <c r="GT83" s="9">
        <v>15.611000000000001</v>
      </c>
      <c r="GU83" s="9">
        <v>8.2319999999999993</v>
      </c>
      <c r="GV83" s="9">
        <v>5.694</v>
      </c>
      <c r="GW83" s="9">
        <v>2.5379999999999998</v>
      </c>
      <c r="GX83" s="9">
        <v>58.033000000000001</v>
      </c>
      <c r="GY83" s="9">
        <v>26.905999999999999</v>
      </c>
      <c r="GZ83" s="9">
        <v>31.126999999999999</v>
      </c>
      <c r="HA83" s="9">
        <v>245.31800000000001</v>
      </c>
      <c r="HB83" s="9">
        <v>136.21199999999999</v>
      </c>
      <c r="HC83" s="9">
        <v>109.10599999999999</v>
      </c>
      <c r="HD83" s="9">
        <v>63.960999999999999</v>
      </c>
      <c r="HE83" s="9">
        <v>45.603999999999999</v>
      </c>
      <c r="HF83" s="9">
        <v>18.356000000000002</v>
      </c>
      <c r="HG83" s="9">
        <v>181.357</v>
      </c>
      <c r="HH83" s="9">
        <v>90.606999999999999</v>
      </c>
      <c r="HI83" s="9">
        <v>90.75</v>
      </c>
      <c r="HJ83" s="9">
        <v>93.954999999999998</v>
      </c>
      <c r="HK83" s="9">
        <v>59.485999999999997</v>
      </c>
      <c r="HL83" s="9">
        <v>34.469000000000001</v>
      </c>
      <c r="HM83" s="9">
        <v>206.13</v>
      </c>
      <c r="HN83" s="9">
        <v>100.991</v>
      </c>
      <c r="HO83" s="9">
        <v>105.14</v>
      </c>
      <c r="HP83" s="9">
        <v>213.64500000000001</v>
      </c>
      <c r="HQ83" s="9">
        <v>107.28400000000001</v>
      </c>
      <c r="HR83" s="9">
        <v>106.361</v>
      </c>
      <c r="HS83" s="9">
        <v>2903.9459999999999</v>
      </c>
      <c r="HT83" s="9">
        <v>1537.473</v>
      </c>
      <c r="HU83" s="9">
        <v>1366.473</v>
      </c>
      <c r="HV83" s="9">
        <v>2192.819</v>
      </c>
      <c r="HW83" s="9">
        <v>1311.018</v>
      </c>
      <c r="HX83" s="9">
        <v>881.80100000000004</v>
      </c>
      <c r="HY83" s="9">
        <v>711.12599999999998</v>
      </c>
      <c r="HZ83" s="9">
        <v>226.45400000000001</v>
      </c>
      <c r="IA83" s="9">
        <v>484.67200000000003</v>
      </c>
      <c r="IB83" s="9">
        <v>590.851</v>
      </c>
      <c r="IC83" s="9">
        <v>347.72699999999998</v>
      </c>
      <c r="ID83" s="9">
        <v>243.124</v>
      </c>
      <c r="IE83" s="9">
        <v>220.27500000000001</v>
      </c>
      <c r="IF83" s="9">
        <v>137.87200000000001</v>
      </c>
      <c r="IG83" s="9">
        <v>82.403000000000006</v>
      </c>
      <c r="IH83" s="9">
        <v>147.63300000000001</v>
      </c>
      <c r="II83" s="9">
        <v>104.75</v>
      </c>
      <c r="IJ83" s="9">
        <v>42.883000000000003</v>
      </c>
      <c r="IK83" s="9">
        <v>115.277</v>
      </c>
      <c r="IL83" s="9">
        <v>79.908000000000001</v>
      </c>
      <c r="IM83" s="9">
        <v>35.369</v>
      </c>
      <c r="IN83" s="9">
        <v>32.356000000000002</v>
      </c>
      <c r="IO83" s="9">
        <v>24.841999999999999</v>
      </c>
      <c r="IP83" s="9">
        <v>7.5140000000000002</v>
      </c>
      <c r="IQ83" s="9">
        <v>72.643000000000001</v>
      </c>
    </row>
    <row r="84" spans="1:251">
      <c r="A84" s="10">
        <v>44044</v>
      </c>
      <c r="B84" s="9">
        <v>12550.347</v>
      </c>
      <c r="C84" s="9">
        <v>6617.8909999999996</v>
      </c>
      <c r="D84" s="9">
        <v>5932.4560000000001</v>
      </c>
      <c r="E84" s="9">
        <v>8502.5079999999998</v>
      </c>
      <c r="F84" s="9">
        <v>5327.3739999999998</v>
      </c>
      <c r="G84" s="9">
        <v>3175.134</v>
      </c>
      <c r="H84" s="9">
        <v>4047.84</v>
      </c>
      <c r="I84" s="9">
        <v>1290.5170000000001</v>
      </c>
      <c r="J84" s="9">
        <v>2757.3229999999999</v>
      </c>
      <c r="K84" s="9">
        <v>2407.7840000000001</v>
      </c>
      <c r="L84" s="9">
        <v>1342.4079999999999</v>
      </c>
      <c r="M84" s="9">
        <v>1065.375</v>
      </c>
      <c r="N84" s="9">
        <v>974.14499999999998</v>
      </c>
      <c r="O84" s="9">
        <v>570.68700000000001</v>
      </c>
      <c r="P84" s="9">
        <v>403.45699999999999</v>
      </c>
      <c r="Q84" s="9">
        <v>526.57899999999995</v>
      </c>
      <c r="R84" s="9">
        <v>381.11900000000003</v>
      </c>
      <c r="S84" s="9">
        <v>145.459</v>
      </c>
      <c r="T84" s="9">
        <v>396.91399999999999</v>
      </c>
      <c r="U84" s="9">
        <v>280.471</v>
      </c>
      <c r="V84" s="9">
        <v>116.443</v>
      </c>
      <c r="W84" s="9">
        <v>129.66499999999999</v>
      </c>
      <c r="X84" s="9">
        <v>100.649</v>
      </c>
      <c r="Y84" s="9">
        <v>29.015999999999998</v>
      </c>
      <c r="Z84" s="9">
        <v>447.56599999999997</v>
      </c>
      <c r="AA84" s="9">
        <v>189.56800000000001</v>
      </c>
      <c r="AB84" s="9">
        <v>257.99799999999999</v>
      </c>
      <c r="AC84" s="9">
        <v>1752.539</v>
      </c>
      <c r="AD84" s="9">
        <v>954.50800000000004</v>
      </c>
      <c r="AE84" s="9">
        <v>798.03099999999995</v>
      </c>
      <c r="AF84" s="9">
        <v>665.82600000000002</v>
      </c>
      <c r="AG84" s="9">
        <v>509.17399999999998</v>
      </c>
      <c r="AH84" s="9">
        <v>156.65199999999999</v>
      </c>
      <c r="AI84" s="9">
        <v>1086.713</v>
      </c>
      <c r="AJ84" s="9">
        <v>445.33499999999998</v>
      </c>
      <c r="AK84" s="9">
        <v>641.37900000000002</v>
      </c>
      <c r="AL84" s="9">
        <v>1077.626</v>
      </c>
      <c r="AM84" s="9">
        <v>800.95100000000002</v>
      </c>
      <c r="AN84" s="9">
        <v>276.67399999999998</v>
      </c>
      <c r="AO84" s="9">
        <v>1330.1579999999999</v>
      </c>
      <c r="AP84" s="9">
        <v>541.45699999999999</v>
      </c>
      <c r="AQ84" s="9">
        <v>788.70100000000002</v>
      </c>
      <c r="AR84" s="9">
        <v>1483.627</v>
      </c>
      <c r="AS84" s="9">
        <v>725.80499999999995</v>
      </c>
      <c r="AT84" s="9">
        <v>757.822</v>
      </c>
      <c r="AU84" s="9">
        <v>11966.445</v>
      </c>
      <c r="AV84" s="9">
        <v>6263.2060000000001</v>
      </c>
      <c r="AW84" s="9">
        <v>5703.24</v>
      </c>
      <c r="AX84" s="9">
        <v>8246.3739999999998</v>
      </c>
      <c r="AY84" s="9">
        <v>5145.5680000000002</v>
      </c>
      <c r="AZ84" s="9">
        <v>3100.806</v>
      </c>
      <c r="BA84" s="9">
        <v>3720.0720000000001</v>
      </c>
      <c r="BB84" s="9">
        <v>1117.6379999999999</v>
      </c>
      <c r="BC84" s="9">
        <v>2602.4340000000002</v>
      </c>
      <c r="BD84" s="9">
        <v>2312.0990000000002</v>
      </c>
      <c r="BE84" s="9">
        <v>1278.673</v>
      </c>
      <c r="BF84" s="9">
        <v>1033.425</v>
      </c>
      <c r="BG84" s="9">
        <v>912.03</v>
      </c>
      <c r="BH84" s="9">
        <v>530.58000000000004</v>
      </c>
      <c r="BI84" s="9">
        <v>381.45</v>
      </c>
      <c r="BJ84" s="9">
        <v>508.97800000000001</v>
      </c>
      <c r="BK84" s="9">
        <v>365.78800000000001</v>
      </c>
      <c r="BL84" s="9">
        <v>143.191</v>
      </c>
      <c r="BM84" s="9">
        <v>383.673</v>
      </c>
      <c r="BN84" s="9">
        <v>268.66399999999999</v>
      </c>
      <c r="BO84" s="9">
        <v>115.009</v>
      </c>
      <c r="BP84" s="9">
        <v>125.306</v>
      </c>
      <c r="BQ84" s="9">
        <v>97.123999999999995</v>
      </c>
      <c r="BR84" s="9">
        <v>28.181999999999999</v>
      </c>
      <c r="BS84" s="9">
        <v>403.05200000000002</v>
      </c>
      <c r="BT84" s="9">
        <v>164.792</v>
      </c>
      <c r="BU84" s="9">
        <v>238.26</v>
      </c>
      <c r="BV84" s="9">
        <v>1704.306</v>
      </c>
      <c r="BW84" s="9">
        <v>919.75800000000004</v>
      </c>
      <c r="BX84" s="9">
        <v>784.54700000000003</v>
      </c>
      <c r="BY84" s="9">
        <v>652.76</v>
      </c>
      <c r="BZ84" s="9">
        <v>497.959</v>
      </c>
      <c r="CA84" s="9">
        <v>154.80099999999999</v>
      </c>
      <c r="CB84" s="9">
        <v>1051.5450000000001</v>
      </c>
      <c r="CC84" s="9">
        <v>421.8</v>
      </c>
      <c r="CD84" s="9">
        <v>629.74599999999998</v>
      </c>
      <c r="CE84" s="9">
        <v>1049.471</v>
      </c>
      <c r="CF84" s="9">
        <v>776.91499999999996</v>
      </c>
      <c r="CG84" s="9">
        <v>272.55500000000001</v>
      </c>
      <c r="CH84" s="9">
        <v>1262.6279999999999</v>
      </c>
      <c r="CI84" s="9">
        <v>501.75799999999998</v>
      </c>
      <c r="CJ84" s="9">
        <v>760.87</v>
      </c>
      <c r="CK84" s="9">
        <v>1435.2180000000001</v>
      </c>
      <c r="CL84" s="9">
        <v>690.46400000000006</v>
      </c>
      <c r="CM84" s="9">
        <v>744.75400000000002</v>
      </c>
      <c r="CN84" s="9">
        <v>1758.519</v>
      </c>
      <c r="CO84" s="9">
        <v>883.44500000000005</v>
      </c>
      <c r="CP84" s="9">
        <v>875.07399999999996</v>
      </c>
      <c r="CQ84" s="9">
        <v>730.35699999999997</v>
      </c>
      <c r="CR84" s="9">
        <v>434.21300000000002</v>
      </c>
      <c r="CS84" s="9">
        <v>296.14400000000001</v>
      </c>
      <c r="CT84" s="9">
        <v>1028.162</v>
      </c>
      <c r="CU84" s="9">
        <v>449.23200000000003</v>
      </c>
      <c r="CV84" s="9">
        <v>578.92999999999995</v>
      </c>
      <c r="CW84" s="9">
        <v>515.71699999999998</v>
      </c>
      <c r="CX84" s="9">
        <v>256.13799999999998</v>
      </c>
      <c r="CY84" s="9">
        <v>259.57900000000001</v>
      </c>
      <c r="CZ84" s="9">
        <v>157.44999999999999</v>
      </c>
      <c r="DA84" s="9">
        <v>78.448999999999998</v>
      </c>
      <c r="DB84" s="9">
        <v>79.001000000000005</v>
      </c>
      <c r="DC84" s="9">
        <v>38.863999999999997</v>
      </c>
      <c r="DD84" s="9">
        <v>23.295000000000002</v>
      </c>
      <c r="DE84" s="9">
        <v>15.569000000000001</v>
      </c>
      <c r="DF84" s="9">
        <v>34.058999999999997</v>
      </c>
      <c r="DG84" s="9">
        <v>20.965</v>
      </c>
      <c r="DH84" s="9">
        <v>13.093999999999999</v>
      </c>
      <c r="DI84" s="9">
        <v>4.8049999999999997</v>
      </c>
      <c r="DJ84" s="9">
        <v>2.33</v>
      </c>
      <c r="DK84" s="9">
        <v>2.4750000000000001</v>
      </c>
      <c r="DL84" s="9">
        <v>118.586</v>
      </c>
      <c r="DM84" s="9">
        <v>55.154000000000003</v>
      </c>
      <c r="DN84" s="9">
        <v>63.432000000000002</v>
      </c>
      <c r="DO84" s="9">
        <v>425.64</v>
      </c>
      <c r="DP84" s="9">
        <v>211.018</v>
      </c>
      <c r="DQ84" s="9">
        <v>214.62200000000001</v>
      </c>
      <c r="DR84" s="9">
        <v>70.102999999999994</v>
      </c>
      <c r="DS84" s="9">
        <v>51.368000000000002</v>
      </c>
      <c r="DT84" s="9">
        <v>18.734999999999999</v>
      </c>
      <c r="DU84" s="9">
        <v>355.53699999999998</v>
      </c>
      <c r="DV84" s="9">
        <v>159.65</v>
      </c>
      <c r="DW84" s="9">
        <v>195.88800000000001</v>
      </c>
      <c r="DX84" s="9">
        <v>100.72199999999999</v>
      </c>
      <c r="DY84" s="9">
        <v>68.722999999999999</v>
      </c>
      <c r="DZ84" s="9">
        <v>31.998000000000001</v>
      </c>
      <c r="EA84" s="9">
        <v>414.99599999999998</v>
      </c>
      <c r="EB84" s="9">
        <v>187.41499999999999</v>
      </c>
      <c r="EC84" s="9">
        <v>227.58099999999999</v>
      </c>
      <c r="ED84" s="9">
        <v>389.596</v>
      </c>
      <c r="EE84" s="9">
        <v>180.61500000000001</v>
      </c>
      <c r="EF84" s="9">
        <v>208.98099999999999</v>
      </c>
      <c r="EG84" s="9">
        <v>608.89099999999996</v>
      </c>
      <c r="EH84" s="9">
        <v>303.60700000000003</v>
      </c>
      <c r="EI84" s="9">
        <v>305.28399999999999</v>
      </c>
      <c r="EJ84" s="9">
        <v>119.85899999999999</v>
      </c>
      <c r="EK84" s="9">
        <v>84.569000000000003</v>
      </c>
      <c r="EL84" s="9">
        <v>35.29</v>
      </c>
      <c r="EM84" s="9">
        <v>489.03199999999998</v>
      </c>
      <c r="EN84" s="9">
        <v>219.03800000000001</v>
      </c>
      <c r="EO84" s="9">
        <v>269.99400000000003</v>
      </c>
      <c r="EP84" s="9">
        <v>209.399</v>
      </c>
      <c r="EQ84" s="9">
        <v>102.149</v>
      </c>
      <c r="ER84" s="9">
        <v>107.25</v>
      </c>
      <c r="ES84" s="9">
        <v>59.139000000000003</v>
      </c>
      <c r="ET84" s="9">
        <v>31.763999999999999</v>
      </c>
      <c r="EU84" s="9">
        <v>27.375</v>
      </c>
      <c r="EV84" s="9">
        <v>8.1959999999999997</v>
      </c>
      <c r="EW84" s="9">
        <v>4.1189999999999998</v>
      </c>
      <c r="EX84" s="9">
        <v>4.077</v>
      </c>
      <c r="EY84" s="9">
        <v>7.0890000000000004</v>
      </c>
      <c r="EZ84" s="9">
        <v>3.012</v>
      </c>
      <c r="FA84" s="9">
        <v>4.077</v>
      </c>
      <c r="FB84" s="9">
        <v>1.107</v>
      </c>
      <c r="FC84" s="9">
        <v>1.107</v>
      </c>
      <c r="FD84" s="9">
        <v>0</v>
      </c>
      <c r="FE84" s="9">
        <v>50.944000000000003</v>
      </c>
      <c r="FF84" s="9">
        <v>27.645</v>
      </c>
      <c r="FG84" s="9">
        <v>23.298999999999999</v>
      </c>
      <c r="FH84" s="9">
        <v>181.291</v>
      </c>
      <c r="FI84" s="9">
        <v>88.42</v>
      </c>
      <c r="FJ84" s="9">
        <v>92.870999999999995</v>
      </c>
      <c r="FK84" s="9">
        <v>16.170999999999999</v>
      </c>
      <c r="FL84" s="9">
        <v>11.807</v>
      </c>
      <c r="FM84" s="9">
        <v>4.3639999999999999</v>
      </c>
      <c r="FN84" s="9">
        <v>165.12</v>
      </c>
      <c r="FO84" s="9">
        <v>76.613</v>
      </c>
      <c r="FP84" s="9">
        <v>88.507000000000005</v>
      </c>
      <c r="FQ84" s="9">
        <v>22.081</v>
      </c>
      <c r="FR84" s="9">
        <v>15.214</v>
      </c>
      <c r="FS84" s="9">
        <v>6.867</v>
      </c>
      <c r="FT84" s="9">
        <v>187.31800000000001</v>
      </c>
      <c r="FU84" s="9">
        <v>86.935000000000002</v>
      </c>
      <c r="FV84" s="9">
        <v>100.38200000000001</v>
      </c>
      <c r="FW84" s="9">
        <v>172.209</v>
      </c>
      <c r="FX84" s="9">
        <v>79.625</v>
      </c>
      <c r="FY84" s="9">
        <v>92.584000000000003</v>
      </c>
      <c r="FZ84" s="9">
        <v>1149.6279999999999</v>
      </c>
      <c r="GA84" s="9">
        <v>579.83799999999997</v>
      </c>
      <c r="GB84" s="9">
        <v>569.79</v>
      </c>
      <c r="GC84" s="9">
        <v>610.49800000000005</v>
      </c>
      <c r="GD84" s="9">
        <v>349.64400000000001</v>
      </c>
      <c r="GE84" s="9">
        <v>260.85300000000001</v>
      </c>
      <c r="GF84" s="9">
        <v>539.13</v>
      </c>
      <c r="GG84" s="9">
        <v>230.19399999999999</v>
      </c>
      <c r="GH84" s="9">
        <v>308.93599999999998</v>
      </c>
      <c r="GI84" s="9">
        <v>306.31900000000002</v>
      </c>
      <c r="GJ84" s="9">
        <v>153.989</v>
      </c>
      <c r="GK84" s="9">
        <v>152.32900000000001</v>
      </c>
      <c r="GL84" s="9">
        <v>98.31</v>
      </c>
      <c r="GM84" s="9">
        <v>46.685000000000002</v>
      </c>
      <c r="GN84" s="9">
        <v>51.625</v>
      </c>
      <c r="GO84" s="9">
        <v>30.667999999999999</v>
      </c>
      <c r="GP84" s="9">
        <v>19.175999999999998</v>
      </c>
      <c r="GQ84" s="9">
        <v>11.492000000000001</v>
      </c>
      <c r="GR84" s="9">
        <v>26.97</v>
      </c>
      <c r="GS84" s="9">
        <v>17.952999999999999</v>
      </c>
      <c r="GT84" s="9">
        <v>9.0169999999999995</v>
      </c>
      <c r="GU84" s="9">
        <v>3.698</v>
      </c>
      <c r="GV84" s="9">
        <v>1.2230000000000001</v>
      </c>
      <c r="GW84" s="9">
        <v>2.4750000000000001</v>
      </c>
      <c r="GX84" s="9">
        <v>67.641999999999996</v>
      </c>
      <c r="GY84" s="9">
        <v>27.509</v>
      </c>
      <c r="GZ84" s="9">
        <v>40.133000000000003</v>
      </c>
      <c r="HA84" s="9">
        <v>244.34899999999999</v>
      </c>
      <c r="HB84" s="9">
        <v>122.598</v>
      </c>
      <c r="HC84" s="9">
        <v>121.751</v>
      </c>
      <c r="HD84" s="9">
        <v>53.932000000000002</v>
      </c>
      <c r="HE84" s="9">
        <v>39.561</v>
      </c>
      <c r="HF84" s="9">
        <v>14.37</v>
      </c>
      <c r="HG84" s="9">
        <v>190.417</v>
      </c>
      <c r="HH84" s="9">
        <v>83.037000000000006</v>
      </c>
      <c r="HI84" s="9">
        <v>107.381</v>
      </c>
      <c r="HJ84" s="9">
        <v>78.641000000000005</v>
      </c>
      <c r="HK84" s="9">
        <v>53.51</v>
      </c>
      <c r="HL84" s="9">
        <v>25.131</v>
      </c>
      <c r="HM84" s="9">
        <v>227.678</v>
      </c>
      <c r="HN84" s="9">
        <v>100.48</v>
      </c>
      <c r="HO84" s="9">
        <v>127.199</v>
      </c>
      <c r="HP84" s="9">
        <v>217.387</v>
      </c>
      <c r="HQ84" s="9">
        <v>100.99</v>
      </c>
      <c r="HR84" s="9">
        <v>116.398</v>
      </c>
      <c r="HS84" s="9">
        <v>2905.3530000000001</v>
      </c>
      <c r="HT84" s="9">
        <v>1531.673</v>
      </c>
      <c r="HU84" s="9">
        <v>1373.68</v>
      </c>
      <c r="HV84" s="9">
        <v>2196.0039999999999</v>
      </c>
      <c r="HW84" s="9">
        <v>1312.8820000000001</v>
      </c>
      <c r="HX84" s="9">
        <v>883.12300000000005</v>
      </c>
      <c r="HY84" s="9">
        <v>709.34799999999996</v>
      </c>
      <c r="HZ84" s="9">
        <v>218.791</v>
      </c>
      <c r="IA84" s="9">
        <v>490.55799999999999</v>
      </c>
      <c r="IB84" s="9">
        <v>571.95899999999995</v>
      </c>
      <c r="IC84" s="9">
        <v>347.08300000000003</v>
      </c>
      <c r="ID84" s="9">
        <v>224.87700000000001</v>
      </c>
      <c r="IE84" s="9">
        <v>206.881</v>
      </c>
      <c r="IF84" s="9">
        <v>130.035</v>
      </c>
      <c r="IG84" s="9">
        <v>76.846000000000004</v>
      </c>
      <c r="IH84" s="9">
        <v>138.77000000000001</v>
      </c>
      <c r="II84" s="9">
        <v>101.408</v>
      </c>
      <c r="IJ84" s="9">
        <v>37.363</v>
      </c>
      <c r="IK84" s="9">
        <v>104.027</v>
      </c>
      <c r="IL84" s="9">
        <v>70.954999999999998</v>
      </c>
      <c r="IM84" s="9">
        <v>33.072000000000003</v>
      </c>
      <c r="IN84" s="9">
        <v>34.744</v>
      </c>
      <c r="IO84" s="9">
        <v>30.452999999999999</v>
      </c>
      <c r="IP84" s="9">
        <v>4.2910000000000004</v>
      </c>
      <c r="IQ84" s="9">
        <v>68.11</v>
      </c>
    </row>
    <row r="85" spans="1:251">
      <c r="A85" s="10">
        <v>44075</v>
      </c>
      <c r="B85" s="9">
        <v>12553.706</v>
      </c>
      <c r="C85" s="9">
        <v>6617.68</v>
      </c>
      <c r="D85" s="9">
        <v>5936.0259999999998</v>
      </c>
      <c r="E85" s="9">
        <v>8488.8189999999995</v>
      </c>
      <c r="F85" s="9">
        <v>5302.6019999999999</v>
      </c>
      <c r="G85" s="9">
        <v>3186.2170000000001</v>
      </c>
      <c r="H85" s="9">
        <v>4064.8870000000002</v>
      </c>
      <c r="I85" s="9">
        <v>1315.078</v>
      </c>
      <c r="J85" s="9">
        <v>2749.8090000000002</v>
      </c>
      <c r="K85" s="9">
        <v>2293.9409999999998</v>
      </c>
      <c r="L85" s="9">
        <v>1280.451</v>
      </c>
      <c r="M85" s="9">
        <v>1013.49</v>
      </c>
      <c r="N85" s="9">
        <v>893.86199999999997</v>
      </c>
      <c r="O85" s="9">
        <v>522.43499999999995</v>
      </c>
      <c r="P85" s="9">
        <v>371.42700000000002</v>
      </c>
      <c r="Q85" s="9">
        <v>510.87099999999998</v>
      </c>
      <c r="R85" s="9">
        <v>360.96600000000001</v>
      </c>
      <c r="S85" s="9">
        <v>149.90600000000001</v>
      </c>
      <c r="T85" s="9">
        <v>395.56799999999998</v>
      </c>
      <c r="U85" s="9">
        <v>270.71300000000002</v>
      </c>
      <c r="V85" s="9">
        <v>124.855</v>
      </c>
      <c r="W85" s="9">
        <v>115.304</v>
      </c>
      <c r="X85" s="9">
        <v>90.253</v>
      </c>
      <c r="Y85" s="9">
        <v>25.050999999999998</v>
      </c>
      <c r="Z85" s="9">
        <v>382.99</v>
      </c>
      <c r="AA85" s="9">
        <v>161.46899999999999</v>
      </c>
      <c r="AB85" s="9">
        <v>221.52199999999999</v>
      </c>
      <c r="AC85" s="9">
        <v>1699.9680000000001</v>
      </c>
      <c r="AD85" s="9">
        <v>927.02599999999995</v>
      </c>
      <c r="AE85" s="9">
        <v>772.94200000000001</v>
      </c>
      <c r="AF85" s="9">
        <v>633.23</v>
      </c>
      <c r="AG85" s="9">
        <v>473.16300000000001</v>
      </c>
      <c r="AH85" s="9">
        <v>160.06700000000001</v>
      </c>
      <c r="AI85" s="9">
        <v>1066.7380000000001</v>
      </c>
      <c r="AJ85" s="9">
        <v>453.863</v>
      </c>
      <c r="AK85" s="9">
        <v>612.875</v>
      </c>
      <c r="AL85" s="9">
        <v>1021.3579999999999</v>
      </c>
      <c r="AM85" s="9">
        <v>740.69899999999996</v>
      </c>
      <c r="AN85" s="9">
        <v>280.65899999999999</v>
      </c>
      <c r="AO85" s="9">
        <v>1272.5830000000001</v>
      </c>
      <c r="AP85" s="9">
        <v>539.75199999999995</v>
      </c>
      <c r="AQ85" s="9">
        <v>732.83100000000002</v>
      </c>
      <c r="AR85" s="9">
        <v>1462.306</v>
      </c>
      <c r="AS85" s="9">
        <v>724.57600000000002</v>
      </c>
      <c r="AT85" s="9">
        <v>737.72900000000004</v>
      </c>
      <c r="AU85" s="9">
        <v>11967.278</v>
      </c>
      <c r="AV85" s="9">
        <v>6265.6530000000002</v>
      </c>
      <c r="AW85" s="9">
        <v>5701.625</v>
      </c>
      <c r="AX85" s="9">
        <v>8233.2639999999992</v>
      </c>
      <c r="AY85" s="9">
        <v>5122.0780000000004</v>
      </c>
      <c r="AZ85" s="9">
        <v>3111.1860000000001</v>
      </c>
      <c r="BA85" s="9">
        <v>3734.0140000000001</v>
      </c>
      <c r="BB85" s="9">
        <v>1143.5740000000001</v>
      </c>
      <c r="BC85" s="9">
        <v>2590.4389999999999</v>
      </c>
      <c r="BD85" s="9">
        <v>2219.1889999999999</v>
      </c>
      <c r="BE85" s="9">
        <v>1223.808</v>
      </c>
      <c r="BF85" s="9">
        <v>995.38099999999997</v>
      </c>
      <c r="BG85" s="9">
        <v>850.07100000000003</v>
      </c>
      <c r="BH85" s="9">
        <v>489.53</v>
      </c>
      <c r="BI85" s="9">
        <v>360.54</v>
      </c>
      <c r="BJ85" s="9">
        <v>494.29399999999998</v>
      </c>
      <c r="BK85" s="9">
        <v>345.71499999999997</v>
      </c>
      <c r="BL85" s="9">
        <v>148.58000000000001</v>
      </c>
      <c r="BM85" s="9">
        <v>383.59800000000001</v>
      </c>
      <c r="BN85" s="9">
        <v>259.82299999999998</v>
      </c>
      <c r="BO85" s="9">
        <v>123.77500000000001</v>
      </c>
      <c r="BP85" s="9">
        <v>110.696</v>
      </c>
      <c r="BQ85" s="9">
        <v>85.891999999999996</v>
      </c>
      <c r="BR85" s="9">
        <v>24.803999999999998</v>
      </c>
      <c r="BS85" s="9">
        <v>355.77600000000001</v>
      </c>
      <c r="BT85" s="9">
        <v>143.816</v>
      </c>
      <c r="BU85" s="9">
        <v>211.96100000000001</v>
      </c>
      <c r="BV85" s="9">
        <v>1660.2090000000001</v>
      </c>
      <c r="BW85" s="9">
        <v>896.928</v>
      </c>
      <c r="BX85" s="9">
        <v>763.28099999999995</v>
      </c>
      <c r="BY85" s="9">
        <v>621.80799999999999</v>
      </c>
      <c r="BZ85" s="9">
        <v>462.673</v>
      </c>
      <c r="CA85" s="9">
        <v>159.13499999999999</v>
      </c>
      <c r="CB85" s="9">
        <v>1038.4010000000001</v>
      </c>
      <c r="CC85" s="9">
        <v>434.255</v>
      </c>
      <c r="CD85" s="9">
        <v>604.14599999999996</v>
      </c>
      <c r="CE85" s="9">
        <v>996.51099999999997</v>
      </c>
      <c r="CF85" s="9">
        <v>717.62699999999995</v>
      </c>
      <c r="CG85" s="9">
        <v>278.88400000000001</v>
      </c>
      <c r="CH85" s="9">
        <v>1222.6790000000001</v>
      </c>
      <c r="CI85" s="9">
        <v>506.18200000000002</v>
      </c>
      <c r="CJ85" s="9">
        <v>716.49699999999996</v>
      </c>
      <c r="CK85" s="9">
        <v>1421.999</v>
      </c>
      <c r="CL85" s="9">
        <v>694.07799999999997</v>
      </c>
      <c r="CM85" s="9">
        <v>727.92100000000005</v>
      </c>
      <c r="CN85" s="9">
        <v>1758.8230000000001</v>
      </c>
      <c r="CO85" s="9">
        <v>883.31799999999998</v>
      </c>
      <c r="CP85" s="9">
        <v>875.505</v>
      </c>
      <c r="CQ85" s="9">
        <v>738.33199999999999</v>
      </c>
      <c r="CR85" s="9">
        <v>431.69499999999999</v>
      </c>
      <c r="CS85" s="9">
        <v>306.63799999999998</v>
      </c>
      <c r="CT85" s="9">
        <v>1020.491</v>
      </c>
      <c r="CU85" s="9">
        <v>451.62299999999999</v>
      </c>
      <c r="CV85" s="9">
        <v>568.86699999999996</v>
      </c>
      <c r="CW85" s="9">
        <v>497.678</v>
      </c>
      <c r="CX85" s="9">
        <v>253.76400000000001</v>
      </c>
      <c r="CY85" s="9">
        <v>243.91399999999999</v>
      </c>
      <c r="CZ85" s="9">
        <v>132.20400000000001</v>
      </c>
      <c r="DA85" s="9">
        <v>65.128</v>
      </c>
      <c r="DB85" s="9">
        <v>67.075999999999993</v>
      </c>
      <c r="DC85" s="9">
        <v>41.18</v>
      </c>
      <c r="DD85" s="9">
        <v>22.888000000000002</v>
      </c>
      <c r="DE85" s="9">
        <v>18.292000000000002</v>
      </c>
      <c r="DF85" s="9">
        <v>33.906999999999996</v>
      </c>
      <c r="DG85" s="9">
        <v>17.927</v>
      </c>
      <c r="DH85" s="9">
        <v>15.98</v>
      </c>
      <c r="DI85" s="9">
        <v>7.2729999999999997</v>
      </c>
      <c r="DJ85" s="9">
        <v>4.96</v>
      </c>
      <c r="DK85" s="9">
        <v>2.3119999999999998</v>
      </c>
      <c r="DL85" s="9">
        <v>91.024000000000001</v>
      </c>
      <c r="DM85" s="9">
        <v>42.24</v>
      </c>
      <c r="DN85" s="9">
        <v>48.783999999999999</v>
      </c>
      <c r="DO85" s="9">
        <v>416.16199999999998</v>
      </c>
      <c r="DP85" s="9">
        <v>211.928</v>
      </c>
      <c r="DQ85" s="9">
        <v>204.23400000000001</v>
      </c>
      <c r="DR85" s="9">
        <v>82.572000000000003</v>
      </c>
      <c r="DS85" s="9">
        <v>55.786999999999999</v>
      </c>
      <c r="DT85" s="9">
        <v>26.783999999999999</v>
      </c>
      <c r="DU85" s="9">
        <v>333.59100000000001</v>
      </c>
      <c r="DV85" s="9">
        <v>156.14099999999999</v>
      </c>
      <c r="DW85" s="9">
        <v>177.45</v>
      </c>
      <c r="DX85" s="9">
        <v>112.782</v>
      </c>
      <c r="DY85" s="9">
        <v>71.980999999999995</v>
      </c>
      <c r="DZ85" s="9">
        <v>40.801000000000002</v>
      </c>
      <c r="EA85" s="9">
        <v>384.89499999999998</v>
      </c>
      <c r="EB85" s="9">
        <v>181.78299999999999</v>
      </c>
      <c r="EC85" s="9">
        <v>203.113</v>
      </c>
      <c r="ED85" s="9">
        <v>367.49799999999999</v>
      </c>
      <c r="EE85" s="9">
        <v>174.06899999999999</v>
      </c>
      <c r="EF85" s="9">
        <v>193.429</v>
      </c>
      <c r="EG85" s="9">
        <v>609.31700000000001</v>
      </c>
      <c r="EH85" s="9">
        <v>292.13099999999997</v>
      </c>
      <c r="EI85" s="9">
        <v>317.18599999999998</v>
      </c>
      <c r="EJ85" s="9">
        <v>120.17</v>
      </c>
      <c r="EK85" s="9">
        <v>81.846000000000004</v>
      </c>
      <c r="EL85" s="9">
        <v>38.323999999999998</v>
      </c>
      <c r="EM85" s="9">
        <v>489.14699999999999</v>
      </c>
      <c r="EN85" s="9">
        <v>210.285</v>
      </c>
      <c r="EO85" s="9">
        <v>278.86200000000002</v>
      </c>
      <c r="EP85" s="9">
        <v>204.501</v>
      </c>
      <c r="EQ85" s="9">
        <v>95.878</v>
      </c>
      <c r="ER85" s="9">
        <v>108.623</v>
      </c>
      <c r="ES85" s="9">
        <v>43.392000000000003</v>
      </c>
      <c r="ET85" s="9">
        <v>20.448</v>
      </c>
      <c r="EU85" s="9">
        <v>22.943999999999999</v>
      </c>
      <c r="EV85" s="9">
        <v>5.3230000000000004</v>
      </c>
      <c r="EW85" s="9">
        <v>4.5679999999999996</v>
      </c>
      <c r="EX85" s="9">
        <v>0.755</v>
      </c>
      <c r="EY85" s="9">
        <v>4.13</v>
      </c>
      <c r="EZ85" s="9">
        <v>3.375</v>
      </c>
      <c r="FA85" s="9">
        <v>0.755</v>
      </c>
      <c r="FB85" s="9">
        <v>1.1930000000000001</v>
      </c>
      <c r="FC85" s="9">
        <v>1.1930000000000001</v>
      </c>
      <c r="FD85" s="9">
        <v>0</v>
      </c>
      <c r="FE85" s="9">
        <v>38.069000000000003</v>
      </c>
      <c r="FF85" s="9">
        <v>15.88</v>
      </c>
      <c r="FG85" s="9">
        <v>22.187999999999999</v>
      </c>
      <c r="FH85" s="9">
        <v>180.809</v>
      </c>
      <c r="FI85" s="9">
        <v>85.238</v>
      </c>
      <c r="FJ85" s="9">
        <v>95.570999999999998</v>
      </c>
      <c r="FK85" s="9">
        <v>18.111000000000001</v>
      </c>
      <c r="FL85" s="9">
        <v>12.311</v>
      </c>
      <c r="FM85" s="9">
        <v>5.8</v>
      </c>
      <c r="FN85" s="9">
        <v>162.69800000000001</v>
      </c>
      <c r="FO85" s="9">
        <v>72.927000000000007</v>
      </c>
      <c r="FP85" s="9">
        <v>89.77</v>
      </c>
      <c r="FQ85" s="9">
        <v>22.242999999999999</v>
      </c>
      <c r="FR85" s="9">
        <v>15.686999999999999</v>
      </c>
      <c r="FS85" s="9">
        <v>6.556</v>
      </c>
      <c r="FT85" s="9">
        <v>182.25800000000001</v>
      </c>
      <c r="FU85" s="9">
        <v>80.19</v>
      </c>
      <c r="FV85" s="9">
        <v>102.068</v>
      </c>
      <c r="FW85" s="9">
        <v>166.828</v>
      </c>
      <c r="FX85" s="9">
        <v>76.302000000000007</v>
      </c>
      <c r="FY85" s="9">
        <v>90.525999999999996</v>
      </c>
      <c r="FZ85" s="9">
        <v>1149.5060000000001</v>
      </c>
      <c r="GA85" s="9">
        <v>591.18700000000001</v>
      </c>
      <c r="GB85" s="9">
        <v>558.31899999999996</v>
      </c>
      <c r="GC85" s="9">
        <v>618.16200000000003</v>
      </c>
      <c r="GD85" s="9">
        <v>349.84899999999999</v>
      </c>
      <c r="GE85" s="9">
        <v>268.31400000000002</v>
      </c>
      <c r="GF85" s="9">
        <v>531.34400000000005</v>
      </c>
      <c r="GG85" s="9">
        <v>241.33799999999999</v>
      </c>
      <c r="GH85" s="9">
        <v>290.00599999999997</v>
      </c>
      <c r="GI85" s="9">
        <v>293.17700000000002</v>
      </c>
      <c r="GJ85" s="9">
        <v>157.886</v>
      </c>
      <c r="GK85" s="9">
        <v>135.29</v>
      </c>
      <c r="GL85" s="9">
        <v>88.811999999999998</v>
      </c>
      <c r="GM85" s="9">
        <v>44.679000000000002</v>
      </c>
      <c r="GN85" s="9">
        <v>44.133000000000003</v>
      </c>
      <c r="GO85" s="9">
        <v>35.856999999999999</v>
      </c>
      <c r="GP85" s="9">
        <v>18.32</v>
      </c>
      <c r="GQ85" s="9">
        <v>17.536999999999999</v>
      </c>
      <c r="GR85" s="9">
        <v>29.777000000000001</v>
      </c>
      <c r="GS85" s="9">
        <v>14.552</v>
      </c>
      <c r="GT85" s="9">
        <v>15.224</v>
      </c>
      <c r="GU85" s="9">
        <v>6.08</v>
      </c>
      <c r="GV85" s="9">
        <v>3.7679999999999998</v>
      </c>
      <c r="GW85" s="9">
        <v>2.3119999999999998</v>
      </c>
      <c r="GX85" s="9">
        <v>52.954999999999998</v>
      </c>
      <c r="GY85" s="9">
        <v>26.359000000000002</v>
      </c>
      <c r="GZ85" s="9">
        <v>26.596</v>
      </c>
      <c r="HA85" s="9">
        <v>235.35400000000001</v>
      </c>
      <c r="HB85" s="9">
        <v>126.69</v>
      </c>
      <c r="HC85" s="9">
        <v>108.663</v>
      </c>
      <c r="HD85" s="9">
        <v>64.459999999999994</v>
      </c>
      <c r="HE85" s="9">
        <v>43.475999999999999</v>
      </c>
      <c r="HF85" s="9">
        <v>20.984000000000002</v>
      </c>
      <c r="HG85" s="9">
        <v>170.893</v>
      </c>
      <c r="HH85" s="9">
        <v>83.213999999999999</v>
      </c>
      <c r="HI85" s="9">
        <v>87.679000000000002</v>
      </c>
      <c r="HJ85" s="9">
        <v>90.539000000000001</v>
      </c>
      <c r="HK85" s="9">
        <v>56.293999999999997</v>
      </c>
      <c r="HL85" s="9">
        <v>34.244999999999997</v>
      </c>
      <c r="HM85" s="9">
        <v>202.637</v>
      </c>
      <c r="HN85" s="9">
        <v>101.593</v>
      </c>
      <c r="HO85" s="9">
        <v>101.045</v>
      </c>
      <c r="HP85" s="9">
        <v>200.67</v>
      </c>
      <c r="HQ85" s="9">
        <v>97.766000000000005</v>
      </c>
      <c r="HR85" s="9">
        <v>102.90300000000001</v>
      </c>
      <c r="HS85" s="9">
        <v>2907.43</v>
      </c>
      <c r="HT85" s="9">
        <v>1532.7840000000001</v>
      </c>
      <c r="HU85" s="9">
        <v>1374.646</v>
      </c>
      <c r="HV85" s="9">
        <v>2151.2359999999999</v>
      </c>
      <c r="HW85" s="9">
        <v>1291.789</v>
      </c>
      <c r="HX85" s="9">
        <v>859.447</v>
      </c>
      <c r="HY85" s="9">
        <v>756.19399999999996</v>
      </c>
      <c r="HZ85" s="9">
        <v>240.995</v>
      </c>
      <c r="IA85" s="9">
        <v>515.19799999999998</v>
      </c>
      <c r="IB85" s="9">
        <v>541.97400000000005</v>
      </c>
      <c r="IC85" s="9">
        <v>320.483</v>
      </c>
      <c r="ID85" s="9">
        <v>221.49100000000001</v>
      </c>
      <c r="IE85" s="9">
        <v>191.745</v>
      </c>
      <c r="IF85" s="9">
        <v>112.31100000000001</v>
      </c>
      <c r="IG85" s="9">
        <v>79.433999999999997</v>
      </c>
      <c r="IH85" s="9">
        <v>120.44</v>
      </c>
      <c r="II85" s="9">
        <v>83.161000000000001</v>
      </c>
      <c r="IJ85" s="9">
        <v>37.279000000000003</v>
      </c>
      <c r="IK85" s="9">
        <v>96.942999999999998</v>
      </c>
      <c r="IL85" s="9">
        <v>64.63</v>
      </c>
      <c r="IM85" s="9">
        <v>32.313000000000002</v>
      </c>
      <c r="IN85" s="9">
        <v>23.497</v>
      </c>
      <c r="IO85" s="9">
        <v>18.530999999999999</v>
      </c>
      <c r="IP85" s="9">
        <v>4.9660000000000002</v>
      </c>
      <c r="IQ85" s="9">
        <v>71.305000000000007</v>
      </c>
    </row>
    <row r="86" spans="1:251">
      <c r="A86" s="10">
        <v>44105</v>
      </c>
      <c r="B86" s="9">
        <v>12722.848</v>
      </c>
      <c r="C86" s="9">
        <v>6731.0169999999998</v>
      </c>
      <c r="D86" s="9">
        <v>5991.8310000000001</v>
      </c>
      <c r="E86" s="9">
        <v>8585.5810000000001</v>
      </c>
      <c r="F86" s="9">
        <v>5406.6360000000004</v>
      </c>
      <c r="G86" s="9">
        <v>3178.9450000000002</v>
      </c>
      <c r="H86" s="9">
        <v>4137.2669999999998</v>
      </c>
      <c r="I86" s="9">
        <v>1324.3810000000001</v>
      </c>
      <c r="J86" s="9">
        <v>2812.886</v>
      </c>
      <c r="K86" s="9">
        <v>2137.0540000000001</v>
      </c>
      <c r="L86" s="9">
        <v>1157.1469999999999</v>
      </c>
      <c r="M86" s="9">
        <v>979.90700000000004</v>
      </c>
      <c r="N86" s="9">
        <v>665.58799999999997</v>
      </c>
      <c r="O86" s="9">
        <v>398.97500000000002</v>
      </c>
      <c r="P86" s="9">
        <v>266.613</v>
      </c>
      <c r="Q86" s="9">
        <v>360.09</v>
      </c>
      <c r="R86" s="9">
        <v>264.80599999999998</v>
      </c>
      <c r="S86" s="9">
        <v>95.284000000000006</v>
      </c>
      <c r="T86" s="9">
        <v>284.14800000000002</v>
      </c>
      <c r="U86" s="9">
        <v>202.59800000000001</v>
      </c>
      <c r="V86" s="9">
        <v>81.55</v>
      </c>
      <c r="W86" s="9">
        <v>75.941999999999993</v>
      </c>
      <c r="X86" s="9">
        <v>62.209000000000003</v>
      </c>
      <c r="Y86" s="9">
        <v>13.733000000000001</v>
      </c>
      <c r="Z86" s="9">
        <v>305.49799999999999</v>
      </c>
      <c r="AA86" s="9">
        <v>134.16800000000001</v>
      </c>
      <c r="AB86" s="9">
        <v>171.32900000000001</v>
      </c>
      <c r="AC86" s="9">
        <v>1732.8009999999999</v>
      </c>
      <c r="AD86" s="9">
        <v>911.45399999999995</v>
      </c>
      <c r="AE86" s="9">
        <v>821.34699999999998</v>
      </c>
      <c r="AF86" s="9">
        <v>671.93</v>
      </c>
      <c r="AG86" s="9">
        <v>494.62299999999999</v>
      </c>
      <c r="AH86" s="9">
        <v>177.30699999999999</v>
      </c>
      <c r="AI86" s="9">
        <v>1060.8710000000001</v>
      </c>
      <c r="AJ86" s="9">
        <v>416.83100000000002</v>
      </c>
      <c r="AK86" s="9">
        <v>644.04</v>
      </c>
      <c r="AL86" s="9">
        <v>918.79700000000003</v>
      </c>
      <c r="AM86" s="9">
        <v>670.70299999999997</v>
      </c>
      <c r="AN86" s="9">
        <v>248.09399999999999</v>
      </c>
      <c r="AO86" s="9">
        <v>1218.2570000000001</v>
      </c>
      <c r="AP86" s="9">
        <v>486.44400000000002</v>
      </c>
      <c r="AQ86" s="9">
        <v>731.81299999999999</v>
      </c>
      <c r="AR86" s="9">
        <v>1345.019</v>
      </c>
      <c r="AS86" s="9">
        <v>619.428</v>
      </c>
      <c r="AT86" s="9">
        <v>725.59</v>
      </c>
      <c r="AU86" s="9">
        <v>12129.923000000001</v>
      </c>
      <c r="AV86" s="9">
        <v>6377.3630000000003</v>
      </c>
      <c r="AW86" s="9">
        <v>5752.56</v>
      </c>
      <c r="AX86" s="9">
        <v>8316.2720000000008</v>
      </c>
      <c r="AY86" s="9">
        <v>5214.5839999999998</v>
      </c>
      <c r="AZ86" s="9">
        <v>3101.6880000000001</v>
      </c>
      <c r="BA86" s="9">
        <v>3813.652</v>
      </c>
      <c r="BB86" s="9">
        <v>1162.78</v>
      </c>
      <c r="BC86" s="9">
        <v>2650.8719999999998</v>
      </c>
      <c r="BD86" s="9">
        <v>2065.431</v>
      </c>
      <c r="BE86" s="9">
        <v>1112.1110000000001</v>
      </c>
      <c r="BF86" s="9">
        <v>953.31899999999996</v>
      </c>
      <c r="BG86" s="9">
        <v>628.23</v>
      </c>
      <c r="BH86" s="9">
        <v>375.142</v>
      </c>
      <c r="BI86" s="9">
        <v>253.08799999999999</v>
      </c>
      <c r="BJ86" s="9">
        <v>345.1</v>
      </c>
      <c r="BK86" s="9">
        <v>253.00800000000001</v>
      </c>
      <c r="BL86" s="9">
        <v>92.090999999999994</v>
      </c>
      <c r="BM86" s="9">
        <v>272.899</v>
      </c>
      <c r="BN86" s="9">
        <v>194.12700000000001</v>
      </c>
      <c r="BO86" s="9">
        <v>78.772000000000006</v>
      </c>
      <c r="BP86" s="9">
        <v>72.2</v>
      </c>
      <c r="BQ86" s="9">
        <v>58.881</v>
      </c>
      <c r="BR86" s="9">
        <v>13.32</v>
      </c>
      <c r="BS86" s="9">
        <v>283.13</v>
      </c>
      <c r="BT86" s="9">
        <v>122.134</v>
      </c>
      <c r="BU86" s="9">
        <v>160.99600000000001</v>
      </c>
      <c r="BV86" s="9">
        <v>1693.1020000000001</v>
      </c>
      <c r="BW86" s="9">
        <v>886.09699999999998</v>
      </c>
      <c r="BX86" s="9">
        <v>807.005</v>
      </c>
      <c r="BY86" s="9">
        <v>661.65599999999995</v>
      </c>
      <c r="BZ86" s="9">
        <v>486.18900000000002</v>
      </c>
      <c r="CA86" s="9">
        <v>175.46700000000001</v>
      </c>
      <c r="CB86" s="9">
        <v>1031.4459999999999</v>
      </c>
      <c r="CC86" s="9">
        <v>399.90800000000002</v>
      </c>
      <c r="CD86" s="9">
        <v>631.53800000000001</v>
      </c>
      <c r="CE86" s="9">
        <v>894.19899999999996</v>
      </c>
      <c r="CF86" s="9">
        <v>651.13699999999994</v>
      </c>
      <c r="CG86" s="9">
        <v>243.06100000000001</v>
      </c>
      <c r="CH86" s="9">
        <v>1171.232</v>
      </c>
      <c r="CI86" s="9">
        <v>460.97399999999999</v>
      </c>
      <c r="CJ86" s="9">
        <v>710.25800000000004</v>
      </c>
      <c r="CK86" s="9">
        <v>1304.345</v>
      </c>
      <c r="CL86" s="9">
        <v>594.03499999999997</v>
      </c>
      <c r="CM86" s="9">
        <v>710.31</v>
      </c>
      <c r="CN86" s="9">
        <v>1792.172</v>
      </c>
      <c r="CO86" s="9">
        <v>904.798</v>
      </c>
      <c r="CP86" s="9">
        <v>887.375</v>
      </c>
      <c r="CQ86" s="9">
        <v>743.81100000000004</v>
      </c>
      <c r="CR86" s="9">
        <v>452.64400000000001</v>
      </c>
      <c r="CS86" s="9">
        <v>291.16699999999997</v>
      </c>
      <c r="CT86" s="9">
        <v>1048.3610000000001</v>
      </c>
      <c r="CU86" s="9">
        <v>452.154</v>
      </c>
      <c r="CV86" s="9">
        <v>596.20699999999999</v>
      </c>
      <c r="CW86" s="9">
        <v>472.94299999999998</v>
      </c>
      <c r="CX86" s="9">
        <v>237.35300000000001</v>
      </c>
      <c r="CY86" s="9">
        <v>235.589</v>
      </c>
      <c r="CZ86" s="9">
        <v>103.41</v>
      </c>
      <c r="DA86" s="9">
        <v>53.22</v>
      </c>
      <c r="DB86" s="9">
        <v>50.191000000000003</v>
      </c>
      <c r="DC86" s="9">
        <v>21.12</v>
      </c>
      <c r="DD86" s="9">
        <v>12.206</v>
      </c>
      <c r="DE86" s="9">
        <v>8.9149999999999991</v>
      </c>
      <c r="DF86" s="9">
        <v>17.962</v>
      </c>
      <c r="DG86" s="9">
        <v>9.5830000000000002</v>
      </c>
      <c r="DH86" s="9">
        <v>8.3789999999999996</v>
      </c>
      <c r="DI86" s="9">
        <v>3.1589999999999998</v>
      </c>
      <c r="DJ86" s="9">
        <v>2.6230000000000002</v>
      </c>
      <c r="DK86" s="9">
        <v>0.53600000000000003</v>
      </c>
      <c r="DL86" s="9">
        <v>82.29</v>
      </c>
      <c r="DM86" s="9">
        <v>41.014000000000003</v>
      </c>
      <c r="DN86" s="9">
        <v>41.276000000000003</v>
      </c>
      <c r="DO86" s="9">
        <v>416.27600000000001</v>
      </c>
      <c r="DP86" s="9">
        <v>207.357</v>
      </c>
      <c r="DQ86" s="9">
        <v>208.91900000000001</v>
      </c>
      <c r="DR86" s="9">
        <v>78.001000000000005</v>
      </c>
      <c r="DS86" s="9">
        <v>55.408000000000001</v>
      </c>
      <c r="DT86" s="9">
        <v>22.593</v>
      </c>
      <c r="DU86" s="9">
        <v>338.27499999999998</v>
      </c>
      <c r="DV86" s="9">
        <v>151.94999999999999</v>
      </c>
      <c r="DW86" s="9">
        <v>186.32599999999999</v>
      </c>
      <c r="DX86" s="9">
        <v>91.643000000000001</v>
      </c>
      <c r="DY86" s="9">
        <v>61.914999999999999</v>
      </c>
      <c r="DZ86" s="9">
        <v>29.728000000000002</v>
      </c>
      <c r="EA86" s="9">
        <v>381.29899999999998</v>
      </c>
      <c r="EB86" s="9">
        <v>175.43799999999999</v>
      </c>
      <c r="EC86" s="9">
        <v>205.86099999999999</v>
      </c>
      <c r="ED86" s="9">
        <v>356.23700000000002</v>
      </c>
      <c r="EE86" s="9">
        <v>161.53299999999999</v>
      </c>
      <c r="EF86" s="9">
        <v>194.70400000000001</v>
      </c>
      <c r="EG86" s="9">
        <v>637.34299999999996</v>
      </c>
      <c r="EH86" s="9">
        <v>305.78300000000002</v>
      </c>
      <c r="EI86" s="9">
        <v>331.55900000000003</v>
      </c>
      <c r="EJ86" s="9">
        <v>125.65</v>
      </c>
      <c r="EK86" s="9">
        <v>90.506</v>
      </c>
      <c r="EL86" s="9">
        <v>35.143999999999998</v>
      </c>
      <c r="EM86" s="9">
        <v>511.69299999999998</v>
      </c>
      <c r="EN86" s="9">
        <v>215.27699999999999</v>
      </c>
      <c r="EO86" s="9">
        <v>296.416</v>
      </c>
      <c r="EP86" s="9">
        <v>207.69300000000001</v>
      </c>
      <c r="EQ86" s="9">
        <v>98.46</v>
      </c>
      <c r="ER86" s="9">
        <v>109.233</v>
      </c>
      <c r="ES86" s="9">
        <v>39.840000000000003</v>
      </c>
      <c r="ET86" s="9">
        <v>17.736999999999998</v>
      </c>
      <c r="EU86" s="9">
        <v>22.103000000000002</v>
      </c>
      <c r="EV86" s="9">
        <v>5.202</v>
      </c>
      <c r="EW86" s="9">
        <v>2.58</v>
      </c>
      <c r="EX86" s="9">
        <v>2.6219999999999999</v>
      </c>
      <c r="EY86" s="9">
        <v>3.5990000000000002</v>
      </c>
      <c r="EZ86" s="9">
        <v>1.5129999999999999</v>
      </c>
      <c r="FA86" s="9">
        <v>2.0859999999999999</v>
      </c>
      <c r="FB86" s="9">
        <v>1.6040000000000001</v>
      </c>
      <c r="FC86" s="9">
        <v>1.0669999999999999</v>
      </c>
      <c r="FD86" s="9">
        <v>0.53600000000000003</v>
      </c>
      <c r="FE86" s="9">
        <v>34.637999999999998</v>
      </c>
      <c r="FF86" s="9">
        <v>15.156000000000001</v>
      </c>
      <c r="FG86" s="9">
        <v>19.481000000000002</v>
      </c>
      <c r="FH86" s="9">
        <v>186.28700000000001</v>
      </c>
      <c r="FI86" s="9">
        <v>89.528000000000006</v>
      </c>
      <c r="FJ86" s="9">
        <v>96.759</v>
      </c>
      <c r="FK86" s="9">
        <v>18.681000000000001</v>
      </c>
      <c r="FL86" s="9">
        <v>13.205</v>
      </c>
      <c r="FM86" s="9">
        <v>5.476</v>
      </c>
      <c r="FN86" s="9">
        <v>167.60599999999999</v>
      </c>
      <c r="FO86" s="9">
        <v>76.322999999999993</v>
      </c>
      <c r="FP86" s="9">
        <v>91.283000000000001</v>
      </c>
      <c r="FQ86" s="9">
        <v>21.018999999999998</v>
      </c>
      <c r="FR86" s="9">
        <v>14.192</v>
      </c>
      <c r="FS86" s="9">
        <v>6.827</v>
      </c>
      <c r="FT86" s="9">
        <v>186.67400000000001</v>
      </c>
      <c r="FU86" s="9">
        <v>84.268000000000001</v>
      </c>
      <c r="FV86" s="9">
        <v>102.40600000000001</v>
      </c>
      <c r="FW86" s="9">
        <v>171.20500000000001</v>
      </c>
      <c r="FX86" s="9">
        <v>77.835999999999999</v>
      </c>
      <c r="FY86" s="9">
        <v>93.369</v>
      </c>
      <c r="FZ86" s="9">
        <v>1154.83</v>
      </c>
      <c r="GA86" s="9">
        <v>599.01499999999999</v>
      </c>
      <c r="GB86" s="9">
        <v>555.81500000000005</v>
      </c>
      <c r="GC86" s="9">
        <v>618.16099999999994</v>
      </c>
      <c r="GD86" s="9">
        <v>362.13799999999998</v>
      </c>
      <c r="GE86" s="9">
        <v>256.024</v>
      </c>
      <c r="GF86" s="9">
        <v>536.66800000000001</v>
      </c>
      <c r="GG86" s="9">
        <v>236.87700000000001</v>
      </c>
      <c r="GH86" s="9">
        <v>299.791</v>
      </c>
      <c r="GI86" s="9">
        <v>265.25</v>
      </c>
      <c r="GJ86" s="9">
        <v>138.89400000000001</v>
      </c>
      <c r="GK86" s="9">
        <v>126.35599999999999</v>
      </c>
      <c r="GL86" s="9">
        <v>63.570999999999998</v>
      </c>
      <c r="GM86" s="9">
        <v>35.482999999999997</v>
      </c>
      <c r="GN86" s="9">
        <v>28.088000000000001</v>
      </c>
      <c r="GO86" s="9">
        <v>15.917999999999999</v>
      </c>
      <c r="GP86" s="9">
        <v>9.625</v>
      </c>
      <c r="GQ86" s="9">
        <v>6.2930000000000001</v>
      </c>
      <c r="GR86" s="9">
        <v>14.363</v>
      </c>
      <c r="GS86" s="9">
        <v>8.07</v>
      </c>
      <c r="GT86" s="9">
        <v>6.2930000000000001</v>
      </c>
      <c r="GU86" s="9">
        <v>1.5549999999999999</v>
      </c>
      <c r="GV86" s="9">
        <v>1.5549999999999999</v>
      </c>
      <c r="GW86" s="9">
        <v>0</v>
      </c>
      <c r="GX86" s="9">
        <v>47.652999999999999</v>
      </c>
      <c r="GY86" s="9">
        <v>25.858000000000001</v>
      </c>
      <c r="GZ86" s="9">
        <v>21.795000000000002</v>
      </c>
      <c r="HA86" s="9">
        <v>229.989</v>
      </c>
      <c r="HB86" s="9">
        <v>117.82899999999999</v>
      </c>
      <c r="HC86" s="9">
        <v>112.16</v>
      </c>
      <c r="HD86" s="9">
        <v>59.32</v>
      </c>
      <c r="HE86" s="9">
        <v>42.201999999999998</v>
      </c>
      <c r="HF86" s="9">
        <v>17.117000000000001</v>
      </c>
      <c r="HG86" s="9">
        <v>170.66900000000001</v>
      </c>
      <c r="HH86" s="9">
        <v>75.626999999999995</v>
      </c>
      <c r="HI86" s="9">
        <v>95.042000000000002</v>
      </c>
      <c r="HJ86" s="9">
        <v>70.623999999999995</v>
      </c>
      <c r="HK86" s="9">
        <v>47.723999999999997</v>
      </c>
      <c r="HL86" s="9">
        <v>22.901</v>
      </c>
      <c r="HM86" s="9">
        <v>194.625</v>
      </c>
      <c r="HN86" s="9">
        <v>91.17</v>
      </c>
      <c r="HO86" s="9">
        <v>103.455</v>
      </c>
      <c r="HP86" s="9">
        <v>185.03200000000001</v>
      </c>
      <c r="HQ86" s="9">
        <v>83.697000000000003</v>
      </c>
      <c r="HR86" s="9">
        <v>101.33499999999999</v>
      </c>
      <c r="HS86" s="9">
        <v>2949.5610000000001</v>
      </c>
      <c r="HT86" s="9">
        <v>1572.145</v>
      </c>
      <c r="HU86" s="9">
        <v>1377.4159999999999</v>
      </c>
      <c r="HV86" s="9">
        <v>2207.1350000000002</v>
      </c>
      <c r="HW86" s="9">
        <v>1333.038</v>
      </c>
      <c r="HX86" s="9">
        <v>874.09699999999998</v>
      </c>
      <c r="HY86" s="9">
        <v>742.42600000000004</v>
      </c>
      <c r="HZ86" s="9">
        <v>239.107</v>
      </c>
      <c r="IA86" s="9">
        <v>503.31900000000002</v>
      </c>
      <c r="IB86" s="9">
        <v>496.721</v>
      </c>
      <c r="IC86" s="9">
        <v>290.38099999999997</v>
      </c>
      <c r="ID86" s="9">
        <v>206.34</v>
      </c>
      <c r="IE86" s="9">
        <v>142.524</v>
      </c>
      <c r="IF86" s="9">
        <v>89.649000000000001</v>
      </c>
      <c r="IG86" s="9">
        <v>52.875</v>
      </c>
      <c r="IH86" s="9">
        <v>96.152000000000001</v>
      </c>
      <c r="II86" s="9">
        <v>69.111000000000004</v>
      </c>
      <c r="IJ86" s="9">
        <v>27.041</v>
      </c>
      <c r="IK86" s="9">
        <v>81.245999999999995</v>
      </c>
      <c r="IL86" s="9">
        <v>57.673000000000002</v>
      </c>
      <c r="IM86" s="9">
        <v>23.573</v>
      </c>
      <c r="IN86" s="9">
        <v>14.907</v>
      </c>
      <c r="IO86" s="9">
        <v>11.438000000000001</v>
      </c>
      <c r="IP86" s="9">
        <v>3.4689999999999999</v>
      </c>
      <c r="IQ86" s="9">
        <v>46.372</v>
      </c>
    </row>
    <row r="87" spans="1:251">
      <c r="A87" s="10">
        <v>44136</v>
      </c>
      <c r="B87" s="9">
        <v>12865.072</v>
      </c>
      <c r="C87" s="9">
        <v>6802.3140000000003</v>
      </c>
      <c r="D87" s="9">
        <v>6062.7569999999996</v>
      </c>
      <c r="E87" s="9">
        <v>8731.0490000000009</v>
      </c>
      <c r="F87" s="9">
        <v>5474.6109999999999</v>
      </c>
      <c r="G87" s="9">
        <v>3256.4380000000001</v>
      </c>
      <c r="H87" s="9">
        <v>4134.0230000000001</v>
      </c>
      <c r="I87" s="9">
        <v>1327.704</v>
      </c>
      <c r="J87" s="9">
        <v>2806.32</v>
      </c>
      <c r="K87" s="9">
        <v>2027.0170000000001</v>
      </c>
      <c r="L87" s="9">
        <v>1085.9000000000001</v>
      </c>
      <c r="M87" s="9">
        <v>941.11699999999996</v>
      </c>
      <c r="N87" s="9">
        <v>551.82100000000003</v>
      </c>
      <c r="O87" s="9">
        <v>320.47000000000003</v>
      </c>
      <c r="P87" s="9">
        <v>231.351</v>
      </c>
      <c r="Q87" s="9">
        <v>282.76900000000001</v>
      </c>
      <c r="R87" s="9">
        <v>206.51499999999999</v>
      </c>
      <c r="S87" s="9">
        <v>76.254000000000005</v>
      </c>
      <c r="T87" s="9">
        <v>206.19399999999999</v>
      </c>
      <c r="U87" s="9">
        <v>144.839</v>
      </c>
      <c r="V87" s="9">
        <v>61.354999999999997</v>
      </c>
      <c r="W87" s="9">
        <v>76.575999999999993</v>
      </c>
      <c r="X87" s="9">
        <v>61.676000000000002</v>
      </c>
      <c r="Y87" s="9">
        <v>14.898999999999999</v>
      </c>
      <c r="Z87" s="9">
        <v>269.05200000000002</v>
      </c>
      <c r="AA87" s="9">
        <v>113.955</v>
      </c>
      <c r="AB87" s="9">
        <v>155.09700000000001</v>
      </c>
      <c r="AC87" s="9">
        <v>1690.9839999999999</v>
      </c>
      <c r="AD87" s="9">
        <v>891.226</v>
      </c>
      <c r="AE87" s="9">
        <v>799.75699999999995</v>
      </c>
      <c r="AF87" s="9">
        <v>615.65</v>
      </c>
      <c r="AG87" s="9">
        <v>457.274</v>
      </c>
      <c r="AH87" s="9">
        <v>158.376</v>
      </c>
      <c r="AI87" s="9">
        <v>1075.3340000000001</v>
      </c>
      <c r="AJ87" s="9">
        <v>433.95299999999997</v>
      </c>
      <c r="AK87" s="9">
        <v>641.38099999999997</v>
      </c>
      <c r="AL87" s="9">
        <v>823.10699999999997</v>
      </c>
      <c r="AM87" s="9">
        <v>604.44500000000005</v>
      </c>
      <c r="AN87" s="9">
        <v>218.66200000000001</v>
      </c>
      <c r="AO87" s="9">
        <v>1203.9100000000001</v>
      </c>
      <c r="AP87" s="9">
        <v>481.45499999999998</v>
      </c>
      <c r="AQ87" s="9">
        <v>722.45500000000004</v>
      </c>
      <c r="AR87" s="9">
        <v>1281.527</v>
      </c>
      <c r="AS87" s="9">
        <v>578.79100000000005</v>
      </c>
      <c r="AT87" s="9">
        <v>702.73599999999999</v>
      </c>
      <c r="AU87" s="9">
        <v>12247.671</v>
      </c>
      <c r="AV87" s="9">
        <v>6433.4409999999998</v>
      </c>
      <c r="AW87" s="9">
        <v>5814.23</v>
      </c>
      <c r="AX87" s="9">
        <v>8466.0310000000009</v>
      </c>
      <c r="AY87" s="9">
        <v>5284.07</v>
      </c>
      <c r="AZ87" s="9">
        <v>3181.96</v>
      </c>
      <c r="BA87" s="9">
        <v>3781.64</v>
      </c>
      <c r="BB87" s="9">
        <v>1149.3710000000001</v>
      </c>
      <c r="BC87" s="9">
        <v>2632.2689999999998</v>
      </c>
      <c r="BD87" s="9">
        <v>1948.751</v>
      </c>
      <c r="BE87" s="9">
        <v>1034.1179999999999</v>
      </c>
      <c r="BF87" s="9">
        <v>914.63300000000004</v>
      </c>
      <c r="BG87" s="9">
        <v>512.39</v>
      </c>
      <c r="BH87" s="9">
        <v>294.23599999999999</v>
      </c>
      <c r="BI87" s="9">
        <v>218.155</v>
      </c>
      <c r="BJ87" s="9">
        <v>270.41800000000001</v>
      </c>
      <c r="BK87" s="9">
        <v>196.03</v>
      </c>
      <c r="BL87" s="9">
        <v>74.388999999999996</v>
      </c>
      <c r="BM87" s="9">
        <v>197.30699999999999</v>
      </c>
      <c r="BN87" s="9">
        <v>137.38800000000001</v>
      </c>
      <c r="BO87" s="9">
        <v>59.918999999999997</v>
      </c>
      <c r="BP87" s="9">
        <v>73.111999999999995</v>
      </c>
      <c r="BQ87" s="9">
        <v>58.642000000000003</v>
      </c>
      <c r="BR87" s="9">
        <v>14.47</v>
      </c>
      <c r="BS87" s="9">
        <v>241.97200000000001</v>
      </c>
      <c r="BT87" s="9">
        <v>98.206000000000003</v>
      </c>
      <c r="BU87" s="9">
        <v>143.76599999999999</v>
      </c>
      <c r="BV87" s="9">
        <v>1645.9849999999999</v>
      </c>
      <c r="BW87" s="9">
        <v>860.745</v>
      </c>
      <c r="BX87" s="9">
        <v>785.24</v>
      </c>
      <c r="BY87" s="9">
        <v>606.16</v>
      </c>
      <c r="BZ87" s="9">
        <v>449.21199999999999</v>
      </c>
      <c r="CA87" s="9">
        <v>156.94800000000001</v>
      </c>
      <c r="CB87" s="9">
        <v>1039.826</v>
      </c>
      <c r="CC87" s="9">
        <v>411.53300000000002</v>
      </c>
      <c r="CD87" s="9">
        <v>628.29200000000003</v>
      </c>
      <c r="CE87" s="9">
        <v>803.02</v>
      </c>
      <c r="CF87" s="9">
        <v>587.25</v>
      </c>
      <c r="CG87" s="9">
        <v>215.76900000000001</v>
      </c>
      <c r="CH87" s="9">
        <v>1145.731</v>
      </c>
      <c r="CI87" s="9">
        <v>446.86799999999999</v>
      </c>
      <c r="CJ87" s="9">
        <v>698.86400000000003</v>
      </c>
      <c r="CK87" s="9">
        <v>1237.1320000000001</v>
      </c>
      <c r="CL87" s="9">
        <v>548.92100000000005</v>
      </c>
      <c r="CM87" s="9">
        <v>688.21100000000001</v>
      </c>
      <c r="CN87" s="9">
        <v>1819.86</v>
      </c>
      <c r="CO87" s="9">
        <v>922.60799999999995</v>
      </c>
      <c r="CP87" s="9">
        <v>897.25300000000004</v>
      </c>
      <c r="CQ87" s="9">
        <v>769.23</v>
      </c>
      <c r="CR87" s="9">
        <v>461.95800000000003</v>
      </c>
      <c r="CS87" s="9">
        <v>307.27199999999999</v>
      </c>
      <c r="CT87" s="9">
        <v>1050.6310000000001</v>
      </c>
      <c r="CU87" s="9">
        <v>460.65</v>
      </c>
      <c r="CV87" s="9">
        <v>589.98099999999999</v>
      </c>
      <c r="CW87" s="9">
        <v>482.02499999999998</v>
      </c>
      <c r="CX87" s="9">
        <v>231.834</v>
      </c>
      <c r="CY87" s="9">
        <v>250.19</v>
      </c>
      <c r="CZ87" s="9">
        <v>71.355000000000004</v>
      </c>
      <c r="DA87" s="9">
        <v>34.575000000000003</v>
      </c>
      <c r="DB87" s="9">
        <v>36.78</v>
      </c>
      <c r="DC87" s="9">
        <v>14.426</v>
      </c>
      <c r="DD87" s="9">
        <v>8.923</v>
      </c>
      <c r="DE87" s="9">
        <v>5.5030000000000001</v>
      </c>
      <c r="DF87" s="9">
        <v>10.941000000000001</v>
      </c>
      <c r="DG87" s="9">
        <v>7.391</v>
      </c>
      <c r="DH87" s="9">
        <v>3.55</v>
      </c>
      <c r="DI87" s="9">
        <v>3.4849999999999999</v>
      </c>
      <c r="DJ87" s="9">
        <v>1.532</v>
      </c>
      <c r="DK87" s="9">
        <v>1.954</v>
      </c>
      <c r="DL87" s="9">
        <v>56.929000000000002</v>
      </c>
      <c r="DM87" s="9">
        <v>25.652000000000001</v>
      </c>
      <c r="DN87" s="9">
        <v>31.277000000000001</v>
      </c>
      <c r="DO87" s="9">
        <v>449.185</v>
      </c>
      <c r="DP87" s="9">
        <v>217.29</v>
      </c>
      <c r="DQ87" s="9">
        <v>231.89599999999999</v>
      </c>
      <c r="DR87" s="9">
        <v>80.933000000000007</v>
      </c>
      <c r="DS87" s="9">
        <v>54.936999999999998</v>
      </c>
      <c r="DT87" s="9">
        <v>25.995000000000001</v>
      </c>
      <c r="DU87" s="9">
        <v>368.25299999999999</v>
      </c>
      <c r="DV87" s="9">
        <v>162.352</v>
      </c>
      <c r="DW87" s="9">
        <v>205.9</v>
      </c>
      <c r="DX87" s="9">
        <v>91.97</v>
      </c>
      <c r="DY87" s="9">
        <v>60.472000000000001</v>
      </c>
      <c r="DZ87" s="9">
        <v>31.498999999999999</v>
      </c>
      <c r="EA87" s="9">
        <v>390.05399999999997</v>
      </c>
      <c r="EB87" s="9">
        <v>171.36199999999999</v>
      </c>
      <c r="EC87" s="9">
        <v>218.69200000000001</v>
      </c>
      <c r="ED87" s="9">
        <v>379.19299999999998</v>
      </c>
      <c r="EE87" s="9">
        <v>169.74299999999999</v>
      </c>
      <c r="EF87" s="9">
        <v>209.45</v>
      </c>
      <c r="EG87" s="9">
        <v>650.16700000000003</v>
      </c>
      <c r="EH87" s="9">
        <v>313.06099999999998</v>
      </c>
      <c r="EI87" s="9">
        <v>337.10700000000003</v>
      </c>
      <c r="EJ87" s="9">
        <v>134.69999999999999</v>
      </c>
      <c r="EK87" s="9">
        <v>89.194999999999993</v>
      </c>
      <c r="EL87" s="9">
        <v>45.505000000000003</v>
      </c>
      <c r="EM87" s="9">
        <v>515.46699999999998</v>
      </c>
      <c r="EN87" s="9">
        <v>223.86600000000001</v>
      </c>
      <c r="EO87" s="9">
        <v>291.60199999999998</v>
      </c>
      <c r="EP87" s="9">
        <v>217.75299999999999</v>
      </c>
      <c r="EQ87" s="9">
        <v>97.284999999999997</v>
      </c>
      <c r="ER87" s="9">
        <v>120.46899999999999</v>
      </c>
      <c r="ES87" s="9">
        <v>24.143999999999998</v>
      </c>
      <c r="ET87" s="9">
        <v>12.438000000000001</v>
      </c>
      <c r="EU87" s="9">
        <v>11.706</v>
      </c>
      <c r="EV87" s="9">
        <v>2.7559999999999998</v>
      </c>
      <c r="EW87" s="9">
        <v>1.583</v>
      </c>
      <c r="EX87" s="9">
        <v>1.173</v>
      </c>
      <c r="EY87" s="9">
        <v>2.141</v>
      </c>
      <c r="EZ87" s="9">
        <v>1.397</v>
      </c>
      <c r="FA87" s="9">
        <v>0.74399999999999999</v>
      </c>
      <c r="FB87" s="9">
        <v>0.61499999999999999</v>
      </c>
      <c r="FC87" s="9">
        <v>0.186</v>
      </c>
      <c r="FD87" s="9">
        <v>0.42899999999999999</v>
      </c>
      <c r="FE87" s="9">
        <v>21.388000000000002</v>
      </c>
      <c r="FF87" s="9">
        <v>10.855</v>
      </c>
      <c r="FG87" s="9">
        <v>10.532999999999999</v>
      </c>
      <c r="FH87" s="9">
        <v>207.08600000000001</v>
      </c>
      <c r="FI87" s="9">
        <v>91.813999999999993</v>
      </c>
      <c r="FJ87" s="9">
        <v>115.27200000000001</v>
      </c>
      <c r="FK87" s="9">
        <v>19.641999999999999</v>
      </c>
      <c r="FL87" s="9">
        <v>11.71</v>
      </c>
      <c r="FM87" s="9">
        <v>7.931</v>
      </c>
      <c r="FN87" s="9">
        <v>187.44399999999999</v>
      </c>
      <c r="FO87" s="9">
        <v>80.103999999999999</v>
      </c>
      <c r="FP87" s="9">
        <v>107.34099999999999</v>
      </c>
      <c r="FQ87" s="9">
        <v>22.398</v>
      </c>
      <c r="FR87" s="9">
        <v>13.292999999999999</v>
      </c>
      <c r="FS87" s="9">
        <v>9.1039999999999992</v>
      </c>
      <c r="FT87" s="9">
        <v>195.35599999999999</v>
      </c>
      <c r="FU87" s="9">
        <v>83.991</v>
      </c>
      <c r="FV87" s="9">
        <v>111.364</v>
      </c>
      <c r="FW87" s="9">
        <v>189.58500000000001</v>
      </c>
      <c r="FX87" s="9">
        <v>81.501000000000005</v>
      </c>
      <c r="FY87" s="9">
        <v>108.08499999999999</v>
      </c>
      <c r="FZ87" s="9">
        <v>1169.693</v>
      </c>
      <c r="GA87" s="9">
        <v>609.54700000000003</v>
      </c>
      <c r="GB87" s="9">
        <v>560.14599999999996</v>
      </c>
      <c r="GC87" s="9">
        <v>634.53</v>
      </c>
      <c r="GD87" s="9">
        <v>372.76299999999998</v>
      </c>
      <c r="GE87" s="9">
        <v>261.767</v>
      </c>
      <c r="GF87" s="9">
        <v>535.16300000000001</v>
      </c>
      <c r="GG87" s="9">
        <v>236.78399999999999</v>
      </c>
      <c r="GH87" s="9">
        <v>298.37900000000002</v>
      </c>
      <c r="GI87" s="9">
        <v>264.27100000000002</v>
      </c>
      <c r="GJ87" s="9">
        <v>134.55000000000001</v>
      </c>
      <c r="GK87" s="9">
        <v>129.72200000000001</v>
      </c>
      <c r="GL87" s="9">
        <v>47.210999999999999</v>
      </c>
      <c r="GM87" s="9">
        <v>22.137</v>
      </c>
      <c r="GN87" s="9">
        <v>25.074000000000002</v>
      </c>
      <c r="GO87" s="9">
        <v>11.67</v>
      </c>
      <c r="GP87" s="9">
        <v>7.34</v>
      </c>
      <c r="GQ87" s="9">
        <v>4.33</v>
      </c>
      <c r="GR87" s="9">
        <v>8.7989999999999995</v>
      </c>
      <c r="GS87" s="9">
        <v>5.9939999999999998</v>
      </c>
      <c r="GT87" s="9">
        <v>2.8050000000000002</v>
      </c>
      <c r="GU87" s="9">
        <v>2.87</v>
      </c>
      <c r="GV87" s="9">
        <v>1.3460000000000001</v>
      </c>
      <c r="GW87" s="9">
        <v>1.5249999999999999</v>
      </c>
      <c r="GX87" s="9">
        <v>35.540999999999997</v>
      </c>
      <c r="GY87" s="9">
        <v>14.797000000000001</v>
      </c>
      <c r="GZ87" s="9">
        <v>20.744</v>
      </c>
      <c r="HA87" s="9">
        <v>242.1</v>
      </c>
      <c r="HB87" s="9">
        <v>125.476</v>
      </c>
      <c r="HC87" s="9">
        <v>116.624</v>
      </c>
      <c r="HD87" s="9">
        <v>61.290999999999997</v>
      </c>
      <c r="HE87" s="9">
        <v>43.226999999999997</v>
      </c>
      <c r="HF87" s="9">
        <v>18.064</v>
      </c>
      <c r="HG87" s="9">
        <v>180.809</v>
      </c>
      <c r="HH87" s="9">
        <v>82.248999999999995</v>
      </c>
      <c r="HI87" s="9">
        <v>98.56</v>
      </c>
      <c r="HJ87" s="9">
        <v>69.572999999999993</v>
      </c>
      <c r="HK87" s="9">
        <v>47.177999999999997</v>
      </c>
      <c r="HL87" s="9">
        <v>22.393999999999998</v>
      </c>
      <c r="HM87" s="9">
        <v>194.69900000000001</v>
      </c>
      <c r="HN87" s="9">
        <v>87.370999999999995</v>
      </c>
      <c r="HO87" s="9">
        <v>107.327</v>
      </c>
      <c r="HP87" s="9">
        <v>189.608</v>
      </c>
      <c r="HQ87" s="9">
        <v>88.242999999999995</v>
      </c>
      <c r="HR87" s="9">
        <v>101.36499999999999</v>
      </c>
      <c r="HS87" s="9">
        <v>2986.5729999999999</v>
      </c>
      <c r="HT87" s="9">
        <v>1590.779</v>
      </c>
      <c r="HU87" s="9">
        <v>1395.7940000000001</v>
      </c>
      <c r="HV87" s="9">
        <v>2255.873</v>
      </c>
      <c r="HW87" s="9">
        <v>1361.8119999999999</v>
      </c>
      <c r="HX87" s="9">
        <v>894.06100000000004</v>
      </c>
      <c r="HY87" s="9">
        <v>730.7</v>
      </c>
      <c r="HZ87" s="9">
        <v>228.96700000000001</v>
      </c>
      <c r="IA87" s="9">
        <v>501.733</v>
      </c>
      <c r="IB87" s="9">
        <v>482.74900000000002</v>
      </c>
      <c r="IC87" s="9">
        <v>283.63099999999997</v>
      </c>
      <c r="ID87" s="9">
        <v>199.11799999999999</v>
      </c>
      <c r="IE87" s="9">
        <v>118.43300000000001</v>
      </c>
      <c r="IF87" s="9">
        <v>74.463999999999999</v>
      </c>
      <c r="IG87" s="9">
        <v>43.969000000000001</v>
      </c>
      <c r="IH87" s="9">
        <v>69.100999999999999</v>
      </c>
      <c r="II87" s="9">
        <v>52.305</v>
      </c>
      <c r="IJ87" s="9">
        <v>16.795999999999999</v>
      </c>
      <c r="IK87" s="9">
        <v>51.603000000000002</v>
      </c>
      <c r="IL87" s="9">
        <v>39.716999999999999</v>
      </c>
      <c r="IM87" s="9">
        <v>11.885</v>
      </c>
      <c r="IN87" s="9">
        <v>17.498999999999999</v>
      </c>
      <c r="IO87" s="9">
        <v>12.587999999999999</v>
      </c>
      <c r="IP87" s="9">
        <v>4.9109999999999996</v>
      </c>
      <c r="IQ87" s="9">
        <v>49.332000000000001</v>
      </c>
    </row>
    <row r="88" spans="1:251">
      <c r="A88" s="10">
        <v>44166</v>
      </c>
      <c r="B88" s="9">
        <v>12978.537</v>
      </c>
      <c r="C88" s="9">
        <v>6835.5540000000001</v>
      </c>
      <c r="D88" s="9">
        <v>6142.9830000000002</v>
      </c>
      <c r="E88" s="9">
        <v>8872.3449999999993</v>
      </c>
      <c r="F88" s="9">
        <v>5519.1809999999996</v>
      </c>
      <c r="G88" s="9">
        <v>3353.1640000000002</v>
      </c>
      <c r="H88" s="9">
        <v>4106.192</v>
      </c>
      <c r="I88" s="9">
        <v>1316.373</v>
      </c>
      <c r="J88" s="9">
        <v>2789.819</v>
      </c>
      <c r="K88" s="9">
        <v>1954.434</v>
      </c>
      <c r="L88" s="9">
        <v>1032.932</v>
      </c>
      <c r="M88" s="9">
        <v>921.50199999999995</v>
      </c>
      <c r="N88" s="9">
        <v>458.21600000000001</v>
      </c>
      <c r="O88" s="9">
        <v>258.16500000000002</v>
      </c>
      <c r="P88" s="9">
        <v>200.05099999999999</v>
      </c>
      <c r="Q88" s="9">
        <v>221.65700000000001</v>
      </c>
      <c r="R88" s="9">
        <v>162.38900000000001</v>
      </c>
      <c r="S88" s="9">
        <v>59.268000000000001</v>
      </c>
      <c r="T88" s="9">
        <v>155.822</v>
      </c>
      <c r="U88" s="9">
        <v>111.294</v>
      </c>
      <c r="V88" s="9">
        <v>44.527999999999999</v>
      </c>
      <c r="W88" s="9">
        <v>65.834999999999994</v>
      </c>
      <c r="X88" s="9">
        <v>51.094999999999999</v>
      </c>
      <c r="Y88" s="9">
        <v>14.74</v>
      </c>
      <c r="Z88" s="9">
        <v>236.559</v>
      </c>
      <c r="AA88" s="9">
        <v>95.775999999999996</v>
      </c>
      <c r="AB88" s="9">
        <v>140.78299999999999</v>
      </c>
      <c r="AC88" s="9">
        <v>1673.058</v>
      </c>
      <c r="AD88" s="9">
        <v>878.26900000000001</v>
      </c>
      <c r="AE88" s="9">
        <v>794.78899999999999</v>
      </c>
      <c r="AF88" s="9">
        <v>585.12699999999995</v>
      </c>
      <c r="AG88" s="9">
        <v>446.858</v>
      </c>
      <c r="AH88" s="9">
        <v>138.26900000000001</v>
      </c>
      <c r="AI88" s="9">
        <v>1087.931</v>
      </c>
      <c r="AJ88" s="9">
        <v>431.411</v>
      </c>
      <c r="AK88" s="9">
        <v>656.52</v>
      </c>
      <c r="AL88" s="9">
        <v>749.298</v>
      </c>
      <c r="AM88" s="9">
        <v>561.03</v>
      </c>
      <c r="AN88" s="9">
        <v>188.268</v>
      </c>
      <c r="AO88" s="9">
        <v>1205.1369999999999</v>
      </c>
      <c r="AP88" s="9">
        <v>471.90199999999999</v>
      </c>
      <c r="AQ88" s="9">
        <v>733.23400000000004</v>
      </c>
      <c r="AR88" s="9">
        <v>1243.7529999999999</v>
      </c>
      <c r="AS88" s="9">
        <v>542.70500000000004</v>
      </c>
      <c r="AT88" s="9">
        <v>701.048</v>
      </c>
      <c r="AU88" s="9">
        <v>12349.701999999999</v>
      </c>
      <c r="AV88" s="9">
        <v>6457.2420000000002</v>
      </c>
      <c r="AW88" s="9">
        <v>5892.46</v>
      </c>
      <c r="AX88" s="9">
        <v>8589.9860000000008</v>
      </c>
      <c r="AY88" s="9">
        <v>5313.81</v>
      </c>
      <c r="AZ88" s="9">
        <v>3276.1759999999999</v>
      </c>
      <c r="BA88" s="9">
        <v>3759.7159999999999</v>
      </c>
      <c r="BB88" s="9">
        <v>1143.432</v>
      </c>
      <c r="BC88" s="9">
        <v>2616.2840000000001</v>
      </c>
      <c r="BD88" s="9">
        <v>1892.7180000000001</v>
      </c>
      <c r="BE88" s="9">
        <v>994.48299999999995</v>
      </c>
      <c r="BF88" s="9">
        <v>898.23599999999999</v>
      </c>
      <c r="BG88" s="9">
        <v>426.327</v>
      </c>
      <c r="BH88" s="9">
        <v>238.33199999999999</v>
      </c>
      <c r="BI88" s="9">
        <v>187.995</v>
      </c>
      <c r="BJ88" s="9">
        <v>212.12</v>
      </c>
      <c r="BK88" s="9">
        <v>154.511</v>
      </c>
      <c r="BL88" s="9">
        <v>57.607999999999997</v>
      </c>
      <c r="BM88" s="9">
        <v>148.84</v>
      </c>
      <c r="BN88" s="9">
        <v>105.97199999999999</v>
      </c>
      <c r="BO88" s="9">
        <v>42.868000000000002</v>
      </c>
      <c r="BP88" s="9">
        <v>63.28</v>
      </c>
      <c r="BQ88" s="9">
        <v>48.54</v>
      </c>
      <c r="BR88" s="9">
        <v>14.74</v>
      </c>
      <c r="BS88" s="9">
        <v>214.208</v>
      </c>
      <c r="BT88" s="9">
        <v>83.820999999999998</v>
      </c>
      <c r="BU88" s="9">
        <v>130.387</v>
      </c>
      <c r="BV88" s="9">
        <v>1636.7180000000001</v>
      </c>
      <c r="BW88" s="9">
        <v>854.43399999999997</v>
      </c>
      <c r="BX88" s="9">
        <v>782.28399999999999</v>
      </c>
      <c r="BY88" s="9">
        <v>576.54</v>
      </c>
      <c r="BZ88" s="9">
        <v>439.26400000000001</v>
      </c>
      <c r="CA88" s="9">
        <v>137.27500000000001</v>
      </c>
      <c r="CB88" s="9">
        <v>1060.1780000000001</v>
      </c>
      <c r="CC88" s="9">
        <v>415.17</v>
      </c>
      <c r="CD88" s="9">
        <v>645.00800000000004</v>
      </c>
      <c r="CE88" s="9">
        <v>734.822</v>
      </c>
      <c r="CF88" s="9">
        <v>548.71299999999997</v>
      </c>
      <c r="CG88" s="9">
        <v>186.10900000000001</v>
      </c>
      <c r="CH88" s="9">
        <v>1157.8969999999999</v>
      </c>
      <c r="CI88" s="9">
        <v>445.77</v>
      </c>
      <c r="CJ88" s="9">
        <v>712.12699999999995</v>
      </c>
      <c r="CK88" s="9">
        <v>1209.018</v>
      </c>
      <c r="CL88" s="9">
        <v>521.14200000000005</v>
      </c>
      <c r="CM88" s="9">
        <v>687.87599999999998</v>
      </c>
      <c r="CN88" s="9">
        <v>1894.597</v>
      </c>
      <c r="CO88" s="9">
        <v>956.00400000000002</v>
      </c>
      <c r="CP88" s="9">
        <v>938.59299999999996</v>
      </c>
      <c r="CQ88" s="9">
        <v>825.08399999999995</v>
      </c>
      <c r="CR88" s="9">
        <v>484.43599999999998</v>
      </c>
      <c r="CS88" s="9">
        <v>340.64800000000002</v>
      </c>
      <c r="CT88" s="9">
        <v>1069.5119999999999</v>
      </c>
      <c r="CU88" s="9">
        <v>471.56799999999998</v>
      </c>
      <c r="CV88" s="9">
        <v>597.94500000000005</v>
      </c>
      <c r="CW88" s="9">
        <v>516.10400000000004</v>
      </c>
      <c r="CX88" s="9">
        <v>256.49599999999998</v>
      </c>
      <c r="CY88" s="9">
        <v>259.608</v>
      </c>
      <c r="CZ88" s="9">
        <v>72.600999999999999</v>
      </c>
      <c r="DA88" s="9">
        <v>33.649000000000001</v>
      </c>
      <c r="DB88" s="9">
        <v>38.951999999999998</v>
      </c>
      <c r="DC88" s="9">
        <v>11.114000000000001</v>
      </c>
      <c r="DD88" s="9">
        <v>8.8079999999999998</v>
      </c>
      <c r="DE88" s="9">
        <v>2.306</v>
      </c>
      <c r="DF88" s="9">
        <v>8.9969999999999999</v>
      </c>
      <c r="DG88" s="9">
        <v>6.7779999999999996</v>
      </c>
      <c r="DH88" s="9">
        <v>2.2189999999999999</v>
      </c>
      <c r="DI88" s="9">
        <v>2.117</v>
      </c>
      <c r="DJ88" s="9">
        <v>2.0299999999999998</v>
      </c>
      <c r="DK88" s="9">
        <v>8.6999999999999994E-2</v>
      </c>
      <c r="DL88" s="9">
        <v>61.488</v>
      </c>
      <c r="DM88" s="9">
        <v>24.841000000000001</v>
      </c>
      <c r="DN88" s="9">
        <v>36.646000000000001</v>
      </c>
      <c r="DO88" s="9">
        <v>483.60899999999998</v>
      </c>
      <c r="DP88" s="9">
        <v>241.68</v>
      </c>
      <c r="DQ88" s="9">
        <v>241.929</v>
      </c>
      <c r="DR88" s="9">
        <v>84.236000000000004</v>
      </c>
      <c r="DS88" s="9">
        <v>60.213000000000001</v>
      </c>
      <c r="DT88" s="9">
        <v>24.023</v>
      </c>
      <c r="DU88" s="9">
        <v>399.37299999999999</v>
      </c>
      <c r="DV88" s="9">
        <v>181.46700000000001</v>
      </c>
      <c r="DW88" s="9">
        <v>217.905</v>
      </c>
      <c r="DX88" s="9">
        <v>90.427999999999997</v>
      </c>
      <c r="DY88" s="9">
        <v>64.638000000000005</v>
      </c>
      <c r="DZ88" s="9">
        <v>25.79</v>
      </c>
      <c r="EA88" s="9">
        <v>425.67700000000002</v>
      </c>
      <c r="EB88" s="9">
        <v>191.85900000000001</v>
      </c>
      <c r="EC88" s="9">
        <v>233.81800000000001</v>
      </c>
      <c r="ED88" s="9">
        <v>408.36900000000003</v>
      </c>
      <c r="EE88" s="9">
        <v>188.245</v>
      </c>
      <c r="EF88" s="9">
        <v>220.124</v>
      </c>
      <c r="EG88" s="9">
        <v>696.73900000000003</v>
      </c>
      <c r="EH88" s="9">
        <v>331.02</v>
      </c>
      <c r="EI88" s="9">
        <v>365.71800000000002</v>
      </c>
      <c r="EJ88" s="9">
        <v>169.887</v>
      </c>
      <c r="EK88" s="9">
        <v>107.148</v>
      </c>
      <c r="EL88" s="9">
        <v>62.738999999999997</v>
      </c>
      <c r="EM88" s="9">
        <v>526.85199999999998</v>
      </c>
      <c r="EN88" s="9">
        <v>223.87299999999999</v>
      </c>
      <c r="EO88" s="9">
        <v>302.97899999999998</v>
      </c>
      <c r="EP88" s="9">
        <v>235.93</v>
      </c>
      <c r="EQ88" s="9">
        <v>108.119</v>
      </c>
      <c r="ER88" s="9">
        <v>127.81100000000001</v>
      </c>
      <c r="ES88" s="9">
        <v>29.785</v>
      </c>
      <c r="ET88" s="9">
        <v>10.914999999999999</v>
      </c>
      <c r="EU88" s="9">
        <v>18.869</v>
      </c>
      <c r="EV88" s="9">
        <v>1.1240000000000001</v>
      </c>
      <c r="EW88" s="9">
        <v>1.1240000000000001</v>
      </c>
      <c r="EX88" s="9">
        <v>0</v>
      </c>
      <c r="EY88" s="9">
        <v>1.1240000000000001</v>
      </c>
      <c r="EZ88" s="9">
        <v>1.1240000000000001</v>
      </c>
      <c r="FA88" s="9">
        <v>0</v>
      </c>
      <c r="FB88" s="9">
        <v>0</v>
      </c>
      <c r="FC88" s="9">
        <v>0</v>
      </c>
      <c r="FD88" s="9">
        <v>0</v>
      </c>
      <c r="FE88" s="9">
        <v>28.661000000000001</v>
      </c>
      <c r="FF88" s="9">
        <v>9.7919999999999998</v>
      </c>
      <c r="FG88" s="9">
        <v>18.869</v>
      </c>
      <c r="FH88" s="9">
        <v>222.49700000000001</v>
      </c>
      <c r="FI88" s="9">
        <v>102.804</v>
      </c>
      <c r="FJ88" s="9">
        <v>119.693</v>
      </c>
      <c r="FK88" s="9">
        <v>14.622</v>
      </c>
      <c r="FL88" s="9">
        <v>10.714</v>
      </c>
      <c r="FM88" s="9">
        <v>3.9079999999999999</v>
      </c>
      <c r="FN88" s="9">
        <v>207.875</v>
      </c>
      <c r="FO88" s="9">
        <v>92.09</v>
      </c>
      <c r="FP88" s="9">
        <v>115.785</v>
      </c>
      <c r="FQ88" s="9">
        <v>15.163</v>
      </c>
      <c r="FR88" s="9">
        <v>11.255000000000001</v>
      </c>
      <c r="FS88" s="9">
        <v>3.9079999999999999</v>
      </c>
      <c r="FT88" s="9">
        <v>220.767</v>
      </c>
      <c r="FU88" s="9">
        <v>96.864999999999995</v>
      </c>
      <c r="FV88" s="9">
        <v>123.90300000000001</v>
      </c>
      <c r="FW88" s="9">
        <v>208.999</v>
      </c>
      <c r="FX88" s="9">
        <v>93.213999999999999</v>
      </c>
      <c r="FY88" s="9">
        <v>115.785</v>
      </c>
      <c r="FZ88" s="9">
        <v>1197.8579999999999</v>
      </c>
      <c r="GA88" s="9">
        <v>624.98299999999995</v>
      </c>
      <c r="GB88" s="9">
        <v>572.87400000000002</v>
      </c>
      <c r="GC88" s="9">
        <v>655.19799999999998</v>
      </c>
      <c r="GD88" s="9">
        <v>377.28899999999999</v>
      </c>
      <c r="GE88" s="9">
        <v>277.90899999999999</v>
      </c>
      <c r="GF88" s="9">
        <v>542.66</v>
      </c>
      <c r="GG88" s="9">
        <v>247.69499999999999</v>
      </c>
      <c r="GH88" s="9">
        <v>294.96600000000001</v>
      </c>
      <c r="GI88" s="9">
        <v>280.17399999999998</v>
      </c>
      <c r="GJ88" s="9">
        <v>148.37700000000001</v>
      </c>
      <c r="GK88" s="9">
        <v>131.797</v>
      </c>
      <c r="GL88" s="9">
        <v>42.817</v>
      </c>
      <c r="GM88" s="9">
        <v>22.734000000000002</v>
      </c>
      <c r="GN88" s="9">
        <v>20.082999999999998</v>
      </c>
      <c r="GO88" s="9">
        <v>9.99</v>
      </c>
      <c r="GP88" s="9">
        <v>7.6840000000000002</v>
      </c>
      <c r="GQ88" s="9">
        <v>2.306</v>
      </c>
      <c r="GR88" s="9">
        <v>7.8730000000000002</v>
      </c>
      <c r="GS88" s="9">
        <v>5.6539999999999999</v>
      </c>
      <c r="GT88" s="9">
        <v>2.2189999999999999</v>
      </c>
      <c r="GU88" s="9">
        <v>2.117</v>
      </c>
      <c r="GV88" s="9">
        <v>2.0299999999999998</v>
      </c>
      <c r="GW88" s="9">
        <v>8.6999999999999994E-2</v>
      </c>
      <c r="GX88" s="9">
        <v>32.826999999999998</v>
      </c>
      <c r="GY88" s="9">
        <v>15.05</v>
      </c>
      <c r="GZ88" s="9">
        <v>17.777000000000001</v>
      </c>
      <c r="HA88" s="9">
        <v>261.11200000000002</v>
      </c>
      <c r="HB88" s="9">
        <v>138.876</v>
      </c>
      <c r="HC88" s="9">
        <v>122.236</v>
      </c>
      <c r="HD88" s="9">
        <v>69.614000000000004</v>
      </c>
      <c r="HE88" s="9">
        <v>49.499000000000002</v>
      </c>
      <c r="HF88" s="9">
        <v>20.114999999999998</v>
      </c>
      <c r="HG88" s="9">
        <v>191.49700000000001</v>
      </c>
      <c r="HH88" s="9">
        <v>89.376999999999995</v>
      </c>
      <c r="HI88" s="9">
        <v>102.12</v>
      </c>
      <c r="HJ88" s="9">
        <v>75.265000000000001</v>
      </c>
      <c r="HK88" s="9">
        <v>53.383000000000003</v>
      </c>
      <c r="HL88" s="9">
        <v>21.882000000000001</v>
      </c>
      <c r="HM88" s="9">
        <v>204.90899999999999</v>
      </c>
      <c r="HN88" s="9">
        <v>94.994</v>
      </c>
      <c r="HO88" s="9">
        <v>109.91500000000001</v>
      </c>
      <c r="HP88" s="9">
        <v>199.37</v>
      </c>
      <c r="HQ88" s="9">
        <v>95.031000000000006</v>
      </c>
      <c r="HR88" s="9">
        <v>104.34</v>
      </c>
      <c r="HS88" s="9">
        <v>2999.5590000000002</v>
      </c>
      <c r="HT88" s="9">
        <v>1591.9739999999999</v>
      </c>
      <c r="HU88" s="9">
        <v>1407.585</v>
      </c>
      <c r="HV88" s="9">
        <v>2295.1909999999998</v>
      </c>
      <c r="HW88" s="9">
        <v>1379.8810000000001</v>
      </c>
      <c r="HX88" s="9">
        <v>915.31</v>
      </c>
      <c r="HY88" s="9">
        <v>704.36800000000005</v>
      </c>
      <c r="HZ88" s="9">
        <v>212.09299999999999</v>
      </c>
      <c r="IA88" s="9">
        <v>492.27499999999998</v>
      </c>
      <c r="IB88" s="9">
        <v>435.81099999999998</v>
      </c>
      <c r="IC88" s="9">
        <v>243.24</v>
      </c>
      <c r="ID88" s="9">
        <v>192.571</v>
      </c>
      <c r="IE88" s="9">
        <v>90.730999999999995</v>
      </c>
      <c r="IF88" s="9">
        <v>51.055999999999997</v>
      </c>
      <c r="IG88" s="9">
        <v>39.674999999999997</v>
      </c>
      <c r="IH88" s="9">
        <v>50.079000000000001</v>
      </c>
      <c r="II88" s="9">
        <v>36.643999999999998</v>
      </c>
      <c r="IJ88" s="9">
        <v>13.435</v>
      </c>
      <c r="IK88" s="9">
        <v>38.073</v>
      </c>
      <c r="IL88" s="9">
        <v>26.838000000000001</v>
      </c>
      <c r="IM88" s="9">
        <v>11.236000000000001</v>
      </c>
      <c r="IN88" s="9">
        <v>12.006</v>
      </c>
      <c r="IO88" s="9">
        <v>9.8059999999999992</v>
      </c>
      <c r="IP88" s="9">
        <v>2.2000000000000002</v>
      </c>
      <c r="IQ88" s="9">
        <v>40.652000000000001</v>
      </c>
    </row>
    <row r="89" spans="1:251">
      <c r="A89" s="10">
        <v>44197</v>
      </c>
      <c r="B89" s="9">
        <v>12716.803</v>
      </c>
      <c r="C89" s="9">
        <v>6744.9539999999997</v>
      </c>
      <c r="D89" s="9">
        <v>5971.8490000000002</v>
      </c>
      <c r="E89" s="9">
        <v>8747.2569999999996</v>
      </c>
      <c r="F89" s="9">
        <v>5452.0460000000003</v>
      </c>
      <c r="G89" s="9">
        <v>3295.21</v>
      </c>
      <c r="H89" s="9">
        <v>3969.5459999999998</v>
      </c>
      <c r="I89" s="9">
        <v>1292.9079999999999</v>
      </c>
      <c r="J89" s="9">
        <v>2676.6379999999999</v>
      </c>
      <c r="K89" s="9">
        <v>1917.258</v>
      </c>
      <c r="L89" s="9">
        <v>1039.691</v>
      </c>
      <c r="M89" s="9">
        <v>877.56700000000001</v>
      </c>
      <c r="N89" s="9">
        <v>513.52200000000005</v>
      </c>
      <c r="O89" s="9">
        <v>296.81099999999998</v>
      </c>
      <c r="P89" s="9">
        <v>216.71100000000001</v>
      </c>
      <c r="Q89" s="9">
        <v>246.684</v>
      </c>
      <c r="R89" s="9">
        <v>180.33600000000001</v>
      </c>
      <c r="S89" s="9">
        <v>66.347999999999999</v>
      </c>
      <c r="T89" s="9">
        <v>158.23599999999999</v>
      </c>
      <c r="U89" s="9">
        <v>111.877</v>
      </c>
      <c r="V89" s="9">
        <v>46.357999999999997</v>
      </c>
      <c r="W89" s="9">
        <v>88.447999999999993</v>
      </c>
      <c r="X89" s="9">
        <v>68.457999999999998</v>
      </c>
      <c r="Y89" s="9">
        <v>19.989000000000001</v>
      </c>
      <c r="Z89" s="9">
        <v>266.83800000000002</v>
      </c>
      <c r="AA89" s="9">
        <v>116.47499999999999</v>
      </c>
      <c r="AB89" s="9">
        <v>150.363</v>
      </c>
      <c r="AC89" s="9">
        <v>1604.5239999999999</v>
      </c>
      <c r="AD89" s="9">
        <v>855.83</v>
      </c>
      <c r="AE89" s="9">
        <v>748.69500000000005</v>
      </c>
      <c r="AF89" s="9">
        <v>597.75900000000001</v>
      </c>
      <c r="AG89" s="9">
        <v>441.96100000000001</v>
      </c>
      <c r="AH89" s="9">
        <v>155.797</v>
      </c>
      <c r="AI89" s="9">
        <v>1006.766</v>
      </c>
      <c r="AJ89" s="9">
        <v>413.86799999999999</v>
      </c>
      <c r="AK89" s="9">
        <v>592.89800000000002</v>
      </c>
      <c r="AL89" s="9">
        <v>783.43</v>
      </c>
      <c r="AM89" s="9">
        <v>575.52700000000004</v>
      </c>
      <c r="AN89" s="9">
        <v>207.90299999999999</v>
      </c>
      <c r="AO89" s="9">
        <v>1133.827</v>
      </c>
      <c r="AP89" s="9">
        <v>464.16399999999999</v>
      </c>
      <c r="AQ89" s="9">
        <v>669.66300000000001</v>
      </c>
      <c r="AR89" s="9">
        <v>1165.002</v>
      </c>
      <c r="AS89" s="9">
        <v>525.74599999999998</v>
      </c>
      <c r="AT89" s="9">
        <v>639.25599999999997</v>
      </c>
      <c r="AU89" s="9">
        <v>12109.754999999999</v>
      </c>
      <c r="AV89" s="9">
        <v>6375.4539999999997</v>
      </c>
      <c r="AW89" s="9">
        <v>5734.3010000000004</v>
      </c>
      <c r="AX89" s="9">
        <v>8466.384</v>
      </c>
      <c r="AY89" s="9">
        <v>5246.5879999999997</v>
      </c>
      <c r="AZ89" s="9">
        <v>3219.7959999999998</v>
      </c>
      <c r="BA89" s="9">
        <v>3643.3710000000001</v>
      </c>
      <c r="BB89" s="9">
        <v>1128.866</v>
      </c>
      <c r="BC89" s="9">
        <v>2514.5050000000001</v>
      </c>
      <c r="BD89" s="9">
        <v>1852.23</v>
      </c>
      <c r="BE89" s="9">
        <v>994.23599999999999</v>
      </c>
      <c r="BF89" s="9">
        <v>857.99400000000003</v>
      </c>
      <c r="BG89" s="9">
        <v>478.92700000000002</v>
      </c>
      <c r="BH89" s="9">
        <v>269.91699999999997</v>
      </c>
      <c r="BI89" s="9">
        <v>209.01</v>
      </c>
      <c r="BJ89" s="9">
        <v>235.23599999999999</v>
      </c>
      <c r="BK89" s="9">
        <v>170.45599999999999</v>
      </c>
      <c r="BL89" s="9">
        <v>64.781000000000006</v>
      </c>
      <c r="BM89" s="9">
        <v>151.22200000000001</v>
      </c>
      <c r="BN89" s="9">
        <v>105.357</v>
      </c>
      <c r="BO89" s="9">
        <v>45.865000000000002</v>
      </c>
      <c r="BP89" s="9">
        <v>84.013999999999996</v>
      </c>
      <c r="BQ89" s="9">
        <v>65.097999999999999</v>
      </c>
      <c r="BR89" s="9">
        <v>18.916</v>
      </c>
      <c r="BS89" s="9">
        <v>243.691</v>
      </c>
      <c r="BT89" s="9">
        <v>99.460999999999999</v>
      </c>
      <c r="BU89" s="9">
        <v>144.22900000000001</v>
      </c>
      <c r="BV89" s="9">
        <v>1568.615</v>
      </c>
      <c r="BW89" s="9">
        <v>832.88400000000001</v>
      </c>
      <c r="BX89" s="9">
        <v>735.73099999999999</v>
      </c>
      <c r="BY89" s="9">
        <v>587.93399999999997</v>
      </c>
      <c r="BZ89" s="9">
        <v>433.47500000000002</v>
      </c>
      <c r="CA89" s="9">
        <v>154.459</v>
      </c>
      <c r="CB89" s="9">
        <v>980.68100000000004</v>
      </c>
      <c r="CC89" s="9">
        <v>399.40899999999999</v>
      </c>
      <c r="CD89" s="9">
        <v>581.27200000000005</v>
      </c>
      <c r="CE89" s="9">
        <v>763.952</v>
      </c>
      <c r="CF89" s="9">
        <v>558.95299999999997</v>
      </c>
      <c r="CG89" s="9">
        <v>204.99799999999999</v>
      </c>
      <c r="CH89" s="9">
        <v>1088.278</v>
      </c>
      <c r="CI89" s="9">
        <v>435.28300000000002</v>
      </c>
      <c r="CJ89" s="9">
        <v>652.995</v>
      </c>
      <c r="CK89" s="9">
        <v>1131.904</v>
      </c>
      <c r="CL89" s="9">
        <v>504.767</v>
      </c>
      <c r="CM89" s="9">
        <v>627.13699999999994</v>
      </c>
      <c r="CN89" s="9">
        <v>1844.8209999999999</v>
      </c>
      <c r="CO89" s="9">
        <v>936.67499999999995</v>
      </c>
      <c r="CP89" s="9">
        <v>908.14499999999998</v>
      </c>
      <c r="CQ89" s="9">
        <v>805.79499999999996</v>
      </c>
      <c r="CR89" s="9">
        <v>476.57499999999999</v>
      </c>
      <c r="CS89" s="9">
        <v>329.22</v>
      </c>
      <c r="CT89" s="9">
        <v>1039.0250000000001</v>
      </c>
      <c r="CU89" s="9">
        <v>460.1</v>
      </c>
      <c r="CV89" s="9">
        <v>578.92600000000004</v>
      </c>
      <c r="CW89" s="9">
        <v>486.79500000000002</v>
      </c>
      <c r="CX89" s="9">
        <v>237.08099999999999</v>
      </c>
      <c r="CY89" s="9">
        <v>249.715</v>
      </c>
      <c r="CZ89" s="9">
        <v>105.97799999999999</v>
      </c>
      <c r="DA89" s="9">
        <v>50.551000000000002</v>
      </c>
      <c r="DB89" s="9">
        <v>55.427</v>
      </c>
      <c r="DC89" s="9">
        <v>20.59</v>
      </c>
      <c r="DD89" s="9">
        <v>12.353</v>
      </c>
      <c r="DE89" s="9">
        <v>8.2370000000000001</v>
      </c>
      <c r="DF89" s="9">
        <v>11.55</v>
      </c>
      <c r="DG89" s="9">
        <v>7.14</v>
      </c>
      <c r="DH89" s="9">
        <v>4.41</v>
      </c>
      <c r="DI89" s="9">
        <v>9.0399999999999991</v>
      </c>
      <c r="DJ89" s="9">
        <v>5.2130000000000001</v>
      </c>
      <c r="DK89" s="9">
        <v>3.827</v>
      </c>
      <c r="DL89" s="9">
        <v>85.388999999999996</v>
      </c>
      <c r="DM89" s="9">
        <v>38.198</v>
      </c>
      <c r="DN89" s="9">
        <v>47.19</v>
      </c>
      <c r="DO89" s="9">
        <v>440.55399999999997</v>
      </c>
      <c r="DP89" s="9">
        <v>216.72300000000001</v>
      </c>
      <c r="DQ89" s="9">
        <v>223.83099999999999</v>
      </c>
      <c r="DR89" s="9">
        <v>78.293000000000006</v>
      </c>
      <c r="DS89" s="9">
        <v>52.624000000000002</v>
      </c>
      <c r="DT89" s="9">
        <v>25.67</v>
      </c>
      <c r="DU89" s="9">
        <v>362.26100000000002</v>
      </c>
      <c r="DV89" s="9">
        <v>164.1</v>
      </c>
      <c r="DW89" s="9">
        <v>198.161</v>
      </c>
      <c r="DX89" s="9">
        <v>93.388000000000005</v>
      </c>
      <c r="DY89" s="9">
        <v>61.485999999999997</v>
      </c>
      <c r="DZ89" s="9">
        <v>31.902000000000001</v>
      </c>
      <c r="EA89" s="9">
        <v>393.40699999999998</v>
      </c>
      <c r="EB89" s="9">
        <v>175.59399999999999</v>
      </c>
      <c r="EC89" s="9">
        <v>217.81299999999999</v>
      </c>
      <c r="ED89" s="9">
        <v>373.81099999999998</v>
      </c>
      <c r="EE89" s="9">
        <v>171.24</v>
      </c>
      <c r="EF89" s="9">
        <v>202.571</v>
      </c>
      <c r="EG89" s="9">
        <v>694.26400000000001</v>
      </c>
      <c r="EH89" s="9">
        <v>331.678</v>
      </c>
      <c r="EI89" s="9">
        <v>362.58600000000001</v>
      </c>
      <c r="EJ89" s="9">
        <v>166.62799999999999</v>
      </c>
      <c r="EK89" s="9">
        <v>108.133</v>
      </c>
      <c r="EL89" s="9">
        <v>58.494999999999997</v>
      </c>
      <c r="EM89" s="9">
        <v>527.63599999999997</v>
      </c>
      <c r="EN89" s="9">
        <v>223.54499999999999</v>
      </c>
      <c r="EO89" s="9">
        <v>304.09100000000001</v>
      </c>
      <c r="EP89" s="9">
        <v>224.6</v>
      </c>
      <c r="EQ89" s="9">
        <v>100.164</v>
      </c>
      <c r="ER89" s="9">
        <v>124.43600000000001</v>
      </c>
      <c r="ES89" s="9">
        <v>46.034999999999997</v>
      </c>
      <c r="ET89" s="9">
        <v>17.902000000000001</v>
      </c>
      <c r="EU89" s="9">
        <v>28.132999999999999</v>
      </c>
      <c r="EV89" s="9">
        <v>4.2990000000000004</v>
      </c>
      <c r="EW89" s="9">
        <v>1.885</v>
      </c>
      <c r="EX89" s="9">
        <v>2.4129999999999998</v>
      </c>
      <c r="EY89" s="9">
        <v>3.1989999999999998</v>
      </c>
      <c r="EZ89" s="9">
        <v>1.1679999999999999</v>
      </c>
      <c r="FA89" s="9">
        <v>2.0310000000000001</v>
      </c>
      <c r="FB89" s="9">
        <v>1.1000000000000001</v>
      </c>
      <c r="FC89" s="9">
        <v>0.71799999999999997</v>
      </c>
      <c r="FD89" s="9">
        <v>0.38200000000000001</v>
      </c>
      <c r="FE89" s="9">
        <v>41.735999999999997</v>
      </c>
      <c r="FF89" s="9">
        <v>16.016999999999999</v>
      </c>
      <c r="FG89" s="9">
        <v>25.719000000000001</v>
      </c>
      <c r="FH89" s="9">
        <v>205.62</v>
      </c>
      <c r="FI89" s="9">
        <v>94.126999999999995</v>
      </c>
      <c r="FJ89" s="9">
        <v>111.49299999999999</v>
      </c>
      <c r="FK89" s="9">
        <v>19.029</v>
      </c>
      <c r="FL89" s="9">
        <v>14.962999999999999</v>
      </c>
      <c r="FM89" s="9">
        <v>4.0659999999999998</v>
      </c>
      <c r="FN89" s="9">
        <v>186.59100000000001</v>
      </c>
      <c r="FO89" s="9">
        <v>79.164000000000001</v>
      </c>
      <c r="FP89" s="9">
        <v>107.42700000000001</v>
      </c>
      <c r="FQ89" s="9">
        <v>21.777000000000001</v>
      </c>
      <c r="FR89" s="9">
        <v>16.265000000000001</v>
      </c>
      <c r="FS89" s="9">
        <v>5.5119999999999996</v>
      </c>
      <c r="FT89" s="9">
        <v>202.82400000000001</v>
      </c>
      <c r="FU89" s="9">
        <v>83.899000000000001</v>
      </c>
      <c r="FV89" s="9">
        <v>118.92400000000001</v>
      </c>
      <c r="FW89" s="9">
        <v>189.79</v>
      </c>
      <c r="FX89" s="9">
        <v>80.331999999999994</v>
      </c>
      <c r="FY89" s="9">
        <v>109.458</v>
      </c>
      <c r="FZ89" s="9">
        <v>1150.557</v>
      </c>
      <c r="GA89" s="9">
        <v>604.99800000000005</v>
      </c>
      <c r="GB89" s="9">
        <v>545.55899999999997</v>
      </c>
      <c r="GC89" s="9">
        <v>639.16800000000001</v>
      </c>
      <c r="GD89" s="9">
        <v>368.44299999999998</v>
      </c>
      <c r="GE89" s="9">
        <v>270.72500000000002</v>
      </c>
      <c r="GF89" s="9">
        <v>511.38900000000001</v>
      </c>
      <c r="GG89" s="9">
        <v>236.55500000000001</v>
      </c>
      <c r="GH89" s="9">
        <v>274.834</v>
      </c>
      <c r="GI89" s="9">
        <v>262.19499999999999</v>
      </c>
      <c r="GJ89" s="9">
        <v>136.916</v>
      </c>
      <c r="GK89" s="9">
        <v>125.279</v>
      </c>
      <c r="GL89" s="9">
        <v>59.942999999999998</v>
      </c>
      <c r="GM89" s="9">
        <v>32.649000000000001</v>
      </c>
      <c r="GN89" s="9">
        <v>27.294</v>
      </c>
      <c r="GO89" s="9">
        <v>16.291</v>
      </c>
      <c r="GP89" s="9">
        <v>10.467000000000001</v>
      </c>
      <c r="GQ89" s="9">
        <v>5.8239999999999998</v>
      </c>
      <c r="GR89" s="9">
        <v>8.3510000000000009</v>
      </c>
      <c r="GS89" s="9">
        <v>5.9720000000000004</v>
      </c>
      <c r="GT89" s="9">
        <v>2.379</v>
      </c>
      <c r="GU89" s="9">
        <v>7.94</v>
      </c>
      <c r="GV89" s="9">
        <v>4.4950000000000001</v>
      </c>
      <c r="GW89" s="9">
        <v>3.4449999999999998</v>
      </c>
      <c r="GX89" s="9">
        <v>43.652000000000001</v>
      </c>
      <c r="GY89" s="9">
        <v>22.181000000000001</v>
      </c>
      <c r="GZ89" s="9">
        <v>21.471</v>
      </c>
      <c r="HA89" s="9">
        <v>234.934</v>
      </c>
      <c r="HB89" s="9">
        <v>122.596</v>
      </c>
      <c r="HC89" s="9">
        <v>112.33799999999999</v>
      </c>
      <c r="HD89" s="9">
        <v>59.264000000000003</v>
      </c>
      <c r="HE89" s="9">
        <v>37.661000000000001</v>
      </c>
      <c r="HF89" s="9">
        <v>21.603999999999999</v>
      </c>
      <c r="HG89" s="9">
        <v>175.67</v>
      </c>
      <c r="HH89" s="9">
        <v>84.935000000000002</v>
      </c>
      <c r="HI89" s="9">
        <v>90.733999999999995</v>
      </c>
      <c r="HJ89" s="9">
        <v>71.611000000000004</v>
      </c>
      <c r="HK89" s="9">
        <v>45.220999999999997</v>
      </c>
      <c r="HL89" s="9">
        <v>26.39</v>
      </c>
      <c r="HM89" s="9">
        <v>190.584</v>
      </c>
      <c r="HN89" s="9">
        <v>91.694999999999993</v>
      </c>
      <c r="HO89" s="9">
        <v>98.888999999999996</v>
      </c>
      <c r="HP89" s="9">
        <v>184.02099999999999</v>
      </c>
      <c r="HQ89" s="9">
        <v>90.906999999999996</v>
      </c>
      <c r="HR89" s="9">
        <v>93.113</v>
      </c>
      <c r="HS89" s="9">
        <v>2951.9229999999998</v>
      </c>
      <c r="HT89" s="9">
        <v>1572.6579999999999</v>
      </c>
      <c r="HU89" s="9">
        <v>1379.2650000000001</v>
      </c>
      <c r="HV89" s="9">
        <v>2265.625</v>
      </c>
      <c r="HW89" s="9">
        <v>1360.76</v>
      </c>
      <c r="HX89" s="9">
        <v>904.86400000000003</v>
      </c>
      <c r="HY89" s="9">
        <v>686.298</v>
      </c>
      <c r="HZ89" s="9">
        <v>211.89699999999999</v>
      </c>
      <c r="IA89" s="9">
        <v>474.40100000000001</v>
      </c>
      <c r="IB89" s="9">
        <v>446.255</v>
      </c>
      <c r="IC89" s="9">
        <v>257.57400000000001</v>
      </c>
      <c r="ID89" s="9">
        <v>188.68100000000001</v>
      </c>
      <c r="IE89" s="9">
        <v>103.075</v>
      </c>
      <c r="IF89" s="9">
        <v>54.139000000000003</v>
      </c>
      <c r="IG89" s="9">
        <v>48.936999999999998</v>
      </c>
      <c r="IH89" s="9">
        <v>58.680999999999997</v>
      </c>
      <c r="II89" s="9">
        <v>39.607999999999997</v>
      </c>
      <c r="IJ89" s="9">
        <v>19.073</v>
      </c>
      <c r="IK89" s="9">
        <v>41.844000000000001</v>
      </c>
      <c r="IL89" s="9">
        <v>28.199000000000002</v>
      </c>
      <c r="IM89" s="9">
        <v>13.645</v>
      </c>
      <c r="IN89" s="9">
        <v>16.837</v>
      </c>
      <c r="IO89" s="9">
        <v>11.409000000000001</v>
      </c>
      <c r="IP89" s="9">
        <v>5.4279999999999999</v>
      </c>
      <c r="IQ89" s="9">
        <v>44.393999999999998</v>
      </c>
    </row>
    <row r="90" spans="1:251">
      <c r="A90" s="10">
        <v>44228</v>
      </c>
      <c r="B90" s="9">
        <v>13019.165000000001</v>
      </c>
      <c r="C90" s="9">
        <v>6860.973</v>
      </c>
      <c r="D90" s="9">
        <v>6158.192</v>
      </c>
      <c r="E90" s="9">
        <v>8961.1509999999998</v>
      </c>
      <c r="F90" s="9">
        <v>5551.0389999999998</v>
      </c>
      <c r="G90" s="9">
        <v>3410.1129999999998</v>
      </c>
      <c r="H90" s="9">
        <v>4058.0140000000001</v>
      </c>
      <c r="I90" s="9">
        <v>1309.934</v>
      </c>
      <c r="J90" s="9">
        <v>2748.08</v>
      </c>
      <c r="K90" s="9">
        <v>1901.8720000000001</v>
      </c>
      <c r="L90" s="9">
        <v>1034.7919999999999</v>
      </c>
      <c r="M90" s="9">
        <v>867.08</v>
      </c>
      <c r="N90" s="9">
        <v>549.96900000000005</v>
      </c>
      <c r="O90" s="9">
        <v>305.21300000000002</v>
      </c>
      <c r="P90" s="9">
        <v>244.756</v>
      </c>
      <c r="Q90" s="9">
        <v>238.03200000000001</v>
      </c>
      <c r="R90" s="9">
        <v>171.68600000000001</v>
      </c>
      <c r="S90" s="9">
        <v>66.344999999999999</v>
      </c>
      <c r="T90" s="9">
        <v>160.53899999999999</v>
      </c>
      <c r="U90" s="9">
        <v>114.599</v>
      </c>
      <c r="V90" s="9">
        <v>45.94</v>
      </c>
      <c r="W90" s="9">
        <v>77.492999999999995</v>
      </c>
      <c r="X90" s="9">
        <v>57.087000000000003</v>
      </c>
      <c r="Y90" s="9">
        <v>20.405999999999999</v>
      </c>
      <c r="Z90" s="9">
        <v>311.93700000000001</v>
      </c>
      <c r="AA90" s="9">
        <v>133.52600000000001</v>
      </c>
      <c r="AB90" s="9">
        <v>178.411</v>
      </c>
      <c r="AC90" s="9">
        <v>1565.453</v>
      </c>
      <c r="AD90" s="9">
        <v>848.16700000000003</v>
      </c>
      <c r="AE90" s="9">
        <v>717.28599999999994</v>
      </c>
      <c r="AF90" s="9">
        <v>585.65099999999995</v>
      </c>
      <c r="AG90" s="9">
        <v>438.899</v>
      </c>
      <c r="AH90" s="9">
        <v>146.75200000000001</v>
      </c>
      <c r="AI90" s="9">
        <v>979.80200000000002</v>
      </c>
      <c r="AJ90" s="9">
        <v>409.26799999999997</v>
      </c>
      <c r="AK90" s="9">
        <v>570.53399999999999</v>
      </c>
      <c r="AL90" s="9">
        <v>762.13300000000004</v>
      </c>
      <c r="AM90" s="9">
        <v>565.11699999999996</v>
      </c>
      <c r="AN90" s="9">
        <v>197.01499999999999</v>
      </c>
      <c r="AO90" s="9">
        <v>1139.74</v>
      </c>
      <c r="AP90" s="9">
        <v>469.67500000000001</v>
      </c>
      <c r="AQ90" s="9">
        <v>670.06500000000005</v>
      </c>
      <c r="AR90" s="9">
        <v>1140.3409999999999</v>
      </c>
      <c r="AS90" s="9">
        <v>523.86699999999996</v>
      </c>
      <c r="AT90" s="9">
        <v>616.47400000000005</v>
      </c>
      <c r="AU90" s="9">
        <v>12364.591</v>
      </c>
      <c r="AV90" s="9">
        <v>6463.0460000000003</v>
      </c>
      <c r="AW90" s="9">
        <v>5901.5439999999999</v>
      </c>
      <c r="AX90" s="9">
        <v>8663.4009999999998</v>
      </c>
      <c r="AY90" s="9">
        <v>5332.3440000000001</v>
      </c>
      <c r="AZ90" s="9">
        <v>3331.058</v>
      </c>
      <c r="BA90" s="9">
        <v>3701.1889999999999</v>
      </c>
      <c r="BB90" s="9">
        <v>1130.702</v>
      </c>
      <c r="BC90" s="9">
        <v>2570.4870000000001</v>
      </c>
      <c r="BD90" s="9">
        <v>1821.0820000000001</v>
      </c>
      <c r="BE90" s="9">
        <v>990.49099999999999</v>
      </c>
      <c r="BF90" s="9">
        <v>830.59100000000001</v>
      </c>
      <c r="BG90" s="9">
        <v>504.00700000000001</v>
      </c>
      <c r="BH90" s="9">
        <v>280.47800000000001</v>
      </c>
      <c r="BI90" s="9">
        <v>223.529</v>
      </c>
      <c r="BJ90" s="9">
        <v>227.517</v>
      </c>
      <c r="BK90" s="9">
        <v>164.28</v>
      </c>
      <c r="BL90" s="9">
        <v>63.237000000000002</v>
      </c>
      <c r="BM90" s="9">
        <v>153.53</v>
      </c>
      <c r="BN90" s="9">
        <v>108.551</v>
      </c>
      <c r="BO90" s="9">
        <v>44.978999999999999</v>
      </c>
      <c r="BP90" s="9">
        <v>73.986999999999995</v>
      </c>
      <c r="BQ90" s="9">
        <v>55.728999999999999</v>
      </c>
      <c r="BR90" s="9">
        <v>18.257999999999999</v>
      </c>
      <c r="BS90" s="9">
        <v>276.49</v>
      </c>
      <c r="BT90" s="9">
        <v>116.19799999999999</v>
      </c>
      <c r="BU90" s="9">
        <v>160.292</v>
      </c>
      <c r="BV90" s="9">
        <v>1519.383</v>
      </c>
      <c r="BW90" s="9">
        <v>821.024</v>
      </c>
      <c r="BX90" s="9">
        <v>698.35900000000004</v>
      </c>
      <c r="BY90" s="9">
        <v>573.97</v>
      </c>
      <c r="BZ90" s="9">
        <v>429.60300000000001</v>
      </c>
      <c r="CA90" s="9">
        <v>144.36699999999999</v>
      </c>
      <c r="CB90" s="9">
        <v>945.41300000000001</v>
      </c>
      <c r="CC90" s="9">
        <v>391.42</v>
      </c>
      <c r="CD90" s="9">
        <v>553.99300000000005</v>
      </c>
      <c r="CE90" s="9">
        <v>742.36400000000003</v>
      </c>
      <c r="CF90" s="9">
        <v>550.40200000000004</v>
      </c>
      <c r="CG90" s="9">
        <v>191.96199999999999</v>
      </c>
      <c r="CH90" s="9">
        <v>1078.7180000000001</v>
      </c>
      <c r="CI90" s="9">
        <v>440.089</v>
      </c>
      <c r="CJ90" s="9">
        <v>638.62900000000002</v>
      </c>
      <c r="CK90" s="9">
        <v>1098.944</v>
      </c>
      <c r="CL90" s="9">
        <v>499.971</v>
      </c>
      <c r="CM90" s="9">
        <v>598.97199999999998</v>
      </c>
      <c r="CN90" s="9">
        <v>1873.683</v>
      </c>
      <c r="CO90" s="9">
        <v>938.18299999999999</v>
      </c>
      <c r="CP90" s="9">
        <v>935.50099999999998</v>
      </c>
      <c r="CQ90" s="9">
        <v>826.04300000000001</v>
      </c>
      <c r="CR90" s="9">
        <v>478.93400000000003</v>
      </c>
      <c r="CS90" s="9">
        <v>347.10899999999998</v>
      </c>
      <c r="CT90" s="9">
        <v>1047.6400000000001</v>
      </c>
      <c r="CU90" s="9">
        <v>459.24799999999999</v>
      </c>
      <c r="CV90" s="9">
        <v>588.39200000000005</v>
      </c>
      <c r="CW90" s="9">
        <v>464.58800000000002</v>
      </c>
      <c r="CX90" s="9">
        <v>239.375</v>
      </c>
      <c r="CY90" s="9">
        <v>225.21199999999999</v>
      </c>
      <c r="CZ90" s="9">
        <v>106.349</v>
      </c>
      <c r="DA90" s="9">
        <v>52.889000000000003</v>
      </c>
      <c r="DB90" s="9">
        <v>53.46</v>
      </c>
      <c r="DC90" s="9">
        <v>18.48</v>
      </c>
      <c r="DD90" s="9">
        <v>12.205</v>
      </c>
      <c r="DE90" s="9">
        <v>6.2759999999999998</v>
      </c>
      <c r="DF90" s="9">
        <v>13.784000000000001</v>
      </c>
      <c r="DG90" s="9">
        <v>9.3350000000000009</v>
      </c>
      <c r="DH90" s="9">
        <v>4.4489999999999998</v>
      </c>
      <c r="DI90" s="9">
        <v>4.6959999999999997</v>
      </c>
      <c r="DJ90" s="9">
        <v>2.87</v>
      </c>
      <c r="DK90" s="9">
        <v>1.827</v>
      </c>
      <c r="DL90" s="9">
        <v>87.867999999999995</v>
      </c>
      <c r="DM90" s="9">
        <v>40.683999999999997</v>
      </c>
      <c r="DN90" s="9">
        <v>47.185000000000002</v>
      </c>
      <c r="DO90" s="9">
        <v>409.46800000000002</v>
      </c>
      <c r="DP90" s="9">
        <v>210.172</v>
      </c>
      <c r="DQ90" s="9">
        <v>199.29599999999999</v>
      </c>
      <c r="DR90" s="9">
        <v>79.016000000000005</v>
      </c>
      <c r="DS90" s="9">
        <v>53.908999999999999</v>
      </c>
      <c r="DT90" s="9">
        <v>25.106999999999999</v>
      </c>
      <c r="DU90" s="9">
        <v>330.45100000000002</v>
      </c>
      <c r="DV90" s="9">
        <v>156.26300000000001</v>
      </c>
      <c r="DW90" s="9">
        <v>174.18799999999999</v>
      </c>
      <c r="DX90" s="9">
        <v>92.802000000000007</v>
      </c>
      <c r="DY90" s="9">
        <v>63.874000000000002</v>
      </c>
      <c r="DZ90" s="9">
        <v>28.928000000000001</v>
      </c>
      <c r="EA90" s="9">
        <v>371.786</v>
      </c>
      <c r="EB90" s="9">
        <v>175.50200000000001</v>
      </c>
      <c r="EC90" s="9">
        <v>196.28399999999999</v>
      </c>
      <c r="ED90" s="9">
        <v>344.23599999999999</v>
      </c>
      <c r="EE90" s="9">
        <v>165.59800000000001</v>
      </c>
      <c r="EF90" s="9">
        <v>178.637</v>
      </c>
      <c r="EG90" s="9">
        <v>691.94799999999998</v>
      </c>
      <c r="EH90" s="9">
        <v>329.851</v>
      </c>
      <c r="EI90" s="9">
        <v>362.09699999999998</v>
      </c>
      <c r="EJ90" s="9">
        <v>168.90799999999999</v>
      </c>
      <c r="EK90" s="9">
        <v>111.38800000000001</v>
      </c>
      <c r="EL90" s="9">
        <v>57.521000000000001</v>
      </c>
      <c r="EM90" s="9">
        <v>523.03899999999999</v>
      </c>
      <c r="EN90" s="9">
        <v>218.46299999999999</v>
      </c>
      <c r="EO90" s="9">
        <v>304.57600000000002</v>
      </c>
      <c r="EP90" s="9">
        <v>193.435</v>
      </c>
      <c r="EQ90" s="9">
        <v>87.634</v>
      </c>
      <c r="ER90" s="9">
        <v>105.8</v>
      </c>
      <c r="ES90" s="9">
        <v>51.487000000000002</v>
      </c>
      <c r="ET90" s="9">
        <v>19.507000000000001</v>
      </c>
      <c r="EU90" s="9">
        <v>31.98</v>
      </c>
      <c r="EV90" s="9">
        <v>6.23</v>
      </c>
      <c r="EW90" s="9">
        <v>3.9929999999999999</v>
      </c>
      <c r="EX90" s="9">
        <v>2.2370000000000001</v>
      </c>
      <c r="EY90" s="9">
        <v>5.6379999999999999</v>
      </c>
      <c r="EZ90" s="9">
        <v>3.718</v>
      </c>
      <c r="FA90" s="9">
        <v>1.92</v>
      </c>
      <c r="FB90" s="9">
        <v>0.59199999999999997</v>
      </c>
      <c r="FC90" s="9">
        <v>0.27500000000000002</v>
      </c>
      <c r="FD90" s="9">
        <v>0.317</v>
      </c>
      <c r="FE90" s="9">
        <v>45.256999999999998</v>
      </c>
      <c r="FF90" s="9">
        <v>15.513999999999999</v>
      </c>
      <c r="FG90" s="9">
        <v>29.742999999999999</v>
      </c>
      <c r="FH90" s="9">
        <v>165.464</v>
      </c>
      <c r="FI90" s="9">
        <v>75.436999999999998</v>
      </c>
      <c r="FJ90" s="9">
        <v>90.027000000000001</v>
      </c>
      <c r="FK90" s="9">
        <v>15.164</v>
      </c>
      <c r="FL90" s="9">
        <v>11.709</v>
      </c>
      <c r="FM90" s="9">
        <v>3.4550000000000001</v>
      </c>
      <c r="FN90" s="9">
        <v>150.30000000000001</v>
      </c>
      <c r="FO90" s="9">
        <v>63.728999999999999</v>
      </c>
      <c r="FP90" s="9">
        <v>86.572000000000003</v>
      </c>
      <c r="FQ90" s="9">
        <v>19.651</v>
      </c>
      <c r="FR90" s="9">
        <v>14.497999999999999</v>
      </c>
      <c r="FS90" s="9">
        <v>5.1529999999999996</v>
      </c>
      <c r="FT90" s="9">
        <v>173.78399999999999</v>
      </c>
      <c r="FU90" s="9">
        <v>73.137</v>
      </c>
      <c r="FV90" s="9">
        <v>100.64700000000001</v>
      </c>
      <c r="FW90" s="9">
        <v>155.93799999999999</v>
      </c>
      <c r="FX90" s="9">
        <v>67.445999999999998</v>
      </c>
      <c r="FY90" s="9">
        <v>88.492000000000004</v>
      </c>
      <c r="FZ90" s="9">
        <v>1181.7360000000001</v>
      </c>
      <c r="GA90" s="9">
        <v>608.33100000000002</v>
      </c>
      <c r="GB90" s="9">
        <v>573.404</v>
      </c>
      <c r="GC90" s="9">
        <v>657.13499999999999</v>
      </c>
      <c r="GD90" s="9">
        <v>367.54599999999999</v>
      </c>
      <c r="GE90" s="9">
        <v>289.58800000000002</v>
      </c>
      <c r="GF90" s="9">
        <v>524.601</v>
      </c>
      <c r="GG90" s="9">
        <v>240.785</v>
      </c>
      <c r="GH90" s="9">
        <v>283.81599999999997</v>
      </c>
      <c r="GI90" s="9">
        <v>271.15300000000002</v>
      </c>
      <c r="GJ90" s="9">
        <v>151.74100000000001</v>
      </c>
      <c r="GK90" s="9">
        <v>119.41200000000001</v>
      </c>
      <c r="GL90" s="9">
        <v>54.862000000000002</v>
      </c>
      <c r="GM90" s="9">
        <v>33.381999999999998</v>
      </c>
      <c r="GN90" s="9">
        <v>21.48</v>
      </c>
      <c r="GO90" s="9">
        <v>12.250999999999999</v>
      </c>
      <c r="GP90" s="9">
        <v>8.2119999999999997</v>
      </c>
      <c r="GQ90" s="9">
        <v>4.0380000000000003</v>
      </c>
      <c r="GR90" s="9">
        <v>8.1470000000000002</v>
      </c>
      <c r="GS90" s="9">
        <v>5.6180000000000003</v>
      </c>
      <c r="GT90" s="9">
        <v>2.5289999999999999</v>
      </c>
      <c r="GU90" s="9">
        <v>4.1040000000000001</v>
      </c>
      <c r="GV90" s="9">
        <v>2.5939999999999999</v>
      </c>
      <c r="GW90" s="9">
        <v>1.5089999999999999</v>
      </c>
      <c r="GX90" s="9">
        <v>42.610999999999997</v>
      </c>
      <c r="GY90" s="9">
        <v>25.17</v>
      </c>
      <c r="GZ90" s="9">
        <v>17.442</v>
      </c>
      <c r="HA90" s="9">
        <v>244.00399999999999</v>
      </c>
      <c r="HB90" s="9">
        <v>134.73500000000001</v>
      </c>
      <c r="HC90" s="9">
        <v>109.26900000000001</v>
      </c>
      <c r="HD90" s="9">
        <v>63.853000000000002</v>
      </c>
      <c r="HE90" s="9">
        <v>42.2</v>
      </c>
      <c r="HF90" s="9">
        <v>21.652000000000001</v>
      </c>
      <c r="HG90" s="9">
        <v>180.15100000000001</v>
      </c>
      <c r="HH90" s="9">
        <v>92.534999999999997</v>
      </c>
      <c r="HI90" s="9">
        <v>87.616</v>
      </c>
      <c r="HJ90" s="9">
        <v>73.152000000000001</v>
      </c>
      <c r="HK90" s="9">
        <v>49.375999999999998</v>
      </c>
      <c r="HL90" s="9">
        <v>23.774999999999999</v>
      </c>
      <c r="HM90" s="9">
        <v>198.00200000000001</v>
      </c>
      <c r="HN90" s="9">
        <v>102.36499999999999</v>
      </c>
      <c r="HO90" s="9">
        <v>95.637</v>
      </c>
      <c r="HP90" s="9">
        <v>188.298</v>
      </c>
      <c r="HQ90" s="9">
        <v>98.152000000000001</v>
      </c>
      <c r="HR90" s="9">
        <v>90.144999999999996</v>
      </c>
      <c r="HS90" s="9">
        <v>2998.837</v>
      </c>
      <c r="HT90" s="9">
        <v>1590.9829999999999</v>
      </c>
      <c r="HU90" s="9">
        <v>1407.8530000000001</v>
      </c>
      <c r="HV90" s="9">
        <v>2290.56</v>
      </c>
      <c r="HW90" s="9">
        <v>1373.4690000000001</v>
      </c>
      <c r="HX90" s="9">
        <v>917.09100000000001</v>
      </c>
      <c r="HY90" s="9">
        <v>708.27700000000004</v>
      </c>
      <c r="HZ90" s="9">
        <v>217.51400000000001</v>
      </c>
      <c r="IA90" s="9">
        <v>490.76299999999998</v>
      </c>
      <c r="IB90" s="9">
        <v>439.02100000000002</v>
      </c>
      <c r="IC90" s="9">
        <v>260.10700000000003</v>
      </c>
      <c r="ID90" s="9">
        <v>178.91300000000001</v>
      </c>
      <c r="IE90" s="9">
        <v>111.983</v>
      </c>
      <c r="IF90" s="9">
        <v>72.555000000000007</v>
      </c>
      <c r="IG90" s="9">
        <v>39.427999999999997</v>
      </c>
      <c r="IH90" s="9">
        <v>57.951000000000001</v>
      </c>
      <c r="II90" s="9">
        <v>42.915999999999997</v>
      </c>
      <c r="IJ90" s="9">
        <v>15.035</v>
      </c>
      <c r="IK90" s="9">
        <v>42.119</v>
      </c>
      <c r="IL90" s="9">
        <v>30.03</v>
      </c>
      <c r="IM90" s="9">
        <v>12.089</v>
      </c>
      <c r="IN90" s="9">
        <v>15.833</v>
      </c>
      <c r="IO90" s="9">
        <v>12.885999999999999</v>
      </c>
      <c r="IP90" s="9">
        <v>2.9460000000000002</v>
      </c>
      <c r="IQ90" s="9">
        <v>54.031999999999996</v>
      </c>
    </row>
    <row r="91" spans="1:251">
      <c r="A91" s="10">
        <v>44256</v>
      </c>
      <c r="B91" s="9">
        <v>13044.886</v>
      </c>
      <c r="C91" s="9">
        <v>6856.0929999999998</v>
      </c>
      <c r="D91" s="9">
        <v>6188.7929999999997</v>
      </c>
      <c r="E91" s="9">
        <v>8822.1129999999994</v>
      </c>
      <c r="F91" s="9">
        <v>5487.5240000000003</v>
      </c>
      <c r="G91" s="9">
        <v>3334.5889999999999</v>
      </c>
      <c r="H91" s="9">
        <v>4222.7730000000001</v>
      </c>
      <c r="I91" s="9">
        <v>1368.569</v>
      </c>
      <c r="J91" s="9">
        <v>2854.2049999999999</v>
      </c>
      <c r="K91" s="9">
        <v>1784.83</v>
      </c>
      <c r="L91" s="9">
        <v>969.048</v>
      </c>
      <c r="M91" s="9">
        <v>815.78099999999995</v>
      </c>
      <c r="N91" s="9">
        <v>387.73</v>
      </c>
      <c r="O91" s="9">
        <v>218.727</v>
      </c>
      <c r="P91" s="9">
        <v>169.00299999999999</v>
      </c>
      <c r="Q91" s="9">
        <v>157.11000000000001</v>
      </c>
      <c r="R91" s="9">
        <v>121.751</v>
      </c>
      <c r="S91" s="9">
        <v>35.359000000000002</v>
      </c>
      <c r="T91" s="9">
        <v>99.421999999999997</v>
      </c>
      <c r="U91" s="9">
        <v>78.236000000000004</v>
      </c>
      <c r="V91" s="9">
        <v>21.186</v>
      </c>
      <c r="W91" s="9">
        <v>57.689</v>
      </c>
      <c r="X91" s="9">
        <v>43.515999999999998</v>
      </c>
      <c r="Y91" s="9">
        <v>14.173</v>
      </c>
      <c r="Z91" s="9">
        <v>230.62</v>
      </c>
      <c r="AA91" s="9">
        <v>96.975999999999999</v>
      </c>
      <c r="AB91" s="9">
        <v>133.64400000000001</v>
      </c>
      <c r="AC91" s="9">
        <v>1560.0920000000001</v>
      </c>
      <c r="AD91" s="9">
        <v>837.07</v>
      </c>
      <c r="AE91" s="9">
        <v>723.02200000000005</v>
      </c>
      <c r="AF91" s="9">
        <v>586.05799999999999</v>
      </c>
      <c r="AG91" s="9">
        <v>443.98899999999998</v>
      </c>
      <c r="AH91" s="9">
        <v>142.06800000000001</v>
      </c>
      <c r="AI91" s="9">
        <v>974.03499999999997</v>
      </c>
      <c r="AJ91" s="9">
        <v>393.08100000000002</v>
      </c>
      <c r="AK91" s="9">
        <v>580.95399999999995</v>
      </c>
      <c r="AL91" s="9">
        <v>697.44399999999996</v>
      </c>
      <c r="AM91" s="9">
        <v>530.79399999999998</v>
      </c>
      <c r="AN91" s="9">
        <v>166.65</v>
      </c>
      <c r="AO91" s="9">
        <v>1087.386</v>
      </c>
      <c r="AP91" s="9">
        <v>438.25400000000002</v>
      </c>
      <c r="AQ91" s="9">
        <v>649.13199999999995</v>
      </c>
      <c r="AR91" s="9">
        <v>1073.4559999999999</v>
      </c>
      <c r="AS91" s="9">
        <v>471.31599999999997</v>
      </c>
      <c r="AT91" s="9">
        <v>602.14</v>
      </c>
      <c r="AU91" s="9">
        <v>12398.573</v>
      </c>
      <c r="AV91" s="9">
        <v>6464.76</v>
      </c>
      <c r="AW91" s="9">
        <v>5933.8130000000001</v>
      </c>
      <c r="AX91" s="9">
        <v>8528.3619999999992</v>
      </c>
      <c r="AY91" s="9">
        <v>5273.4380000000001</v>
      </c>
      <c r="AZ91" s="9">
        <v>3254.924</v>
      </c>
      <c r="BA91" s="9">
        <v>3870.21</v>
      </c>
      <c r="BB91" s="9">
        <v>1191.3219999999999</v>
      </c>
      <c r="BC91" s="9">
        <v>2678.8890000000001</v>
      </c>
      <c r="BD91" s="9">
        <v>1712.0139999999999</v>
      </c>
      <c r="BE91" s="9">
        <v>923.97699999999998</v>
      </c>
      <c r="BF91" s="9">
        <v>788.03700000000003</v>
      </c>
      <c r="BG91" s="9">
        <v>354.66</v>
      </c>
      <c r="BH91" s="9">
        <v>197.035</v>
      </c>
      <c r="BI91" s="9">
        <v>157.625</v>
      </c>
      <c r="BJ91" s="9">
        <v>147.41999999999999</v>
      </c>
      <c r="BK91" s="9">
        <v>112.61499999999999</v>
      </c>
      <c r="BL91" s="9">
        <v>34.805</v>
      </c>
      <c r="BM91" s="9">
        <v>92.864000000000004</v>
      </c>
      <c r="BN91" s="9">
        <v>71.677999999999997</v>
      </c>
      <c r="BO91" s="9">
        <v>21.186</v>
      </c>
      <c r="BP91" s="9">
        <v>54.555999999999997</v>
      </c>
      <c r="BQ91" s="9">
        <v>40.936999999999998</v>
      </c>
      <c r="BR91" s="9">
        <v>13.619</v>
      </c>
      <c r="BS91" s="9">
        <v>207.24</v>
      </c>
      <c r="BT91" s="9">
        <v>84.418999999999997</v>
      </c>
      <c r="BU91" s="9">
        <v>122.821</v>
      </c>
      <c r="BV91" s="9">
        <v>1513.9259999999999</v>
      </c>
      <c r="BW91" s="9">
        <v>809.31100000000004</v>
      </c>
      <c r="BX91" s="9">
        <v>704.61400000000003</v>
      </c>
      <c r="BY91" s="9">
        <v>573.31200000000001</v>
      </c>
      <c r="BZ91" s="9">
        <v>432.46800000000002</v>
      </c>
      <c r="CA91" s="9">
        <v>140.84399999999999</v>
      </c>
      <c r="CB91" s="9">
        <v>940.61400000000003</v>
      </c>
      <c r="CC91" s="9">
        <v>376.84399999999999</v>
      </c>
      <c r="CD91" s="9">
        <v>563.77</v>
      </c>
      <c r="CE91" s="9">
        <v>677.92399999999998</v>
      </c>
      <c r="CF91" s="9">
        <v>513.053</v>
      </c>
      <c r="CG91" s="9">
        <v>164.87100000000001</v>
      </c>
      <c r="CH91" s="9">
        <v>1034.0899999999999</v>
      </c>
      <c r="CI91" s="9">
        <v>410.92399999999998</v>
      </c>
      <c r="CJ91" s="9">
        <v>623.16600000000005</v>
      </c>
      <c r="CK91" s="9">
        <v>1033.4780000000001</v>
      </c>
      <c r="CL91" s="9">
        <v>448.52199999999999</v>
      </c>
      <c r="CM91" s="9">
        <v>584.95600000000002</v>
      </c>
      <c r="CN91" s="9">
        <v>1889.895</v>
      </c>
      <c r="CO91" s="9">
        <v>938.51400000000001</v>
      </c>
      <c r="CP91" s="9">
        <v>951.38199999999995</v>
      </c>
      <c r="CQ91" s="9">
        <v>792.15800000000002</v>
      </c>
      <c r="CR91" s="9">
        <v>462.88900000000001</v>
      </c>
      <c r="CS91" s="9">
        <v>329.26799999999997</v>
      </c>
      <c r="CT91" s="9">
        <v>1097.7370000000001</v>
      </c>
      <c r="CU91" s="9">
        <v>475.62400000000002</v>
      </c>
      <c r="CV91" s="9">
        <v>622.11300000000006</v>
      </c>
      <c r="CW91" s="9">
        <v>445.15300000000002</v>
      </c>
      <c r="CX91" s="9">
        <v>219.411</v>
      </c>
      <c r="CY91" s="9">
        <v>225.74199999999999</v>
      </c>
      <c r="CZ91" s="9">
        <v>79.709000000000003</v>
      </c>
      <c r="DA91" s="9">
        <v>36.927999999999997</v>
      </c>
      <c r="DB91" s="9">
        <v>42.780999999999999</v>
      </c>
      <c r="DC91" s="9">
        <v>15.959</v>
      </c>
      <c r="DD91" s="9">
        <v>10.343999999999999</v>
      </c>
      <c r="DE91" s="9">
        <v>5.6150000000000002</v>
      </c>
      <c r="DF91" s="9">
        <v>7.9909999999999997</v>
      </c>
      <c r="DG91" s="9">
        <v>5.9459999999999997</v>
      </c>
      <c r="DH91" s="9">
        <v>2.0449999999999999</v>
      </c>
      <c r="DI91" s="9">
        <v>7.968</v>
      </c>
      <c r="DJ91" s="9">
        <v>4.3979999999999997</v>
      </c>
      <c r="DK91" s="9">
        <v>3.57</v>
      </c>
      <c r="DL91" s="9">
        <v>63.75</v>
      </c>
      <c r="DM91" s="9">
        <v>26.584</v>
      </c>
      <c r="DN91" s="9">
        <v>37.165999999999997</v>
      </c>
      <c r="DO91" s="9">
        <v>407.572</v>
      </c>
      <c r="DP91" s="9">
        <v>202.09899999999999</v>
      </c>
      <c r="DQ91" s="9">
        <v>205.47200000000001</v>
      </c>
      <c r="DR91" s="9">
        <v>81.507999999999996</v>
      </c>
      <c r="DS91" s="9">
        <v>57.826000000000001</v>
      </c>
      <c r="DT91" s="9">
        <v>23.681999999999999</v>
      </c>
      <c r="DU91" s="9">
        <v>326.06400000000002</v>
      </c>
      <c r="DV91" s="9">
        <v>144.274</v>
      </c>
      <c r="DW91" s="9">
        <v>181.79</v>
      </c>
      <c r="DX91" s="9">
        <v>91.100999999999999</v>
      </c>
      <c r="DY91" s="9">
        <v>63.93</v>
      </c>
      <c r="DZ91" s="9">
        <v>27.170999999999999</v>
      </c>
      <c r="EA91" s="9">
        <v>354.05200000000002</v>
      </c>
      <c r="EB91" s="9">
        <v>155.48099999999999</v>
      </c>
      <c r="EC91" s="9">
        <v>198.571</v>
      </c>
      <c r="ED91" s="9">
        <v>334.05500000000001</v>
      </c>
      <c r="EE91" s="9">
        <v>150.22</v>
      </c>
      <c r="EF91" s="9">
        <v>183.83500000000001</v>
      </c>
      <c r="EG91" s="9">
        <v>687.55899999999997</v>
      </c>
      <c r="EH91" s="9">
        <v>323.99900000000002</v>
      </c>
      <c r="EI91" s="9">
        <v>363.56099999999998</v>
      </c>
      <c r="EJ91" s="9">
        <v>153.333</v>
      </c>
      <c r="EK91" s="9">
        <v>95.885999999999996</v>
      </c>
      <c r="EL91" s="9">
        <v>57.447000000000003</v>
      </c>
      <c r="EM91" s="9">
        <v>534.22699999999998</v>
      </c>
      <c r="EN91" s="9">
        <v>228.113</v>
      </c>
      <c r="EO91" s="9">
        <v>306.113</v>
      </c>
      <c r="EP91" s="9">
        <v>190.73699999999999</v>
      </c>
      <c r="EQ91" s="9">
        <v>91.555999999999997</v>
      </c>
      <c r="ER91" s="9">
        <v>99.180999999999997</v>
      </c>
      <c r="ES91" s="9">
        <v>36.43</v>
      </c>
      <c r="ET91" s="9">
        <v>17.02</v>
      </c>
      <c r="EU91" s="9">
        <v>19.411000000000001</v>
      </c>
      <c r="EV91" s="9">
        <v>3.8849999999999998</v>
      </c>
      <c r="EW91" s="9">
        <v>2.3530000000000002</v>
      </c>
      <c r="EX91" s="9">
        <v>1.5329999999999999</v>
      </c>
      <c r="EY91" s="9">
        <v>1.8009999999999999</v>
      </c>
      <c r="EZ91" s="9">
        <v>1.8009999999999999</v>
      </c>
      <c r="FA91" s="9">
        <v>0</v>
      </c>
      <c r="FB91" s="9">
        <v>2.0840000000000001</v>
      </c>
      <c r="FC91" s="9">
        <v>0.55100000000000005</v>
      </c>
      <c r="FD91" s="9">
        <v>1.5329999999999999</v>
      </c>
      <c r="FE91" s="9">
        <v>32.545000000000002</v>
      </c>
      <c r="FF91" s="9">
        <v>14.667</v>
      </c>
      <c r="FG91" s="9">
        <v>17.878</v>
      </c>
      <c r="FH91" s="9">
        <v>173.09899999999999</v>
      </c>
      <c r="FI91" s="9">
        <v>82.656000000000006</v>
      </c>
      <c r="FJ91" s="9">
        <v>90.442999999999998</v>
      </c>
      <c r="FK91" s="9">
        <v>20.995000000000001</v>
      </c>
      <c r="FL91" s="9">
        <v>14.374000000000001</v>
      </c>
      <c r="FM91" s="9">
        <v>6.6210000000000004</v>
      </c>
      <c r="FN91" s="9">
        <v>152.10300000000001</v>
      </c>
      <c r="FO91" s="9">
        <v>68.281999999999996</v>
      </c>
      <c r="FP91" s="9">
        <v>83.820999999999998</v>
      </c>
      <c r="FQ91" s="9">
        <v>23.603000000000002</v>
      </c>
      <c r="FR91" s="9">
        <v>16.446999999999999</v>
      </c>
      <c r="FS91" s="9">
        <v>7.1559999999999997</v>
      </c>
      <c r="FT91" s="9">
        <v>167.13499999999999</v>
      </c>
      <c r="FU91" s="9">
        <v>75.108999999999995</v>
      </c>
      <c r="FV91" s="9">
        <v>92.025999999999996</v>
      </c>
      <c r="FW91" s="9">
        <v>153.905</v>
      </c>
      <c r="FX91" s="9">
        <v>70.082999999999998</v>
      </c>
      <c r="FY91" s="9">
        <v>83.820999999999998</v>
      </c>
      <c r="FZ91" s="9">
        <v>1202.336</v>
      </c>
      <c r="GA91" s="9">
        <v>614.51499999999999</v>
      </c>
      <c r="GB91" s="9">
        <v>587.82100000000003</v>
      </c>
      <c r="GC91" s="9">
        <v>638.82500000000005</v>
      </c>
      <c r="GD91" s="9">
        <v>367.00400000000002</v>
      </c>
      <c r="GE91" s="9">
        <v>271.82100000000003</v>
      </c>
      <c r="GF91" s="9">
        <v>563.51099999999997</v>
      </c>
      <c r="GG91" s="9">
        <v>247.511</v>
      </c>
      <c r="GH91" s="9">
        <v>316</v>
      </c>
      <c r="GI91" s="9">
        <v>254.416</v>
      </c>
      <c r="GJ91" s="9">
        <v>127.855</v>
      </c>
      <c r="GK91" s="9">
        <v>126.56</v>
      </c>
      <c r="GL91" s="9">
        <v>43.277999999999999</v>
      </c>
      <c r="GM91" s="9">
        <v>19.908000000000001</v>
      </c>
      <c r="GN91" s="9">
        <v>23.37</v>
      </c>
      <c r="GO91" s="9">
        <v>12.074</v>
      </c>
      <c r="GP91" s="9">
        <v>7.992</v>
      </c>
      <c r="GQ91" s="9">
        <v>4.0819999999999999</v>
      </c>
      <c r="GR91" s="9">
        <v>6.19</v>
      </c>
      <c r="GS91" s="9">
        <v>4.1449999999999996</v>
      </c>
      <c r="GT91" s="9">
        <v>2.0449999999999999</v>
      </c>
      <c r="GU91" s="9">
        <v>5.8840000000000003</v>
      </c>
      <c r="GV91" s="9">
        <v>3.847</v>
      </c>
      <c r="GW91" s="9">
        <v>2.0369999999999999</v>
      </c>
      <c r="GX91" s="9">
        <v>31.204000000000001</v>
      </c>
      <c r="GY91" s="9">
        <v>11.916</v>
      </c>
      <c r="GZ91" s="9">
        <v>19.288</v>
      </c>
      <c r="HA91" s="9">
        <v>234.47300000000001</v>
      </c>
      <c r="HB91" s="9">
        <v>119.443</v>
      </c>
      <c r="HC91" s="9">
        <v>115.03</v>
      </c>
      <c r="HD91" s="9">
        <v>60.512999999999998</v>
      </c>
      <c r="HE91" s="9">
        <v>43.451000000000001</v>
      </c>
      <c r="HF91" s="9">
        <v>17.061</v>
      </c>
      <c r="HG91" s="9">
        <v>173.96</v>
      </c>
      <c r="HH91" s="9">
        <v>75.992000000000004</v>
      </c>
      <c r="HI91" s="9">
        <v>97.968000000000004</v>
      </c>
      <c r="HJ91" s="9">
        <v>67.498000000000005</v>
      </c>
      <c r="HK91" s="9">
        <v>47.482999999999997</v>
      </c>
      <c r="HL91" s="9">
        <v>20.015000000000001</v>
      </c>
      <c r="HM91" s="9">
        <v>186.917</v>
      </c>
      <c r="HN91" s="9">
        <v>80.372</v>
      </c>
      <c r="HO91" s="9">
        <v>106.545</v>
      </c>
      <c r="HP91" s="9">
        <v>180.15100000000001</v>
      </c>
      <c r="HQ91" s="9">
        <v>80.137</v>
      </c>
      <c r="HR91" s="9">
        <v>100.01300000000001</v>
      </c>
      <c r="HS91" s="9">
        <v>3001.076</v>
      </c>
      <c r="HT91" s="9">
        <v>1591.654</v>
      </c>
      <c r="HU91" s="9">
        <v>1409.422</v>
      </c>
      <c r="HV91" s="9">
        <v>2248.7089999999998</v>
      </c>
      <c r="HW91" s="9">
        <v>1345.212</v>
      </c>
      <c r="HX91" s="9">
        <v>903.49699999999996</v>
      </c>
      <c r="HY91" s="9">
        <v>752.36699999999996</v>
      </c>
      <c r="HZ91" s="9">
        <v>246.44200000000001</v>
      </c>
      <c r="IA91" s="9">
        <v>505.92500000000001</v>
      </c>
      <c r="IB91" s="9">
        <v>426.226</v>
      </c>
      <c r="IC91" s="9">
        <v>254.88800000000001</v>
      </c>
      <c r="ID91" s="9">
        <v>171.33799999999999</v>
      </c>
      <c r="IE91" s="9">
        <v>77.058999999999997</v>
      </c>
      <c r="IF91" s="9">
        <v>43.892000000000003</v>
      </c>
      <c r="IG91" s="9">
        <v>33.167000000000002</v>
      </c>
      <c r="IH91" s="9">
        <v>33.372999999999998</v>
      </c>
      <c r="II91" s="9">
        <v>27.234000000000002</v>
      </c>
      <c r="IJ91" s="9">
        <v>6.14</v>
      </c>
      <c r="IK91" s="9">
        <v>21.858000000000001</v>
      </c>
      <c r="IL91" s="9">
        <v>17.786999999999999</v>
      </c>
      <c r="IM91" s="9">
        <v>4.0720000000000001</v>
      </c>
      <c r="IN91" s="9">
        <v>11.515000000000001</v>
      </c>
      <c r="IO91" s="9">
        <v>9.4469999999999992</v>
      </c>
      <c r="IP91" s="9">
        <v>2.0680000000000001</v>
      </c>
      <c r="IQ91" s="9">
        <v>43.685000000000002</v>
      </c>
    </row>
    <row r="92" spans="1:251">
      <c r="A92" s="10">
        <v>44287</v>
      </c>
      <c r="B92" s="9">
        <v>13018.276</v>
      </c>
      <c r="C92" s="9">
        <v>6864.7629999999999</v>
      </c>
      <c r="D92" s="9">
        <v>6153.5129999999999</v>
      </c>
      <c r="E92" s="9">
        <v>8831.6319999999996</v>
      </c>
      <c r="F92" s="9">
        <v>5492.7139999999999</v>
      </c>
      <c r="G92" s="9">
        <v>3338.9180000000001</v>
      </c>
      <c r="H92" s="9">
        <v>4186.6440000000002</v>
      </c>
      <c r="I92" s="9">
        <v>1372.049</v>
      </c>
      <c r="J92" s="9">
        <v>2814.5949999999998</v>
      </c>
      <c r="K92" s="9">
        <v>1696.4359999999999</v>
      </c>
      <c r="L92" s="9">
        <v>925.95399999999995</v>
      </c>
      <c r="M92" s="9">
        <v>770.48099999999999</v>
      </c>
      <c r="N92" s="9">
        <v>361.60899999999998</v>
      </c>
      <c r="O92" s="9">
        <v>213.96600000000001</v>
      </c>
      <c r="P92" s="9">
        <v>147.64400000000001</v>
      </c>
      <c r="Q92" s="9">
        <v>142.36000000000001</v>
      </c>
      <c r="R92" s="9">
        <v>106.041</v>
      </c>
      <c r="S92" s="9">
        <v>36.319000000000003</v>
      </c>
      <c r="T92" s="9">
        <v>99.676000000000002</v>
      </c>
      <c r="U92" s="9">
        <v>68.843999999999994</v>
      </c>
      <c r="V92" s="9">
        <v>30.832000000000001</v>
      </c>
      <c r="W92" s="9">
        <v>42.683999999999997</v>
      </c>
      <c r="X92" s="9">
        <v>37.197000000000003</v>
      </c>
      <c r="Y92" s="9">
        <v>5.4870000000000001</v>
      </c>
      <c r="Z92" s="9">
        <v>219.249</v>
      </c>
      <c r="AA92" s="9">
        <v>107.92400000000001</v>
      </c>
      <c r="AB92" s="9">
        <v>111.325</v>
      </c>
      <c r="AC92" s="9">
        <v>1497.712</v>
      </c>
      <c r="AD92" s="9">
        <v>805.16600000000005</v>
      </c>
      <c r="AE92" s="9">
        <v>692.54600000000005</v>
      </c>
      <c r="AF92" s="9">
        <v>533.66499999999996</v>
      </c>
      <c r="AG92" s="9">
        <v>404.73899999999998</v>
      </c>
      <c r="AH92" s="9">
        <v>128.92599999999999</v>
      </c>
      <c r="AI92" s="9">
        <v>964.04700000000003</v>
      </c>
      <c r="AJ92" s="9">
        <v>400.42700000000002</v>
      </c>
      <c r="AK92" s="9">
        <v>563.62</v>
      </c>
      <c r="AL92" s="9">
        <v>634.24199999999996</v>
      </c>
      <c r="AM92" s="9">
        <v>481.28899999999999</v>
      </c>
      <c r="AN92" s="9">
        <v>152.953</v>
      </c>
      <c r="AO92" s="9">
        <v>1062.194</v>
      </c>
      <c r="AP92" s="9">
        <v>444.66500000000002</v>
      </c>
      <c r="AQ92" s="9">
        <v>617.529</v>
      </c>
      <c r="AR92" s="9">
        <v>1063.723</v>
      </c>
      <c r="AS92" s="9">
        <v>469.27199999999999</v>
      </c>
      <c r="AT92" s="9">
        <v>594.452</v>
      </c>
      <c r="AU92" s="9">
        <v>12400.755999999999</v>
      </c>
      <c r="AV92" s="9">
        <v>6491.5</v>
      </c>
      <c r="AW92" s="9">
        <v>5909.2560000000003</v>
      </c>
      <c r="AX92" s="9">
        <v>8532.0580000000009</v>
      </c>
      <c r="AY92" s="9">
        <v>5276.9809999999998</v>
      </c>
      <c r="AZ92" s="9">
        <v>3255.0770000000002</v>
      </c>
      <c r="BA92" s="9">
        <v>3868.6979999999999</v>
      </c>
      <c r="BB92" s="9">
        <v>1214.519</v>
      </c>
      <c r="BC92" s="9">
        <v>2654.1790000000001</v>
      </c>
      <c r="BD92" s="9">
        <v>1633.8579999999999</v>
      </c>
      <c r="BE92" s="9">
        <v>886.02</v>
      </c>
      <c r="BF92" s="9">
        <v>747.83799999999997</v>
      </c>
      <c r="BG92" s="9">
        <v>331.065</v>
      </c>
      <c r="BH92" s="9">
        <v>190.851</v>
      </c>
      <c r="BI92" s="9">
        <v>140.214</v>
      </c>
      <c r="BJ92" s="9">
        <v>134.86000000000001</v>
      </c>
      <c r="BK92" s="9">
        <v>99.619</v>
      </c>
      <c r="BL92" s="9">
        <v>35.241</v>
      </c>
      <c r="BM92" s="9">
        <v>94.620999999999995</v>
      </c>
      <c r="BN92" s="9">
        <v>64.180000000000007</v>
      </c>
      <c r="BO92" s="9">
        <v>30.440999999999999</v>
      </c>
      <c r="BP92" s="9">
        <v>40.238999999999997</v>
      </c>
      <c r="BQ92" s="9">
        <v>35.439</v>
      </c>
      <c r="BR92" s="9">
        <v>4.8</v>
      </c>
      <c r="BS92" s="9">
        <v>196.20500000000001</v>
      </c>
      <c r="BT92" s="9">
        <v>91.231999999999999</v>
      </c>
      <c r="BU92" s="9">
        <v>104.973</v>
      </c>
      <c r="BV92" s="9">
        <v>1457.9349999999999</v>
      </c>
      <c r="BW92" s="9">
        <v>782.08199999999999</v>
      </c>
      <c r="BX92" s="9">
        <v>675.85299999999995</v>
      </c>
      <c r="BY92" s="9">
        <v>525.97</v>
      </c>
      <c r="BZ92" s="9">
        <v>397.88400000000001</v>
      </c>
      <c r="CA92" s="9">
        <v>128.08600000000001</v>
      </c>
      <c r="CB92" s="9">
        <v>931.96600000000001</v>
      </c>
      <c r="CC92" s="9">
        <v>384.19799999999998</v>
      </c>
      <c r="CD92" s="9">
        <v>547.76700000000005</v>
      </c>
      <c r="CE92" s="9">
        <v>620.47400000000005</v>
      </c>
      <c r="CF92" s="9">
        <v>469.43900000000002</v>
      </c>
      <c r="CG92" s="9">
        <v>151.035</v>
      </c>
      <c r="CH92" s="9">
        <v>1013.384</v>
      </c>
      <c r="CI92" s="9">
        <v>416.58100000000002</v>
      </c>
      <c r="CJ92" s="9">
        <v>596.803</v>
      </c>
      <c r="CK92" s="9">
        <v>1026.587</v>
      </c>
      <c r="CL92" s="9">
        <v>448.37900000000002</v>
      </c>
      <c r="CM92" s="9">
        <v>578.20799999999997</v>
      </c>
      <c r="CN92" s="9">
        <v>1917.4490000000001</v>
      </c>
      <c r="CO92" s="9">
        <v>963.048</v>
      </c>
      <c r="CP92" s="9">
        <v>954.40099999999995</v>
      </c>
      <c r="CQ92" s="9">
        <v>803.17100000000005</v>
      </c>
      <c r="CR92" s="9">
        <v>469.58199999999999</v>
      </c>
      <c r="CS92" s="9">
        <v>333.589</v>
      </c>
      <c r="CT92" s="9">
        <v>1114.278</v>
      </c>
      <c r="CU92" s="9">
        <v>493.46600000000001</v>
      </c>
      <c r="CV92" s="9">
        <v>620.81200000000001</v>
      </c>
      <c r="CW92" s="9">
        <v>454.57900000000001</v>
      </c>
      <c r="CX92" s="9">
        <v>237.011</v>
      </c>
      <c r="CY92" s="9">
        <v>217.56700000000001</v>
      </c>
      <c r="CZ92" s="9">
        <v>91.486000000000004</v>
      </c>
      <c r="DA92" s="9">
        <v>50.179000000000002</v>
      </c>
      <c r="DB92" s="9">
        <v>41.307000000000002</v>
      </c>
      <c r="DC92" s="9">
        <v>17.582999999999998</v>
      </c>
      <c r="DD92" s="9">
        <v>13.295999999999999</v>
      </c>
      <c r="DE92" s="9">
        <v>4.2880000000000003</v>
      </c>
      <c r="DF92" s="9">
        <v>14.742000000000001</v>
      </c>
      <c r="DG92" s="9">
        <v>11.371</v>
      </c>
      <c r="DH92" s="9">
        <v>3.371</v>
      </c>
      <c r="DI92" s="9">
        <v>2.8420000000000001</v>
      </c>
      <c r="DJ92" s="9">
        <v>1.925</v>
      </c>
      <c r="DK92" s="9">
        <v>0.91700000000000004</v>
      </c>
      <c r="DL92" s="9">
        <v>73.902000000000001</v>
      </c>
      <c r="DM92" s="9">
        <v>36.883000000000003</v>
      </c>
      <c r="DN92" s="9">
        <v>37.018999999999998</v>
      </c>
      <c r="DO92" s="9">
        <v>413.51499999999999</v>
      </c>
      <c r="DP92" s="9">
        <v>215.559</v>
      </c>
      <c r="DQ92" s="9">
        <v>197.95599999999999</v>
      </c>
      <c r="DR92" s="9">
        <v>74.849999999999994</v>
      </c>
      <c r="DS92" s="9">
        <v>51.293999999999997</v>
      </c>
      <c r="DT92" s="9">
        <v>23.556000000000001</v>
      </c>
      <c r="DU92" s="9">
        <v>338.66500000000002</v>
      </c>
      <c r="DV92" s="9">
        <v>164.26499999999999</v>
      </c>
      <c r="DW92" s="9">
        <v>174.4</v>
      </c>
      <c r="DX92" s="9">
        <v>84.9</v>
      </c>
      <c r="DY92" s="9">
        <v>59.548000000000002</v>
      </c>
      <c r="DZ92" s="9">
        <v>25.352</v>
      </c>
      <c r="EA92" s="9">
        <v>369.67899999999997</v>
      </c>
      <c r="EB92" s="9">
        <v>177.464</v>
      </c>
      <c r="EC92" s="9">
        <v>192.215</v>
      </c>
      <c r="ED92" s="9">
        <v>353.40699999999998</v>
      </c>
      <c r="EE92" s="9">
        <v>175.636</v>
      </c>
      <c r="EF92" s="9">
        <v>177.77099999999999</v>
      </c>
      <c r="EG92" s="9">
        <v>711.50900000000001</v>
      </c>
      <c r="EH92" s="9">
        <v>339.67</v>
      </c>
      <c r="EI92" s="9">
        <v>371.83800000000002</v>
      </c>
      <c r="EJ92" s="9">
        <v>163.69999999999999</v>
      </c>
      <c r="EK92" s="9">
        <v>104.84</v>
      </c>
      <c r="EL92" s="9">
        <v>58.860999999999997</v>
      </c>
      <c r="EM92" s="9">
        <v>547.80799999999999</v>
      </c>
      <c r="EN92" s="9">
        <v>234.83099999999999</v>
      </c>
      <c r="EO92" s="9">
        <v>312.97699999999998</v>
      </c>
      <c r="EP92" s="9">
        <v>195.44900000000001</v>
      </c>
      <c r="EQ92" s="9">
        <v>94.307000000000002</v>
      </c>
      <c r="ER92" s="9">
        <v>101.142</v>
      </c>
      <c r="ES92" s="9">
        <v>45.680999999999997</v>
      </c>
      <c r="ET92" s="9">
        <v>21.905000000000001</v>
      </c>
      <c r="EU92" s="9">
        <v>23.774999999999999</v>
      </c>
      <c r="EV92" s="9">
        <v>6.3390000000000004</v>
      </c>
      <c r="EW92" s="9">
        <v>3.63</v>
      </c>
      <c r="EX92" s="9">
        <v>2.7090000000000001</v>
      </c>
      <c r="EY92" s="9">
        <v>5.8490000000000002</v>
      </c>
      <c r="EZ92" s="9">
        <v>3.63</v>
      </c>
      <c r="FA92" s="9">
        <v>2.2189999999999999</v>
      </c>
      <c r="FB92" s="9">
        <v>0.49</v>
      </c>
      <c r="FC92" s="9">
        <v>0</v>
      </c>
      <c r="FD92" s="9">
        <v>0.49</v>
      </c>
      <c r="FE92" s="9">
        <v>39.341000000000001</v>
      </c>
      <c r="FF92" s="9">
        <v>18.274999999999999</v>
      </c>
      <c r="FG92" s="9">
        <v>21.065999999999999</v>
      </c>
      <c r="FH92" s="9">
        <v>175.54900000000001</v>
      </c>
      <c r="FI92" s="9">
        <v>86.82</v>
      </c>
      <c r="FJ92" s="9">
        <v>88.728999999999999</v>
      </c>
      <c r="FK92" s="9">
        <v>16.399999999999999</v>
      </c>
      <c r="FL92" s="9">
        <v>11.3</v>
      </c>
      <c r="FM92" s="9">
        <v>5.0999999999999996</v>
      </c>
      <c r="FN92" s="9">
        <v>159.149</v>
      </c>
      <c r="FO92" s="9">
        <v>75.52</v>
      </c>
      <c r="FP92" s="9">
        <v>83.629000000000005</v>
      </c>
      <c r="FQ92" s="9">
        <v>19.841999999999999</v>
      </c>
      <c r="FR92" s="9">
        <v>13.945</v>
      </c>
      <c r="FS92" s="9">
        <v>5.8970000000000002</v>
      </c>
      <c r="FT92" s="9">
        <v>175.607</v>
      </c>
      <c r="FU92" s="9">
        <v>80.361999999999995</v>
      </c>
      <c r="FV92" s="9">
        <v>95.245000000000005</v>
      </c>
      <c r="FW92" s="9">
        <v>164.99799999999999</v>
      </c>
      <c r="FX92" s="9">
        <v>79.150000000000006</v>
      </c>
      <c r="FY92" s="9">
        <v>85.847999999999999</v>
      </c>
      <c r="FZ92" s="9">
        <v>1205.94</v>
      </c>
      <c r="GA92" s="9">
        <v>623.37699999999995</v>
      </c>
      <c r="GB92" s="9">
        <v>582.56299999999999</v>
      </c>
      <c r="GC92" s="9">
        <v>639.47</v>
      </c>
      <c r="GD92" s="9">
        <v>364.74200000000002</v>
      </c>
      <c r="GE92" s="9">
        <v>274.72800000000001</v>
      </c>
      <c r="GF92" s="9">
        <v>566.47</v>
      </c>
      <c r="GG92" s="9">
        <v>258.63499999999999</v>
      </c>
      <c r="GH92" s="9">
        <v>307.83499999999998</v>
      </c>
      <c r="GI92" s="9">
        <v>259.13</v>
      </c>
      <c r="GJ92" s="9">
        <v>142.70500000000001</v>
      </c>
      <c r="GK92" s="9">
        <v>116.425</v>
      </c>
      <c r="GL92" s="9">
        <v>45.805</v>
      </c>
      <c r="GM92" s="9">
        <v>28.274000000000001</v>
      </c>
      <c r="GN92" s="9">
        <v>17.532</v>
      </c>
      <c r="GO92" s="9">
        <v>11.244</v>
      </c>
      <c r="GP92" s="9">
        <v>9.6660000000000004</v>
      </c>
      <c r="GQ92" s="9">
        <v>1.5780000000000001</v>
      </c>
      <c r="GR92" s="9">
        <v>8.8930000000000007</v>
      </c>
      <c r="GS92" s="9">
        <v>7.7409999999999997</v>
      </c>
      <c r="GT92" s="9">
        <v>1.1519999999999999</v>
      </c>
      <c r="GU92" s="9">
        <v>2.351</v>
      </c>
      <c r="GV92" s="9">
        <v>1.925</v>
      </c>
      <c r="GW92" s="9">
        <v>0.42699999999999999</v>
      </c>
      <c r="GX92" s="9">
        <v>34.561</v>
      </c>
      <c r="GY92" s="9">
        <v>18.608000000000001</v>
      </c>
      <c r="GZ92" s="9">
        <v>15.952999999999999</v>
      </c>
      <c r="HA92" s="9">
        <v>237.96600000000001</v>
      </c>
      <c r="HB92" s="9">
        <v>128.739</v>
      </c>
      <c r="HC92" s="9">
        <v>109.227</v>
      </c>
      <c r="HD92" s="9">
        <v>58.45</v>
      </c>
      <c r="HE92" s="9">
        <v>39.994</v>
      </c>
      <c r="HF92" s="9">
        <v>18.456</v>
      </c>
      <c r="HG92" s="9">
        <v>179.51599999999999</v>
      </c>
      <c r="HH92" s="9">
        <v>88.745000000000005</v>
      </c>
      <c r="HI92" s="9">
        <v>90.771000000000001</v>
      </c>
      <c r="HJ92" s="9">
        <v>65.058000000000007</v>
      </c>
      <c r="HK92" s="9">
        <v>45.603000000000002</v>
      </c>
      <c r="HL92" s="9">
        <v>19.454999999999998</v>
      </c>
      <c r="HM92" s="9">
        <v>194.072</v>
      </c>
      <c r="HN92" s="9">
        <v>97.102000000000004</v>
      </c>
      <c r="HO92" s="9">
        <v>96.97</v>
      </c>
      <c r="HP92" s="9">
        <v>188.40899999999999</v>
      </c>
      <c r="HQ92" s="9">
        <v>96.486000000000004</v>
      </c>
      <c r="HR92" s="9">
        <v>91.923000000000002</v>
      </c>
      <c r="HS92" s="9">
        <v>2999.4009999999998</v>
      </c>
      <c r="HT92" s="9">
        <v>1585.4449999999999</v>
      </c>
      <c r="HU92" s="9">
        <v>1413.9559999999999</v>
      </c>
      <c r="HV92" s="9">
        <v>2269.1080000000002</v>
      </c>
      <c r="HW92" s="9">
        <v>1347.2239999999999</v>
      </c>
      <c r="HX92" s="9">
        <v>921.88400000000001</v>
      </c>
      <c r="HY92" s="9">
        <v>730.29200000000003</v>
      </c>
      <c r="HZ92" s="9">
        <v>238.221</v>
      </c>
      <c r="IA92" s="9">
        <v>492.07100000000003</v>
      </c>
      <c r="IB92" s="9">
        <v>392.59800000000001</v>
      </c>
      <c r="IC92" s="9">
        <v>230.41800000000001</v>
      </c>
      <c r="ID92" s="9">
        <v>162.179</v>
      </c>
      <c r="IE92" s="9">
        <v>65.263000000000005</v>
      </c>
      <c r="IF92" s="9">
        <v>41.421999999999997</v>
      </c>
      <c r="IG92" s="9">
        <v>23.841000000000001</v>
      </c>
      <c r="IH92" s="9">
        <v>33.079000000000001</v>
      </c>
      <c r="II92" s="9">
        <v>26.872</v>
      </c>
      <c r="IJ92" s="9">
        <v>6.2069999999999999</v>
      </c>
      <c r="IK92" s="9">
        <v>20.506</v>
      </c>
      <c r="IL92" s="9">
        <v>14.948</v>
      </c>
      <c r="IM92" s="9">
        <v>5.5579999999999998</v>
      </c>
      <c r="IN92" s="9">
        <v>12.573</v>
      </c>
      <c r="IO92" s="9">
        <v>11.923999999999999</v>
      </c>
      <c r="IP92" s="9">
        <v>0.64800000000000002</v>
      </c>
      <c r="IQ92" s="9">
        <v>32.185000000000002</v>
      </c>
    </row>
    <row r="93" spans="1:251">
      <c r="A93" s="10">
        <v>44317</v>
      </c>
      <c r="B93" s="9">
        <v>13183.999</v>
      </c>
      <c r="C93" s="9">
        <v>6913.9319999999998</v>
      </c>
      <c r="D93" s="9">
        <v>6270.067</v>
      </c>
      <c r="E93" s="9">
        <v>8940.8889999999992</v>
      </c>
      <c r="F93" s="9">
        <v>5527.8789999999999</v>
      </c>
      <c r="G93" s="9">
        <v>3413.01</v>
      </c>
      <c r="H93" s="9">
        <v>4243.1099999999997</v>
      </c>
      <c r="I93" s="9">
        <v>1386.0540000000001</v>
      </c>
      <c r="J93" s="9">
        <v>2857.056</v>
      </c>
      <c r="K93" s="9">
        <v>1682.771</v>
      </c>
      <c r="L93" s="9">
        <v>912.22699999999998</v>
      </c>
      <c r="M93" s="9">
        <v>770.54399999999998</v>
      </c>
      <c r="N93" s="9">
        <v>342.86</v>
      </c>
      <c r="O93" s="9">
        <v>191.81100000000001</v>
      </c>
      <c r="P93" s="9">
        <v>151.04900000000001</v>
      </c>
      <c r="Q93" s="9">
        <v>124.69199999999999</v>
      </c>
      <c r="R93" s="9">
        <v>91.039000000000001</v>
      </c>
      <c r="S93" s="9">
        <v>33.652999999999999</v>
      </c>
      <c r="T93" s="9">
        <v>82.302999999999997</v>
      </c>
      <c r="U93" s="9">
        <v>59.061</v>
      </c>
      <c r="V93" s="9">
        <v>23.242000000000001</v>
      </c>
      <c r="W93" s="9">
        <v>42.389000000000003</v>
      </c>
      <c r="X93" s="9">
        <v>31.978000000000002</v>
      </c>
      <c r="Y93" s="9">
        <v>10.411</v>
      </c>
      <c r="Z93" s="9">
        <v>218.16800000000001</v>
      </c>
      <c r="AA93" s="9">
        <v>100.773</v>
      </c>
      <c r="AB93" s="9">
        <v>117.396</v>
      </c>
      <c r="AC93" s="9">
        <v>1492.0039999999999</v>
      </c>
      <c r="AD93" s="9">
        <v>800.99</v>
      </c>
      <c r="AE93" s="9">
        <v>691.01300000000003</v>
      </c>
      <c r="AF93" s="9">
        <v>544.36599999999999</v>
      </c>
      <c r="AG93" s="9">
        <v>395.64100000000002</v>
      </c>
      <c r="AH93" s="9">
        <v>148.72499999999999</v>
      </c>
      <c r="AI93" s="9">
        <v>947.63800000000003</v>
      </c>
      <c r="AJ93" s="9">
        <v>405.35</v>
      </c>
      <c r="AK93" s="9">
        <v>542.28800000000001</v>
      </c>
      <c r="AL93" s="9">
        <v>637.48699999999997</v>
      </c>
      <c r="AM93" s="9">
        <v>463.45100000000002</v>
      </c>
      <c r="AN93" s="9">
        <v>174.036</v>
      </c>
      <c r="AO93" s="9">
        <v>1045.2840000000001</v>
      </c>
      <c r="AP93" s="9">
        <v>448.77600000000001</v>
      </c>
      <c r="AQ93" s="9">
        <v>596.50800000000004</v>
      </c>
      <c r="AR93" s="9">
        <v>1029.941</v>
      </c>
      <c r="AS93" s="9">
        <v>464.411</v>
      </c>
      <c r="AT93" s="9">
        <v>565.53099999999995</v>
      </c>
      <c r="AU93" s="9">
        <v>12544.227999999999</v>
      </c>
      <c r="AV93" s="9">
        <v>6531.0280000000002</v>
      </c>
      <c r="AW93" s="9">
        <v>6013.2</v>
      </c>
      <c r="AX93" s="9">
        <v>8654.9410000000007</v>
      </c>
      <c r="AY93" s="9">
        <v>5320.03</v>
      </c>
      <c r="AZ93" s="9">
        <v>3334.9110000000001</v>
      </c>
      <c r="BA93" s="9">
        <v>3889.2869999999998</v>
      </c>
      <c r="BB93" s="9">
        <v>1210.998</v>
      </c>
      <c r="BC93" s="9">
        <v>2678.2890000000002</v>
      </c>
      <c r="BD93" s="9">
        <v>1623.329</v>
      </c>
      <c r="BE93" s="9">
        <v>871.98699999999997</v>
      </c>
      <c r="BF93" s="9">
        <v>751.34100000000001</v>
      </c>
      <c r="BG93" s="9">
        <v>315.76299999999998</v>
      </c>
      <c r="BH93" s="9">
        <v>173.69300000000001</v>
      </c>
      <c r="BI93" s="9">
        <v>142.07</v>
      </c>
      <c r="BJ93" s="9">
        <v>119.499</v>
      </c>
      <c r="BK93" s="9">
        <v>86.245000000000005</v>
      </c>
      <c r="BL93" s="9">
        <v>33.253999999999998</v>
      </c>
      <c r="BM93" s="9">
        <v>78.247</v>
      </c>
      <c r="BN93" s="9">
        <v>55.404000000000003</v>
      </c>
      <c r="BO93" s="9">
        <v>22.843</v>
      </c>
      <c r="BP93" s="9">
        <v>41.252000000000002</v>
      </c>
      <c r="BQ93" s="9">
        <v>30.841000000000001</v>
      </c>
      <c r="BR93" s="9">
        <v>10.411</v>
      </c>
      <c r="BS93" s="9">
        <v>196.26400000000001</v>
      </c>
      <c r="BT93" s="9">
        <v>87.447999999999993</v>
      </c>
      <c r="BU93" s="9">
        <v>108.816</v>
      </c>
      <c r="BV93" s="9">
        <v>1453.2550000000001</v>
      </c>
      <c r="BW93" s="9">
        <v>774.024</v>
      </c>
      <c r="BX93" s="9">
        <v>679.23099999999999</v>
      </c>
      <c r="BY93" s="9">
        <v>533.92999999999995</v>
      </c>
      <c r="BZ93" s="9">
        <v>386.88099999999997</v>
      </c>
      <c r="CA93" s="9">
        <v>147.04900000000001</v>
      </c>
      <c r="CB93" s="9">
        <v>919.32500000000005</v>
      </c>
      <c r="CC93" s="9">
        <v>387.14299999999997</v>
      </c>
      <c r="CD93" s="9">
        <v>532.18200000000002</v>
      </c>
      <c r="CE93" s="9">
        <v>623.07500000000005</v>
      </c>
      <c r="CF93" s="9">
        <v>450.71499999999997</v>
      </c>
      <c r="CG93" s="9">
        <v>172.35900000000001</v>
      </c>
      <c r="CH93" s="9">
        <v>1000.254</v>
      </c>
      <c r="CI93" s="9">
        <v>421.27199999999999</v>
      </c>
      <c r="CJ93" s="9">
        <v>578.98199999999997</v>
      </c>
      <c r="CK93" s="9">
        <v>997.572</v>
      </c>
      <c r="CL93" s="9">
        <v>442.54700000000003</v>
      </c>
      <c r="CM93" s="9">
        <v>555.02499999999998</v>
      </c>
      <c r="CN93" s="9">
        <v>1928.5719999999999</v>
      </c>
      <c r="CO93" s="9">
        <v>953.84</v>
      </c>
      <c r="CP93" s="9">
        <v>974.73299999999995</v>
      </c>
      <c r="CQ93" s="9">
        <v>789.45</v>
      </c>
      <c r="CR93" s="9">
        <v>460.01400000000001</v>
      </c>
      <c r="CS93" s="9">
        <v>329.43599999999998</v>
      </c>
      <c r="CT93" s="9">
        <v>1139.1220000000001</v>
      </c>
      <c r="CU93" s="9">
        <v>493.82600000000002</v>
      </c>
      <c r="CV93" s="9">
        <v>645.29700000000003</v>
      </c>
      <c r="CW93" s="9">
        <v>440.96800000000002</v>
      </c>
      <c r="CX93" s="9">
        <v>232.733</v>
      </c>
      <c r="CY93" s="9">
        <v>208.23599999999999</v>
      </c>
      <c r="CZ93" s="9">
        <v>85.891999999999996</v>
      </c>
      <c r="DA93" s="9">
        <v>43.774999999999999</v>
      </c>
      <c r="DB93" s="9">
        <v>42.116999999999997</v>
      </c>
      <c r="DC93" s="9">
        <v>14.563000000000001</v>
      </c>
      <c r="DD93" s="9">
        <v>11.157999999999999</v>
      </c>
      <c r="DE93" s="9">
        <v>3.4049999999999998</v>
      </c>
      <c r="DF93" s="9">
        <v>12.734999999999999</v>
      </c>
      <c r="DG93" s="9">
        <v>10.005000000000001</v>
      </c>
      <c r="DH93" s="9">
        <v>2.73</v>
      </c>
      <c r="DI93" s="9">
        <v>1.8280000000000001</v>
      </c>
      <c r="DJ93" s="9">
        <v>1.153</v>
      </c>
      <c r="DK93" s="9">
        <v>0.67600000000000005</v>
      </c>
      <c r="DL93" s="9">
        <v>71.328999999999994</v>
      </c>
      <c r="DM93" s="9">
        <v>32.618000000000002</v>
      </c>
      <c r="DN93" s="9">
        <v>38.710999999999999</v>
      </c>
      <c r="DO93" s="9">
        <v>399.19099999999997</v>
      </c>
      <c r="DP93" s="9">
        <v>210.143</v>
      </c>
      <c r="DQ93" s="9">
        <v>189.048</v>
      </c>
      <c r="DR93" s="9">
        <v>83.275999999999996</v>
      </c>
      <c r="DS93" s="9">
        <v>58.325000000000003</v>
      </c>
      <c r="DT93" s="9">
        <v>24.951000000000001</v>
      </c>
      <c r="DU93" s="9">
        <v>315.91500000000002</v>
      </c>
      <c r="DV93" s="9">
        <v>151.81800000000001</v>
      </c>
      <c r="DW93" s="9">
        <v>164.09700000000001</v>
      </c>
      <c r="DX93" s="9">
        <v>94.457999999999998</v>
      </c>
      <c r="DY93" s="9">
        <v>66.518000000000001</v>
      </c>
      <c r="DZ93" s="9">
        <v>27.94</v>
      </c>
      <c r="EA93" s="9">
        <v>346.51100000000002</v>
      </c>
      <c r="EB93" s="9">
        <v>166.215</v>
      </c>
      <c r="EC93" s="9">
        <v>180.29599999999999</v>
      </c>
      <c r="ED93" s="9">
        <v>328.65</v>
      </c>
      <c r="EE93" s="9">
        <v>161.82300000000001</v>
      </c>
      <c r="EF93" s="9">
        <v>166.827</v>
      </c>
      <c r="EG93" s="9">
        <v>715.6</v>
      </c>
      <c r="EH93" s="9">
        <v>333.06900000000002</v>
      </c>
      <c r="EI93" s="9">
        <v>382.53100000000001</v>
      </c>
      <c r="EJ93" s="9">
        <v>150.45400000000001</v>
      </c>
      <c r="EK93" s="9">
        <v>98.081999999999994</v>
      </c>
      <c r="EL93" s="9">
        <v>52.372</v>
      </c>
      <c r="EM93" s="9">
        <v>565.14599999999996</v>
      </c>
      <c r="EN93" s="9">
        <v>234.98699999999999</v>
      </c>
      <c r="EO93" s="9">
        <v>330.15899999999999</v>
      </c>
      <c r="EP93" s="9">
        <v>185.39</v>
      </c>
      <c r="EQ93" s="9">
        <v>94.477000000000004</v>
      </c>
      <c r="ER93" s="9">
        <v>90.912999999999997</v>
      </c>
      <c r="ES93" s="9">
        <v>42.917000000000002</v>
      </c>
      <c r="ET93" s="9">
        <v>22.869</v>
      </c>
      <c r="EU93" s="9">
        <v>20.047000000000001</v>
      </c>
      <c r="EV93" s="9">
        <v>2.778</v>
      </c>
      <c r="EW93" s="9">
        <v>2.778</v>
      </c>
      <c r="EX93" s="9">
        <v>0</v>
      </c>
      <c r="EY93" s="9">
        <v>2.4180000000000001</v>
      </c>
      <c r="EZ93" s="9">
        <v>2.4180000000000001</v>
      </c>
      <c r="FA93" s="9">
        <v>0</v>
      </c>
      <c r="FB93" s="9">
        <v>0.36</v>
      </c>
      <c r="FC93" s="9">
        <v>0.36</v>
      </c>
      <c r="FD93" s="9">
        <v>0</v>
      </c>
      <c r="FE93" s="9">
        <v>40.137999999999998</v>
      </c>
      <c r="FF93" s="9">
        <v>20.091000000000001</v>
      </c>
      <c r="FG93" s="9">
        <v>20.047000000000001</v>
      </c>
      <c r="FH93" s="9">
        <v>163.39099999999999</v>
      </c>
      <c r="FI93" s="9">
        <v>83.150999999999996</v>
      </c>
      <c r="FJ93" s="9">
        <v>80.239999999999995</v>
      </c>
      <c r="FK93" s="9">
        <v>14.593999999999999</v>
      </c>
      <c r="FL93" s="9">
        <v>12.909000000000001</v>
      </c>
      <c r="FM93" s="9">
        <v>1.6850000000000001</v>
      </c>
      <c r="FN93" s="9">
        <v>148.79599999999999</v>
      </c>
      <c r="FO93" s="9">
        <v>70.241</v>
      </c>
      <c r="FP93" s="9">
        <v>78.555000000000007</v>
      </c>
      <c r="FQ93" s="9">
        <v>16.803999999999998</v>
      </c>
      <c r="FR93" s="9">
        <v>15.12</v>
      </c>
      <c r="FS93" s="9">
        <v>1.6850000000000001</v>
      </c>
      <c r="FT93" s="9">
        <v>168.58600000000001</v>
      </c>
      <c r="FU93" s="9">
        <v>79.358000000000004</v>
      </c>
      <c r="FV93" s="9">
        <v>89.227999999999994</v>
      </c>
      <c r="FW93" s="9">
        <v>151.214</v>
      </c>
      <c r="FX93" s="9">
        <v>72.659000000000006</v>
      </c>
      <c r="FY93" s="9">
        <v>78.555000000000007</v>
      </c>
      <c r="FZ93" s="9">
        <v>1212.972</v>
      </c>
      <c r="GA93" s="9">
        <v>620.77099999999996</v>
      </c>
      <c r="GB93" s="9">
        <v>592.202</v>
      </c>
      <c r="GC93" s="9">
        <v>638.99599999999998</v>
      </c>
      <c r="GD93" s="9">
        <v>361.93200000000002</v>
      </c>
      <c r="GE93" s="9">
        <v>277.06400000000002</v>
      </c>
      <c r="GF93" s="9">
        <v>573.976</v>
      </c>
      <c r="GG93" s="9">
        <v>258.839</v>
      </c>
      <c r="GH93" s="9">
        <v>315.13799999999998</v>
      </c>
      <c r="GI93" s="9">
        <v>255.578</v>
      </c>
      <c r="GJ93" s="9">
        <v>138.256</v>
      </c>
      <c r="GK93" s="9">
        <v>117.322</v>
      </c>
      <c r="GL93" s="9">
        <v>42.975999999999999</v>
      </c>
      <c r="GM93" s="9">
        <v>20.905999999999999</v>
      </c>
      <c r="GN93" s="9">
        <v>22.07</v>
      </c>
      <c r="GO93" s="9">
        <v>11.785</v>
      </c>
      <c r="GP93" s="9">
        <v>8.3800000000000008</v>
      </c>
      <c r="GQ93" s="9">
        <v>3.4049999999999998</v>
      </c>
      <c r="GR93" s="9">
        <v>10.317</v>
      </c>
      <c r="GS93" s="9">
        <v>7.5869999999999997</v>
      </c>
      <c r="GT93" s="9">
        <v>2.73</v>
      </c>
      <c r="GU93" s="9">
        <v>1.468</v>
      </c>
      <c r="GV93" s="9">
        <v>0.79300000000000004</v>
      </c>
      <c r="GW93" s="9">
        <v>0.67600000000000005</v>
      </c>
      <c r="GX93" s="9">
        <v>31.190999999999999</v>
      </c>
      <c r="GY93" s="9">
        <v>12.526</v>
      </c>
      <c r="GZ93" s="9">
        <v>18.664000000000001</v>
      </c>
      <c r="HA93" s="9">
        <v>235.8</v>
      </c>
      <c r="HB93" s="9">
        <v>126.992</v>
      </c>
      <c r="HC93" s="9">
        <v>108.80800000000001</v>
      </c>
      <c r="HD93" s="9">
        <v>68.682000000000002</v>
      </c>
      <c r="HE93" s="9">
        <v>45.415999999999997</v>
      </c>
      <c r="HF93" s="9">
        <v>23.265999999999998</v>
      </c>
      <c r="HG93" s="9">
        <v>167.11799999999999</v>
      </c>
      <c r="HH93" s="9">
        <v>81.575999999999993</v>
      </c>
      <c r="HI93" s="9">
        <v>85.542000000000002</v>
      </c>
      <c r="HJ93" s="9">
        <v>77.653000000000006</v>
      </c>
      <c r="HK93" s="9">
        <v>51.398000000000003</v>
      </c>
      <c r="HL93" s="9">
        <v>26.254999999999999</v>
      </c>
      <c r="HM93" s="9">
        <v>177.92500000000001</v>
      </c>
      <c r="HN93" s="9">
        <v>86.856999999999999</v>
      </c>
      <c r="HO93" s="9">
        <v>91.066999999999993</v>
      </c>
      <c r="HP93" s="9">
        <v>177.435</v>
      </c>
      <c r="HQ93" s="9">
        <v>89.162999999999997</v>
      </c>
      <c r="HR93" s="9">
        <v>88.272000000000006</v>
      </c>
      <c r="HS93" s="9">
        <v>3035.2240000000002</v>
      </c>
      <c r="HT93" s="9">
        <v>1610.3340000000001</v>
      </c>
      <c r="HU93" s="9">
        <v>1424.89</v>
      </c>
      <c r="HV93" s="9">
        <v>2299.9360000000001</v>
      </c>
      <c r="HW93" s="9">
        <v>1367.405</v>
      </c>
      <c r="HX93" s="9">
        <v>932.53</v>
      </c>
      <c r="HY93" s="9">
        <v>735.28800000000001</v>
      </c>
      <c r="HZ93" s="9">
        <v>242.929</v>
      </c>
      <c r="IA93" s="9">
        <v>492.35899999999998</v>
      </c>
      <c r="IB93" s="9">
        <v>373.83100000000002</v>
      </c>
      <c r="IC93" s="9">
        <v>219.52</v>
      </c>
      <c r="ID93" s="9">
        <v>154.31100000000001</v>
      </c>
      <c r="IE93" s="9">
        <v>56.902999999999999</v>
      </c>
      <c r="IF93" s="9">
        <v>30.614999999999998</v>
      </c>
      <c r="IG93" s="9">
        <v>26.288</v>
      </c>
      <c r="IH93" s="9">
        <v>25.984999999999999</v>
      </c>
      <c r="II93" s="9">
        <v>16.948</v>
      </c>
      <c r="IJ93" s="9">
        <v>9.0370000000000008</v>
      </c>
      <c r="IK93" s="9">
        <v>15.598000000000001</v>
      </c>
      <c r="IL93" s="9">
        <v>10.901</v>
      </c>
      <c r="IM93" s="9">
        <v>4.6980000000000004</v>
      </c>
      <c r="IN93" s="9">
        <v>10.385999999999999</v>
      </c>
      <c r="IO93" s="9">
        <v>6.0469999999999997</v>
      </c>
      <c r="IP93" s="9">
        <v>4.3390000000000004</v>
      </c>
      <c r="IQ93" s="9">
        <v>30.919</v>
      </c>
    </row>
    <row r="94" spans="1:251">
      <c r="A94" s="10">
        <v>44348</v>
      </c>
      <c r="B94" s="9">
        <v>13164.303</v>
      </c>
      <c r="C94" s="9">
        <v>6922.5829999999996</v>
      </c>
      <c r="D94" s="9">
        <v>6241.72</v>
      </c>
      <c r="E94" s="9">
        <v>8980.7960000000003</v>
      </c>
      <c r="F94" s="9">
        <v>5574.1710000000003</v>
      </c>
      <c r="G94" s="9">
        <v>3406.6239999999998</v>
      </c>
      <c r="H94" s="9">
        <v>4183.5069999999996</v>
      </c>
      <c r="I94" s="9">
        <v>1348.412</v>
      </c>
      <c r="J94" s="9">
        <v>2835.096</v>
      </c>
      <c r="K94" s="9">
        <v>1856.248</v>
      </c>
      <c r="L94" s="9">
        <v>1008.431</v>
      </c>
      <c r="M94" s="9">
        <v>847.81799999999998</v>
      </c>
      <c r="N94" s="9">
        <v>514.40300000000002</v>
      </c>
      <c r="O94" s="9">
        <v>279.63</v>
      </c>
      <c r="P94" s="9">
        <v>234.773</v>
      </c>
      <c r="Q94" s="9">
        <v>222.071</v>
      </c>
      <c r="R94" s="9">
        <v>151.94499999999999</v>
      </c>
      <c r="S94" s="9">
        <v>70.126000000000005</v>
      </c>
      <c r="T94" s="9">
        <v>143.791</v>
      </c>
      <c r="U94" s="9">
        <v>88.727000000000004</v>
      </c>
      <c r="V94" s="9">
        <v>55.064</v>
      </c>
      <c r="W94" s="9">
        <v>78.278999999999996</v>
      </c>
      <c r="X94" s="9">
        <v>63.218000000000004</v>
      </c>
      <c r="Y94" s="9">
        <v>15.061</v>
      </c>
      <c r="Z94" s="9">
        <v>292.33199999999999</v>
      </c>
      <c r="AA94" s="9">
        <v>127.685</v>
      </c>
      <c r="AB94" s="9">
        <v>164.64699999999999</v>
      </c>
      <c r="AC94" s="9">
        <v>1516.0429999999999</v>
      </c>
      <c r="AD94" s="9">
        <v>825.86699999999996</v>
      </c>
      <c r="AE94" s="9">
        <v>690.17600000000004</v>
      </c>
      <c r="AF94" s="9">
        <v>574.22199999999998</v>
      </c>
      <c r="AG94" s="9">
        <v>422.55900000000003</v>
      </c>
      <c r="AH94" s="9">
        <v>151.66300000000001</v>
      </c>
      <c r="AI94" s="9">
        <v>941.82100000000003</v>
      </c>
      <c r="AJ94" s="9">
        <v>403.30799999999999</v>
      </c>
      <c r="AK94" s="9">
        <v>538.51400000000001</v>
      </c>
      <c r="AL94" s="9">
        <v>752.50099999999998</v>
      </c>
      <c r="AM94" s="9">
        <v>540.50699999999995</v>
      </c>
      <c r="AN94" s="9">
        <v>211.994</v>
      </c>
      <c r="AO94" s="9">
        <v>1103.7470000000001</v>
      </c>
      <c r="AP94" s="9">
        <v>467.92399999999998</v>
      </c>
      <c r="AQ94" s="9">
        <v>635.82299999999998</v>
      </c>
      <c r="AR94" s="9">
        <v>1085.6120000000001</v>
      </c>
      <c r="AS94" s="9">
        <v>492.03399999999999</v>
      </c>
      <c r="AT94" s="9">
        <v>593.57799999999997</v>
      </c>
      <c r="AU94" s="9">
        <v>12527.983</v>
      </c>
      <c r="AV94" s="9">
        <v>6532.36</v>
      </c>
      <c r="AW94" s="9">
        <v>5995.6229999999996</v>
      </c>
      <c r="AX94" s="9">
        <v>8686.3510000000006</v>
      </c>
      <c r="AY94" s="9">
        <v>5362.8130000000001</v>
      </c>
      <c r="AZ94" s="9">
        <v>3323.538</v>
      </c>
      <c r="BA94" s="9">
        <v>3841.6320000000001</v>
      </c>
      <c r="BB94" s="9">
        <v>1169.548</v>
      </c>
      <c r="BC94" s="9">
        <v>2672.085</v>
      </c>
      <c r="BD94" s="9">
        <v>1791.7539999999999</v>
      </c>
      <c r="BE94" s="9">
        <v>963.22400000000005</v>
      </c>
      <c r="BF94" s="9">
        <v>828.53</v>
      </c>
      <c r="BG94" s="9">
        <v>483.21499999999997</v>
      </c>
      <c r="BH94" s="9">
        <v>256.70499999999998</v>
      </c>
      <c r="BI94" s="9">
        <v>226.51</v>
      </c>
      <c r="BJ94" s="9">
        <v>212.59899999999999</v>
      </c>
      <c r="BK94" s="9">
        <v>143.846</v>
      </c>
      <c r="BL94" s="9">
        <v>68.753</v>
      </c>
      <c r="BM94" s="9">
        <v>137.34800000000001</v>
      </c>
      <c r="BN94" s="9">
        <v>83.656000000000006</v>
      </c>
      <c r="BO94" s="9">
        <v>53.692</v>
      </c>
      <c r="BP94" s="9">
        <v>75.251000000000005</v>
      </c>
      <c r="BQ94" s="9">
        <v>60.19</v>
      </c>
      <c r="BR94" s="9">
        <v>15.061</v>
      </c>
      <c r="BS94" s="9">
        <v>270.61599999999999</v>
      </c>
      <c r="BT94" s="9">
        <v>112.85899999999999</v>
      </c>
      <c r="BU94" s="9">
        <v>157.75700000000001</v>
      </c>
      <c r="BV94" s="9">
        <v>1475.2260000000001</v>
      </c>
      <c r="BW94" s="9">
        <v>797.64700000000005</v>
      </c>
      <c r="BX94" s="9">
        <v>677.57899999999995</v>
      </c>
      <c r="BY94" s="9">
        <v>562.86099999999999</v>
      </c>
      <c r="BZ94" s="9">
        <v>412.91899999999998</v>
      </c>
      <c r="CA94" s="9">
        <v>149.94200000000001</v>
      </c>
      <c r="CB94" s="9">
        <v>912.36500000000001</v>
      </c>
      <c r="CC94" s="9">
        <v>384.72800000000001</v>
      </c>
      <c r="CD94" s="9">
        <v>527.63699999999994</v>
      </c>
      <c r="CE94" s="9">
        <v>734.44399999999996</v>
      </c>
      <c r="CF94" s="9">
        <v>525.15499999999997</v>
      </c>
      <c r="CG94" s="9">
        <v>209.28899999999999</v>
      </c>
      <c r="CH94" s="9">
        <v>1057.31</v>
      </c>
      <c r="CI94" s="9">
        <v>438.06900000000002</v>
      </c>
      <c r="CJ94" s="9">
        <v>619.24099999999999</v>
      </c>
      <c r="CK94" s="9">
        <v>1049.712</v>
      </c>
      <c r="CL94" s="9">
        <v>468.38400000000001</v>
      </c>
      <c r="CM94" s="9">
        <v>581.32799999999997</v>
      </c>
      <c r="CN94" s="9">
        <v>1921.066</v>
      </c>
      <c r="CO94" s="9">
        <v>959.851</v>
      </c>
      <c r="CP94" s="9">
        <v>961.21400000000006</v>
      </c>
      <c r="CQ94" s="9">
        <v>808.35699999999997</v>
      </c>
      <c r="CR94" s="9">
        <v>470.29</v>
      </c>
      <c r="CS94" s="9">
        <v>338.06700000000001</v>
      </c>
      <c r="CT94" s="9">
        <v>1112.7080000000001</v>
      </c>
      <c r="CU94" s="9">
        <v>489.56099999999998</v>
      </c>
      <c r="CV94" s="9">
        <v>623.14700000000005</v>
      </c>
      <c r="CW94" s="9">
        <v>467.58600000000001</v>
      </c>
      <c r="CX94" s="9">
        <v>241.274</v>
      </c>
      <c r="CY94" s="9">
        <v>226.31200000000001</v>
      </c>
      <c r="CZ94" s="9">
        <v>128.904</v>
      </c>
      <c r="DA94" s="9">
        <v>62.219000000000001</v>
      </c>
      <c r="DB94" s="9">
        <v>66.685000000000002</v>
      </c>
      <c r="DC94" s="9">
        <v>22.593</v>
      </c>
      <c r="DD94" s="9">
        <v>10.282999999999999</v>
      </c>
      <c r="DE94" s="9">
        <v>12.311</v>
      </c>
      <c r="DF94" s="9">
        <v>17.811</v>
      </c>
      <c r="DG94" s="9">
        <v>6.907</v>
      </c>
      <c r="DH94" s="9">
        <v>10.904999999999999</v>
      </c>
      <c r="DI94" s="9">
        <v>4.782</v>
      </c>
      <c r="DJ94" s="9">
        <v>3.3759999999999999</v>
      </c>
      <c r="DK94" s="9">
        <v>1.4059999999999999</v>
      </c>
      <c r="DL94" s="9">
        <v>106.31100000000001</v>
      </c>
      <c r="DM94" s="9">
        <v>51.936</v>
      </c>
      <c r="DN94" s="9">
        <v>54.374000000000002</v>
      </c>
      <c r="DO94" s="9">
        <v>391.18599999999998</v>
      </c>
      <c r="DP94" s="9">
        <v>208.66499999999999</v>
      </c>
      <c r="DQ94" s="9">
        <v>182.52</v>
      </c>
      <c r="DR94" s="9">
        <v>74.53</v>
      </c>
      <c r="DS94" s="9">
        <v>51.752000000000002</v>
      </c>
      <c r="DT94" s="9">
        <v>22.777000000000001</v>
      </c>
      <c r="DU94" s="9">
        <v>316.65600000000001</v>
      </c>
      <c r="DV94" s="9">
        <v>156.91300000000001</v>
      </c>
      <c r="DW94" s="9">
        <v>159.74299999999999</v>
      </c>
      <c r="DX94" s="9">
        <v>92.667000000000002</v>
      </c>
      <c r="DY94" s="9">
        <v>60.237000000000002</v>
      </c>
      <c r="DZ94" s="9">
        <v>32.43</v>
      </c>
      <c r="EA94" s="9">
        <v>374.91899999999998</v>
      </c>
      <c r="EB94" s="9">
        <v>181.03800000000001</v>
      </c>
      <c r="EC94" s="9">
        <v>193.88200000000001</v>
      </c>
      <c r="ED94" s="9">
        <v>334.46699999999998</v>
      </c>
      <c r="EE94" s="9">
        <v>163.82</v>
      </c>
      <c r="EF94" s="9">
        <v>170.648</v>
      </c>
      <c r="EG94" s="9">
        <v>695.47900000000004</v>
      </c>
      <c r="EH94" s="9">
        <v>329.36500000000001</v>
      </c>
      <c r="EI94" s="9">
        <v>366.11399999999998</v>
      </c>
      <c r="EJ94" s="9">
        <v>146.22999999999999</v>
      </c>
      <c r="EK94" s="9">
        <v>89.075000000000003</v>
      </c>
      <c r="EL94" s="9">
        <v>57.155000000000001</v>
      </c>
      <c r="EM94" s="9">
        <v>549.24900000000002</v>
      </c>
      <c r="EN94" s="9">
        <v>240.29</v>
      </c>
      <c r="EO94" s="9">
        <v>308.959</v>
      </c>
      <c r="EP94" s="9">
        <v>201.917</v>
      </c>
      <c r="EQ94" s="9">
        <v>100.274</v>
      </c>
      <c r="ER94" s="9">
        <v>101.643</v>
      </c>
      <c r="ES94" s="9">
        <v>54.868000000000002</v>
      </c>
      <c r="ET94" s="9">
        <v>29.419</v>
      </c>
      <c r="EU94" s="9">
        <v>25.449000000000002</v>
      </c>
      <c r="EV94" s="9">
        <v>3.7719999999999998</v>
      </c>
      <c r="EW94" s="9">
        <v>2.2109999999999999</v>
      </c>
      <c r="EX94" s="9">
        <v>1.5609999999999999</v>
      </c>
      <c r="EY94" s="9">
        <v>2.2850000000000001</v>
      </c>
      <c r="EZ94" s="9">
        <v>1.536</v>
      </c>
      <c r="FA94" s="9">
        <v>0.749</v>
      </c>
      <c r="FB94" s="9">
        <v>1.488</v>
      </c>
      <c r="FC94" s="9">
        <v>0.67500000000000004</v>
      </c>
      <c r="FD94" s="9">
        <v>0.81299999999999994</v>
      </c>
      <c r="FE94" s="9">
        <v>51.095999999999997</v>
      </c>
      <c r="FF94" s="9">
        <v>27.209</v>
      </c>
      <c r="FG94" s="9">
        <v>23.888000000000002</v>
      </c>
      <c r="FH94" s="9">
        <v>170.065</v>
      </c>
      <c r="FI94" s="9">
        <v>85.394000000000005</v>
      </c>
      <c r="FJ94" s="9">
        <v>84.671000000000006</v>
      </c>
      <c r="FK94" s="9">
        <v>16.161999999999999</v>
      </c>
      <c r="FL94" s="9">
        <v>11.247</v>
      </c>
      <c r="FM94" s="9">
        <v>4.915</v>
      </c>
      <c r="FN94" s="9">
        <v>153.90299999999999</v>
      </c>
      <c r="FO94" s="9">
        <v>74.147000000000006</v>
      </c>
      <c r="FP94" s="9">
        <v>79.756</v>
      </c>
      <c r="FQ94" s="9">
        <v>19.506</v>
      </c>
      <c r="FR94" s="9">
        <v>13.03</v>
      </c>
      <c r="FS94" s="9">
        <v>6.476</v>
      </c>
      <c r="FT94" s="9">
        <v>182.411</v>
      </c>
      <c r="FU94" s="9">
        <v>87.244</v>
      </c>
      <c r="FV94" s="9">
        <v>95.167000000000002</v>
      </c>
      <c r="FW94" s="9">
        <v>156.18799999999999</v>
      </c>
      <c r="FX94" s="9">
        <v>75.683000000000007</v>
      </c>
      <c r="FY94" s="9">
        <v>80.504999999999995</v>
      </c>
      <c r="FZ94" s="9">
        <v>1225.587</v>
      </c>
      <c r="GA94" s="9">
        <v>630.48599999999999</v>
      </c>
      <c r="GB94" s="9">
        <v>595.101</v>
      </c>
      <c r="GC94" s="9">
        <v>662.12800000000004</v>
      </c>
      <c r="GD94" s="9">
        <v>381.21499999999997</v>
      </c>
      <c r="GE94" s="9">
        <v>280.91300000000001</v>
      </c>
      <c r="GF94" s="9">
        <v>563.45899999999995</v>
      </c>
      <c r="GG94" s="9">
        <v>249.27099999999999</v>
      </c>
      <c r="GH94" s="9">
        <v>314.18799999999999</v>
      </c>
      <c r="GI94" s="9">
        <v>265.67</v>
      </c>
      <c r="GJ94" s="9">
        <v>141.001</v>
      </c>
      <c r="GK94" s="9">
        <v>124.669</v>
      </c>
      <c r="GL94" s="9">
        <v>74.036000000000001</v>
      </c>
      <c r="GM94" s="9">
        <v>32.799999999999997</v>
      </c>
      <c r="GN94" s="9">
        <v>41.235999999999997</v>
      </c>
      <c r="GO94" s="9">
        <v>18.821000000000002</v>
      </c>
      <c r="GP94" s="9">
        <v>8.0719999999999992</v>
      </c>
      <c r="GQ94" s="9">
        <v>10.749000000000001</v>
      </c>
      <c r="GR94" s="9">
        <v>15.526</v>
      </c>
      <c r="GS94" s="9">
        <v>5.37</v>
      </c>
      <c r="GT94" s="9">
        <v>10.156000000000001</v>
      </c>
      <c r="GU94" s="9">
        <v>3.2949999999999999</v>
      </c>
      <c r="GV94" s="9">
        <v>2.7010000000000001</v>
      </c>
      <c r="GW94" s="9">
        <v>0.59299999999999997</v>
      </c>
      <c r="GX94" s="9">
        <v>55.215000000000003</v>
      </c>
      <c r="GY94" s="9">
        <v>24.728000000000002</v>
      </c>
      <c r="GZ94" s="9">
        <v>30.486999999999998</v>
      </c>
      <c r="HA94" s="9">
        <v>221.12</v>
      </c>
      <c r="HB94" s="9">
        <v>123.271</v>
      </c>
      <c r="HC94" s="9">
        <v>97.849000000000004</v>
      </c>
      <c r="HD94" s="9">
        <v>58.368000000000002</v>
      </c>
      <c r="HE94" s="9">
        <v>40.505000000000003</v>
      </c>
      <c r="HF94" s="9">
        <v>17.863</v>
      </c>
      <c r="HG94" s="9">
        <v>162.75299999999999</v>
      </c>
      <c r="HH94" s="9">
        <v>82.766000000000005</v>
      </c>
      <c r="HI94" s="9">
        <v>79.986999999999995</v>
      </c>
      <c r="HJ94" s="9">
        <v>73.161000000000001</v>
      </c>
      <c r="HK94" s="9">
        <v>47.207000000000001</v>
      </c>
      <c r="HL94" s="9">
        <v>25.954000000000001</v>
      </c>
      <c r="HM94" s="9">
        <v>192.50800000000001</v>
      </c>
      <c r="HN94" s="9">
        <v>93.793999999999997</v>
      </c>
      <c r="HO94" s="9">
        <v>98.715000000000003</v>
      </c>
      <c r="HP94" s="9">
        <v>178.279</v>
      </c>
      <c r="HQ94" s="9">
        <v>88.135999999999996</v>
      </c>
      <c r="HR94" s="9">
        <v>90.143000000000001</v>
      </c>
      <c r="HS94" s="9">
        <v>3024.2080000000001</v>
      </c>
      <c r="HT94" s="9">
        <v>1598.482</v>
      </c>
      <c r="HU94" s="9">
        <v>1425.7260000000001</v>
      </c>
      <c r="HV94" s="9">
        <v>2300.848</v>
      </c>
      <c r="HW94" s="9">
        <v>1364.837</v>
      </c>
      <c r="HX94" s="9">
        <v>936.01099999999997</v>
      </c>
      <c r="HY94" s="9">
        <v>723.35900000000004</v>
      </c>
      <c r="HZ94" s="9">
        <v>233.64500000000001</v>
      </c>
      <c r="IA94" s="9">
        <v>489.71499999999997</v>
      </c>
      <c r="IB94" s="9">
        <v>435.10899999999998</v>
      </c>
      <c r="IC94" s="9">
        <v>249.77199999999999</v>
      </c>
      <c r="ID94" s="9">
        <v>185.33699999999999</v>
      </c>
      <c r="IE94" s="9">
        <v>97.834999999999994</v>
      </c>
      <c r="IF94" s="9">
        <v>54.350999999999999</v>
      </c>
      <c r="IG94" s="9">
        <v>43.484000000000002</v>
      </c>
      <c r="IH94" s="9">
        <v>58.228000000000002</v>
      </c>
      <c r="II94" s="9">
        <v>38.962000000000003</v>
      </c>
      <c r="IJ94" s="9">
        <v>19.266999999999999</v>
      </c>
      <c r="IK94" s="9">
        <v>37.151000000000003</v>
      </c>
      <c r="IL94" s="9">
        <v>20.518999999999998</v>
      </c>
      <c r="IM94" s="9">
        <v>16.631</v>
      </c>
      <c r="IN94" s="9">
        <v>21.077999999999999</v>
      </c>
      <c r="IO94" s="9">
        <v>18.443000000000001</v>
      </c>
      <c r="IP94" s="9">
        <v>2.6349999999999998</v>
      </c>
      <c r="IQ94" s="9">
        <v>39.606999999999999</v>
      </c>
    </row>
    <row r="95" spans="1:251">
      <c r="A95" s="10">
        <v>44378</v>
      </c>
      <c r="B95" s="9">
        <v>13139.054</v>
      </c>
      <c r="C95" s="9">
        <v>6925.2650000000003</v>
      </c>
      <c r="D95" s="9">
        <v>6213.7889999999998</v>
      </c>
      <c r="E95" s="9">
        <v>9012.93</v>
      </c>
      <c r="F95" s="9">
        <v>5590.232</v>
      </c>
      <c r="G95" s="9">
        <v>3422.6979999999999</v>
      </c>
      <c r="H95" s="9">
        <v>4126.1239999999998</v>
      </c>
      <c r="I95" s="9">
        <v>1335.0329999999999</v>
      </c>
      <c r="J95" s="9">
        <v>2791.0909999999999</v>
      </c>
      <c r="K95" s="9">
        <v>1956.309</v>
      </c>
      <c r="L95" s="9">
        <v>1045.0740000000001</v>
      </c>
      <c r="M95" s="9">
        <v>911.23500000000001</v>
      </c>
      <c r="N95" s="9">
        <v>634.12300000000005</v>
      </c>
      <c r="O95" s="9">
        <v>345.58499999999998</v>
      </c>
      <c r="P95" s="9">
        <v>288.53800000000001</v>
      </c>
      <c r="Q95" s="9">
        <v>273.19900000000001</v>
      </c>
      <c r="R95" s="9">
        <v>185.977</v>
      </c>
      <c r="S95" s="9">
        <v>87.221000000000004</v>
      </c>
      <c r="T95" s="9">
        <v>191.35900000000001</v>
      </c>
      <c r="U95" s="9">
        <v>126.504</v>
      </c>
      <c r="V95" s="9">
        <v>64.855000000000004</v>
      </c>
      <c r="W95" s="9">
        <v>81.838999999999999</v>
      </c>
      <c r="X95" s="9">
        <v>59.472999999999999</v>
      </c>
      <c r="Y95" s="9">
        <v>22.366</v>
      </c>
      <c r="Z95" s="9">
        <v>360.92399999999998</v>
      </c>
      <c r="AA95" s="9">
        <v>159.608</v>
      </c>
      <c r="AB95" s="9">
        <v>201.316</v>
      </c>
      <c r="AC95" s="9">
        <v>1549.521</v>
      </c>
      <c r="AD95" s="9">
        <v>830.78399999999999</v>
      </c>
      <c r="AE95" s="9">
        <v>718.73699999999997</v>
      </c>
      <c r="AF95" s="9">
        <v>604.99800000000005</v>
      </c>
      <c r="AG95" s="9">
        <v>444.95699999999999</v>
      </c>
      <c r="AH95" s="9">
        <v>160.041</v>
      </c>
      <c r="AI95" s="9">
        <v>944.52300000000002</v>
      </c>
      <c r="AJ95" s="9">
        <v>385.827</v>
      </c>
      <c r="AK95" s="9">
        <v>558.69600000000003</v>
      </c>
      <c r="AL95" s="9">
        <v>817.62599999999998</v>
      </c>
      <c r="AM95" s="9">
        <v>584.64</v>
      </c>
      <c r="AN95" s="9">
        <v>232.98599999999999</v>
      </c>
      <c r="AO95" s="9">
        <v>1138.683</v>
      </c>
      <c r="AP95" s="9">
        <v>460.43400000000003</v>
      </c>
      <c r="AQ95" s="9">
        <v>678.24900000000002</v>
      </c>
      <c r="AR95" s="9">
        <v>1135.8820000000001</v>
      </c>
      <c r="AS95" s="9">
        <v>512.33100000000002</v>
      </c>
      <c r="AT95" s="9">
        <v>623.55100000000004</v>
      </c>
      <c r="AU95" s="9">
        <v>12506.032999999999</v>
      </c>
      <c r="AV95" s="9">
        <v>6534.5230000000001</v>
      </c>
      <c r="AW95" s="9">
        <v>5971.51</v>
      </c>
      <c r="AX95" s="9">
        <v>8712.5380000000005</v>
      </c>
      <c r="AY95" s="9">
        <v>5374.9059999999999</v>
      </c>
      <c r="AZ95" s="9">
        <v>3337.6320000000001</v>
      </c>
      <c r="BA95" s="9">
        <v>3793.4949999999999</v>
      </c>
      <c r="BB95" s="9">
        <v>1159.617</v>
      </c>
      <c r="BC95" s="9">
        <v>2633.8780000000002</v>
      </c>
      <c r="BD95" s="9">
        <v>1881.557</v>
      </c>
      <c r="BE95" s="9">
        <v>994.62599999999998</v>
      </c>
      <c r="BF95" s="9">
        <v>886.93100000000004</v>
      </c>
      <c r="BG95" s="9">
        <v>592.57399999999996</v>
      </c>
      <c r="BH95" s="9">
        <v>317.15100000000001</v>
      </c>
      <c r="BI95" s="9">
        <v>275.423</v>
      </c>
      <c r="BJ95" s="9">
        <v>261.41199999999998</v>
      </c>
      <c r="BK95" s="9">
        <v>176.245</v>
      </c>
      <c r="BL95" s="9">
        <v>85.165999999999997</v>
      </c>
      <c r="BM95" s="9">
        <v>183.96600000000001</v>
      </c>
      <c r="BN95" s="9">
        <v>120.148</v>
      </c>
      <c r="BO95" s="9">
        <v>63.817</v>
      </c>
      <c r="BP95" s="9">
        <v>77.445999999999998</v>
      </c>
      <c r="BQ95" s="9">
        <v>56.097000000000001</v>
      </c>
      <c r="BR95" s="9">
        <v>21.349</v>
      </c>
      <c r="BS95" s="9">
        <v>331.16300000000001</v>
      </c>
      <c r="BT95" s="9">
        <v>140.90600000000001</v>
      </c>
      <c r="BU95" s="9">
        <v>190.25700000000001</v>
      </c>
      <c r="BV95" s="9">
        <v>1509.0029999999999</v>
      </c>
      <c r="BW95" s="9">
        <v>802.87800000000004</v>
      </c>
      <c r="BX95" s="9">
        <v>706.125</v>
      </c>
      <c r="BY95" s="9">
        <v>595.18899999999996</v>
      </c>
      <c r="BZ95" s="9">
        <v>435.726</v>
      </c>
      <c r="CA95" s="9">
        <v>159.46299999999999</v>
      </c>
      <c r="CB95" s="9">
        <v>913.81500000000005</v>
      </c>
      <c r="CC95" s="9">
        <v>367.15300000000002</v>
      </c>
      <c r="CD95" s="9">
        <v>546.66200000000003</v>
      </c>
      <c r="CE95" s="9">
        <v>797.46100000000001</v>
      </c>
      <c r="CF95" s="9">
        <v>567.10799999999995</v>
      </c>
      <c r="CG95" s="9">
        <v>230.35300000000001</v>
      </c>
      <c r="CH95" s="9">
        <v>1084.096</v>
      </c>
      <c r="CI95" s="9">
        <v>427.51900000000001</v>
      </c>
      <c r="CJ95" s="9">
        <v>656.577</v>
      </c>
      <c r="CK95" s="9">
        <v>1097.78</v>
      </c>
      <c r="CL95" s="9">
        <v>487.30099999999999</v>
      </c>
      <c r="CM95" s="9">
        <v>610.47900000000004</v>
      </c>
      <c r="CN95" s="9">
        <v>1919.664</v>
      </c>
      <c r="CO95" s="9">
        <v>963.38300000000004</v>
      </c>
      <c r="CP95" s="9">
        <v>956.28099999999995</v>
      </c>
      <c r="CQ95" s="9">
        <v>824.96400000000006</v>
      </c>
      <c r="CR95" s="9">
        <v>487.84100000000001</v>
      </c>
      <c r="CS95" s="9">
        <v>337.12299999999999</v>
      </c>
      <c r="CT95" s="9">
        <v>1094.701</v>
      </c>
      <c r="CU95" s="9">
        <v>475.54300000000001</v>
      </c>
      <c r="CV95" s="9">
        <v>619.15800000000002</v>
      </c>
      <c r="CW95" s="9">
        <v>508.98700000000002</v>
      </c>
      <c r="CX95" s="9">
        <v>253.83600000000001</v>
      </c>
      <c r="CY95" s="9">
        <v>255.15100000000001</v>
      </c>
      <c r="CZ95" s="9">
        <v>157</v>
      </c>
      <c r="DA95" s="9">
        <v>80.436999999999998</v>
      </c>
      <c r="DB95" s="9">
        <v>76.561999999999998</v>
      </c>
      <c r="DC95" s="9">
        <v>31.114000000000001</v>
      </c>
      <c r="DD95" s="9">
        <v>17.547000000000001</v>
      </c>
      <c r="DE95" s="9">
        <v>13.567</v>
      </c>
      <c r="DF95" s="9">
        <v>22.245000000000001</v>
      </c>
      <c r="DG95" s="9">
        <v>11.096</v>
      </c>
      <c r="DH95" s="9">
        <v>11.148</v>
      </c>
      <c r="DI95" s="9">
        <v>8.8689999999999998</v>
      </c>
      <c r="DJ95" s="9">
        <v>6.45</v>
      </c>
      <c r="DK95" s="9">
        <v>2.419</v>
      </c>
      <c r="DL95" s="9">
        <v>125.886</v>
      </c>
      <c r="DM95" s="9">
        <v>62.890999999999998</v>
      </c>
      <c r="DN95" s="9">
        <v>62.994999999999997</v>
      </c>
      <c r="DO95" s="9">
        <v>423.73399999999998</v>
      </c>
      <c r="DP95" s="9">
        <v>213.13800000000001</v>
      </c>
      <c r="DQ95" s="9">
        <v>210.596</v>
      </c>
      <c r="DR95" s="9">
        <v>85.120999999999995</v>
      </c>
      <c r="DS95" s="9">
        <v>55.863</v>
      </c>
      <c r="DT95" s="9">
        <v>29.257000000000001</v>
      </c>
      <c r="DU95" s="9">
        <v>338.613</v>
      </c>
      <c r="DV95" s="9">
        <v>157.274</v>
      </c>
      <c r="DW95" s="9">
        <v>181.339</v>
      </c>
      <c r="DX95" s="9">
        <v>107.86</v>
      </c>
      <c r="DY95" s="9">
        <v>68.165000000000006</v>
      </c>
      <c r="DZ95" s="9">
        <v>39.695</v>
      </c>
      <c r="EA95" s="9">
        <v>401.12700000000001</v>
      </c>
      <c r="EB95" s="9">
        <v>185.67099999999999</v>
      </c>
      <c r="EC95" s="9">
        <v>215.45599999999999</v>
      </c>
      <c r="ED95" s="9">
        <v>360.858</v>
      </c>
      <c r="EE95" s="9">
        <v>168.37100000000001</v>
      </c>
      <c r="EF95" s="9">
        <v>192.48699999999999</v>
      </c>
      <c r="EG95" s="9">
        <v>700.13199999999995</v>
      </c>
      <c r="EH95" s="9">
        <v>335.12400000000002</v>
      </c>
      <c r="EI95" s="9">
        <v>365.00799999999998</v>
      </c>
      <c r="EJ95" s="9">
        <v>141.09</v>
      </c>
      <c r="EK95" s="9">
        <v>94.766999999999996</v>
      </c>
      <c r="EL95" s="9">
        <v>46.323</v>
      </c>
      <c r="EM95" s="9">
        <v>559.04200000000003</v>
      </c>
      <c r="EN95" s="9">
        <v>240.357</v>
      </c>
      <c r="EO95" s="9">
        <v>318.685</v>
      </c>
      <c r="EP95" s="9">
        <v>223.01400000000001</v>
      </c>
      <c r="EQ95" s="9">
        <v>104.53700000000001</v>
      </c>
      <c r="ER95" s="9">
        <v>118.477</v>
      </c>
      <c r="ES95" s="9">
        <v>75.186999999999998</v>
      </c>
      <c r="ET95" s="9">
        <v>38.603999999999999</v>
      </c>
      <c r="EU95" s="9">
        <v>36.582999999999998</v>
      </c>
      <c r="EV95" s="9">
        <v>4.4329999999999998</v>
      </c>
      <c r="EW95" s="9">
        <v>1.796</v>
      </c>
      <c r="EX95" s="9">
        <v>2.637</v>
      </c>
      <c r="EY95" s="9">
        <v>4.2859999999999996</v>
      </c>
      <c r="EZ95" s="9">
        <v>1.796</v>
      </c>
      <c r="FA95" s="9">
        <v>2.4900000000000002</v>
      </c>
      <c r="FB95" s="9">
        <v>0.14699999999999999</v>
      </c>
      <c r="FC95" s="9">
        <v>0</v>
      </c>
      <c r="FD95" s="9">
        <v>0.14699999999999999</v>
      </c>
      <c r="FE95" s="9">
        <v>70.753</v>
      </c>
      <c r="FF95" s="9">
        <v>36.808</v>
      </c>
      <c r="FG95" s="9">
        <v>33.945999999999998</v>
      </c>
      <c r="FH95" s="9">
        <v>182.86699999999999</v>
      </c>
      <c r="FI95" s="9">
        <v>87.510999999999996</v>
      </c>
      <c r="FJ95" s="9">
        <v>95.355999999999995</v>
      </c>
      <c r="FK95" s="9">
        <v>16.422999999999998</v>
      </c>
      <c r="FL95" s="9">
        <v>11.505000000000001</v>
      </c>
      <c r="FM95" s="9">
        <v>4.9169999999999998</v>
      </c>
      <c r="FN95" s="9">
        <v>166.44399999999999</v>
      </c>
      <c r="FO95" s="9">
        <v>76.006</v>
      </c>
      <c r="FP95" s="9">
        <v>90.438999999999993</v>
      </c>
      <c r="FQ95" s="9">
        <v>20.332000000000001</v>
      </c>
      <c r="FR95" s="9">
        <v>13.302</v>
      </c>
      <c r="FS95" s="9">
        <v>7.03</v>
      </c>
      <c r="FT95" s="9">
        <v>202.68299999999999</v>
      </c>
      <c r="FU95" s="9">
        <v>91.234999999999999</v>
      </c>
      <c r="FV95" s="9">
        <v>111.447</v>
      </c>
      <c r="FW95" s="9">
        <v>170.73099999999999</v>
      </c>
      <c r="FX95" s="9">
        <v>77.802000000000007</v>
      </c>
      <c r="FY95" s="9">
        <v>92.929000000000002</v>
      </c>
      <c r="FZ95" s="9">
        <v>1219.5329999999999</v>
      </c>
      <c r="GA95" s="9">
        <v>628.26</v>
      </c>
      <c r="GB95" s="9">
        <v>591.27300000000002</v>
      </c>
      <c r="GC95" s="9">
        <v>683.87400000000002</v>
      </c>
      <c r="GD95" s="9">
        <v>393.07400000000001</v>
      </c>
      <c r="GE95" s="9">
        <v>290.8</v>
      </c>
      <c r="GF95" s="9">
        <v>535.65899999999999</v>
      </c>
      <c r="GG95" s="9">
        <v>235.18600000000001</v>
      </c>
      <c r="GH95" s="9">
        <v>300.47300000000001</v>
      </c>
      <c r="GI95" s="9">
        <v>285.97300000000001</v>
      </c>
      <c r="GJ95" s="9">
        <v>149.29900000000001</v>
      </c>
      <c r="GK95" s="9">
        <v>136.67400000000001</v>
      </c>
      <c r="GL95" s="9">
        <v>81.813000000000002</v>
      </c>
      <c r="GM95" s="9">
        <v>41.834000000000003</v>
      </c>
      <c r="GN95" s="9">
        <v>39.978999999999999</v>
      </c>
      <c r="GO95" s="9">
        <v>26.681000000000001</v>
      </c>
      <c r="GP95" s="9">
        <v>15.75</v>
      </c>
      <c r="GQ95" s="9">
        <v>10.93</v>
      </c>
      <c r="GR95" s="9">
        <v>17.957999999999998</v>
      </c>
      <c r="GS95" s="9">
        <v>9.3000000000000007</v>
      </c>
      <c r="GT95" s="9">
        <v>8.6579999999999995</v>
      </c>
      <c r="GU95" s="9">
        <v>8.7219999999999995</v>
      </c>
      <c r="GV95" s="9">
        <v>6.45</v>
      </c>
      <c r="GW95" s="9">
        <v>2.2719999999999998</v>
      </c>
      <c r="GX95" s="9">
        <v>55.131999999999998</v>
      </c>
      <c r="GY95" s="9">
        <v>26.082999999999998</v>
      </c>
      <c r="GZ95" s="9">
        <v>29.048999999999999</v>
      </c>
      <c r="HA95" s="9">
        <v>240.86699999999999</v>
      </c>
      <c r="HB95" s="9">
        <v>125.627</v>
      </c>
      <c r="HC95" s="9">
        <v>115.24</v>
      </c>
      <c r="HD95" s="9">
        <v>68.697999999999993</v>
      </c>
      <c r="HE95" s="9">
        <v>44.357999999999997</v>
      </c>
      <c r="HF95" s="9">
        <v>24.34</v>
      </c>
      <c r="HG95" s="9">
        <v>172.16900000000001</v>
      </c>
      <c r="HH95" s="9">
        <v>81.269000000000005</v>
      </c>
      <c r="HI95" s="9">
        <v>90.9</v>
      </c>
      <c r="HJ95" s="9">
        <v>87.528999999999996</v>
      </c>
      <c r="HK95" s="9">
        <v>54.863999999999997</v>
      </c>
      <c r="HL95" s="9">
        <v>32.664999999999999</v>
      </c>
      <c r="HM95" s="9">
        <v>198.44399999999999</v>
      </c>
      <c r="HN95" s="9">
        <v>94.435000000000002</v>
      </c>
      <c r="HO95" s="9">
        <v>104.009</v>
      </c>
      <c r="HP95" s="9">
        <v>190.12700000000001</v>
      </c>
      <c r="HQ95" s="9">
        <v>90.569000000000003</v>
      </c>
      <c r="HR95" s="9">
        <v>99.558000000000007</v>
      </c>
      <c r="HS95" s="9">
        <v>3008.3809999999999</v>
      </c>
      <c r="HT95" s="9">
        <v>1595.885</v>
      </c>
      <c r="HU95" s="9">
        <v>1412.4960000000001</v>
      </c>
      <c r="HV95" s="9">
        <v>2298.692</v>
      </c>
      <c r="HW95" s="9">
        <v>1369.34</v>
      </c>
      <c r="HX95" s="9">
        <v>929.35199999999998</v>
      </c>
      <c r="HY95" s="9">
        <v>709.68899999999996</v>
      </c>
      <c r="HZ95" s="9">
        <v>226.54499999999999</v>
      </c>
      <c r="IA95" s="9">
        <v>483.14400000000001</v>
      </c>
      <c r="IB95" s="9">
        <v>462.08600000000001</v>
      </c>
      <c r="IC95" s="9">
        <v>268.46899999999999</v>
      </c>
      <c r="ID95" s="9">
        <v>193.61699999999999</v>
      </c>
      <c r="IE95" s="9">
        <v>137.93799999999999</v>
      </c>
      <c r="IF95" s="9">
        <v>75.796000000000006</v>
      </c>
      <c r="IG95" s="9">
        <v>62.142000000000003</v>
      </c>
      <c r="IH95" s="9">
        <v>76.012</v>
      </c>
      <c r="II95" s="9">
        <v>48.540999999999997</v>
      </c>
      <c r="IJ95" s="9">
        <v>27.471</v>
      </c>
      <c r="IK95" s="9">
        <v>53.087000000000003</v>
      </c>
      <c r="IL95" s="9">
        <v>32.628</v>
      </c>
      <c r="IM95" s="9">
        <v>20.459</v>
      </c>
      <c r="IN95" s="9">
        <v>22.925000000000001</v>
      </c>
      <c r="IO95" s="9">
        <v>15.913</v>
      </c>
      <c r="IP95" s="9">
        <v>7.0119999999999996</v>
      </c>
      <c r="IQ95" s="9">
        <v>61.926000000000002</v>
      </c>
    </row>
    <row r="96" spans="1:251">
      <c r="A96" s="10">
        <v>44409</v>
      </c>
      <c r="B96" s="9">
        <v>12939.99</v>
      </c>
      <c r="C96" s="9">
        <v>6819.4920000000002</v>
      </c>
      <c r="D96" s="9">
        <v>6120.4979999999996</v>
      </c>
      <c r="E96" s="9">
        <v>8859.7459999999992</v>
      </c>
      <c r="F96" s="9">
        <v>5507.3760000000002</v>
      </c>
      <c r="G96" s="9">
        <v>3352.37</v>
      </c>
      <c r="H96" s="9">
        <v>4080.2429999999999</v>
      </c>
      <c r="I96" s="9">
        <v>1312.116</v>
      </c>
      <c r="J96" s="9">
        <v>2768.1280000000002</v>
      </c>
      <c r="K96" s="9">
        <v>2021.8989999999999</v>
      </c>
      <c r="L96" s="9">
        <v>1093.4480000000001</v>
      </c>
      <c r="M96" s="9">
        <v>928.45</v>
      </c>
      <c r="N96" s="9">
        <v>823.27099999999996</v>
      </c>
      <c r="O96" s="9">
        <v>445.63900000000001</v>
      </c>
      <c r="P96" s="9">
        <v>377.63200000000001</v>
      </c>
      <c r="Q96" s="9">
        <v>413.57400000000001</v>
      </c>
      <c r="R96" s="9">
        <v>285.459</v>
      </c>
      <c r="S96" s="9">
        <v>128.11500000000001</v>
      </c>
      <c r="T96" s="9">
        <v>318.52300000000002</v>
      </c>
      <c r="U96" s="9">
        <v>214.042</v>
      </c>
      <c r="V96" s="9">
        <v>104.48099999999999</v>
      </c>
      <c r="W96" s="9">
        <v>95.052000000000007</v>
      </c>
      <c r="X96" s="9">
        <v>71.418000000000006</v>
      </c>
      <c r="Y96" s="9">
        <v>23.634</v>
      </c>
      <c r="Z96" s="9">
        <v>409.697</v>
      </c>
      <c r="AA96" s="9">
        <v>160.18</v>
      </c>
      <c r="AB96" s="9">
        <v>249.517</v>
      </c>
      <c r="AC96" s="9">
        <v>1445.896</v>
      </c>
      <c r="AD96" s="9">
        <v>773.44600000000003</v>
      </c>
      <c r="AE96" s="9">
        <v>672.45</v>
      </c>
      <c r="AF96" s="9">
        <v>536.41200000000003</v>
      </c>
      <c r="AG96" s="9">
        <v>401.29</v>
      </c>
      <c r="AH96" s="9">
        <v>135.12200000000001</v>
      </c>
      <c r="AI96" s="9">
        <v>909.48400000000004</v>
      </c>
      <c r="AJ96" s="9">
        <v>372.15600000000001</v>
      </c>
      <c r="AK96" s="9">
        <v>537.327</v>
      </c>
      <c r="AL96" s="9">
        <v>875.53</v>
      </c>
      <c r="AM96" s="9">
        <v>636.41800000000001</v>
      </c>
      <c r="AN96" s="9">
        <v>239.11199999999999</v>
      </c>
      <c r="AO96" s="9">
        <v>1146.3689999999999</v>
      </c>
      <c r="AP96" s="9">
        <v>457.03</v>
      </c>
      <c r="AQ96" s="9">
        <v>689.33799999999997</v>
      </c>
      <c r="AR96" s="9">
        <v>1228.0070000000001</v>
      </c>
      <c r="AS96" s="9">
        <v>586.19799999999998</v>
      </c>
      <c r="AT96" s="9">
        <v>641.80899999999997</v>
      </c>
      <c r="AU96" s="9">
        <v>12312.147000000001</v>
      </c>
      <c r="AV96" s="9">
        <v>6437.0140000000001</v>
      </c>
      <c r="AW96" s="9">
        <v>5875.1329999999998</v>
      </c>
      <c r="AX96" s="9">
        <v>8569.6970000000001</v>
      </c>
      <c r="AY96" s="9">
        <v>5296.0079999999998</v>
      </c>
      <c r="AZ96" s="9">
        <v>3273.6889999999999</v>
      </c>
      <c r="BA96" s="9">
        <v>3742.45</v>
      </c>
      <c r="BB96" s="9">
        <v>1141.0050000000001</v>
      </c>
      <c r="BC96" s="9">
        <v>2601.444</v>
      </c>
      <c r="BD96" s="9">
        <v>1938.9749999999999</v>
      </c>
      <c r="BE96" s="9">
        <v>1041.211</v>
      </c>
      <c r="BF96" s="9">
        <v>897.76400000000001</v>
      </c>
      <c r="BG96" s="9">
        <v>773.85500000000002</v>
      </c>
      <c r="BH96" s="9">
        <v>414.89299999999997</v>
      </c>
      <c r="BI96" s="9">
        <v>358.96199999999999</v>
      </c>
      <c r="BJ96" s="9">
        <v>398.04199999999997</v>
      </c>
      <c r="BK96" s="9">
        <v>271.88299999999998</v>
      </c>
      <c r="BL96" s="9">
        <v>126.15900000000001</v>
      </c>
      <c r="BM96" s="9">
        <v>307.07799999999997</v>
      </c>
      <c r="BN96" s="9">
        <v>204.16900000000001</v>
      </c>
      <c r="BO96" s="9">
        <v>102.90900000000001</v>
      </c>
      <c r="BP96" s="9">
        <v>90.963999999999999</v>
      </c>
      <c r="BQ96" s="9">
        <v>67.713999999999999</v>
      </c>
      <c r="BR96" s="9">
        <v>23.25</v>
      </c>
      <c r="BS96" s="9">
        <v>375.81299999999999</v>
      </c>
      <c r="BT96" s="9">
        <v>143.01</v>
      </c>
      <c r="BU96" s="9">
        <v>232.803</v>
      </c>
      <c r="BV96" s="9">
        <v>1403.9159999999999</v>
      </c>
      <c r="BW96" s="9">
        <v>746.98400000000004</v>
      </c>
      <c r="BX96" s="9">
        <v>656.93200000000002</v>
      </c>
      <c r="BY96" s="9">
        <v>525.96299999999997</v>
      </c>
      <c r="BZ96" s="9">
        <v>391.28399999999999</v>
      </c>
      <c r="CA96" s="9">
        <v>134.679</v>
      </c>
      <c r="CB96" s="9">
        <v>877.95299999999997</v>
      </c>
      <c r="CC96" s="9">
        <v>355.69900000000001</v>
      </c>
      <c r="CD96" s="9">
        <v>522.25400000000002</v>
      </c>
      <c r="CE96" s="9">
        <v>851.75900000000001</v>
      </c>
      <c r="CF96" s="9">
        <v>615.04700000000003</v>
      </c>
      <c r="CG96" s="9">
        <v>236.71299999999999</v>
      </c>
      <c r="CH96" s="9">
        <v>1087.2159999999999</v>
      </c>
      <c r="CI96" s="9">
        <v>426.16500000000002</v>
      </c>
      <c r="CJ96" s="9">
        <v>661.05100000000004</v>
      </c>
      <c r="CK96" s="9">
        <v>1185.0309999999999</v>
      </c>
      <c r="CL96" s="9">
        <v>559.86900000000003</v>
      </c>
      <c r="CM96" s="9">
        <v>625.16300000000001</v>
      </c>
      <c r="CN96" s="9">
        <v>1813.5450000000001</v>
      </c>
      <c r="CO96" s="9">
        <v>917.91399999999999</v>
      </c>
      <c r="CP96" s="9">
        <v>895.63099999999997</v>
      </c>
      <c r="CQ96" s="9">
        <v>775.10500000000002</v>
      </c>
      <c r="CR96" s="9">
        <v>463.83800000000002</v>
      </c>
      <c r="CS96" s="9">
        <v>311.267</v>
      </c>
      <c r="CT96" s="9">
        <v>1038.44</v>
      </c>
      <c r="CU96" s="9">
        <v>454.07499999999999</v>
      </c>
      <c r="CV96" s="9">
        <v>584.36400000000003</v>
      </c>
      <c r="CW96" s="9">
        <v>488.73</v>
      </c>
      <c r="CX96" s="9">
        <v>239.23500000000001</v>
      </c>
      <c r="CY96" s="9">
        <v>249.495</v>
      </c>
      <c r="CZ96" s="9">
        <v>183.85599999999999</v>
      </c>
      <c r="DA96" s="9">
        <v>82.647999999999996</v>
      </c>
      <c r="DB96" s="9">
        <v>101.208</v>
      </c>
      <c r="DC96" s="9">
        <v>41.764000000000003</v>
      </c>
      <c r="DD96" s="9">
        <v>25.29</v>
      </c>
      <c r="DE96" s="9">
        <v>16.474</v>
      </c>
      <c r="DF96" s="9">
        <v>35.847999999999999</v>
      </c>
      <c r="DG96" s="9">
        <v>21.875</v>
      </c>
      <c r="DH96" s="9">
        <v>13.974</v>
      </c>
      <c r="DI96" s="9">
        <v>5.9160000000000004</v>
      </c>
      <c r="DJ96" s="9">
        <v>3.4159999999999999</v>
      </c>
      <c r="DK96" s="9">
        <v>2.5</v>
      </c>
      <c r="DL96" s="9">
        <v>142.09200000000001</v>
      </c>
      <c r="DM96" s="9">
        <v>57.356999999999999</v>
      </c>
      <c r="DN96" s="9">
        <v>84.733999999999995</v>
      </c>
      <c r="DO96" s="9">
        <v>372.10899999999998</v>
      </c>
      <c r="DP96" s="9">
        <v>187.238</v>
      </c>
      <c r="DQ96" s="9">
        <v>184.87100000000001</v>
      </c>
      <c r="DR96" s="9">
        <v>73.260000000000005</v>
      </c>
      <c r="DS96" s="9">
        <v>52.040999999999997</v>
      </c>
      <c r="DT96" s="9">
        <v>21.219000000000001</v>
      </c>
      <c r="DU96" s="9">
        <v>298.84899999999999</v>
      </c>
      <c r="DV96" s="9">
        <v>135.197</v>
      </c>
      <c r="DW96" s="9">
        <v>163.65100000000001</v>
      </c>
      <c r="DX96" s="9">
        <v>107.876</v>
      </c>
      <c r="DY96" s="9">
        <v>73.917000000000002</v>
      </c>
      <c r="DZ96" s="9">
        <v>33.96</v>
      </c>
      <c r="EA96" s="9">
        <v>380.85300000000001</v>
      </c>
      <c r="EB96" s="9">
        <v>165.31800000000001</v>
      </c>
      <c r="EC96" s="9">
        <v>215.535</v>
      </c>
      <c r="ED96" s="9">
        <v>334.697</v>
      </c>
      <c r="EE96" s="9">
        <v>157.072</v>
      </c>
      <c r="EF96" s="9">
        <v>177.625</v>
      </c>
      <c r="EG96" s="9">
        <v>651.59699999999998</v>
      </c>
      <c r="EH96" s="9">
        <v>309.52100000000002</v>
      </c>
      <c r="EI96" s="9">
        <v>342.07600000000002</v>
      </c>
      <c r="EJ96" s="9">
        <v>140.12299999999999</v>
      </c>
      <c r="EK96" s="9">
        <v>95.459000000000003</v>
      </c>
      <c r="EL96" s="9">
        <v>44.664000000000001</v>
      </c>
      <c r="EM96" s="9">
        <v>511.47500000000002</v>
      </c>
      <c r="EN96" s="9">
        <v>214.06200000000001</v>
      </c>
      <c r="EO96" s="9">
        <v>297.41300000000001</v>
      </c>
      <c r="EP96" s="9">
        <v>204.55799999999999</v>
      </c>
      <c r="EQ96" s="9">
        <v>96.664000000000001</v>
      </c>
      <c r="ER96" s="9">
        <v>107.893</v>
      </c>
      <c r="ES96" s="9">
        <v>76.876999999999995</v>
      </c>
      <c r="ET96" s="9">
        <v>35.725000000000001</v>
      </c>
      <c r="EU96" s="9">
        <v>41.152000000000001</v>
      </c>
      <c r="EV96" s="9">
        <v>4.0979999999999999</v>
      </c>
      <c r="EW96" s="9">
        <v>3.4220000000000002</v>
      </c>
      <c r="EX96" s="9">
        <v>0.67600000000000005</v>
      </c>
      <c r="EY96" s="9">
        <v>3.3740000000000001</v>
      </c>
      <c r="EZ96" s="9">
        <v>2.6989999999999998</v>
      </c>
      <c r="FA96" s="9">
        <v>0.67600000000000005</v>
      </c>
      <c r="FB96" s="9">
        <v>0.72299999999999998</v>
      </c>
      <c r="FC96" s="9">
        <v>0.72299999999999998</v>
      </c>
      <c r="FD96" s="9">
        <v>0</v>
      </c>
      <c r="FE96" s="9">
        <v>72.778999999999996</v>
      </c>
      <c r="FF96" s="9">
        <v>32.302999999999997</v>
      </c>
      <c r="FG96" s="9">
        <v>40.476999999999997</v>
      </c>
      <c r="FH96" s="9">
        <v>161.80799999999999</v>
      </c>
      <c r="FI96" s="9">
        <v>78.304000000000002</v>
      </c>
      <c r="FJ96" s="9">
        <v>83.504000000000005</v>
      </c>
      <c r="FK96" s="9">
        <v>11.55</v>
      </c>
      <c r="FL96" s="9">
        <v>10.63</v>
      </c>
      <c r="FM96" s="9">
        <v>0.92</v>
      </c>
      <c r="FN96" s="9">
        <v>150.25800000000001</v>
      </c>
      <c r="FO96" s="9">
        <v>67.674000000000007</v>
      </c>
      <c r="FP96" s="9">
        <v>82.584000000000003</v>
      </c>
      <c r="FQ96" s="9">
        <v>15.337</v>
      </c>
      <c r="FR96" s="9">
        <v>13.855</v>
      </c>
      <c r="FS96" s="9">
        <v>1.4830000000000001</v>
      </c>
      <c r="FT96" s="9">
        <v>189.221</v>
      </c>
      <c r="FU96" s="9">
        <v>82.81</v>
      </c>
      <c r="FV96" s="9">
        <v>106.411</v>
      </c>
      <c r="FW96" s="9">
        <v>153.63300000000001</v>
      </c>
      <c r="FX96" s="9">
        <v>70.373000000000005</v>
      </c>
      <c r="FY96" s="9">
        <v>83.259</v>
      </c>
      <c r="FZ96" s="9">
        <v>1161.9480000000001</v>
      </c>
      <c r="GA96" s="9">
        <v>608.39300000000003</v>
      </c>
      <c r="GB96" s="9">
        <v>553.55499999999995</v>
      </c>
      <c r="GC96" s="9">
        <v>634.98299999999995</v>
      </c>
      <c r="GD96" s="9">
        <v>368.37900000000002</v>
      </c>
      <c r="GE96" s="9">
        <v>266.60300000000001</v>
      </c>
      <c r="GF96" s="9">
        <v>526.96500000000003</v>
      </c>
      <c r="GG96" s="9">
        <v>240.01400000000001</v>
      </c>
      <c r="GH96" s="9">
        <v>286.952</v>
      </c>
      <c r="GI96" s="9">
        <v>284.17200000000003</v>
      </c>
      <c r="GJ96" s="9">
        <v>142.57</v>
      </c>
      <c r="GK96" s="9">
        <v>141.602</v>
      </c>
      <c r="GL96" s="9">
        <v>106.979</v>
      </c>
      <c r="GM96" s="9">
        <v>46.923000000000002</v>
      </c>
      <c r="GN96" s="9">
        <v>60.055999999999997</v>
      </c>
      <c r="GO96" s="9">
        <v>37.667000000000002</v>
      </c>
      <c r="GP96" s="9">
        <v>21.869</v>
      </c>
      <c r="GQ96" s="9">
        <v>15.798</v>
      </c>
      <c r="GR96" s="9">
        <v>32.473999999999997</v>
      </c>
      <c r="GS96" s="9">
        <v>19.175999999999998</v>
      </c>
      <c r="GT96" s="9">
        <v>13.298</v>
      </c>
      <c r="GU96" s="9">
        <v>5.1929999999999996</v>
      </c>
      <c r="GV96" s="9">
        <v>2.6930000000000001</v>
      </c>
      <c r="GW96" s="9">
        <v>2.5</v>
      </c>
      <c r="GX96" s="9">
        <v>69.311999999999998</v>
      </c>
      <c r="GY96" s="9">
        <v>25.053999999999998</v>
      </c>
      <c r="GZ96" s="9">
        <v>44.258000000000003</v>
      </c>
      <c r="HA96" s="9">
        <v>210.3</v>
      </c>
      <c r="HB96" s="9">
        <v>108.934</v>
      </c>
      <c r="HC96" s="9">
        <v>101.367</v>
      </c>
      <c r="HD96" s="9">
        <v>61.71</v>
      </c>
      <c r="HE96" s="9">
        <v>41.411000000000001</v>
      </c>
      <c r="HF96" s="9">
        <v>20.298999999999999</v>
      </c>
      <c r="HG96" s="9">
        <v>148.59100000000001</v>
      </c>
      <c r="HH96" s="9">
        <v>67.522999999999996</v>
      </c>
      <c r="HI96" s="9">
        <v>81.066999999999993</v>
      </c>
      <c r="HJ96" s="9">
        <v>92.539000000000001</v>
      </c>
      <c r="HK96" s="9">
        <v>60.061999999999998</v>
      </c>
      <c r="HL96" s="9">
        <v>32.476999999999997</v>
      </c>
      <c r="HM96" s="9">
        <v>191.63300000000001</v>
      </c>
      <c r="HN96" s="9">
        <v>82.507999999999996</v>
      </c>
      <c r="HO96" s="9">
        <v>109.124</v>
      </c>
      <c r="HP96" s="9">
        <v>181.06399999999999</v>
      </c>
      <c r="HQ96" s="9">
        <v>86.698999999999998</v>
      </c>
      <c r="HR96" s="9">
        <v>94.364999999999995</v>
      </c>
      <c r="HS96" s="9">
        <v>2975.462</v>
      </c>
      <c r="HT96" s="9">
        <v>1564.19</v>
      </c>
      <c r="HU96" s="9">
        <v>1411.2719999999999</v>
      </c>
      <c r="HV96" s="9">
        <v>2252.0819999999999</v>
      </c>
      <c r="HW96" s="9">
        <v>1338.944</v>
      </c>
      <c r="HX96" s="9">
        <v>913.13800000000003</v>
      </c>
      <c r="HY96" s="9">
        <v>723.37900000000002</v>
      </c>
      <c r="HZ96" s="9">
        <v>225.24600000000001</v>
      </c>
      <c r="IA96" s="9">
        <v>498.13299999999998</v>
      </c>
      <c r="IB96" s="9">
        <v>490.60899999999998</v>
      </c>
      <c r="IC96" s="9">
        <v>279.06299999999999</v>
      </c>
      <c r="ID96" s="9">
        <v>211.54599999999999</v>
      </c>
      <c r="IE96" s="9">
        <v>190.58799999999999</v>
      </c>
      <c r="IF96" s="9">
        <v>103.18</v>
      </c>
      <c r="IG96" s="9">
        <v>87.408000000000001</v>
      </c>
      <c r="IH96" s="9">
        <v>114.666</v>
      </c>
      <c r="II96" s="9">
        <v>75.83</v>
      </c>
      <c r="IJ96" s="9">
        <v>38.835000000000001</v>
      </c>
      <c r="IK96" s="9">
        <v>91.341999999999999</v>
      </c>
      <c r="IL96" s="9">
        <v>57.35</v>
      </c>
      <c r="IM96" s="9">
        <v>33.991</v>
      </c>
      <c r="IN96" s="9">
        <v>23.324000000000002</v>
      </c>
      <c r="IO96" s="9">
        <v>18.48</v>
      </c>
      <c r="IP96" s="9">
        <v>4.8440000000000003</v>
      </c>
      <c r="IQ96" s="9">
        <v>75.921999999999997</v>
      </c>
    </row>
    <row r="97" spans="1:251">
      <c r="A97" s="10">
        <v>44440</v>
      </c>
      <c r="B97" s="9">
        <v>12846.023999999999</v>
      </c>
      <c r="C97" s="9">
        <v>6790.1260000000002</v>
      </c>
      <c r="D97" s="9">
        <v>6055.8969999999999</v>
      </c>
      <c r="E97" s="9">
        <v>8917.5930000000008</v>
      </c>
      <c r="F97" s="9">
        <v>5519.7489999999998</v>
      </c>
      <c r="G97" s="9">
        <v>3397.8440000000001</v>
      </c>
      <c r="H97" s="9">
        <v>3928.431</v>
      </c>
      <c r="I97" s="9">
        <v>1270.377</v>
      </c>
      <c r="J97" s="9">
        <v>2658.0540000000001</v>
      </c>
      <c r="K97" s="9">
        <v>1967.165</v>
      </c>
      <c r="L97" s="9">
        <v>1062.798</v>
      </c>
      <c r="M97" s="9">
        <v>904.36800000000005</v>
      </c>
      <c r="N97" s="9">
        <v>818.36900000000003</v>
      </c>
      <c r="O97" s="9">
        <v>443.017</v>
      </c>
      <c r="P97" s="9">
        <v>375.351</v>
      </c>
      <c r="Q97" s="9">
        <v>430.75900000000001</v>
      </c>
      <c r="R97" s="9">
        <v>289.25700000000001</v>
      </c>
      <c r="S97" s="9">
        <v>141.50200000000001</v>
      </c>
      <c r="T97" s="9">
        <v>326.995</v>
      </c>
      <c r="U97" s="9">
        <v>206.65299999999999</v>
      </c>
      <c r="V97" s="9">
        <v>120.342</v>
      </c>
      <c r="W97" s="9">
        <v>103.764</v>
      </c>
      <c r="X97" s="9">
        <v>82.603999999999999</v>
      </c>
      <c r="Y97" s="9">
        <v>21.161000000000001</v>
      </c>
      <c r="Z97" s="9">
        <v>387.61</v>
      </c>
      <c r="AA97" s="9">
        <v>153.761</v>
      </c>
      <c r="AB97" s="9">
        <v>233.84899999999999</v>
      </c>
      <c r="AC97" s="9">
        <v>1373.2</v>
      </c>
      <c r="AD97" s="9">
        <v>751.89200000000005</v>
      </c>
      <c r="AE97" s="9">
        <v>621.30700000000002</v>
      </c>
      <c r="AF97" s="9">
        <v>518.19500000000005</v>
      </c>
      <c r="AG97" s="9">
        <v>386.75400000000002</v>
      </c>
      <c r="AH97" s="9">
        <v>131.441</v>
      </c>
      <c r="AI97" s="9">
        <v>855.005</v>
      </c>
      <c r="AJ97" s="9">
        <v>365.13799999999998</v>
      </c>
      <c r="AK97" s="9">
        <v>489.86700000000002</v>
      </c>
      <c r="AL97" s="9">
        <v>879.41300000000001</v>
      </c>
      <c r="AM97" s="9">
        <v>622.41899999999998</v>
      </c>
      <c r="AN97" s="9">
        <v>256.99400000000003</v>
      </c>
      <c r="AO97" s="9">
        <v>1087.752</v>
      </c>
      <c r="AP97" s="9">
        <v>440.37799999999999</v>
      </c>
      <c r="AQ97" s="9">
        <v>647.37400000000002</v>
      </c>
      <c r="AR97" s="9">
        <v>1182</v>
      </c>
      <c r="AS97" s="9">
        <v>571.79100000000005</v>
      </c>
      <c r="AT97" s="9">
        <v>610.20899999999995</v>
      </c>
      <c r="AU97" s="9">
        <v>12212.409</v>
      </c>
      <c r="AV97" s="9">
        <v>6404.5630000000001</v>
      </c>
      <c r="AW97" s="9">
        <v>5807.8450000000003</v>
      </c>
      <c r="AX97" s="9">
        <v>8620.2139999999999</v>
      </c>
      <c r="AY97" s="9">
        <v>5303.9229999999998</v>
      </c>
      <c r="AZ97" s="9">
        <v>3316.2919999999999</v>
      </c>
      <c r="BA97" s="9">
        <v>3592.194</v>
      </c>
      <c r="BB97" s="9">
        <v>1100.6410000000001</v>
      </c>
      <c r="BC97" s="9">
        <v>2491.5540000000001</v>
      </c>
      <c r="BD97" s="9">
        <v>1877.1110000000001</v>
      </c>
      <c r="BE97" s="9">
        <v>1003.837</v>
      </c>
      <c r="BF97" s="9">
        <v>873.274</v>
      </c>
      <c r="BG97" s="9">
        <v>756.60199999999998</v>
      </c>
      <c r="BH97" s="9">
        <v>403.49</v>
      </c>
      <c r="BI97" s="9">
        <v>353.11099999999999</v>
      </c>
      <c r="BJ97" s="9">
        <v>410.53199999999998</v>
      </c>
      <c r="BK97" s="9">
        <v>272.39699999999999</v>
      </c>
      <c r="BL97" s="9">
        <v>138.13499999999999</v>
      </c>
      <c r="BM97" s="9">
        <v>310.85500000000002</v>
      </c>
      <c r="BN97" s="9">
        <v>193.34200000000001</v>
      </c>
      <c r="BO97" s="9">
        <v>117.51300000000001</v>
      </c>
      <c r="BP97" s="9">
        <v>99.677999999999997</v>
      </c>
      <c r="BQ97" s="9">
        <v>79.055999999999997</v>
      </c>
      <c r="BR97" s="9">
        <v>20.622</v>
      </c>
      <c r="BS97" s="9">
        <v>346.06900000000002</v>
      </c>
      <c r="BT97" s="9">
        <v>131.09299999999999</v>
      </c>
      <c r="BU97" s="9">
        <v>214.976</v>
      </c>
      <c r="BV97" s="9">
        <v>1332.8779999999999</v>
      </c>
      <c r="BW97" s="9">
        <v>723.31399999999996</v>
      </c>
      <c r="BX97" s="9">
        <v>609.56399999999996</v>
      </c>
      <c r="BY97" s="9">
        <v>506.57299999999998</v>
      </c>
      <c r="BZ97" s="9">
        <v>377.26600000000002</v>
      </c>
      <c r="CA97" s="9">
        <v>129.30699999999999</v>
      </c>
      <c r="CB97" s="9">
        <v>826.30399999999997</v>
      </c>
      <c r="CC97" s="9">
        <v>346.048</v>
      </c>
      <c r="CD97" s="9">
        <v>480.25700000000001</v>
      </c>
      <c r="CE97" s="9">
        <v>851.19100000000003</v>
      </c>
      <c r="CF97" s="9">
        <v>599.15899999999999</v>
      </c>
      <c r="CG97" s="9">
        <v>252.03200000000001</v>
      </c>
      <c r="CH97" s="9">
        <v>1025.9190000000001</v>
      </c>
      <c r="CI97" s="9">
        <v>404.678</v>
      </c>
      <c r="CJ97" s="9">
        <v>621.24099999999999</v>
      </c>
      <c r="CK97" s="9">
        <v>1137.1590000000001</v>
      </c>
      <c r="CL97" s="9">
        <v>539.38900000000001</v>
      </c>
      <c r="CM97" s="9">
        <v>597.77</v>
      </c>
      <c r="CN97" s="9">
        <v>1754.8910000000001</v>
      </c>
      <c r="CO97" s="9">
        <v>905.09299999999996</v>
      </c>
      <c r="CP97" s="9">
        <v>849.798</v>
      </c>
      <c r="CQ97" s="9">
        <v>782.24300000000005</v>
      </c>
      <c r="CR97" s="9">
        <v>474.64800000000002</v>
      </c>
      <c r="CS97" s="9">
        <v>307.59500000000003</v>
      </c>
      <c r="CT97" s="9">
        <v>972.64800000000002</v>
      </c>
      <c r="CU97" s="9">
        <v>430.44499999999999</v>
      </c>
      <c r="CV97" s="9">
        <v>542.20299999999997</v>
      </c>
      <c r="CW97" s="9">
        <v>459.58300000000003</v>
      </c>
      <c r="CX97" s="9">
        <v>230.744</v>
      </c>
      <c r="CY97" s="9">
        <v>228.839</v>
      </c>
      <c r="CZ97" s="9">
        <v>151.517</v>
      </c>
      <c r="DA97" s="9">
        <v>74.388999999999996</v>
      </c>
      <c r="DB97" s="9">
        <v>77.129000000000005</v>
      </c>
      <c r="DC97" s="9">
        <v>40.03</v>
      </c>
      <c r="DD97" s="9">
        <v>22.541</v>
      </c>
      <c r="DE97" s="9">
        <v>17.489999999999998</v>
      </c>
      <c r="DF97" s="9">
        <v>35.192999999999998</v>
      </c>
      <c r="DG97" s="9">
        <v>18.047999999999998</v>
      </c>
      <c r="DH97" s="9">
        <v>17.145</v>
      </c>
      <c r="DI97" s="9">
        <v>4.8369999999999997</v>
      </c>
      <c r="DJ97" s="9">
        <v>4.492</v>
      </c>
      <c r="DK97" s="9">
        <v>0.34499999999999997</v>
      </c>
      <c r="DL97" s="9">
        <v>111.48699999999999</v>
      </c>
      <c r="DM97" s="9">
        <v>51.847999999999999</v>
      </c>
      <c r="DN97" s="9">
        <v>59.639000000000003</v>
      </c>
      <c r="DO97" s="9">
        <v>366.36399999999998</v>
      </c>
      <c r="DP97" s="9">
        <v>187.78200000000001</v>
      </c>
      <c r="DQ97" s="9">
        <v>178.58199999999999</v>
      </c>
      <c r="DR97" s="9">
        <v>68.695999999999998</v>
      </c>
      <c r="DS97" s="9">
        <v>47.911000000000001</v>
      </c>
      <c r="DT97" s="9">
        <v>20.783999999999999</v>
      </c>
      <c r="DU97" s="9">
        <v>297.66800000000001</v>
      </c>
      <c r="DV97" s="9">
        <v>139.87100000000001</v>
      </c>
      <c r="DW97" s="9">
        <v>157.797</v>
      </c>
      <c r="DX97" s="9">
        <v>101.718</v>
      </c>
      <c r="DY97" s="9">
        <v>67.412999999999997</v>
      </c>
      <c r="DZ97" s="9">
        <v>34.305</v>
      </c>
      <c r="EA97" s="9">
        <v>357.86500000000001</v>
      </c>
      <c r="EB97" s="9">
        <v>163.33199999999999</v>
      </c>
      <c r="EC97" s="9">
        <v>194.53399999999999</v>
      </c>
      <c r="ED97" s="9">
        <v>332.86099999999999</v>
      </c>
      <c r="EE97" s="9">
        <v>157.91900000000001</v>
      </c>
      <c r="EF97" s="9">
        <v>174.94200000000001</v>
      </c>
      <c r="EG97" s="9">
        <v>629.44299999999998</v>
      </c>
      <c r="EH97" s="9">
        <v>310.02499999999998</v>
      </c>
      <c r="EI97" s="9">
        <v>319.41899999999998</v>
      </c>
      <c r="EJ97" s="9">
        <v>145.44999999999999</v>
      </c>
      <c r="EK97" s="9">
        <v>103.21299999999999</v>
      </c>
      <c r="EL97" s="9">
        <v>42.237000000000002</v>
      </c>
      <c r="EM97" s="9">
        <v>483.99400000000003</v>
      </c>
      <c r="EN97" s="9">
        <v>206.81100000000001</v>
      </c>
      <c r="EO97" s="9">
        <v>277.18200000000002</v>
      </c>
      <c r="EP97" s="9">
        <v>196.601</v>
      </c>
      <c r="EQ97" s="9">
        <v>95.384</v>
      </c>
      <c r="ER97" s="9">
        <v>101.217</v>
      </c>
      <c r="ES97" s="9">
        <v>63.753</v>
      </c>
      <c r="ET97" s="9">
        <v>33.215000000000003</v>
      </c>
      <c r="EU97" s="9">
        <v>30.536999999999999</v>
      </c>
      <c r="EV97" s="9">
        <v>5.8440000000000003</v>
      </c>
      <c r="EW97" s="9">
        <v>3.1120000000000001</v>
      </c>
      <c r="EX97" s="9">
        <v>2.7330000000000001</v>
      </c>
      <c r="EY97" s="9">
        <v>5.8440000000000003</v>
      </c>
      <c r="EZ97" s="9">
        <v>3.1120000000000001</v>
      </c>
      <c r="FA97" s="9">
        <v>2.7330000000000001</v>
      </c>
      <c r="FB97" s="9">
        <v>0</v>
      </c>
      <c r="FC97" s="9">
        <v>0</v>
      </c>
      <c r="FD97" s="9">
        <v>0</v>
      </c>
      <c r="FE97" s="9">
        <v>57.908000000000001</v>
      </c>
      <c r="FF97" s="9">
        <v>30.103999999999999</v>
      </c>
      <c r="FG97" s="9">
        <v>27.805</v>
      </c>
      <c r="FH97" s="9">
        <v>162.17400000000001</v>
      </c>
      <c r="FI97" s="9">
        <v>79.989999999999995</v>
      </c>
      <c r="FJ97" s="9">
        <v>82.183999999999997</v>
      </c>
      <c r="FK97" s="9">
        <v>11.618</v>
      </c>
      <c r="FL97" s="9">
        <v>7.9550000000000001</v>
      </c>
      <c r="FM97" s="9">
        <v>3.6629999999999998</v>
      </c>
      <c r="FN97" s="9">
        <v>150.55600000000001</v>
      </c>
      <c r="FO97" s="9">
        <v>72.034999999999997</v>
      </c>
      <c r="FP97" s="9">
        <v>78.521000000000001</v>
      </c>
      <c r="FQ97" s="9">
        <v>16.702000000000002</v>
      </c>
      <c r="FR97" s="9">
        <v>11.067</v>
      </c>
      <c r="FS97" s="9">
        <v>5.6349999999999998</v>
      </c>
      <c r="FT97" s="9">
        <v>179.899</v>
      </c>
      <c r="FU97" s="9">
        <v>84.316999999999993</v>
      </c>
      <c r="FV97" s="9">
        <v>95.581999999999994</v>
      </c>
      <c r="FW97" s="9">
        <v>156.4</v>
      </c>
      <c r="FX97" s="9">
        <v>75.146000000000001</v>
      </c>
      <c r="FY97" s="9">
        <v>81.254000000000005</v>
      </c>
      <c r="FZ97" s="9">
        <v>1125.4469999999999</v>
      </c>
      <c r="GA97" s="9">
        <v>595.06799999999998</v>
      </c>
      <c r="GB97" s="9">
        <v>530.37900000000002</v>
      </c>
      <c r="GC97" s="9">
        <v>636.79300000000001</v>
      </c>
      <c r="GD97" s="9">
        <v>371.43400000000003</v>
      </c>
      <c r="GE97" s="9">
        <v>265.35899999999998</v>
      </c>
      <c r="GF97" s="9">
        <v>488.654</v>
      </c>
      <c r="GG97" s="9">
        <v>223.63399999999999</v>
      </c>
      <c r="GH97" s="9">
        <v>265.02100000000002</v>
      </c>
      <c r="GI97" s="9">
        <v>262.98200000000003</v>
      </c>
      <c r="GJ97" s="9">
        <v>135.36000000000001</v>
      </c>
      <c r="GK97" s="9">
        <v>127.622</v>
      </c>
      <c r="GL97" s="9">
        <v>87.765000000000001</v>
      </c>
      <c r="GM97" s="9">
        <v>41.173000000000002</v>
      </c>
      <c r="GN97" s="9">
        <v>46.591000000000001</v>
      </c>
      <c r="GO97" s="9">
        <v>34.186</v>
      </c>
      <c r="GP97" s="9">
        <v>19.428999999999998</v>
      </c>
      <c r="GQ97" s="9">
        <v>14.757</v>
      </c>
      <c r="GR97" s="9">
        <v>29.349</v>
      </c>
      <c r="GS97" s="9">
        <v>14.936999999999999</v>
      </c>
      <c r="GT97" s="9">
        <v>14.412000000000001</v>
      </c>
      <c r="GU97" s="9">
        <v>4.8369999999999997</v>
      </c>
      <c r="GV97" s="9">
        <v>4.492</v>
      </c>
      <c r="GW97" s="9">
        <v>0.34499999999999997</v>
      </c>
      <c r="GX97" s="9">
        <v>53.579000000000001</v>
      </c>
      <c r="GY97" s="9">
        <v>21.744</v>
      </c>
      <c r="GZ97" s="9">
        <v>31.834</v>
      </c>
      <c r="HA97" s="9">
        <v>204.19</v>
      </c>
      <c r="HB97" s="9">
        <v>107.792</v>
      </c>
      <c r="HC97" s="9">
        <v>96.397999999999996</v>
      </c>
      <c r="HD97" s="9">
        <v>57.076999999999998</v>
      </c>
      <c r="HE97" s="9">
        <v>39.956000000000003</v>
      </c>
      <c r="HF97" s="9">
        <v>17.120999999999999</v>
      </c>
      <c r="HG97" s="9">
        <v>147.11199999999999</v>
      </c>
      <c r="HH97" s="9">
        <v>67.835999999999999</v>
      </c>
      <c r="HI97" s="9">
        <v>79.275999999999996</v>
      </c>
      <c r="HJ97" s="9">
        <v>85.016000000000005</v>
      </c>
      <c r="HK97" s="9">
        <v>56.345999999999997</v>
      </c>
      <c r="HL97" s="9">
        <v>28.67</v>
      </c>
      <c r="HM97" s="9">
        <v>177.96600000000001</v>
      </c>
      <c r="HN97" s="9">
        <v>79.013999999999996</v>
      </c>
      <c r="HO97" s="9">
        <v>98.951999999999998</v>
      </c>
      <c r="HP97" s="9">
        <v>176.46100000000001</v>
      </c>
      <c r="HQ97" s="9">
        <v>82.772000000000006</v>
      </c>
      <c r="HR97" s="9">
        <v>93.688999999999993</v>
      </c>
      <c r="HS97" s="9">
        <v>2934.6210000000001</v>
      </c>
      <c r="HT97" s="9">
        <v>1545.3430000000001</v>
      </c>
      <c r="HU97" s="9">
        <v>1389.278</v>
      </c>
      <c r="HV97" s="9">
        <v>2238.3649999999998</v>
      </c>
      <c r="HW97" s="9">
        <v>1324.2850000000001</v>
      </c>
      <c r="HX97" s="9">
        <v>914.08</v>
      </c>
      <c r="HY97" s="9">
        <v>696.25599999999997</v>
      </c>
      <c r="HZ97" s="9">
        <v>221.05799999999999</v>
      </c>
      <c r="IA97" s="9">
        <v>475.19799999999998</v>
      </c>
      <c r="IB97" s="9">
        <v>466.46199999999999</v>
      </c>
      <c r="IC97" s="9">
        <v>268.899</v>
      </c>
      <c r="ID97" s="9">
        <v>197.56299999999999</v>
      </c>
      <c r="IE97" s="9">
        <v>190.08500000000001</v>
      </c>
      <c r="IF97" s="9">
        <v>112.685</v>
      </c>
      <c r="IG97" s="9">
        <v>77.400000000000006</v>
      </c>
      <c r="IH97" s="9">
        <v>124.572</v>
      </c>
      <c r="II97" s="9">
        <v>85.759</v>
      </c>
      <c r="IJ97" s="9">
        <v>38.813000000000002</v>
      </c>
      <c r="IK97" s="9">
        <v>97.507000000000005</v>
      </c>
      <c r="IL97" s="9">
        <v>65.769000000000005</v>
      </c>
      <c r="IM97" s="9">
        <v>31.738</v>
      </c>
      <c r="IN97" s="9">
        <v>27.065000000000001</v>
      </c>
      <c r="IO97" s="9">
        <v>19.989999999999998</v>
      </c>
      <c r="IP97" s="9">
        <v>7.0750000000000002</v>
      </c>
      <c r="IQ97" s="9">
        <v>65.513000000000005</v>
      </c>
    </row>
    <row r="98" spans="1:251">
      <c r="A98" s="10">
        <v>44470</v>
      </c>
      <c r="B98" s="9">
        <v>12816.023999999999</v>
      </c>
      <c r="C98" s="9">
        <v>6787.1490000000003</v>
      </c>
      <c r="D98" s="9">
        <v>6028.875</v>
      </c>
      <c r="E98" s="9">
        <v>8885.6419999999998</v>
      </c>
      <c r="F98" s="9">
        <v>5514.8959999999997</v>
      </c>
      <c r="G98" s="9">
        <v>3370.7460000000001</v>
      </c>
      <c r="H98" s="9">
        <v>3930.3820000000001</v>
      </c>
      <c r="I98" s="9">
        <v>1272.2529999999999</v>
      </c>
      <c r="J98" s="9">
        <v>2658.1289999999999</v>
      </c>
      <c r="K98" s="9">
        <v>1957.329</v>
      </c>
      <c r="L98" s="9">
        <v>1075.5329999999999</v>
      </c>
      <c r="M98" s="9">
        <v>881.79600000000005</v>
      </c>
      <c r="N98" s="9">
        <v>758.08500000000004</v>
      </c>
      <c r="O98" s="9">
        <v>443.88900000000001</v>
      </c>
      <c r="P98" s="9">
        <v>314.19600000000003</v>
      </c>
      <c r="Q98" s="9">
        <v>422.55399999999997</v>
      </c>
      <c r="R98" s="9">
        <v>303.596</v>
      </c>
      <c r="S98" s="9">
        <v>118.958</v>
      </c>
      <c r="T98" s="9">
        <v>339.04899999999998</v>
      </c>
      <c r="U98" s="9">
        <v>237.905</v>
      </c>
      <c r="V98" s="9">
        <v>101.14400000000001</v>
      </c>
      <c r="W98" s="9">
        <v>83.504000000000005</v>
      </c>
      <c r="X98" s="9">
        <v>65.69</v>
      </c>
      <c r="Y98" s="9">
        <v>17.814</v>
      </c>
      <c r="Z98" s="9">
        <v>335.53199999999998</v>
      </c>
      <c r="AA98" s="9">
        <v>140.29400000000001</v>
      </c>
      <c r="AB98" s="9">
        <v>195.238</v>
      </c>
      <c r="AC98" s="9">
        <v>1403.6489999999999</v>
      </c>
      <c r="AD98" s="9">
        <v>743.03599999999994</v>
      </c>
      <c r="AE98" s="9">
        <v>660.61300000000006</v>
      </c>
      <c r="AF98" s="9">
        <v>529.99900000000002</v>
      </c>
      <c r="AG98" s="9">
        <v>383.86900000000003</v>
      </c>
      <c r="AH98" s="9">
        <v>146.13</v>
      </c>
      <c r="AI98" s="9">
        <v>873.65</v>
      </c>
      <c r="AJ98" s="9">
        <v>359.16800000000001</v>
      </c>
      <c r="AK98" s="9">
        <v>514.48299999999995</v>
      </c>
      <c r="AL98" s="9">
        <v>888.61400000000003</v>
      </c>
      <c r="AM98" s="9">
        <v>638.25900000000001</v>
      </c>
      <c r="AN98" s="9">
        <v>250.35499999999999</v>
      </c>
      <c r="AO98" s="9">
        <v>1068.7149999999999</v>
      </c>
      <c r="AP98" s="9">
        <v>437.274</v>
      </c>
      <c r="AQ98" s="9">
        <v>631.44100000000003</v>
      </c>
      <c r="AR98" s="9">
        <v>1212.7</v>
      </c>
      <c r="AS98" s="9">
        <v>597.07299999999998</v>
      </c>
      <c r="AT98" s="9">
        <v>615.62699999999995</v>
      </c>
      <c r="AU98" s="9">
        <v>12195.278</v>
      </c>
      <c r="AV98" s="9">
        <v>6407.9809999999998</v>
      </c>
      <c r="AW98" s="9">
        <v>5787.2969999999996</v>
      </c>
      <c r="AX98" s="9">
        <v>8598.3119999999999</v>
      </c>
      <c r="AY98" s="9">
        <v>5311.1509999999998</v>
      </c>
      <c r="AZ98" s="9">
        <v>3287.1610000000001</v>
      </c>
      <c r="BA98" s="9">
        <v>3596.9659999999999</v>
      </c>
      <c r="BB98" s="9">
        <v>1096.83</v>
      </c>
      <c r="BC98" s="9">
        <v>2500.136</v>
      </c>
      <c r="BD98" s="9">
        <v>1870.732</v>
      </c>
      <c r="BE98" s="9">
        <v>1017.979</v>
      </c>
      <c r="BF98" s="9">
        <v>852.75300000000004</v>
      </c>
      <c r="BG98" s="9">
        <v>703.20799999999997</v>
      </c>
      <c r="BH98" s="9">
        <v>405.59399999999999</v>
      </c>
      <c r="BI98" s="9">
        <v>297.61399999999998</v>
      </c>
      <c r="BJ98" s="9">
        <v>397.04899999999998</v>
      </c>
      <c r="BK98" s="9">
        <v>282.065</v>
      </c>
      <c r="BL98" s="9">
        <v>114.983</v>
      </c>
      <c r="BM98" s="9">
        <v>320.14699999999999</v>
      </c>
      <c r="BN98" s="9">
        <v>221.99700000000001</v>
      </c>
      <c r="BO98" s="9">
        <v>98.150999999999996</v>
      </c>
      <c r="BP98" s="9">
        <v>76.900999999999996</v>
      </c>
      <c r="BQ98" s="9">
        <v>60.067999999999998</v>
      </c>
      <c r="BR98" s="9">
        <v>16.832999999999998</v>
      </c>
      <c r="BS98" s="9">
        <v>306.15899999999999</v>
      </c>
      <c r="BT98" s="9">
        <v>123.529</v>
      </c>
      <c r="BU98" s="9">
        <v>182.63</v>
      </c>
      <c r="BV98" s="9">
        <v>1361.1780000000001</v>
      </c>
      <c r="BW98" s="9">
        <v>717.24</v>
      </c>
      <c r="BX98" s="9">
        <v>643.93799999999999</v>
      </c>
      <c r="BY98" s="9">
        <v>517.84799999999996</v>
      </c>
      <c r="BZ98" s="9">
        <v>373.97</v>
      </c>
      <c r="CA98" s="9">
        <v>143.87799999999999</v>
      </c>
      <c r="CB98" s="9">
        <v>843.33</v>
      </c>
      <c r="CC98" s="9">
        <v>343.27</v>
      </c>
      <c r="CD98" s="9">
        <v>500.06</v>
      </c>
      <c r="CE98" s="9">
        <v>855.89400000000001</v>
      </c>
      <c r="CF98" s="9">
        <v>610.30200000000002</v>
      </c>
      <c r="CG98" s="9">
        <v>245.59200000000001</v>
      </c>
      <c r="CH98" s="9">
        <v>1014.838</v>
      </c>
      <c r="CI98" s="9">
        <v>407.67700000000002</v>
      </c>
      <c r="CJ98" s="9">
        <v>607.16099999999994</v>
      </c>
      <c r="CK98" s="9">
        <v>1163.4780000000001</v>
      </c>
      <c r="CL98" s="9">
        <v>565.26700000000005</v>
      </c>
      <c r="CM98" s="9">
        <v>598.21100000000001</v>
      </c>
      <c r="CN98" s="9">
        <v>1765.9490000000001</v>
      </c>
      <c r="CO98" s="9">
        <v>895.32500000000005</v>
      </c>
      <c r="CP98" s="9">
        <v>870.625</v>
      </c>
      <c r="CQ98" s="9">
        <v>790.63800000000003</v>
      </c>
      <c r="CR98" s="9">
        <v>478.81900000000002</v>
      </c>
      <c r="CS98" s="9">
        <v>311.81900000000002</v>
      </c>
      <c r="CT98" s="9">
        <v>975.31100000000004</v>
      </c>
      <c r="CU98" s="9">
        <v>416.50599999999997</v>
      </c>
      <c r="CV98" s="9">
        <v>558.80499999999995</v>
      </c>
      <c r="CW98" s="9">
        <v>462.41300000000001</v>
      </c>
      <c r="CX98" s="9">
        <v>231.422</v>
      </c>
      <c r="CY98" s="9">
        <v>230.99</v>
      </c>
      <c r="CZ98" s="9">
        <v>142.56899999999999</v>
      </c>
      <c r="DA98" s="9">
        <v>75.045000000000002</v>
      </c>
      <c r="DB98" s="9">
        <v>67.524000000000001</v>
      </c>
      <c r="DC98" s="9">
        <v>42.866999999999997</v>
      </c>
      <c r="DD98" s="9">
        <v>30.99</v>
      </c>
      <c r="DE98" s="9">
        <v>11.877000000000001</v>
      </c>
      <c r="DF98" s="9">
        <v>39.497</v>
      </c>
      <c r="DG98" s="9">
        <v>28.452999999999999</v>
      </c>
      <c r="DH98" s="9">
        <v>11.044</v>
      </c>
      <c r="DI98" s="9">
        <v>3.37</v>
      </c>
      <c r="DJ98" s="9">
        <v>2.5369999999999999</v>
      </c>
      <c r="DK98" s="9">
        <v>0.83299999999999996</v>
      </c>
      <c r="DL98" s="9">
        <v>99.700999999999993</v>
      </c>
      <c r="DM98" s="9">
        <v>44.055</v>
      </c>
      <c r="DN98" s="9">
        <v>55.646999999999998</v>
      </c>
      <c r="DO98" s="9">
        <v>368.75099999999998</v>
      </c>
      <c r="DP98" s="9">
        <v>180.70699999999999</v>
      </c>
      <c r="DQ98" s="9">
        <v>188.04400000000001</v>
      </c>
      <c r="DR98" s="9">
        <v>73.244</v>
      </c>
      <c r="DS98" s="9">
        <v>50.511000000000003</v>
      </c>
      <c r="DT98" s="9">
        <v>22.733000000000001</v>
      </c>
      <c r="DU98" s="9">
        <v>295.50700000000001</v>
      </c>
      <c r="DV98" s="9">
        <v>130.196</v>
      </c>
      <c r="DW98" s="9">
        <v>165.31200000000001</v>
      </c>
      <c r="DX98" s="9">
        <v>109.682</v>
      </c>
      <c r="DY98" s="9">
        <v>77.045000000000002</v>
      </c>
      <c r="DZ98" s="9">
        <v>32.637</v>
      </c>
      <c r="EA98" s="9">
        <v>352.73</v>
      </c>
      <c r="EB98" s="9">
        <v>154.37700000000001</v>
      </c>
      <c r="EC98" s="9">
        <v>198.35300000000001</v>
      </c>
      <c r="ED98" s="9">
        <v>335.00400000000002</v>
      </c>
      <c r="EE98" s="9">
        <v>158.649</v>
      </c>
      <c r="EF98" s="9">
        <v>176.35599999999999</v>
      </c>
      <c r="EG98" s="9">
        <v>646.55799999999999</v>
      </c>
      <c r="EH98" s="9">
        <v>309.37700000000001</v>
      </c>
      <c r="EI98" s="9">
        <v>337.18099999999998</v>
      </c>
      <c r="EJ98" s="9">
        <v>152.84200000000001</v>
      </c>
      <c r="EK98" s="9">
        <v>100.124</v>
      </c>
      <c r="EL98" s="9">
        <v>52.718000000000004</v>
      </c>
      <c r="EM98" s="9">
        <v>493.71600000000001</v>
      </c>
      <c r="EN98" s="9">
        <v>209.25299999999999</v>
      </c>
      <c r="EO98" s="9">
        <v>284.46300000000002</v>
      </c>
      <c r="EP98" s="9">
        <v>207.75800000000001</v>
      </c>
      <c r="EQ98" s="9">
        <v>98.314999999999998</v>
      </c>
      <c r="ER98" s="9">
        <v>109.444</v>
      </c>
      <c r="ES98" s="9">
        <v>58.451999999999998</v>
      </c>
      <c r="ET98" s="9">
        <v>28.009</v>
      </c>
      <c r="EU98" s="9">
        <v>30.442</v>
      </c>
      <c r="EV98" s="9">
        <v>12.834</v>
      </c>
      <c r="EW98" s="9">
        <v>10.015000000000001</v>
      </c>
      <c r="EX98" s="9">
        <v>2.82</v>
      </c>
      <c r="EY98" s="9">
        <v>11.323</v>
      </c>
      <c r="EZ98" s="9">
        <v>8.8840000000000003</v>
      </c>
      <c r="FA98" s="9">
        <v>2.4390000000000001</v>
      </c>
      <c r="FB98" s="9">
        <v>1.512</v>
      </c>
      <c r="FC98" s="9">
        <v>1.131</v>
      </c>
      <c r="FD98" s="9">
        <v>0.38100000000000001</v>
      </c>
      <c r="FE98" s="9">
        <v>45.618000000000002</v>
      </c>
      <c r="FF98" s="9">
        <v>17.995000000000001</v>
      </c>
      <c r="FG98" s="9">
        <v>27.623000000000001</v>
      </c>
      <c r="FH98" s="9">
        <v>171.08199999999999</v>
      </c>
      <c r="FI98" s="9">
        <v>80.326999999999998</v>
      </c>
      <c r="FJ98" s="9">
        <v>90.754999999999995</v>
      </c>
      <c r="FK98" s="9">
        <v>19.492999999999999</v>
      </c>
      <c r="FL98" s="9">
        <v>13.901</v>
      </c>
      <c r="FM98" s="9">
        <v>5.5919999999999996</v>
      </c>
      <c r="FN98" s="9">
        <v>151.589</v>
      </c>
      <c r="FO98" s="9">
        <v>66.426000000000002</v>
      </c>
      <c r="FP98" s="9">
        <v>85.162999999999997</v>
      </c>
      <c r="FQ98" s="9">
        <v>29.963000000000001</v>
      </c>
      <c r="FR98" s="9">
        <v>22.375</v>
      </c>
      <c r="FS98" s="9">
        <v>7.5880000000000001</v>
      </c>
      <c r="FT98" s="9">
        <v>177.79499999999999</v>
      </c>
      <c r="FU98" s="9">
        <v>75.938999999999993</v>
      </c>
      <c r="FV98" s="9">
        <v>101.85599999999999</v>
      </c>
      <c r="FW98" s="9">
        <v>162.91200000000001</v>
      </c>
      <c r="FX98" s="9">
        <v>75.31</v>
      </c>
      <c r="FY98" s="9">
        <v>87.600999999999999</v>
      </c>
      <c r="FZ98" s="9">
        <v>1119.3910000000001</v>
      </c>
      <c r="GA98" s="9">
        <v>585.947</v>
      </c>
      <c r="GB98" s="9">
        <v>533.44399999999996</v>
      </c>
      <c r="GC98" s="9">
        <v>637.79600000000005</v>
      </c>
      <c r="GD98" s="9">
        <v>378.69499999999999</v>
      </c>
      <c r="GE98" s="9">
        <v>259.101</v>
      </c>
      <c r="GF98" s="9">
        <v>481.59500000000003</v>
      </c>
      <c r="GG98" s="9">
        <v>207.25200000000001</v>
      </c>
      <c r="GH98" s="9">
        <v>274.34199999999998</v>
      </c>
      <c r="GI98" s="9">
        <v>254.654</v>
      </c>
      <c r="GJ98" s="9">
        <v>133.108</v>
      </c>
      <c r="GK98" s="9">
        <v>121.547</v>
      </c>
      <c r="GL98" s="9">
        <v>84.117000000000004</v>
      </c>
      <c r="GM98" s="9">
        <v>47.034999999999997</v>
      </c>
      <c r="GN98" s="9">
        <v>37.082000000000001</v>
      </c>
      <c r="GO98" s="9">
        <v>30.033000000000001</v>
      </c>
      <c r="GP98" s="9">
        <v>20.975000000000001</v>
      </c>
      <c r="GQ98" s="9">
        <v>9.0579999999999998</v>
      </c>
      <c r="GR98" s="9">
        <v>28.173999999999999</v>
      </c>
      <c r="GS98" s="9">
        <v>19.568999999999999</v>
      </c>
      <c r="GT98" s="9">
        <v>8.6050000000000004</v>
      </c>
      <c r="GU98" s="9">
        <v>1.859</v>
      </c>
      <c r="GV98" s="9">
        <v>1.4059999999999999</v>
      </c>
      <c r="GW98" s="9">
        <v>0.45200000000000001</v>
      </c>
      <c r="GX98" s="9">
        <v>54.084000000000003</v>
      </c>
      <c r="GY98" s="9">
        <v>26.06</v>
      </c>
      <c r="GZ98" s="9">
        <v>28.024000000000001</v>
      </c>
      <c r="HA98" s="9">
        <v>197.66900000000001</v>
      </c>
      <c r="HB98" s="9">
        <v>100.38</v>
      </c>
      <c r="HC98" s="9">
        <v>97.289000000000001</v>
      </c>
      <c r="HD98" s="9">
        <v>53.750999999999998</v>
      </c>
      <c r="HE98" s="9">
        <v>36.61</v>
      </c>
      <c r="HF98" s="9">
        <v>17.140999999999998</v>
      </c>
      <c r="HG98" s="9">
        <v>143.91800000000001</v>
      </c>
      <c r="HH98" s="9">
        <v>63.768999999999998</v>
      </c>
      <c r="HI98" s="9">
        <v>80.149000000000001</v>
      </c>
      <c r="HJ98" s="9">
        <v>79.72</v>
      </c>
      <c r="HK98" s="9">
        <v>54.67</v>
      </c>
      <c r="HL98" s="9">
        <v>25.05</v>
      </c>
      <c r="HM98" s="9">
        <v>174.935</v>
      </c>
      <c r="HN98" s="9">
        <v>78.438000000000002</v>
      </c>
      <c r="HO98" s="9">
        <v>96.497</v>
      </c>
      <c r="HP98" s="9">
        <v>172.09299999999999</v>
      </c>
      <c r="HQ98" s="9">
        <v>83.337999999999994</v>
      </c>
      <c r="HR98" s="9">
        <v>88.754000000000005</v>
      </c>
      <c r="HS98" s="9">
        <v>2911.18</v>
      </c>
      <c r="HT98" s="9">
        <v>1551.2180000000001</v>
      </c>
      <c r="HU98" s="9">
        <v>1359.962</v>
      </c>
      <c r="HV98" s="9">
        <v>2229.8000000000002</v>
      </c>
      <c r="HW98" s="9">
        <v>1326.9960000000001</v>
      </c>
      <c r="HX98" s="9">
        <v>902.80399999999997</v>
      </c>
      <c r="HY98" s="9">
        <v>681.38099999999997</v>
      </c>
      <c r="HZ98" s="9">
        <v>224.22200000000001</v>
      </c>
      <c r="IA98" s="9">
        <v>457.15899999999999</v>
      </c>
      <c r="IB98" s="9">
        <v>459.82900000000001</v>
      </c>
      <c r="IC98" s="9">
        <v>275.47699999999998</v>
      </c>
      <c r="ID98" s="9">
        <v>184.352</v>
      </c>
      <c r="IE98" s="9">
        <v>171.208</v>
      </c>
      <c r="IF98" s="9">
        <v>103.504</v>
      </c>
      <c r="IG98" s="9">
        <v>67.703999999999994</v>
      </c>
      <c r="IH98" s="9">
        <v>117.93</v>
      </c>
      <c r="II98" s="9">
        <v>81.94</v>
      </c>
      <c r="IJ98" s="9">
        <v>35.99</v>
      </c>
      <c r="IK98" s="9">
        <v>100.742</v>
      </c>
      <c r="IL98" s="9">
        <v>68.905000000000001</v>
      </c>
      <c r="IM98" s="9">
        <v>31.835999999999999</v>
      </c>
      <c r="IN98" s="9">
        <v>17.187999999999999</v>
      </c>
      <c r="IO98" s="9">
        <v>13.035</v>
      </c>
      <c r="IP98" s="9">
        <v>4.1529999999999996</v>
      </c>
      <c r="IQ98" s="9">
        <v>53.279000000000003</v>
      </c>
    </row>
    <row r="99" spans="1:251">
      <c r="A99" s="10">
        <v>44501</v>
      </c>
      <c r="B99" s="9">
        <v>13259.186</v>
      </c>
      <c r="C99" s="9">
        <v>6966.9769999999999</v>
      </c>
      <c r="D99" s="9">
        <v>6292.2089999999998</v>
      </c>
      <c r="E99" s="9">
        <v>9094.9850000000006</v>
      </c>
      <c r="F99" s="9">
        <v>5632.8680000000004</v>
      </c>
      <c r="G99" s="9">
        <v>3462.1170000000002</v>
      </c>
      <c r="H99" s="9">
        <v>4164.201</v>
      </c>
      <c r="I99" s="9">
        <v>1334.1089999999999</v>
      </c>
      <c r="J99" s="9">
        <v>2830.0929999999998</v>
      </c>
      <c r="K99" s="9">
        <v>1696.93</v>
      </c>
      <c r="L99" s="9">
        <v>894.98900000000003</v>
      </c>
      <c r="M99" s="9">
        <v>801.94100000000003</v>
      </c>
      <c r="N99" s="9">
        <v>417.32100000000003</v>
      </c>
      <c r="O99" s="9">
        <v>235.124</v>
      </c>
      <c r="P99" s="9">
        <v>182.197</v>
      </c>
      <c r="Q99" s="9">
        <v>180.37799999999999</v>
      </c>
      <c r="R99" s="9">
        <v>130.268</v>
      </c>
      <c r="S99" s="9">
        <v>50.11</v>
      </c>
      <c r="T99" s="9">
        <v>130.27000000000001</v>
      </c>
      <c r="U99" s="9">
        <v>92.370999999999995</v>
      </c>
      <c r="V99" s="9">
        <v>37.899000000000001</v>
      </c>
      <c r="W99" s="9">
        <v>50.107999999999997</v>
      </c>
      <c r="X99" s="9">
        <v>37.896999999999998</v>
      </c>
      <c r="Y99" s="9">
        <v>12.211</v>
      </c>
      <c r="Z99" s="9">
        <v>236.94300000000001</v>
      </c>
      <c r="AA99" s="9">
        <v>104.857</v>
      </c>
      <c r="AB99" s="9">
        <v>132.08600000000001</v>
      </c>
      <c r="AC99" s="9">
        <v>1433.76</v>
      </c>
      <c r="AD99" s="9">
        <v>744.86199999999997</v>
      </c>
      <c r="AE99" s="9">
        <v>688.899</v>
      </c>
      <c r="AF99" s="9">
        <v>528.30600000000004</v>
      </c>
      <c r="AG99" s="9">
        <v>380.41800000000001</v>
      </c>
      <c r="AH99" s="9">
        <v>147.88800000000001</v>
      </c>
      <c r="AI99" s="9">
        <v>905.45500000000004</v>
      </c>
      <c r="AJ99" s="9">
        <v>364.44400000000002</v>
      </c>
      <c r="AK99" s="9">
        <v>541.01099999999997</v>
      </c>
      <c r="AL99" s="9">
        <v>667.82</v>
      </c>
      <c r="AM99" s="9">
        <v>478.12</v>
      </c>
      <c r="AN99" s="9">
        <v>189.7</v>
      </c>
      <c r="AO99" s="9">
        <v>1029.1099999999999</v>
      </c>
      <c r="AP99" s="9">
        <v>416.86900000000003</v>
      </c>
      <c r="AQ99" s="9">
        <v>612.24099999999999</v>
      </c>
      <c r="AR99" s="9">
        <v>1035.7239999999999</v>
      </c>
      <c r="AS99" s="9">
        <v>456.81400000000002</v>
      </c>
      <c r="AT99" s="9">
        <v>578.91</v>
      </c>
      <c r="AU99" s="9">
        <v>12607.799000000001</v>
      </c>
      <c r="AV99" s="9">
        <v>6575.3890000000001</v>
      </c>
      <c r="AW99" s="9">
        <v>6032.41</v>
      </c>
      <c r="AX99" s="9">
        <v>8797.4850000000006</v>
      </c>
      <c r="AY99" s="9">
        <v>5421.4840000000004</v>
      </c>
      <c r="AZ99" s="9">
        <v>3376.002</v>
      </c>
      <c r="BA99" s="9">
        <v>3810.3139999999999</v>
      </c>
      <c r="BB99" s="9">
        <v>1153.905</v>
      </c>
      <c r="BC99" s="9">
        <v>2656.4090000000001</v>
      </c>
      <c r="BD99" s="9">
        <v>1629.482</v>
      </c>
      <c r="BE99" s="9">
        <v>852.92100000000005</v>
      </c>
      <c r="BF99" s="9">
        <v>776.56200000000001</v>
      </c>
      <c r="BG99" s="9">
        <v>378.95699999999999</v>
      </c>
      <c r="BH99" s="9">
        <v>210.42599999999999</v>
      </c>
      <c r="BI99" s="9">
        <v>168.53</v>
      </c>
      <c r="BJ99" s="9">
        <v>169.15</v>
      </c>
      <c r="BK99" s="9">
        <v>120.93600000000001</v>
      </c>
      <c r="BL99" s="9">
        <v>48.213999999999999</v>
      </c>
      <c r="BM99" s="9">
        <v>120.89100000000001</v>
      </c>
      <c r="BN99" s="9">
        <v>84.888000000000005</v>
      </c>
      <c r="BO99" s="9">
        <v>36.003</v>
      </c>
      <c r="BP99" s="9">
        <v>48.259</v>
      </c>
      <c r="BQ99" s="9">
        <v>36.048000000000002</v>
      </c>
      <c r="BR99" s="9">
        <v>12.211</v>
      </c>
      <c r="BS99" s="9">
        <v>209.80600000000001</v>
      </c>
      <c r="BT99" s="9">
        <v>89.49</v>
      </c>
      <c r="BU99" s="9">
        <v>120.316</v>
      </c>
      <c r="BV99" s="9">
        <v>1398.0719999999999</v>
      </c>
      <c r="BW99" s="9">
        <v>723.87400000000002</v>
      </c>
      <c r="BX99" s="9">
        <v>674.19799999999998</v>
      </c>
      <c r="BY99" s="9">
        <v>518.44799999999998</v>
      </c>
      <c r="BZ99" s="9">
        <v>371.45800000000003</v>
      </c>
      <c r="CA99" s="9">
        <v>146.99</v>
      </c>
      <c r="CB99" s="9">
        <v>879.62400000000002</v>
      </c>
      <c r="CC99" s="9">
        <v>352.416</v>
      </c>
      <c r="CD99" s="9">
        <v>527.20799999999997</v>
      </c>
      <c r="CE99" s="9">
        <v>648.56399999999996</v>
      </c>
      <c r="CF99" s="9">
        <v>461.19200000000001</v>
      </c>
      <c r="CG99" s="9">
        <v>187.37200000000001</v>
      </c>
      <c r="CH99" s="9">
        <v>980.91800000000001</v>
      </c>
      <c r="CI99" s="9">
        <v>391.72899999999998</v>
      </c>
      <c r="CJ99" s="9">
        <v>589.19000000000005</v>
      </c>
      <c r="CK99" s="9">
        <v>1000.515</v>
      </c>
      <c r="CL99" s="9">
        <v>437.30399999999997</v>
      </c>
      <c r="CM99" s="9">
        <v>563.21100000000001</v>
      </c>
      <c r="CN99" s="9">
        <v>1909.3209999999999</v>
      </c>
      <c r="CO99" s="9">
        <v>966.14400000000001</v>
      </c>
      <c r="CP99" s="9">
        <v>943.17700000000002</v>
      </c>
      <c r="CQ99" s="9">
        <v>842.59100000000001</v>
      </c>
      <c r="CR99" s="9">
        <v>498.80799999999999</v>
      </c>
      <c r="CS99" s="9">
        <v>343.78199999999998</v>
      </c>
      <c r="CT99" s="9">
        <v>1066.731</v>
      </c>
      <c r="CU99" s="9">
        <v>467.33600000000001</v>
      </c>
      <c r="CV99" s="9">
        <v>599.39400000000001</v>
      </c>
      <c r="CW99" s="9">
        <v>456.81400000000002</v>
      </c>
      <c r="CX99" s="9">
        <v>226.471</v>
      </c>
      <c r="CY99" s="9">
        <v>230.34299999999999</v>
      </c>
      <c r="CZ99" s="9">
        <v>82.445999999999998</v>
      </c>
      <c r="DA99" s="9">
        <v>40.247999999999998</v>
      </c>
      <c r="DB99" s="9">
        <v>42.198</v>
      </c>
      <c r="DC99" s="9">
        <v>17.454999999999998</v>
      </c>
      <c r="DD99" s="9">
        <v>9.9450000000000003</v>
      </c>
      <c r="DE99" s="9">
        <v>7.51</v>
      </c>
      <c r="DF99" s="9">
        <v>14.835000000000001</v>
      </c>
      <c r="DG99" s="9">
        <v>8.7200000000000006</v>
      </c>
      <c r="DH99" s="9">
        <v>6.1150000000000002</v>
      </c>
      <c r="DI99" s="9">
        <v>2.62</v>
      </c>
      <c r="DJ99" s="9">
        <v>1.2250000000000001</v>
      </c>
      <c r="DK99" s="9">
        <v>1.395</v>
      </c>
      <c r="DL99" s="9">
        <v>64.991</v>
      </c>
      <c r="DM99" s="9">
        <v>30.303000000000001</v>
      </c>
      <c r="DN99" s="9">
        <v>34.688000000000002</v>
      </c>
      <c r="DO99" s="9">
        <v>412.89699999999999</v>
      </c>
      <c r="DP99" s="9">
        <v>204.755</v>
      </c>
      <c r="DQ99" s="9">
        <v>208.14099999999999</v>
      </c>
      <c r="DR99" s="9">
        <v>73.259</v>
      </c>
      <c r="DS99" s="9">
        <v>46.57</v>
      </c>
      <c r="DT99" s="9">
        <v>26.689</v>
      </c>
      <c r="DU99" s="9">
        <v>339.63799999999998</v>
      </c>
      <c r="DV99" s="9">
        <v>158.185</v>
      </c>
      <c r="DW99" s="9">
        <v>181.453</v>
      </c>
      <c r="DX99" s="9">
        <v>85.974000000000004</v>
      </c>
      <c r="DY99" s="9">
        <v>53.552</v>
      </c>
      <c r="DZ99" s="9">
        <v>32.421999999999997</v>
      </c>
      <c r="EA99" s="9">
        <v>370.839</v>
      </c>
      <c r="EB99" s="9">
        <v>172.91900000000001</v>
      </c>
      <c r="EC99" s="9">
        <v>197.92</v>
      </c>
      <c r="ED99" s="9">
        <v>354.47300000000001</v>
      </c>
      <c r="EE99" s="9">
        <v>166.905</v>
      </c>
      <c r="EF99" s="9">
        <v>187.56800000000001</v>
      </c>
      <c r="EG99" s="9">
        <v>695.52300000000002</v>
      </c>
      <c r="EH99" s="9">
        <v>331.024</v>
      </c>
      <c r="EI99" s="9">
        <v>364.49900000000002</v>
      </c>
      <c r="EJ99" s="9">
        <v>148.80199999999999</v>
      </c>
      <c r="EK99" s="9">
        <v>96.018000000000001</v>
      </c>
      <c r="EL99" s="9">
        <v>52.783999999999999</v>
      </c>
      <c r="EM99" s="9">
        <v>546.721</v>
      </c>
      <c r="EN99" s="9">
        <v>235.006</v>
      </c>
      <c r="EO99" s="9">
        <v>311.71499999999997</v>
      </c>
      <c r="EP99" s="9">
        <v>207.899</v>
      </c>
      <c r="EQ99" s="9">
        <v>98.320999999999998</v>
      </c>
      <c r="ER99" s="9">
        <v>109.578</v>
      </c>
      <c r="ES99" s="9">
        <v>34.314999999999998</v>
      </c>
      <c r="ET99" s="9">
        <v>17.199000000000002</v>
      </c>
      <c r="EU99" s="9">
        <v>17.116</v>
      </c>
      <c r="EV99" s="9">
        <v>2.4820000000000002</v>
      </c>
      <c r="EW99" s="9">
        <v>0.88100000000000001</v>
      </c>
      <c r="EX99" s="9">
        <v>1.6020000000000001</v>
      </c>
      <c r="EY99" s="9">
        <v>2.4820000000000002</v>
      </c>
      <c r="EZ99" s="9">
        <v>0.88100000000000001</v>
      </c>
      <c r="FA99" s="9">
        <v>1.6020000000000001</v>
      </c>
      <c r="FB99" s="9">
        <v>0</v>
      </c>
      <c r="FC99" s="9">
        <v>0</v>
      </c>
      <c r="FD99" s="9">
        <v>0</v>
      </c>
      <c r="FE99" s="9">
        <v>31.832999999999998</v>
      </c>
      <c r="FF99" s="9">
        <v>16.318000000000001</v>
      </c>
      <c r="FG99" s="9">
        <v>15.515000000000001</v>
      </c>
      <c r="FH99" s="9">
        <v>194.98</v>
      </c>
      <c r="FI99" s="9">
        <v>92.524000000000001</v>
      </c>
      <c r="FJ99" s="9">
        <v>102.456</v>
      </c>
      <c r="FK99" s="9">
        <v>13.792</v>
      </c>
      <c r="FL99" s="9">
        <v>10.505000000000001</v>
      </c>
      <c r="FM99" s="9">
        <v>3.2869999999999999</v>
      </c>
      <c r="FN99" s="9">
        <v>181.18799999999999</v>
      </c>
      <c r="FO99" s="9">
        <v>82.019000000000005</v>
      </c>
      <c r="FP99" s="9">
        <v>99.168999999999997</v>
      </c>
      <c r="FQ99" s="9">
        <v>15.709</v>
      </c>
      <c r="FR99" s="9">
        <v>10.914</v>
      </c>
      <c r="FS99" s="9">
        <v>4.7949999999999999</v>
      </c>
      <c r="FT99" s="9">
        <v>192.19</v>
      </c>
      <c r="FU99" s="9">
        <v>87.406999999999996</v>
      </c>
      <c r="FV99" s="9">
        <v>104.783</v>
      </c>
      <c r="FW99" s="9">
        <v>183.67</v>
      </c>
      <c r="FX99" s="9">
        <v>82.9</v>
      </c>
      <c r="FY99" s="9">
        <v>100.771</v>
      </c>
      <c r="FZ99" s="9">
        <v>1213.798</v>
      </c>
      <c r="GA99" s="9">
        <v>635.12099999999998</v>
      </c>
      <c r="GB99" s="9">
        <v>578.678</v>
      </c>
      <c r="GC99" s="9">
        <v>693.78899999999999</v>
      </c>
      <c r="GD99" s="9">
        <v>402.79</v>
      </c>
      <c r="GE99" s="9">
        <v>290.99900000000002</v>
      </c>
      <c r="GF99" s="9">
        <v>520.01</v>
      </c>
      <c r="GG99" s="9">
        <v>232.33099999999999</v>
      </c>
      <c r="GH99" s="9">
        <v>287.67899999999997</v>
      </c>
      <c r="GI99" s="9">
        <v>248.91499999999999</v>
      </c>
      <c r="GJ99" s="9">
        <v>128.15</v>
      </c>
      <c r="GK99" s="9">
        <v>120.765</v>
      </c>
      <c r="GL99" s="9">
        <v>48.131</v>
      </c>
      <c r="GM99" s="9">
        <v>23.048999999999999</v>
      </c>
      <c r="GN99" s="9">
        <v>25.082000000000001</v>
      </c>
      <c r="GO99" s="9">
        <v>14.973000000000001</v>
      </c>
      <c r="GP99" s="9">
        <v>9.0640000000000001</v>
      </c>
      <c r="GQ99" s="9">
        <v>5.9089999999999998</v>
      </c>
      <c r="GR99" s="9">
        <v>12.353</v>
      </c>
      <c r="GS99" s="9">
        <v>7.8390000000000004</v>
      </c>
      <c r="GT99" s="9">
        <v>4.5129999999999999</v>
      </c>
      <c r="GU99" s="9">
        <v>2.62</v>
      </c>
      <c r="GV99" s="9">
        <v>1.2250000000000001</v>
      </c>
      <c r="GW99" s="9">
        <v>1.395</v>
      </c>
      <c r="GX99" s="9">
        <v>33.158000000000001</v>
      </c>
      <c r="GY99" s="9">
        <v>13.984999999999999</v>
      </c>
      <c r="GZ99" s="9">
        <v>19.172999999999998</v>
      </c>
      <c r="HA99" s="9">
        <v>217.917</v>
      </c>
      <c r="HB99" s="9">
        <v>112.23099999999999</v>
      </c>
      <c r="HC99" s="9">
        <v>105.685</v>
      </c>
      <c r="HD99" s="9">
        <v>59.466999999999999</v>
      </c>
      <c r="HE99" s="9">
        <v>36.064999999999998</v>
      </c>
      <c r="HF99" s="9">
        <v>23.402000000000001</v>
      </c>
      <c r="HG99" s="9">
        <v>158.44999999999999</v>
      </c>
      <c r="HH99" s="9">
        <v>76.165999999999997</v>
      </c>
      <c r="HI99" s="9">
        <v>82.284000000000006</v>
      </c>
      <c r="HJ99" s="9">
        <v>70.265000000000001</v>
      </c>
      <c r="HK99" s="9">
        <v>42.637999999999998</v>
      </c>
      <c r="HL99" s="9">
        <v>27.626999999999999</v>
      </c>
      <c r="HM99" s="9">
        <v>178.649</v>
      </c>
      <c r="HN99" s="9">
        <v>85.512</v>
      </c>
      <c r="HO99" s="9">
        <v>93.137</v>
      </c>
      <c r="HP99" s="9">
        <v>170.803</v>
      </c>
      <c r="HQ99" s="9">
        <v>84.006</v>
      </c>
      <c r="HR99" s="9">
        <v>86.796999999999997</v>
      </c>
      <c r="HS99" s="9">
        <v>3009.4189999999999</v>
      </c>
      <c r="HT99" s="9">
        <v>1586.98</v>
      </c>
      <c r="HU99" s="9">
        <v>1422.4390000000001</v>
      </c>
      <c r="HV99" s="9">
        <v>2286.8919999999998</v>
      </c>
      <c r="HW99" s="9">
        <v>1367.682</v>
      </c>
      <c r="HX99" s="9">
        <v>919.21</v>
      </c>
      <c r="HY99" s="9">
        <v>722.52700000000004</v>
      </c>
      <c r="HZ99" s="9">
        <v>219.297</v>
      </c>
      <c r="IA99" s="9">
        <v>503.22899999999998</v>
      </c>
      <c r="IB99" s="9">
        <v>369.947</v>
      </c>
      <c r="IC99" s="9">
        <v>213.999</v>
      </c>
      <c r="ID99" s="9">
        <v>155.94800000000001</v>
      </c>
      <c r="IE99" s="9">
        <v>81.105999999999995</v>
      </c>
      <c r="IF99" s="9">
        <v>46.802999999999997</v>
      </c>
      <c r="IG99" s="9">
        <v>34.302999999999997</v>
      </c>
      <c r="IH99" s="9">
        <v>39.911000000000001</v>
      </c>
      <c r="II99" s="9">
        <v>26.975999999999999</v>
      </c>
      <c r="IJ99" s="9">
        <v>12.935</v>
      </c>
      <c r="IK99" s="9">
        <v>28.91</v>
      </c>
      <c r="IL99" s="9">
        <v>19.567</v>
      </c>
      <c r="IM99" s="9">
        <v>9.343</v>
      </c>
      <c r="IN99" s="9">
        <v>11</v>
      </c>
      <c r="IO99" s="9">
        <v>7.4080000000000004</v>
      </c>
      <c r="IP99" s="9">
        <v>3.5920000000000001</v>
      </c>
      <c r="IQ99" s="9">
        <v>41.195</v>
      </c>
    </row>
    <row r="100" spans="1:251">
      <c r="A100" s="10">
        <v>44531</v>
      </c>
      <c r="B100" s="9">
        <v>13420.64</v>
      </c>
      <c r="C100" s="9">
        <v>7058.0110000000004</v>
      </c>
      <c r="D100" s="9">
        <v>6362.6289999999999</v>
      </c>
      <c r="E100" s="9">
        <v>9270.85</v>
      </c>
      <c r="F100" s="9">
        <v>5725.326</v>
      </c>
      <c r="G100" s="9">
        <v>3545.5239999999999</v>
      </c>
      <c r="H100" s="9">
        <v>4149.79</v>
      </c>
      <c r="I100" s="9">
        <v>1332.6849999999999</v>
      </c>
      <c r="J100" s="9">
        <v>2817.105</v>
      </c>
      <c r="K100" s="9">
        <v>1618.6880000000001</v>
      </c>
      <c r="L100" s="9">
        <v>842.16800000000001</v>
      </c>
      <c r="M100" s="9">
        <v>776.52</v>
      </c>
      <c r="N100" s="9">
        <v>356.79500000000002</v>
      </c>
      <c r="O100" s="9">
        <v>188.36199999999999</v>
      </c>
      <c r="P100" s="9">
        <v>168.43199999999999</v>
      </c>
      <c r="Q100" s="9">
        <v>151.749</v>
      </c>
      <c r="R100" s="9">
        <v>105.54900000000001</v>
      </c>
      <c r="S100" s="9">
        <v>46.2</v>
      </c>
      <c r="T100" s="9">
        <v>89.757999999999996</v>
      </c>
      <c r="U100" s="9">
        <v>62.508000000000003</v>
      </c>
      <c r="V100" s="9">
        <v>27.25</v>
      </c>
      <c r="W100" s="9">
        <v>61.99</v>
      </c>
      <c r="X100" s="9">
        <v>43.040999999999997</v>
      </c>
      <c r="Y100" s="9">
        <v>18.949000000000002</v>
      </c>
      <c r="Z100" s="9">
        <v>205.04599999999999</v>
      </c>
      <c r="AA100" s="9">
        <v>82.813000000000002</v>
      </c>
      <c r="AB100" s="9">
        <v>122.232</v>
      </c>
      <c r="AC100" s="9">
        <v>1393.4780000000001</v>
      </c>
      <c r="AD100" s="9">
        <v>718.86199999999997</v>
      </c>
      <c r="AE100" s="9">
        <v>674.61599999999999</v>
      </c>
      <c r="AF100" s="9">
        <v>506.8</v>
      </c>
      <c r="AG100" s="9">
        <v>348.29599999999999</v>
      </c>
      <c r="AH100" s="9">
        <v>158.50399999999999</v>
      </c>
      <c r="AI100" s="9">
        <v>886.678</v>
      </c>
      <c r="AJ100" s="9">
        <v>370.56599999999997</v>
      </c>
      <c r="AK100" s="9">
        <v>516.11199999999997</v>
      </c>
      <c r="AL100" s="9">
        <v>624.28</v>
      </c>
      <c r="AM100" s="9">
        <v>431.12400000000002</v>
      </c>
      <c r="AN100" s="9">
        <v>193.15600000000001</v>
      </c>
      <c r="AO100" s="9">
        <v>994.40800000000002</v>
      </c>
      <c r="AP100" s="9">
        <v>411.04399999999998</v>
      </c>
      <c r="AQ100" s="9">
        <v>583.36400000000003</v>
      </c>
      <c r="AR100" s="9">
        <v>976.43600000000004</v>
      </c>
      <c r="AS100" s="9">
        <v>433.07400000000001</v>
      </c>
      <c r="AT100" s="9">
        <v>543.36199999999997</v>
      </c>
      <c r="AU100" s="9">
        <v>12765.361999999999</v>
      </c>
      <c r="AV100" s="9">
        <v>6658.0240000000003</v>
      </c>
      <c r="AW100" s="9">
        <v>6107.3379999999997</v>
      </c>
      <c r="AX100" s="9">
        <v>8968.848</v>
      </c>
      <c r="AY100" s="9">
        <v>5508.6859999999997</v>
      </c>
      <c r="AZ100" s="9">
        <v>3460.1619999999998</v>
      </c>
      <c r="BA100" s="9">
        <v>3796.5140000000001</v>
      </c>
      <c r="BB100" s="9">
        <v>1149.338</v>
      </c>
      <c r="BC100" s="9">
        <v>2647.1759999999999</v>
      </c>
      <c r="BD100" s="9">
        <v>1556.837</v>
      </c>
      <c r="BE100" s="9">
        <v>804.279</v>
      </c>
      <c r="BF100" s="9">
        <v>752.55799999999999</v>
      </c>
      <c r="BG100" s="9">
        <v>328.06799999999998</v>
      </c>
      <c r="BH100" s="9">
        <v>169.35300000000001</v>
      </c>
      <c r="BI100" s="9">
        <v>158.715</v>
      </c>
      <c r="BJ100" s="9">
        <v>141.28399999999999</v>
      </c>
      <c r="BK100" s="9">
        <v>97.29</v>
      </c>
      <c r="BL100" s="9">
        <v>43.994</v>
      </c>
      <c r="BM100" s="9">
        <v>82.182000000000002</v>
      </c>
      <c r="BN100" s="9">
        <v>55.884</v>
      </c>
      <c r="BO100" s="9">
        <v>26.297999999999998</v>
      </c>
      <c r="BP100" s="9">
        <v>59.101999999999997</v>
      </c>
      <c r="BQ100" s="9">
        <v>41.406999999999996</v>
      </c>
      <c r="BR100" s="9">
        <v>17.696000000000002</v>
      </c>
      <c r="BS100" s="9">
        <v>186.78399999999999</v>
      </c>
      <c r="BT100" s="9">
        <v>72.063000000000002</v>
      </c>
      <c r="BU100" s="9">
        <v>114.721</v>
      </c>
      <c r="BV100" s="9">
        <v>1354.143</v>
      </c>
      <c r="BW100" s="9">
        <v>695.28899999999999</v>
      </c>
      <c r="BX100" s="9">
        <v>658.85500000000002</v>
      </c>
      <c r="BY100" s="9">
        <v>496.75200000000001</v>
      </c>
      <c r="BZ100" s="9">
        <v>341.37900000000002</v>
      </c>
      <c r="CA100" s="9">
        <v>155.37299999999999</v>
      </c>
      <c r="CB100" s="9">
        <v>857.39099999999996</v>
      </c>
      <c r="CC100" s="9">
        <v>353.91</v>
      </c>
      <c r="CD100" s="9">
        <v>503.48099999999999</v>
      </c>
      <c r="CE100" s="9">
        <v>605.57399999999996</v>
      </c>
      <c r="CF100" s="9">
        <v>417.43599999999998</v>
      </c>
      <c r="CG100" s="9">
        <v>188.13800000000001</v>
      </c>
      <c r="CH100" s="9">
        <v>951.26300000000003</v>
      </c>
      <c r="CI100" s="9">
        <v>386.84300000000002</v>
      </c>
      <c r="CJ100" s="9">
        <v>564.41999999999996</v>
      </c>
      <c r="CK100" s="9">
        <v>939.57299999999998</v>
      </c>
      <c r="CL100" s="9">
        <v>409.79300000000001</v>
      </c>
      <c r="CM100" s="9">
        <v>529.78</v>
      </c>
      <c r="CN100" s="9">
        <v>2038.126</v>
      </c>
      <c r="CO100" s="9">
        <v>1030.5239999999999</v>
      </c>
      <c r="CP100" s="9">
        <v>1007.602</v>
      </c>
      <c r="CQ100" s="9">
        <v>933.53700000000003</v>
      </c>
      <c r="CR100" s="9">
        <v>545.16999999999996</v>
      </c>
      <c r="CS100" s="9">
        <v>388.36700000000002</v>
      </c>
      <c r="CT100" s="9">
        <v>1104.5889999999999</v>
      </c>
      <c r="CU100" s="9">
        <v>485.35399999999998</v>
      </c>
      <c r="CV100" s="9">
        <v>619.23500000000001</v>
      </c>
      <c r="CW100" s="9">
        <v>483.589</v>
      </c>
      <c r="CX100" s="9">
        <v>237.554</v>
      </c>
      <c r="CY100" s="9">
        <v>246.035</v>
      </c>
      <c r="CZ100" s="9">
        <v>69.95</v>
      </c>
      <c r="DA100" s="9">
        <v>33.228999999999999</v>
      </c>
      <c r="DB100" s="9">
        <v>36.720999999999997</v>
      </c>
      <c r="DC100" s="9">
        <v>10.337999999999999</v>
      </c>
      <c r="DD100" s="9">
        <v>6.3140000000000001</v>
      </c>
      <c r="DE100" s="9">
        <v>4.024</v>
      </c>
      <c r="DF100" s="9">
        <v>7.5190000000000001</v>
      </c>
      <c r="DG100" s="9">
        <v>4.6189999999999998</v>
      </c>
      <c r="DH100" s="9">
        <v>2.9</v>
      </c>
      <c r="DI100" s="9">
        <v>2.82</v>
      </c>
      <c r="DJ100" s="9">
        <v>1.6950000000000001</v>
      </c>
      <c r="DK100" s="9">
        <v>1.1240000000000001</v>
      </c>
      <c r="DL100" s="9">
        <v>59.610999999999997</v>
      </c>
      <c r="DM100" s="9">
        <v>26.914000000000001</v>
      </c>
      <c r="DN100" s="9">
        <v>32.697000000000003</v>
      </c>
      <c r="DO100" s="9">
        <v>450.25</v>
      </c>
      <c r="DP100" s="9">
        <v>220.691</v>
      </c>
      <c r="DQ100" s="9">
        <v>229.559</v>
      </c>
      <c r="DR100" s="9">
        <v>88.122</v>
      </c>
      <c r="DS100" s="9">
        <v>51.957999999999998</v>
      </c>
      <c r="DT100" s="9">
        <v>36.162999999999997</v>
      </c>
      <c r="DU100" s="9">
        <v>362.12799999999999</v>
      </c>
      <c r="DV100" s="9">
        <v>168.732</v>
      </c>
      <c r="DW100" s="9">
        <v>193.39599999999999</v>
      </c>
      <c r="DX100" s="9">
        <v>95.864000000000004</v>
      </c>
      <c r="DY100" s="9">
        <v>57.701000000000001</v>
      </c>
      <c r="DZ100" s="9">
        <v>38.162999999999997</v>
      </c>
      <c r="EA100" s="9">
        <v>387.72500000000002</v>
      </c>
      <c r="EB100" s="9">
        <v>179.85300000000001</v>
      </c>
      <c r="EC100" s="9">
        <v>207.87200000000001</v>
      </c>
      <c r="ED100" s="9">
        <v>369.64699999999999</v>
      </c>
      <c r="EE100" s="9">
        <v>173.352</v>
      </c>
      <c r="EF100" s="9">
        <v>196.29599999999999</v>
      </c>
      <c r="EG100" s="9">
        <v>780.09199999999998</v>
      </c>
      <c r="EH100" s="9">
        <v>379.69499999999999</v>
      </c>
      <c r="EI100" s="9">
        <v>400.39699999999999</v>
      </c>
      <c r="EJ100" s="9">
        <v>189.523</v>
      </c>
      <c r="EK100" s="9">
        <v>118.27</v>
      </c>
      <c r="EL100" s="9">
        <v>71.253</v>
      </c>
      <c r="EM100" s="9">
        <v>590.57000000000005</v>
      </c>
      <c r="EN100" s="9">
        <v>261.42599999999999</v>
      </c>
      <c r="EO100" s="9">
        <v>329.14400000000001</v>
      </c>
      <c r="EP100" s="9">
        <v>241.34299999999999</v>
      </c>
      <c r="EQ100" s="9">
        <v>115.10599999999999</v>
      </c>
      <c r="ER100" s="9">
        <v>126.23699999999999</v>
      </c>
      <c r="ES100" s="9">
        <v>31.504000000000001</v>
      </c>
      <c r="ET100" s="9">
        <v>13.473000000000001</v>
      </c>
      <c r="EU100" s="9">
        <v>18.030999999999999</v>
      </c>
      <c r="EV100" s="9">
        <v>3.1890000000000001</v>
      </c>
      <c r="EW100" s="9">
        <v>1.8979999999999999</v>
      </c>
      <c r="EX100" s="9">
        <v>1.2909999999999999</v>
      </c>
      <c r="EY100" s="9">
        <v>3.1269999999999998</v>
      </c>
      <c r="EZ100" s="9">
        <v>1.8979999999999999</v>
      </c>
      <c r="FA100" s="9">
        <v>1.23</v>
      </c>
      <c r="FB100" s="9">
        <v>6.0999999999999999E-2</v>
      </c>
      <c r="FC100" s="9">
        <v>0</v>
      </c>
      <c r="FD100" s="9">
        <v>6.0999999999999999E-2</v>
      </c>
      <c r="FE100" s="9">
        <v>28.315999999999999</v>
      </c>
      <c r="FF100" s="9">
        <v>11.574999999999999</v>
      </c>
      <c r="FG100" s="9">
        <v>16.739999999999998</v>
      </c>
      <c r="FH100" s="9">
        <v>227.12899999999999</v>
      </c>
      <c r="FI100" s="9">
        <v>109.107</v>
      </c>
      <c r="FJ100" s="9">
        <v>118.02200000000001</v>
      </c>
      <c r="FK100" s="9">
        <v>23.009</v>
      </c>
      <c r="FL100" s="9">
        <v>12.295999999999999</v>
      </c>
      <c r="FM100" s="9">
        <v>10.714</v>
      </c>
      <c r="FN100" s="9">
        <v>204.12</v>
      </c>
      <c r="FO100" s="9">
        <v>96.811000000000007</v>
      </c>
      <c r="FP100" s="9">
        <v>107.309</v>
      </c>
      <c r="FQ100" s="9">
        <v>25.617000000000001</v>
      </c>
      <c r="FR100" s="9">
        <v>14.193</v>
      </c>
      <c r="FS100" s="9">
        <v>11.423999999999999</v>
      </c>
      <c r="FT100" s="9">
        <v>215.72499999999999</v>
      </c>
      <c r="FU100" s="9">
        <v>100.91200000000001</v>
      </c>
      <c r="FV100" s="9">
        <v>114.813</v>
      </c>
      <c r="FW100" s="9">
        <v>207.24700000000001</v>
      </c>
      <c r="FX100" s="9">
        <v>98.709000000000003</v>
      </c>
      <c r="FY100" s="9">
        <v>108.538</v>
      </c>
      <c r="FZ100" s="9">
        <v>1258.0340000000001</v>
      </c>
      <c r="GA100" s="9">
        <v>650.82799999999997</v>
      </c>
      <c r="GB100" s="9">
        <v>607.20500000000004</v>
      </c>
      <c r="GC100" s="9">
        <v>744.01400000000001</v>
      </c>
      <c r="GD100" s="9">
        <v>426.9</v>
      </c>
      <c r="GE100" s="9">
        <v>317.11399999999998</v>
      </c>
      <c r="GF100" s="9">
        <v>514.01900000000001</v>
      </c>
      <c r="GG100" s="9">
        <v>223.928</v>
      </c>
      <c r="GH100" s="9">
        <v>290.09100000000001</v>
      </c>
      <c r="GI100" s="9">
        <v>242.24700000000001</v>
      </c>
      <c r="GJ100" s="9">
        <v>122.44799999999999</v>
      </c>
      <c r="GK100" s="9">
        <v>119.79900000000001</v>
      </c>
      <c r="GL100" s="9">
        <v>38.445999999999998</v>
      </c>
      <c r="GM100" s="9">
        <v>19.756</v>
      </c>
      <c r="GN100" s="9">
        <v>18.690000000000001</v>
      </c>
      <c r="GO100" s="9">
        <v>7.15</v>
      </c>
      <c r="GP100" s="9">
        <v>4.4160000000000004</v>
      </c>
      <c r="GQ100" s="9">
        <v>2.734</v>
      </c>
      <c r="GR100" s="9">
        <v>4.3920000000000003</v>
      </c>
      <c r="GS100" s="9">
        <v>2.7210000000000001</v>
      </c>
      <c r="GT100" s="9">
        <v>1.67</v>
      </c>
      <c r="GU100" s="9">
        <v>2.758</v>
      </c>
      <c r="GV100" s="9">
        <v>1.6950000000000001</v>
      </c>
      <c r="GW100" s="9">
        <v>1.0629999999999999</v>
      </c>
      <c r="GX100" s="9">
        <v>31.295999999999999</v>
      </c>
      <c r="GY100" s="9">
        <v>15.339</v>
      </c>
      <c r="GZ100" s="9">
        <v>15.956</v>
      </c>
      <c r="HA100" s="9">
        <v>223.12100000000001</v>
      </c>
      <c r="HB100" s="9">
        <v>111.584</v>
      </c>
      <c r="HC100" s="9">
        <v>111.53700000000001</v>
      </c>
      <c r="HD100" s="9">
        <v>65.111999999999995</v>
      </c>
      <c r="HE100" s="9">
        <v>39.662999999999997</v>
      </c>
      <c r="HF100" s="9">
        <v>25.45</v>
      </c>
      <c r="HG100" s="9">
        <v>158.00899999999999</v>
      </c>
      <c r="HH100" s="9">
        <v>71.921000000000006</v>
      </c>
      <c r="HI100" s="9">
        <v>86.087000000000003</v>
      </c>
      <c r="HJ100" s="9">
        <v>70.247</v>
      </c>
      <c r="HK100" s="9">
        <v>43.508000000000003</v>
      </c>
      <c r="HL100" s="9">
        <v>26.739000000000001</v>
      </c>
      <c r="HM100" s="9">
        <v>172</v>
      </c>
      <c r="HN100" s="9">
        <v>78.94</v>
      </c>
      <c r="HO100" s="9">
        <v>93.058999999999997</v>
      </c>
      <c r="HP100" s="9">
        <v>162.4</v>
      </c>
      <c r="HQ100" s="9">
        <v>74.643000000000001</v>
      </c>
      <c r="HR100" s="9">
        <v>87.757999999999996</v>
      </c>
      <c r="HS100" s="9">
        <v>3027.6930000000002</v>
      </c>
      <c r="HT100" s="9">
        <v>1595.18</v>
      </c>
      <c r="HU100" s="9">
        <v>1432.5129999999999</v>
      </c>
      <c r="HV100" s="9">
        <v>2335.1190000000001</v>
      </c>
      <c r="HW100" s="9">
        <v>1382.1569999999999</v>
      </c>
      <c r="HX100" s="9">
        <v>952.96299999999997</v>
      </c>
      <c r="HY100" s="9">
        <v>692.57399999999996</v>
      </c>
      <c r="HZ100" s="9">
        <v>213.024</v>
      </c>
      <c r="IA100" s="9">
        <v>479.55</v>
      </c>
      <c r="IB100" s="9">
        <v>347.58600000000001</v>
      </c>
      <c r="IC100" s="9">
        <v>198.15700000000001</v>
      </c>
      <c r="ID100" s="9">
        <v>149.429</v>
      </c>
      <c r="IE100" s="9">
        <v>70.165999999999997</v>
      </c>
      <c r="IF100" s="9">
        <v>38.438000000000002</v>
      </c>
      <c r="IG100" s="9">
        <v>31.728000000000002</v>
      </c>
      <c r="IH100" s="9">
        <v>40.811</v>
      </c>
      <c r="II100" s="9">
        <v>26.736000000000001</v>
      </c>
      <c r="IJ100" s="9">
        <v>14.074999999999999</v>
      </c>
      <c r="IK100" s="9">
        <v>23.251000000000001</v>
      </c>
      <c r="IL100" s="9">
        <v>14.981999999999999</v>
      </c>
      <c r="IM100" s="9">
        <v>8.2690000000000001</v>
      </c>
      <c r="IN100" s="9">
        <v>17.559999999999999</v>
      </c>
      <c r="IO100" s="9">
        <v>11.754</v>
      </c>
      <c r="IP100" s="9">
        <v>5.806</v>
      </c>
      <c r="IQ100" s="9">
        <v>29.355</v>
      </c>
    </row>
    <row r="101" spans="1:251">
      <c r="A101" s="10">
        <v>44562</v>
      </c>
      <c r="B101" s="9">
        <v>13152.602000000001</v>
      </c>
      <c r="C101" s="9">
        <v>6894.8190000000004</v>
      </c>
      <c r="D101" s="9">
        <v>6257.7839999999997</v>
      </c>
      <c r="E101" s="9">
        <v>9089.1119999999992</v>
      </c>
      <c r="F101" s="9">
        <v>5615.7380000000003</v>
      </c>
      <c r="G101" s="9">
        <v>3473.3739999999998</v>
      </c>
      <c r="H101" s="9">
        <v>4063.49</v>
      </c>
      <c r="I101" s="9">
        <v>1279.0809999999999</v>
      </c>
      <c r="J101" s="9">
        <v>2784.41</v>
      </c>
      <c r="K101" s="9">
        <v>1606.125</v>
      </c>
      <c r="L101" s="9">
        <v>830.30600000000004</v>
      </c>
      <c r="M101" s="9">
        <v>775.81899999999996</v>
      </c>
      <c r="N101" s="9">
        <v>399.61099999999999</v>
      </c>
      <c r="O101" s="9">
        <v>218.755</v>
      </c>
      <c r="P101" s="9">
        <v>180.85599999999999</v>
      </c>
      <c r="Q101" s="9">
        <v>163.066</v>
      </c>
      <c r="R101" s="9">
        <v>120.375</v>
      </c>
      <c r="S101" s="9">
        <v>42.691000000000003</v>
      </c>
      <c r="T101" s="9">
        <v>109.678</v>
      </c>
      <c r="U101" s="9">
        <v>79.147000000000006</v>
      </c>
      <c r="V101" s="9">
        <v>30.530999999999999</v>
      </c>
      <c r="W101" s="9">
        <v>53.389000000000003</v>
      </c>
      <c r="X101" s="9">
        <v>41.228000000000002</v>
      </c>
      <c r="Y101" s="9">
        <v>12.16</v>
      </c>
      <c r="Z101" s="9">
        <v>236.54400000000001</v>
      </c>
      <c r="AA101" s="9">
        <v>98.379000000000005</v>
      </c>
      <c r="AB101" s="9">
        <v>138.16499999999999</v>
      </c>
      <c r="AC101" s="9">
        <v>1343.9069999999999</v>
      </c>
      <c r="AD101" s="9">
        <v>684.39300000000003</v>
      </c>
      <c r="AE101" s="9">
        <v>659.51400000000001</v>
      </c>
      <c r="AF101" s="9">
        <v>502.58100000000002</v>
      </c>
      <c r="AG101" s="9">
        <v>349.93200000000002</v>
      </c>
      <c r="AH101" s="9">
        <v>152.649</v>
      </c>
      <c r="AI101" s="9">
        <v>841.32500000000005</v>
      </c>
      <c r="AJ101" s="9">
        <v>334.46100000000001</v>
      </c>
      <c r="AK101" s="9">
        <v>506.86500000000001</v>
      </c>
      <c r="AL101" s="9">
        <v>638.28200000000004</v>
      </c>
      <c r="AM101" s="9">
        <v>449.44200000000001</v>
      </c>
      <c r="AN101" s="9">
        <v>188.84</v>
      </c>
      <c r="AO101" s="9">
        <v>967.84299999999996</v>
      </c>
      <c r="AP101" s="9">
        <v>380.86399999999998</v>
      </c>
      <c r="AQ101" s="9">
        <v>586.97900000000004</v>
      </c>
      <c r="AR101" s="9">
        <v>951.00300000000004</v>
      </c>
      <c r="AS101" s="9">
        <v>413.608</v>
      </c>
      <c r="AT101" s="9">
        <v>537.39499999999998</v>
      </c>
      <c r="AU101" s="9">
        <v>12545.464</v>
      </c>
      <c r="AV101" s="9">
        <v>6526.8829999999998</v>
      </c>
      <c r="AW101" s="9">
        <v>6018.5820000000003</v>
      </c>
      <c r="AX101" s="9">
        <v>8815.8060000000005</v>
      </c>
      <c r="AY101" s="9">
        <v>5420.9970000000003</v>
      </c>
      <c r="AZ101" s="9">
        <v>3394.8090000000002</v>
      </c>
      <c r="BA101" s="9">
        <v>3729.6590000000001</v>
      </c>
      <c r="BB101" s="9">
        <v>1105.886</v>
      </c>
      <c r="BC101" s="9">
        <v>2623.7730000000001</v>
      </c>
      <c r="BD101" s="9">
        <v>1550.135</v>
      </c>
      <c r="BE101" s="9">
        <v>797.48299999999995</v>
      </c>
      <c r="BF101" s="9">
        <v>752.65200000000004</v>
      </c>
      <c r="BG101" s="9">
        <v>370.04</v>
      </c>
      <c r="BH101" s="9">
        <v>200.941</v>
      </c>
      <c r="BI101" s="9">
        <v>169.09899999999999</v>
      </c>
      <c r="BJ101" s="9">
        <v>155.53800000000001</v>
      </c>
      <c r="BK101" s="9">
        <v>113.527</v>
      </c>
      <c r="BL101" s="9">
        <v>42.011000000000003</v>
      </c>
      <c r="BM101" s="9">
        <v>102.51300000000001</v>
      </c>
      <c r="BN101" s="9">
        <v>72.299000000000007</v>
      </c>
      <c r="BO101" s="9">
        <v>30.213999999999999</v>
      </c>
      <c r="BP101" s="9">
        <v>53.024999999999999</v>
      </c>
      <c r="BQ101" s="9">
        <v>41.228000000000002</v>
      </c>
      <c r="BR101" s="9">
        <v>11.797000000000001</v>
      </c>
      <c r="BS101" s="9">
        <v>214.50200000000001</v>
      </c>
      <c r="BT101" s="9">
        <v>87.414000000000001</v>
      </c>
      <c r="BU101" s="9">
        <v>127.08799999999999</v>
      </c>
      <c r="BV101" s="9">
        <v>1314.1610000000001</v>
      </c>
      <c r="BW101" s="9">
        <v>667.19600000000003</v>
      </c>
      <c r="BX101" s="9">
        <v>646.96400000000006</v>
      </c>
      <c r="BY101" s="9">
        <v>497.50400000000002</v>
      </c>
      <c r="BZ101" s="9">
        <v>346.30599999999998</v>
      </c>
      <c r="CA101" s="9">
        <v>151.19800000000001</v>
      </c>
      <c r="CB101" s="9">
        <v>816.65599999999995</v>
      </c>
      <c r="CC101" s="9">
        <v>320.89</v>
      </c>
      <c r="CD101" s="9">
        <v>495.76600000000002</v>
      </c>
      <c r="CE101" s="9">
        <v>625.71900000000005</v>
      </c>
      <c r="CF101" s="9">
        <v>439.01</v>
      </c>
      <c r="CG101" s="9">
        <v>186.709</v>
      </c>
      <c r="CH101" s="9">
        <v>924.41600000000005</v>
      </c>
      <c r="CI101" s="9">
        <v>358.47199999999998</v>
      </c>
      <c r="CJ101" s="9">
        <v>565.94299999999998</v>
      </c>
      <c r="CK101" s="9">
        <v>919.17</v>
      </c>
      <c r="CL101" s="9">
        <v>393.18900000000002</v>
      </c>
      <c r="CM101" s="9">
        <v>525.98</v>
      </c>
      <c r="CN101" s="9">
        <v>1989.5830000000001</v>
      </c>
      <c r="CO101" s="9">
        <v>986.21</v>
      </c>
      <c r="CP101" s="9">
        <v>1003.373</v>
      </c>
      <c r="CQ101" s="9">
        <v>921.08699999999999</v>
      </c>
      <c r="CR101" s="9">
        <v>537.42899999999997</v>
      </c>
      <c r="CS101" s="9">
        <v>383.65800000000002</v>
      </c>
      <c r="CT101" s="9">
        <v>1068.4970000000001</v>
      </c>
      <c r="CU101" s="9">
        <v>448.78199999999998</v>
      </c>
      <c r="CV101" s="9">
        <v>619.71500000000003</v>
      </c>
      <c r="CW101" s="9">
        <v>470.63200000000001</v>
      </c>
      <c r="CX101" s="9">
        <v>224.786</v>
      </c>
      <c r="CY101" s="9">
        <v>245.846</v>
      </c>
      <c r="CZ101" s="9">
        <v>92.102999999999994</v>
      </c>
      <c r="DA101" s="9">
        <v>45.713999999999999</v>
      </c>
      <c r="DB101" s="9">
        <v>46.389000000000003</v>
      </c>
      <c r="DC101" s="9">
        <v>22.077999999999999</v>
      </c>
      <c r="DD101" s="9">
        <v>14.509</v>
      </c>
      <c r="DE101" s="9">
        <v>7.569</v>
      </c>
      <c r="DF101" s="9">
        <v>18.364999999999998</v>
      </c>
      <c r="DG101" s="9">
        <v>11.456</v>
      </c>
      <c r="DH101" s="9">
        <v>6.9089999999999998</v>
      </c>
      <c r="DI101" s="9">
        <v>3.714</v>
      </c>
      <c r="DJ101" s="9">
        <v>3.0529999999999999</v>
      </c>
      <c r="DK101" s="9">
        <v>0.66</v>
      </c>
      <c r="DL101" s="9">
        <v>70.025000000000006</v>
      </c>
      <c r="DM101" s="9">
        <v>31.204999999999998</v>
      </c>
      <c r="DN101" s="9">
        <v>38.82</v>
      </c>
      <c r="DO101" s="9">
        <v>424.42399999999998</v>
      </c>
      <c r="DP101" s="9">
        <v>199.96100000000001</v>
      </c>
      <c r="DQ101" s="9">
        <v>224.46299999999999</v>
      </c>
      <c r="DR101" s="9">
        <v>86.772000000000006</v>
      </c>
      <c r="DS101" s="9">
        <v>55.040999999999997</v>
      </c>
      <c r="DT101" s="9">
        <v>31.731999999999999</v>
      </c>
      <c r="DU101" s="9">
        <v>337.65199999999999</v>
      </c>
      <c r="DV101" s="9">
        <v>144.91999999999999</v>
      </c>
      <c r="DW101" s="9">
        <v>192.73099999999999</v>
      </c>
      <c r="DX101" s="9">
        <v>103.91500000000001</v>
      </c>
      <c r="DY101" s="9">
        <v>67.463999999999999</v>
      </c>
      <c r="DZ101" s="9">
        <v>36.451000000000001</v>
      </c>
      <c r="EA101" s="9">
        <v>366.71600000000001</v>
      </c>
      <c r="EB101" s="9">
        <v>157.322</v>
      </c>
      <c r="EC101" s="9">
        <v>209.39500000000001</v>
      </c>
      <c r="ED101" s="9">
        <v>356.01600000000002</v>
      </c>
      <c r="EE101" s="9">
        <v>156.376</v>
      </c>
      <c r="EF101" s="9">
        <v>199.64099999999999</v>
      </c>
      <c r="EG101" s="9">
        <v>764.31600000000003</v>
      </c>
      <c r="EH101" s="9">
        <v>359.2</v>
      </c>
      <c r="EI101" s="9">
        <v>405.11599999999999</v>
      </c>
      <c r="EJ101" s="9">
        <v>178.733</v>
      </c>
      <c r="EK101" s="9">
        <v>114.113</v>
      </c>
      <c r="EL101" s="9">
        <v>64.62</v>
      </c>
      <c r="EM101" s="9">
        <v>585.58299999999997</v>
      </c>
      <c r="EN101" s="9">
        <v>245.08799999999999</v>
      </c>
      <c r="EO101" s="9">
        <v>340.495</v>
      </c>
      <c r="EP101" s="9">
        <v>230.238</v>
      </c>
      <c r="EQ101" s="9">
        <v>100.961</v>
      </c>
      <c r="ER101" s="9">
        <v>129.27699999999999</v>
      </c>
      <c r="ES101" s="9">
        <v>42.505000000000003</v>
      </c>
      <c r="ET101" s="9">
        <v>19.567</v>
      </c>
      <c r="EU101" s="9">
        <v>22.939</v>
      </c>
      <c r="EV101" s="9">
        <v>4.5309999999999997</v>
      </c>
      <c r="EW101" s="9">
        <v>3.222</v>
      </c>
      <c r="EX101" s="9">
        <v>1.3089999999999999</v>
      </c>
      <c r="EY101" s="9">
        <v>3.5379999999999998</v>
      </c>
      <c r="EZ101" s="9">
        <v>2.8889999999999998</v>
      </c>
      <c r="FA101" s="9">
        <v>0.64900000000000002</v>
      </c>
      <c r="FB101" s="9">
        <v>0.99299999999999999</v>
      </c>
      <c r="FC101" s="9">
        <v>0.33300000000000002</v>
      </c>
      <c r="FD101" s="9">
        <v>0.66</v>
      </c>
      <c r="FE101" s="9">
        <v>37.973999999999997</v>
      </c>
      <c r="FF101" s="9">
        <v>16.344999999999999</v>
      </c>
      <c r="FG101" s="9">
        <v>21.629000000000001</v>
      </c>
      <c r="FH101" s="9">
        <v>208.45</v>
      </c>
      <c r="FI101" s="9">
        <v>90.542000000000002</v>
      </c>
      <c r="FJ101" s="9">
        <v>117.908</v>
      </c>
      <c r="FK101" s="9">
        <v>17.486999999999998</v>
      </c>
      <c r="FL101" s="9">
        <v>12.35</v>
      </c>
      <c r="FM101" s="9">
        <v>5.1379999999999999</v>
      </c>
      <c r="FN101" s="9">
        <v>190.96299999999999</v>
      </c>
      <c r="FO101" s="9">
        <v>78.191999999999993</v>
      </c>
      <c r="FP101" s="9">
        <v>112.771</v>
      </c>
      <c r="FQ101" s="9">
        <v>21.358000000000001</v>
      </c>
      <c r="FR101" s="9">
        <v>15.571</v>
      </c>
      <c r="FS101" s="9">
        <v>5.7869999999999999</v>
      </c>
      <c r="FT101" s="9">
        <v>208.88</v>
      </c>
      <c r="FU101" s="9">
        <v>85.388999999999996</v>
      </c>
      <c r="FV101" s="9">
        <v>123.49</v>
      </c>
      <c r="FW101" s="9">
        <v>194.501</v>
      </c>
      <c r="FX101" s="9">
        <v>81.081000000000003</v>
      </c>
      <c r="FY101" s="9">
        <v>113.42</v>
      </c>
      <c r="FZ101" s="9">
        <v>1225.268</v>
      </c>
      <c r="GA101" s="9">
        <v>627.01</v>
      </c>
      <c r="GB101" s="9">
        <v>598.25699999999995</v>
      </c>
      <c r="GC101" s="9">
        <v>742.35400000000004</v>
      </c>
      <c r="GD101" s="9">
        <v>423.31599999999997</v>
      </c>
      <c r="GE101" s="9">
        <v>319.03800000000001</v>
      </c>
      <c r="GF101" s="9">
        <v>482.91399999999999</v>
      </c>
      <c r="GG101" s="9">
        <v>203.69399999999999</v>
      </c>
      <c r="GH101" s="9">
        <v>279.22000000000003</v>
      </c>
      <c r="GI101" s="9">
        <v>240.39400000000001</v>
      </c>
      <c r="GJ101" s="9">
        <v>123.825</v>
      </c>
      <c r="GK101" s="9">
        <v>116.568</v>
      </c>
      <c r="GL101" s="9">
        <v>49.597999999999999</v>
      </c>
      <c r="GM101" s="9">
        <v>26.146999999999998</v>
      </c>
      <c r="GN101" s="9">
        <v>23.451000000000001</v>
      </c>
      <c r="GO101" s="9">
        <v>17.547000000000001</v>
      </c>
      <c r="GP101" s="9">
        <v>11.287000000000001</v>
      </c>
      <c r="GQ101" s="9">
        <v>6.26</v>
      </c>
      <c r="GR101" s="9">
        <v>14.827</v>
      </c>
      <c r="GS101" s="9">
        <v>8.5670000000000002</v>
      </c>
      <c r="GT101" s="9">
        <v>6.26</v>
      </c>
      <c r="GU101" s="9">
        <v>2.72</v>
      </c>
      <c r="GV101" s="9">
        <v>2.72</v>
      </c>
      <c r="GW101" s="9">
        <v>0</v>
      </c>
      <c r="GX101" s="9">
        <v>32.051000000000002</v>
      </c>
      <c r="GY101" s="9">
        <v>14.86</v>
      </c>
      <c r="GZ101" s="9">
        <v>17.190000000000001</v>
      </c>
      <c r="HA101" s="9">
        <v>215.97399999999999</v>
      </c>
      <c r="HB101" s="9">
        <v>109.419</v>
      </c>
      <c r="HC101" s="9">
        <v>106.55500000000001</v>
      </c>
      <c r="HD101" s="9">
        <v>69.284999999999997</v>
      </c>
      <c r="HE101" s="9">
        <v>42.691000000000003</v>
      </c>
      <c r="HF101" s="9">
        <v>26.594000000000001</v>
      </c>
      <c r="HG101" s="9">
        <v>146.68799999999999</v>
      </c>
      <c r="HH101" s="9">
        <v>66.727999999999994</v>
      </c>
      <c r="HI101" s="9">
        <v>79.960999999999999</v>
      </c>
      <c r="HJ101" s="9">
        <v>82.557000000000002</v>
      </c>
      <c r="HK101" s="9">
        <v>51.893000000000001</v>
      </c>
      <c r="HL101" s="9">
        <v>30.664000000000001</v>
      </c>
      <c r="HM101" s="9">
        <v>157.83699999999999</v>
      </c>
      <c r="HN101" s="9">
        <v>71.932000000000002</v>
      </c>
      <c r="HO101" s="9">
        <v>85.903999999999996</v>
      </c>
      <c r="HP101" s="9">
        <v>161.51499999999999</v>
      </c>
      <c r="HQ101" s="9">
        <v>75.295000000000002</v>
      </c>
      <c r="HR101" s="9">
        <v>86.221000000000004</v>
      </c>
      <c r="HS101" s="9">
        <v>2989.8679999999999</v>
      </c>
      <c r="HT101" s="9">
        <v>1567.24</v>
      </c>
      <c r="HU101" s="9">
        <v>1422.6279999999999</v>
      </c>
      <c r="HV101" s="9">
        <v>2291.9029999999998</v>
      </c>
      <c r="HW101" s="9">
        <v>1354.68</v>
      </c>
      <c r="HX101" s="9">
        <v>937.22199999999998</v>
      </c>
      <c r="HY101" s="9">
        <v>697.96500000000003</v>
      </c>
      <c r="HZ101" s="9">
        <v>212.56</v>
      </c>
      <c r="IA101" s="9">
        <v>485.40600000000001</v>
      </c>
      <c r="IB101" s="9">
        <v>355.81900000000002</v>
      </c>
      <c r="IC101" s="9">
        <v>201.28100000000001</v>
      </c>
      <c r="ID101" s="9">
        <v>154.53700000000001</v>
      </c>
      <c r="IE101" s="9">
        <v>81.161000000000001</v>
      </c>
      <c r="IF101" s="9">
        <v>45.521999999999998</v>
      </c>
      <c r="IG101" s="9">
        <v>35.639000000000003</v>
      </c>
      <c r="IH101" s="9">
        <v>38.942999999999998</v>
      </c>
      <c r="II101" s="9">
        <v>28.407</v>
      </c>
      <c r="IJ101" s="9">
        <v>10.535</v>
      </c>
      <c r="IK101" s="9">
        <v>26.79</v>
      </c>
      <c r="IL101" s="9">
        <v>19.774000000000001</v>
      </c>
      <c r="IM101" s="9">
        <v>7.0149999999999997</v>
      </c>
      <c r="IN101" s="9">
        <v>12.153</v>
      </c>
      <c r="IO101" s="9">
        <v>8.6329999999999991</v>
      </c>
      <c r="IP101" s="9">
        <v>3.52</v>
      </c>
      <c r="IQ101" s="9">
        <v>42.218000000000004</v>
      </c>
    </row>
    <row r="102" spans="1:251">
      <c r="A102" s="10">
        <v>44593</v>
      </c>
      <c r="B102" s="9">
        <v>13493.749</v>
      </c>
      <c r="C102" s="9">
        <v>7057.6890000000003</v>
      </c>
      <c r="D102" s="9">
        <v>6436.06</v>
      </c>
      <c r="E102" s="9">
        <v>9369.93</v>
      </c>
      <c r="F102" s="9">
        <v>5771.2110000000002</v>
      </c>
      <c r="G102" s="9">
        <v>3598.72</v>
      </c>
      <c r="H102" s="9">
        <v>4123.8190000000004</v>
      </c>
      <c r="I102" s="9">
        <v>1286.4780000000001</v>
      </c>
      <c r="J102" s="9">
        <v>2837.3409999999999</v>
      </c>
      <c r="K102" s="9">
        <v>1585.451</v>
      </c>
      <c r="L102" s="9">
        <v>833.94299999999998</v>
      </c>
      <c r="M102" s="9">
        <v>751.50800000000004</v>
      </c>
      <c r="N102" s="9">
        <v>419.68700000000001</v>
      </c>
      <c r="O102" s="9">
        <v>233.89699999999999</v>
      </c>
      <c r="P102" s="9">
        <v>185.79</v>
      </c>
      <c r="Q102" s="9">
        <v>168.57900000000001</v>
      </c>
      <c r="R102" s="9">
        <v>125.374</v>
      </c>
      <c r="S102" s="9">
        <v>43.204000000000001</v>
      </c>
      <c r="T102" s="9">
        <v>98.331000000000003</v>
      </c>
      <c r="U102" s="9">
        <v>68.861000000000004</v>
      </c>
      <c r="V102" s="9">
        <v>29.469000000000001</v>
      </c>
      <c r="W102" s="9">
        <v>70.248000000000005</v>
      </c>
      <c r="X102" s="9">
        <v>56.512999999999998</v>
      </c>
      <c r="Y102" s="9">
        <v>13.734999999999999</v>
      </c>
      <c r="Z102" s="9">
        <v>251.108</v>
      </c>
      <c r="AA102" s="9">
        <v>108.52200000000001</v>
      </c>
      <c r="AB102" s="9">
        <v>142.58600000000001</v>
      </c>
      <c r="AC102" s="9">
        <v>1328.9349999999999</v>
      </c>
      <c r="AD102" s="9">
        <v>686.78700000000003</v>
      </c>
      <c r="AE102" s="9">
        <v>642.14800000000002</v>
      </c>
      <c r="AF102" s="9">
        <v>516.84900000000005</v>
      </c>
      <c r="AG102" s="9">
        <v>362.57600000000002</v>
      </c>
      <c r="AH102" s="9">
        <v>154.273</v>
      </c>
      <c r="AI102" s="9">
        <v>812.08600000000001</v>
      </c>
      <c r="AJ102" s="9">
        <v>324.21100000000001</v>
      </c>
      <c r="AK102" s="9">
        <v>487.875</v>
      </c>
      <c r="AL102" s="9">
        <v>645.23800000000006</v>
      </c>
      <c r="AM102" s="9">
        <v>458.6</v>
      </c>
      <c r="AN102" s="9">
        <v>186.63800000000001</v>
      </c>
      <c r="AO102" s="9">
        <v>940.21199999999999</v>
      </c>
      <c r="AP102" s="9">
        <v>375.34300000000002</v>
      </c>
      <c r="AQ102" s="9">
        <v>564.86900000000003</v>
      </c>
      <c r="AR102" s="9">
        <v>910.41700000000003</v>
      </c>
      <c r="AS102" s="9">
        <v>393.072</v>
      </c>
      <c r="AT102" s="9">
        <v>517.34400000000005</v>
      </c>
      <c r="AU102" s="9">
        <v>12848.654</v>
      </c>
      <c r="AV102" s="9">
        <v>6669.8249999999998</v>
      </c>
      <c r="AW102" s="9">
        <v>6178.8289999999997</v>
      </c>
      <c r="AX102" s="9">
        <v>9083.73</v>
      </c>
      <c r="AY102" s="9">
        <v>5569.5959999999995</v>
      </c>
      <c r="AZ102" s="9">
        <v>3514.134</v>
      </c>
      <c r="BA102" s="9">
        <v>3764.9229999999998</v>
      </c>
      <c r="BB102" s="9">
        <v>1100.229</v>
      </c>
      <c r="BC102" s="9">
        <v>2664.694</v>
      </c>
      <c r="BD102" s="9">
        <v>1535.944</v>
      </c>
      <c r="BE102" s="9">
        <v>804.79</v>
      </c>
      <c r="BF102" s="9">
        <v>731.15499999999997</v>
      </c>
      <c r="BG102" s="9">
        <v>388.041</v>
      </c>
      <c r="BH102" s="9">
        <v>217.67699999999999</v>
      </c>
      <c r="BI102" s="9">
        <v>170.363</v>
      </c>
      <c r="BJ102" s="9">
        <v>162.15899999999999</v>
      </c>
      <c r="BK102" s="9">
        <v>120.85</v>
      </c>
      <c r="BL102" s="9">
        <v>41.308999999999997</v>
      </c>
      <c r="BM102" s="9">
        <v>92.087999999999994</v>
      </c>
      <c r="BN102" s="9">
        <v>64.406000000000006</v>
      </c>
      <c r="BO102" s="9">
        <v>27.681999999999999</v>
      </c>
      <c r="BP102" s="9">
        <v>70.070999999999998</v>
      </c>
      <c r="BQ102" s="9">
        <v>56.444000000000003</v>
      </c>
      <c r="BR102" s="9">
        <v>13.627000000000001</v>
      </c>
      <c r="BS102" s="9">
        <v>225.88200000000001</v>
      </c>
      <c r="BT102" s="9">
        <v>96.826999999999998</v>
      </c>
      <c r="BU102" s="9">
        <v>129.054</v>
      </c>
      <c r="BV102" s="9">
        <v>1303.4490000000001</v>
      </c>
      <c r="BW102" s="9">
        <v>668.928</v>
      </c>
      <c r="BX102" s="9">
        <v>634.52099999999996</v>
      </c>
      <c r="BY102" s="9">
        <v>508.55700000000002</v>
      </c>
      <c r="BZ102" s="9">
        <v>355.54300000000001</v>
      </c>
      <c r="CA102" s="9">
        <v>153.01400000000001</v>
      </c>
      <c r="CB102" s="9">
        <v>794.89200000000005</v>
      </c>
      <c r="CC102" s="9">
        <v>313.38499999999999</v>
      </c>
      <c r="CD102" s="9">
        <v>481.50799999999998</v>
      </c>
      <c r="CE102" s="9">
        <v>632.91999999999996</v>
      </c>
      <c r="CF102" s="9">
        <v>448.58300000000003</v>
      </c>
      <c r="CG102" s="9">
        <v>184.33699999999999</v>
      </c>
      <c r="CH102" s="9">
        <v>903.024</v>
      </c>
      <c r="CI102" s="9">
        <v>356.20600000000002</v>
      </c>
      <c r="CJ102" s="9">
        <v>546.81799999999998</v>
      </c>
      <c r="CK102" s="9">
        <v>886.98099999999999</v>
      </c>
      <c r="CL102" s="9">
        <v>377.791</v>
      </c>
      <c r="CM102" s="9">
        <v>509.19</v>
      </c>
      <c r="CN102" s="9">
        <v>2015.356</v>
      </c>
      <c r="CO102" s="9">
        <v>1012.716</v>
      </c>
      <c r="CP102" s="9">
        <v>1002.641</v>
      </c>
      <c r="CQ102" s="9">
        <v>950.85699999999997</v>
      </c>
      <c r="CR102" s="9">
        <v>561.35</v>
      </c>
      <c r="CS102" s="9">
        <v>389.50700000000001</v>
      </c>
      <c r="CT102" s="9">
        <v>1064.5</v>
      </c>
      <c r="CU102" s="9">
        <v>451.36599999999999</v>
      </c>
      <c r="CV102" s="9">
        <v>613.13400000000001</v>
      </c>
      <c r="CW102" s="9">
        <v>423.40899999999999</v>
      </c>
      <c r="CX102" s="9">
        <v>202.571</v>
      </c>
      <c r="CY102" s="9">
        <v>220.83799999999999</v>
      </c>
      <c r="CZ102" s="9">
        <v>95.185000000000002</v>
      </c>
      <c r="DA102" s="9">
        <v>48.426000000000002</v>
      </c>
      <c r="DB102" s="9">
        <v>46.759</v>
      </c>
      <c r="DC102" s="9">
        <v>14.999000000000001</v>
      </c>
      <c r="DD102" s="9">
        <v>10.340999999999999</v>
      </c>
      <c r="DE102" s="9">
        <v>4.6580000000000004</v>
      </c>
      <c r="DF102" s="9">
        <v>9.3179999999999996</v>
      </c>
      <c r="DG102" s="9">
        <v>6.4379999999999997</v>
      </c>
      <c r="DH102" s="9">
        <v>2.88</v>
      </c>
      <c r="DI102" s="9">
        <v>5.681</v>
      </c>
      <c r="DJ102" s="9">
        <v>3.9020000000000001</v>
      </c>
      <c r="DK102" s="9">
        <v>1.778</v>
      </c>
      <c r="DL102" s="9">
        <v>80.186000000000007</v>
      </c>
      <c r="DM102" s="9">
        <v>38.085000000000001</v>
      </c>
      <c r="DN102" s="9">
        <v>42.100999999999999</v>
      </c>
      <c r="DO102" s="9">
        <v>371.50799999999998</v>
      </c>
      <c r="DP102" s="9">
        <v>175.79400000000001</v>
      </c>
      <c r="DQ102" s="9">
        <v>195.714</v>
      </c>
      <c r="DR102" s="9">
        <v>74.784000000000006</v>
      </c>
      <c r="DS102" s="9">
        <v>42.317</v>
      </c>
      <c r="DT102" s="9">
        <v>32.466999999999999</v>
      </c>
      <c r="DU102" s="9">
        <v>296.72399999999999</v>
      </c>
      <c r="DV102" s="9">
        <v>133.477</v>
      </c>
      <c r="DW102" s="9">
        <v>163.24700000000001</v>
      </c>
      <c r="DX102" s="9">
        <v>85.94</v>
      </c>
      <c r="DY102" s="9">
        <v>50.13</v>
      </c>
      <c r="DZ102" s="9">
        <v>35.81</v>
      </c>
      <c r="EA102" s="9">
        <v>337.46899999999999</v>
      </c>
      <c r="EB102" s="9">
        <v>152.441</v>
      </c>
      <c r="EC102" s="9">
        <v>185.02799999999999</v>
      </c>
      <c r="ED102" s="9">
        <v>306.04199999999997</v>
      </c>
      <c r="EE102" s="9">
        <v>139.91499999999999</v>
      </c>
      <c r="EF102" s="9">
        <v>166.12700000000001</v>
      </c>
      <c r="EG102" s="9">
        <v>758.27499999999998</v>
      </c>
      <c r="EH102" s="9">
        <v>364.91199999999998</v>
      </c>
      <c r="EI102" s="9">
        <v>393.363</v>
      </c>
      <c r="EJ102" s="9">
        <v>191.863</v>
      </c>
      <c r="EK102" s="9">
        <v>126.884</v>
      </c>
      <c r="EL102" s="9">
        <v>64.98</v>
      </c>
      <c r="EM102" s="9">
        <v>566.41099999999994</v>
      </c>
      <c r="EN102" s="9">
        <v>238.02799999999999</v>
      </c>
      <c r="EO102" s="9">
        <v>328.38299999999998</v>
      </c>
      <c r="EP102" s="9">
        <v>188.2</v>
      </c>
      <c r="EQ102" s="9">
        <v>84.253</v>
      </c>
      <c r="ER102" s="9">
        <v>103.947</v>
      </c>
      <c r="ES102" s="9">
        <v>48.052999999999997</v>
      </c>
      <c r="ET102" s="9">
        <v>20.558</v>
      </c>
      <c r="EU102" s="9">
        <v>27.495000000000001</v>
      </c>
      <c r="EV102" s="9">
        <v>3.3450000000000002</v>
      </c>
      <c r="EW102" s="9">
        <v>1.488</v>
      </c>
      <c r="EX102" s="9">
        <v>1.8580000000000001</v>
      </c>
      <c r="EY102" s="9">
        <v>3.3450000000000002</v>
      </c>
      <c r="EZ102" s="9">
        <v>1.488</v>
      </c>
      <c r="FA102" s="9">
        <v>1.8580000000000001</v>
      </c>
      <c r="FB102" s="9">
        <v>0</v>
      </c>
      <c r="FC102" s="9">
        <v>0</v>
      </c>
      <c r="FD102" s="9">
        <v>0</v>
      </c>
      <c r="FE102" s="9">
        <v>44.707000000000001</v>
      </c>
      <c r="FF102" s="9">
        <v>19.07</v>
      </c>
      <c r="FG102" s="9">
        <v>25.637</v>
      </c>
      <c r="FH102" s="9">
        <v>157.87100000000001</v>
      </c>
      <c r="FI102" s="9">
        <v>71.108999999999995</v>
      </c>
      <c r="FJ102" s="9">
        <v>86.762</v>
      </c>
      <c r="FK102" s="9">
        <v>17.457999999999998</v>
      </c>
      <c r="FL102" s="9">
        <v>12.444000000000001</v>
      </c>
      <c r="FM102" s="9">
        <v>5.0140000000000002</v>
      </c>
      <c r="FN102" s="9">
        <v>140.41300000000001</v>
      </c>
      <c r="FO102" s="9">
        <v>58.664999999999999</v>
      </c>
      <c r="FP102" s="9">
        <v>81.748000000000005</v>
      </c>
      <c r="FQ102" s="9">
        <v>20.582999999999998</v>
      </c>
      <c r="FR102" s="9">
        <v>13.932</v>
      </c>
      <c r="FS102" s="9">
        <v>6.6509999999999998</v>
      </c>
      <c r="FT102" s="9">
        <v>167.61600000000001</v>
      </c>
      <c r="FU102" s="9">
        <v>70.320999999999998</v>
      </c>
      <c r="FV102" s="9">
        <v>97.296000000000006</v>
      </c>
      <c r="FW102" s="9">
        <v>143.75800000000001</v>
      </c>
      <c r="FX102" s="9">
        <v>60.152999999999999</v>
      </c>
      <c r="FY102" s="9">
        <v>83.605999999999995</v>
      </c>
      <c r="FZ102" s="9">
        <v>1257.0820000000001</v>
      </c>
      <c r="GA102" s="9">
        <v>647.80399999999997</v>
      </c>
      <c r="GB102" s="9">
        <v>609.27800000000002</v>
      </c>
      <c r="GC102" s="9">
        <v>758.99300000000005</v>
      </c>
      <c r="GD102" s="9">
        <v>434.46600000000001</v>
      </c>
      <c r="GE102" s="9">
        <v>324.52699999999999</v>
      </c>
      <c r="GF102" s="9">
        <v>498.089</v>
      </c>
      <c r="GG102" s="9">
        <v>213.33699999999999</v>
      </c>
      <c r="GH102" s="9">
        <v>284.75099999999998</v>
      </c>
      <c r="GI102" s="9">
        <v>235.209</v>
      </c>
      <c r="GJ102" s="9">
        <v>118.318</v>
      </c>
      <c r="GK102" s="9">
        <v>116.89100000000001</v>
      </c>
      <c r="GL102" s="9">
        <v>47.131999999999998</v>
      </c>
      <c r="GM102" s="9">
        <v>27.867999999999999</v>
      </c>
      <c r="GN102" s="9">
        <v>19.263999999999999</v>
      </c>
      <c r="GO102" s="9">
        <v>11.654</v>
      </c>
      <c r="GP102" s="9">
        <v>8.8529999999999998</v>
      </c>
      <c r="GQ102" s="9">
        <v>2.8010000000000002</v>
      </c>
      <c r="GR102" s="9">
        <v>5.9729999999999999</v>
      </c>
      <c r="GS102" s="9">
        <v>4.9509999999999996</v>
      </c>
      <c r="GT102" s="9">
        <v>1.022</v>
      </c>
      <c r="GU102" s="9">
        <v>5.681</v>
      </c>
      <c r="GV102" s="9">
        <v>3.9020000000000001</v>
      </c>
      <c r="GW102" s="9">
        <v>1.778</v>
      </c>
      <c r="GX102" s="9">
        <v>35.478000000000002</v>
      </c>
      <c r="GY102" s="9">
        <v>19.015000000000001</v>
      </c>
      <c r="GZ102" s="9">
        <v>16.463999999999999</v>
      </c>
      <c r="HA102" s="9">
        <v>213.636</v>
      </c>
      <c r="HB102" s="9">
        <v>104.684</v>
      </c>
      <c r="HC102" s="9">
        <v>108.952</v>
      </c>
      <c r="HD102" s="9">
        <v>57.325000000000003</v>
      </c>
      <c r="HE102" s="9">
        <v>29.873000000000001</v>
      </c>
      <c r="HF102" s="9">
        <v>27.452999999999999</v>
      </c>
      <c r="HG102" s="9">
        <v>156.31100000000001</v>
      </c>
      <c r="HH102" s="9">
        <v>74.811999999999998</v>
      </c>
      <c r="HI102" s="9">
        <v>81.498999999999995</v>
      </c>
      <c r="HJ102" s="9">
        <v>65.355999999999995</v>
      </c>
      <c r="HK102" s="9">
        <v>36.197000000000003</v>
      </c>
      <c r="HL102" s="9">
        <v>29.158999999999999</v>
      </c>
      <c r="HM102" s="9">
        <v>169.85300000000001</v>
      </c>
      <c r="HN102" s="9">
        <v>82.120999999999995</v>
      </c>
      <c r="HO102" s="9">
        <v>87.731999999999999</v>
      </c>
      <c r="HP102" s="9">
        <v>162.28399999999999</v>
      </c>
      <c r="HQ102" s="9">
        <v>79.762</v>
      </c>
      <c r="HR102" s="9">
        <v>82.522000000000006</v>
      </c>
      <c r="HS102" s="9">
        <v>3057.4250000000002</v>
      </c>
      <c r="HT102" s="9">
        <v>1598.001</v>
      </c>
      <c r="HU102" s="9">
        <v>1459.423</v>
      </c>
      <c r="HV102" s="9">
        <v>2384.58</v>
      </c>
      <c r="HW102" s="9">
        <v>1400.1980000000001</v>
      </c>
      <c r="HX102" s="9">
        <v>984.38099999999997</v>
      </c>
      <c r="HY102" s="9">
        <v>672.84500000000003</v>
      </c>
      <c r="HZ102" s="9">
        <v>197.803</v>
      </c>
      <c r="IA102" s="9">
        <v>475.04199999999997</v>
      </c>
      <c r="IB102" s="9">
        <v>365.63</v>
      </c>
      <c r="IC102" s="9">
        <v>211.90700000000001</v>
      </c>
      <c r="ID102" s="9">
        <v>153.72200000000001</v>
      </c>
      <c r="IE102" s="9">
        <v>75.503</v>
      </c>
      <c r="IF102" s="9">
        <v>40.337000000000003</v>
      </c>
      <c r="IG102" s="9">
        <v>35.165999999999997</v>
      </c>
      <c r="IH102" s="9">
        <v>36.526000000000003</v>
      </c>
      <c r="II102" s="9">
        <v>26.148</v>
      </c>
      <c r="IJ102" s="9">
        <v>10.378</v>
      </c>
      <c r="IK102" s="9">
        <v>18.951000000000001</v>
      </c>
      <c r="IL102" s="9">
        <v>12.214</v>
      </c>
      <c r="IM102" s="9">
        <v>6.7359999999999998</v>
      </c>
      <c r="IN102" s="9">
        <v>17.574999999999999</v>
      </c>
      <c r="IO102" s="9">
        <v>13.933</v>
      </c>
      <c r="IP102" s="9">
        <v>3.6419999999999999</v>
      </c>
      <c r="IQ102" s="9">
        <v>38.976999999999997</v>
      </c>
    </row>
    <row r="103" spans="1:251">
      <c r="A103" s="10">
        <v>44621</v>
      </c>
      <c r="B103" s="9">
        <v>13474.954</v>
      </c>
      <c r="C103" s="9">
        <v>7058.8419999999996</v>
      </c>
      <c r="D103" s="9">
        <v>6416.1109999999999</v>
      </c>
      <c r="E103" s="9">
        <v>9277.25</v>
      </c>
      <c r="F103" s="9">
        <v>5720.2219999999998</v>
      </c>
      <c r="G103" s="9">
        <v>3557.0279999999998</v>
      </c>
      <c r="H103" s="9">
        <v>4197.7039999999997</v>
      </c>
      <c r="I103" s="9">
        <v>1338.62</v>
      </c>
      <c r="J103" s="9">
        <v>2859.0830000000001</v>
      </c>
      <c r="K103" s="9">
        <v>1531.432</v>
      </c>
      <c r="L103" s="9">
        <v>801.28399999999999</v>
      </c>
      <c r="M103" s="9">
        <v>730.149</v>
      </c>
      <c r="N103" s="9">
        <v>330.60599999999999</v>
      </c>
      <c r="O103" s="9">
        <v>176.5</v>
      </c>
      <c r="P103" s="9">
        <v>154.107</v>
      </c>
      <c r="Q103" s="9">
        <v>121.136</v>
      </c>
      <c r="R103" s="9">
        <v>82.363</v>
      </c>
      <c r="S103" s="9">
        <v>38.773000000000003</v>
      </c>
      <c r="T103" s="9">
        <v>73.554000000000002</v>
      </c>
      <c r="U103" s="9">
        <v>45.558</v>
      </c>
      <c r="V103" s="9">
        <v>27.995999999999999</v>
      </c>
      <c r="W103" s="9">
        <v>47.582000000000001</v>
      </c>
      <c r="X103" s="9">
        <v>36.804000000000002</v>
      </c>
      <c r="Y103" s="9">
        <v>10.778</v>
      </c>
      <c r="Z103" s="9">
        <v>209.47</v>
      </c>
      <c r="AA103" s="9">
        <v>94.137</v>
      </c>
      <c r="AB103" s="9">
        <v>115.333</v>
      </c>
      <c r="AC103" s="9">
        <v>1339.4549999999999</v>
      </c>
      <c r="AD103" s="9">
        <v>697.49699999999996</v>
      </c>
      <c r="AE103" s="9">
        <v>641.95799999999997</v>
      </c>
      <c r="AF103" s="9">
        <v>539.86599999999999</v>
      </c>
      <c r="AG103" s="9">
        <v>378.42700000000002</v>
      </c>
      <c r="AH103" s="9">
        <v>161.43899999999999</v>
      </c>
      <c r="AI103" s="9">
        <v>799.58900000000006</v>
      </c>
      <c r="AJ103" s="9">
        <v>319.07</v>
      </c>
      <c r="AK103" s="9">
        <v>480.51900000000001</v>
      </c>
      <c r="AL103" s="9">
        <v>626.01300000000003</v>
      </c>
      <c r="AM103" s="9">
        <v>437.48</v>
      </c>
      <c r="AN103" s="9">
        <v>188.53200000000001</v>
      </c>
      <c r="AO103" s="9">
        <v>905.42</v>
      </c>
      <c r="AP103" s="9">
        <v>363.80399999999997</v>
      </c>
      <c r="AQ103" s="9">
        <v>541.61599999999999</v>
      </c>
      <c r="AR103" s="9">
        <v>873.14300000000003</v>
      </c>
      <c r="AS103" s="9">
        <v>364.62799999999999</v>
      </c>
      <c r="AT103" s="9">
        <v>508.51499999999999</v>
      </c>
      <c r="AU103" s="9">
        <v>12837.120999999999</v>
      </c>
      <c r="AV103" s="9">
        <v>6668.8819999999996</v>
      </c>
      <c r="AW103" s="9">
        <v>6168.2389999999996</v>
      </c>
      <c r="AX103" s="9">
        <v>8990.2759999999998</v>
      </c>
      <c r="AY103" s="9">
        <v>5516.7219999999998</v>
      </c>
      <c r="AZ103" s="9">
        <v>3473.5540000000001</v>
      </c>
      <c r="BA103" s="9">
        <v>3846.8449999999998</v>
      </c>
      <c r="BB103" s="9">
        <v>1152.1600000000001</v>
      </c>
      <c r="BC103" s="9">
        <v>2694.6849999999999</v>
      </c>
      <c r="BD103" s="9">
        <v>1481.579</v>
      </c>
      <c r="BE103" s="9">
        <v>766.96199999999999</v>
      </c>
      <c r="BF103" s="9">
        <v>714.61699999999996</v>
      </c>
      <c r="BG103" s="9">
        <v>303.98500000000001</v>
      </c>
      <c r="BH103" s="9">
        <v>158.864</v>
      </c>
      <c r="BI103" s="9">
        <v>145.12100000000001</v>
      </c>
      <c r="BJ103" s="9">
        <v>114.27</v>
      </c>
      <c r="BK103" s="9">
        <v>76.879000000000005</v>
      </c>
      <c r="BL103" s="9">
        <v>37.390999999999998</v>
      </c>
      <c r="BM103" s="9">
        <v>68.694999999999993</v>
      </c>
      <c r="BN103" s="9">
        <v>41.759</v>
      </c>
      <c r="BO103" s="9">
        <v>26.936</v>
      </c>
      <c r="BP103" s="9">
        <v>45.575000000000003</v>
      </c>
      <c r="BQ103" s="9">
        <v>35.119999999999997</v>
      </c>
      <c r="BR103" s="9">
        <v>10.455</v>
      </c>
      <c r="BS103" s="9">
        <v>189.715</v>
      </c>
      <c r="BT103" s="9">
        <v>81.984999999999999</v>
      </c>
      <c r="BU103" s="9">
        <v>107.73</v>
      </c>
      <c r="BV103" s="9">
        <v>1308.9929999999999</v>
      </c>
      <c r="BW103" s="9">
        <v>676.58799999999997</v>
      </c>
      <c r="BX103" s="9">
        <v>632.40599999999995</v>
      </c>
      <c r="BY103" s="9">
        <v>531.84</v>
      </c>
      <c r="BZ103" s="9">
        <v>373.13799999999998</v>
      </c>
      <c r="CA103" s="9">
        <v>158.702</v>
      </c>
      <c r="CB103" s="9">
        <v>777.15300000000002</v>
      </c>
      <c r="CC103" s="9">
        <v>303.44900000000001</v>
      </c>
      <c r="CD103" s="9">
        <v>473.70400000000001</v>
      </c>
      <c r="CE103" s="9">
        <v>611.98599999999999</v>
      </c>
      <c r="CF103" s="9">
        <v>426.70800000000003</v>
      </c>
      <c r="CG103" s="9">
        <v>185.279</v>
      </c>
      <c r="CH103" s="9">
        <v>869.59299999999996</v>
      </c>
      <c r="CI103" s="9">
        <v>340.255</v>
      </c>
      <c r="CJ103" s="9">
        <v>529.33799999999997</v>
      </c>
      <c r="CK103" s="9">
        <v>845.84799999999996</v>
      </c>
      <c r="CL103" s="9">
        <v>345.20800000000003</v>
      </c>
      <c r="CM103" s="9">
        <v>500.64</v>
      </c>
      <c r="CN103" s="9">
        <v>2043.3430000000001</v>
      </c>
      <c r="CO103" s="9">
        <v>1025.623</v>
      </c>
      <c r="CP103" s="9">
        <v>1017.7190000000001</v>
      </c>
      <c r="CQ103" s="9">
        <v>928.01199999999994</v>
      </c>
      <c r="CR103" s="9">
        <v>555.19200000000001</v>
      </c>
      <c r="CS103" s="9">
        <v>372.82</v>
      </c>
      <c r="CT103" s="9">
        <v>1115.3309999999999</v>
      </c>
      <c r="CU103" s="9">
        <v>470.43200000000002</v>
      </c>
      <c r="CV103" s="9">
        <v>644.899</v>
      </c>
      <c r="CW103" s="9">
        <v>414.88499999999999</v>
      </c>
      <c r="CX103" s="9">
        <v>205.74600000000001</v>
      </c>
      <c r="CY103" s="9">
        <v>209.13800000000001</v>
      </c>
      <c r="CZ103" s="9">
        <v>86.256</v>
      </c>
      <c r="DA103" s="9">
        <v>43.247999999999998</v>
      </c>
      <c r="DB103" s="9">
        <v>43.006999999999998</v>
      </c>
      <c r="DC103" s="9">
        <v>14.327</v>
      </c>
      <c r="DD103" s="9">
        <v>10.661</v>
      </c>
      <c r="DE103" s="9">
        <v>3.6659999999999999</v>
      </c>
      <c r="DF103" s="9">
        <v>9.9009999999999998</v>
      </c>
      <c r="DG103" s="9">
        <v>7.5670000000000002</v>
      </c>
      <c r="DH103" s="9">
        <v>2.335</v>
      </c>
      <c r="DI103" s="9">
        <v>4.4260000000000002</v>
      </c>
      <c r="DJ103" s="9">
        <v>3.0950000000000002</v>
      </c>
      <c r="DK103" s="9">
        <v>1.331</v>
      </c>
      <c r="DL103" s="9">
        <v>71.927999999999997</v>
      </c>
      <c r="DM103" s="9">
        <v>32.587000000000003</v>
      </c>
      <c r="DN103" s="9">
        <v>39.341000000000001</v>
      </c>
      <c r="DO103" s="9">
        <v>368.66</v>
      </c>
      <c r="DP103" s="9">
        <v>178.096</v>
      </c>
      <c r="DQ103" s="9">
        <v>190.56399999999999</v>
      </c>
      <c r="DR103" s="9">
        <v>84.597999999999999</v>
      </c>
      <c r="DS103" s="9">
        <v>56.113999999999997</v>
      </c>
      <c r="DT103" s="9">
        <v>28.484000000000002</v>
      </c>
      <c r="DU103" s="9">
        <v>284.06200000000001</v>
      </c>
      <c r="DV103" s="9">
        <v>121.982</v>
      </c>
      <c r="DW103" s="9">
        <v>162.08000000000001</v>
      </c>
      <c r="DX103" s="9">
        <v>95.33</v>
      </c>
      <c r="DY103" s="9">
        <v>64.713999999999999</v>
      </c>
      <c r="DZ103" s="9">
        <v>30.616</v>
      </c>
      <c r="EA103" s="9">
        <v>319.55399999999997</v>
      </c>
      <c r="EB103" s="9">
        <v>141.03200000000001</v>
      </c>
      <c r="EC103" s="9">
        <v>178.52199999999999</v>
      </c>
      <c r="ED103" s="9">
        <v>293.964</v>
      </c>
      <c r="EE103" s="9">
        <v>129.54900000000001</v>
      </c>
      <c r="EF103" s="9">
        <v>164.41499999999999</v>
      </c>
      <c r="EG103" s="9">
        <v>780.67100000000005</v>
      </c>
      <c r="EH103" s="9">
        <v>373.98899999999998</v>
      </c>
      <c r="EI103" s="9">
        <v>406.68200000000002</v>
      </c>
      <c r="EJ103" s="9">
        <v>184.887</v>
      </c>
      <c r="EK103" s="9">
        <v>124.646</v>
      </c>
      <c r="EL103" s="9">
        <v>60.241999999999997</v>
      </c>
      <c r="EM103" s="9">
        <v>595.78300000000002</v>
      </c>
      <c r="EN103" s="9">
        <v>249.34399999999999</v>
      </c>
      <c r="EO103" s="9">
        <v>346.44</v>
      </c>
      <c r="EP103" s="9">
        <v>194.95</v>
      </c>
      <c r="EQ103" s="9">
        <v>96.504000000000005</v>
      </c>
      <c r="ER103" s="9">
        <v>98.447000000000003</v>
      </c>
      <c r="ES103" s="9">
        <v>46.66</v>
      </c>
      <c r="ET103" s="9">
        <v>21.117999999999999</v>
      </c>
      <c r="EU103" s="9">
        <v>25.542000000000002</v>
      </c>
      <c r="EV103" s="9">
        <v>5.4260000000000002</v>
      </c>
      <c r="EW103" s="9">
        <v>4.1470000000000002</v>
      </c>
      <c r="EX103" s="9">
        <v>1.2789999999999999</v>
      </c>
      <c r="EY103" s="9">
        <v>5.4260000000000002</v>
      </c>
      <c r="EZ103" s="9">
        <v>4.1470000000000002</v>
      </c>
      <c r="FA103" s="9">
        <v>1.2789999999999999</v>
      </c>
      <c r="FB103" s="9">
        <v>0</v>
      </c>
      <c r="FC103" s="9">
        <v>0</v>
      </c>
      <c r="FD103" s="9">
        <v>0</v>
      </c>
      <c r="FE103" s="9">
        <v>41.234000000000002</v>
      </c>
      <c r="FF103" s="9">
        <v>16.971</v>
      </c>
      <c r="FG103" s="9">
        <v>24.263000000000002</v>
      </c>
      <c r="FH103" s="9">
        <v>169.35599999999999</v>
      </c>
      <c r="FI103" s="9">
        <v>82.632999999999996</v>
      </c>
      <c r="FJ103" s="9">
        <v>86.724000000000004</v>
      </c>
      <c r="FK103" s="9">
        <v>24.38</v>
      </c>
      <c r="FL103" s="9">
        <v>19.236000000000001</v>
      </c>
      <c r="FM103" s="9">
        <v>5.1429999999999998</v>
      </c>
      <c r="FN103" s="9">
        <v>144.977</v>
      </c>
      <c r="FO103" s="9">
        <v>63.396000000000001</v>
      </c>
      <c r="FP103" s="9">
        <v>81.58</v>
      </c>
      <c r="FQ103" s="9">
        <v>29.47</v>
      </c>
      <c r="FR103" s="9">
        <v>23.047000000000001</v>
      </c>
      <c r="FS103" s="9">
        <v>6.4219999999999997</v>
      </c>
      <c r="FT103" s="9">
        <v>165.48</v>
      </c>
      <c r="FU103" s="9">
        <v>73.456000000000003</v>
      </c>
      <c r="FV103" s="9">
        <v>92.024000000000001</v>
      </c>
      <c r="FW103" s="9">
        <v>150.40299999999999</v>
      </c>
      <c r="FX103" s="9">
        <v>67.543000000000006</v>
      </c>
      <c r="FY103" s="9">
        <v>82.86</v>
      </c>
      <c r="FZ103" s="9">
        <v>1262.672</v>
      </c>
      <c r="GA103" s="9">
        <v>651.63400000000001</v>
      </c>
      <c r="GB103" s="9">
        <v>611.03800000000001</v>
      </c>
      <c r="GC103" s="9">
        <v>743.12400000000002</v>
      </c>
      <c r="GD103" s="9">
        <v>430.54599999999999</v>
      </c>
      <c r="GE103" s="9">
        <v>312.57799999999997</v>
      </c>
      <c r="GF103" s="9">
        <v>519.54700000000003</v>
      </c>
      <c r="GG103" s="9">
        <v>221.08799999999999</v>
      </c>
      <c r="GH103" s="9">
        <v>298.459</v>
      </c>
      <c r="GI103" s="9">
        <v>219.935</v>
      </c>
      <c r="GJ103" s="9">
        <v>109.24299999999999</v>
      </c>
      <c r="GK103" s="9">
        <v>110.69199999999999</v>
      </c>
      <c r="GL103" s="9">
        <v>39.594999999999999</v>
      </c>
      <c r="GM103" s="9">
        <v>22.131</v>
      </c>
      <c r="GN103" s="9">
        <v>17.465</v>
      </c>
      <c r="GO103" s="9">
        <v>8.9009999999999998</v>
      </c>
      <c r="GP103" s="9">
        <v>6.5149999999999997</v>
      </c>
      <c r="GQ103" s="9">
        <v>2.387</v>
      </c>
      <c r="GR103" s="9">
        <v>4.4749999999999996</v>
      </c>
      <c r="GS103" s="9">
        <v>3.42</v>
      </c>
      <c r="GT103" s="9">
        <v>1.0549999999999999</v>
      </c>
      <c r="GU103" s="9">
        <v>4.4260000000000002</v>
      </c>
      <c r="GV103" s="9">
        <v>3.0950000000000002</v>
      </c>
      <c r="GW103" s="9">
        <v>1.331</v>
      </c>
      <c r="GX103" s="9">
        <v>30.693999999999999</v>
      </c>
      <c r="GY103" s="9">
        <v>15.616</v>
      </c>
      <c r="GZ103" s="9">
        <v>15.077999999999999</v>
      </c>
      <c r="HA103" s="9">
        <v>199.304</v>
      </c>
      <c r="HB103" s="9">
        <v>95.463999999999999</v>
      </c>
      <c r="HC103" s="9">
        <v>103.84</v>
      </c>
      <c r="HD103" s="9">
        <v>60.218000000000004</v>
      </c>
      <c r="HE103" s="9">
        <v>36.878</v>
      </c>
      <c r="HF103" s="9">
        <v>23.34</v>
      </c>
      <c r="HG103" s="9">
        <v>139.08600000000001</v>
      </c>
      <c r="HH103" s="9">
        <v>58.585999999999999</v>
      </c>
      <c r="HI103" s="9">
        <v>80.5</v>
      </c>
      <c r="HJ103" s="9">
        <v>65.861000000000004</v>
      </c>
      <c r="HK103" s="9">
        <v>41.667000000000002</v>
      </c>
      <c r="HL103" s="9">
        <v>24.193999999999999</v>
      </c>
      <c r="HM103" s="9">
        <v>154.07400000000001</v>
      </c>
      <c r="HN103" s="9">
        <v>67.575999999999993</v>
      </c>
      <c r="HO103" s="9">
        <v>86.498000000000005</v>
      </c>
      <c r="HP103" s="9">
        <v>143.56100000000001</v>
      </c>
      <c r="HQ103" s="9">
        <v>62.005000000000003</v>
      </c>
      <c r="HR103" s="9">
        <v>81.555000000000007</v>
      </c>
      <c r="HS103" s="9">
        <v>3049.373</v>
      </c>
      <c r="HT103" s="9">
        <v>1605.8779999999999</v>
      </c>
      <c r="HU103" s="9">
        <v>1443.4949999999999</v>
      </c>
      <c r="HV103" s="9">
        <v>2339.223</v>
      </c>
      <c r="HW103" s="9">
        <v>1385.067</v>
      </c>
      <c r="HX103" s="9">
        <v>954.15599999999995</v>
      </c>
      <c r="HY103" s="9">
        <v>710.149</v>
      </c>
      <c r="HZ103" s="9">
        <v>220.81100000000001</v>
      </c>
      <c r="IA103" s="9">
        <v>489.339</v>
      </c>
      <c r="IB103" s="9">
        <v>353.71</v>
      </c>
      <c r="IC103" s="9">
        <v>202.81700000000001</v>
      </c>
      <c r="ID103" s="9">
        <v>150.893</v>
      </c>
      <c r="IE103" s="9">
        <v>52.131999999999998</v>
      </c>
      <c r="IF103" s="9">
        <v>29.218</v>
      </c>
      <c r="IG103" s="9">
        <v>22.913</v>
      </c>
      <c r="IH103" s="9">
        <v>29.295000000000002</v>
      </c>
      <c r="II103" s="9">
        <v>19.966999999999999</v>
      </c>
      <c r="IJ103" s="9">
        <v>9.3279999999999994</v>
      </c>
      <c r="IK103" s="9">
        <v>17.206</v>
      </c>
      <c r="IL103" s="9">
        <v>10.103999999999999</v>
      </c>
      <c r="IM103" s="9">
        <v>7.1020000000000003</v>
      </c>
      <c r="IN103" s="9">
        <v>12.089</v>
      </c>
      <c r="IO103" s="9">
        <v>9.8629999999999995</v>
      </c>
      <c r="IP103" s="9">
        <v>2.226</v>
      </c>
      <c r="IQ103" s="9">
        <v>22.835999999999999</v>
      </c>
    </row>
    <row r="104" spans="1:251">
      <c r="A104" s="10">
        <v>44652</v>
      </c>
      <c r="B104" s="9">
        <v>13496.460999999999</v>
      </c>
      <c r="C104" s="9">
        <v>7074.2219999999998</v>
      </c>
      <c r="D104" s="9">
        <v>6422.2389999999996</v>
      </c>
      <c r="E104" s="9">
        <v>9347.9089999999997</v>
      </c>
      <c r="F104" s="9">
        <v>5755.9870000000001</v>
      </c>
      <c r="G104" s="9">
        <v>3591.922</v>
      </c>
      <c r="H104" s="9">
        <v>4148.5519999999997</v>
      </c>
      <c r="I104" s="9">
        <v>1318.2349999999999</v>
      </c>
      <c r="J104" s="9">
        <v>2830.317</v>
      </c>
      <c r="K104" s="9">
        <v>1505.1859999999999</v>
      </c>
      <c r="L104" s="9">
        <v>807.92600000000004</v>
      </c>
      <c r="M104" s="9">
        <v>697.26</v>
      </c>
      <c r="N104" s="9">
        <v>304.16199999999998</v>
      </c>
      <c r="O104" s="9">
        <v>166.28100000000001</v>
      </c>
      <c r="P104" s="9">
        <v>137.881</v>
      </c>
      <c r="Q104" s="9">
        <v>111.152</v>
      </c>
      <c r="R104" s="9">
        <v>76.936999999999998</v>
      </c>
      <c r="S104" s="9">
        <v>34.215000000000003</v>
      </c>
      <c r="T104" s="9">
        <v>64.043999999999997</v>
      </c>
      <c r="U104" s="9">
        <v>42.945999999999998</v>
      </c>
      <c r="V104" s="9">
        <v>21.099</v>
      </c>
      <c r="W104" s="9">
        <v>47.107999999999997</v>
      </c>
      <c r="X104" s="9">
        <v>33.991</v>
      </c>
      <c r="Y104" s="9">
        <v>13.116</v>
      </c>
      <c r="Z104" s="9">
        <v>193.01</v>
      </c>
      <c r="AA104" s="9">
        <v>89.343999999999994</v>
      </c>
      <c r="AB104" s="9">
        <v>103.666</v>
      </c>
      <c r="AC104" s="9">
        <v>1318.194</v>
      </c>
      <c r="AD104" s="9">
        <v>704.19799999999998</v>
      </c>
      <c r="AE104" s="9">
        <v>613.99599999999998</v>
      </c>
      <c r="AF104" s="9">
        <v>527.49800000000005</v>
      </c>
      <c r="AG104" s="9">
        <v>382.09699999999998</v>
      </c>
      <c r="AH104" s="9">
        <v>145.40100000000001</v>
      </c>
      <c r="AI104" s="9">
        <v>790.69600000000003</v>
      </c>
      <c r="AJ104" s="9">
        <v>322.101</v>
      </c>
      <c r="AK104" s="9">
        <v>468.59399999999999</v>
      </c>
      <c r="AL104" s="9">
        <v>618.08799999999997</v>
      </c>
      <c r="AM104" s="9">
        <v>443.30900000000003</v>
      </c>
      <c r="AN104" s="9">
        <v>174.779</v>
      </c>
      <c r="AO104" s="9">
        <v>887.09799999999996</v>
      </c>
      <c r="AP104" s="9">
        <v>364.61700000000002</v>
      </c>
      <c r="AQ104" s="9">
        <v>522.48099999999999</v>
      </c>
      <c r="AR104" s="9">
        <v>854.74</v>
      </c>
      <c r="AS104" s="9">
        <v>365.04700000000003</v>
      </c>
      <c r="AT104" s="9">
        <v>489.69299999999998</v>
      </c>
      <c r="AU104" s="9">
        <v>12852.321</v>
      </c>
      <c r="AV104" s="9">
        <v>6682.9489999999996</v>
      </c>
      <c r="AW104" s="9">
        <v>6169.3720000000003</v>
      </c>
      <c r="AX104" s="9">
        <v>9053.1769999999997</v>
      </c>
      <c r="AY104" s="9">
        <v>5546.4489999999996</v>
      </c>
      <c r="AZ104" s="9">
        <v>3506.7280000000001</v>
      </c>
      <c r="BA104" s="9">
        <v>3799.1439999999998</v>
      </c>
      <c r="BB104" s="9">
        <v>1136.5</v>
      </c>
      <c r="BC104" s="9">
        <v>2662.6439999999998</v>
      </c>
      <c r="BD104" s="9">
        <v>1457.75</v>
      </c>
      <c r="BE104" s="9">
        <v>773.72299999999996</v>
      </c>
      <c r="BF104" s="9">
        <v>684.02700000000004</v>
      </c>
      <c r="BG104" s="9">
        <v>281.31799999999998</v>
      </c>
      <c r="BH104" s="9">
        <v>149.25899999999999</v>
      </c>
      <c r="BI104" s="9">
        <v>132.05799999999999</v>
      </c>
      <c r="BJ104" s="9">
        <v>103.26900000000001</v>
      </c>
      <c r="BK104" s="9">
        <v>70.254999999999995</v>
      </c>
      <c r="BL104" s="9">
        <v>33.014000000000003</v>
      </c>
      <c r="BM104" s="9">
        <v>58.734000000000002</v>
      </c>
      <c r="BN104" s="9">
        <v>38.616999999999997</v>
      </c>
      <c r="BO104" s="9">
        <v>20.117000000000001</v>
      </c>
      <c r="BP104" s="9">
        <v>44.534999999999997</v>
      </c>
      <c r="BQ104" s="9">
        <v>31.638000000000002</v>
      </c>
      <c r="BR104" s="9">
        <v>12.897</v>
      </c>
      <c r="BS104" s="9">
        <v>178.04900000000001</v>
      </c>
      <c r="BT104" s="9">
        <v>79.004000000000005</v>
      </c>
      <c r="BU104" s="9">
        <v>99.045000000000002</v>
      </c>
      <c r="BV104" s="9">
        <v>1287.933</v>
      </c>
      <c r="BW104" s="9">
        <v>683.077</v>
      </c>
      <c r="BX104" s="9">
        <v>604.85599999999999</v>
      </c>
      <c r="BY104" s="9">
        <v>518.572</v>
      </c>
      <c r="BZ104" s="9">
        <v>374.57299999999998</v>
      </c>
      <c r="CA104" s="9">
        <v>143.999</v>
      </c>
      <c r="CB104" s="9">
        <v>769.36099999999999</v>
      </c>
      <c r="CC104" s="9">
        <v>308.50400000000002</v>
      </c>
      <c r="CD104" s="9">
        <v>460.85700000000003</v>
      </c>
      <c r="CE104" s="9">
        <v>602.32500000000005</v>
      </c>
      <c r="CF104" s="9">
        <v>430.149</v>
      </c>
      <c r="CG104" s="9">
        <v>172.17599999999999</v>
      </c>
      <c r="CH104" s="9">
        <v>855.42499999999995</v>
      </c>
      <c r="CI104" s="9">
        <v>343.57499999999999</v>
      </c>
      <c r="CJ104" s="9">
        <v>511.851</v>
      </c>
      <c r="CK104" s="9">
        <v>828.09500000000003</v>
      </c>
      <c r="CL104" s="9">
        <v>347.12099999999998</v>
      </c>
      <c r="CM104" s="9">
        <v>480.97399999999999</v>
      </c>
      <c r="CN104" s="9">
        <v>2055.8130000000001</v>
      </c>
      <c r="CO104" s="9">
        <v>1031.9749999999999</v>
      </c>
      <c r="CP104" s="9">
        <v>1023.837</v>
      </c>
      <c r="CQ104" s="9">
        <v>938.57399999999996</v>
      </c>
      <c r="CR104" s="9">
        <v>566.08299999999997</v>
      </c>
      <c r="CS104" s="9">
        <v>372.49099999999999</v>
      </c>
      <c r="CT104" s="9">
        <v>1117.239</v>
      </c>
      <c r="CU104" s="9">
        <v>465.89299999999997</v>
      </c>
      <c r="CV104" s="9">
        <v>651.346</v>
      </c>
      <c r="CW104" s="9">
        <v>417.65699999999998</v>
      </c>
      <c r="CX104" s="9">
        <v>207.47200000000001</v>
      </c>
      <c r="CY104" s="9">
        <v>210.185</v>
      </c>
      <c r="CZ104" s="9">
        <v>82.841999999999999</v>
      </c>
      <c r="DA104" s="9">
        <v>40.496000000000002</v>
      </c>
      <c r="DB104" s="9">
        <v>42.347000000000001</v>
      </c>
      <c r="DC104" s="9">
        <v>11.361000000000001</v>
      </c>
      <c r="DD104" s="9">
        <v>8.6010000000000009</v>
      </c>
      <c r="DE104" s="9">
        <v>2.76</v>
      </c>
      <c r="DF104" s="9">
        <v>9.4429999999999996</v>
      </c>
      <c r="DG104" s="9">
        <v>7.7729999999999997</v>
      </c>
      <c r="DH104" s="9">
        <v>1.671</v>
      </c>
      <c r="DI104" s="9">
        <v>1.9179999999999999</v>
      </c>
      <c r="DJ104" s="9">
        <v>0.82899999999999996</v>
      </c>
      <c r="DK104" s="9">
        <v>1.089</v>
      </c>
      <c r="DL104" s="9">
        <v>71.480999999999995</v>
      </c>
      <c r="DM104" s="9">
        <v>31.893999999999998</v>
      </c>
      <c r="DN104" s="9">
        <v>39.587000000000003</v>
      </c>
      <c r="DO104" s="9">
        <v>376.90899999999999</v>
      </c>
      <c r="DP104" s="9">
        <v>185.251</v>
      </c>
      <c r="DQ104" s="9">
        <v>191.65799999999999</v>
      </c>
      <c r="DR104" s="9">
        <v>77.061999999999998</v>
      </c>
      <c r="DS104" s="9">
        <v>56.08</v>
      </c>
      <c r="DT104" s="9">
        <v>20.983000000000001</v>
      </c>
      <c r="DU104" s="9">
        <v>299.84699999999998</v>
      </c>
      <c r="DV104" s="9">
        <v>129.17099999999999</v>
      </c>
      <c r="DW104" s="9">
        <v>170.67599999999999</v>
      </c>
      <c r="DX104" s="9">
        <v>86.597999999999999</v>
      </c>
      <c r="DY104" s="9">
        <v>62.856000000000002</v>
      </c>
      <c r="DZ104" s="9">
        <v>23.742000000000001</v>
      </c>
      <c r="EA104" s="9">
        <v>331.05900000000003</v>
      </c>
      <c r="EB104" s="9">
        <v>144.61600000000001</v>
      </c>
      <c r="EC104" s="9">
        <v>186.44300000000001</v>
      </c>
      <c r="ED104" s="9">
        <v>309.29000000000002</v>
      </c>
      <c r="EE104" s="9">
        <v>136.94399999999999</v>
      </c>
      <c r="EF104" s="9">
        <v>172.346</v>
      </c>
      <c r="EG104" s="9">
        <v>777.60199999999998</v>
      </c>
      <c r="EH104" s="9">
        <v>371.13499999999999</v>
      </c>
      <c r="EI104" s="9">
        <v>406.46699999999998</v>
      </c>
      <c r="EJ104" s="9">
        <v>180.19200000000001</v>
      </c>
      <c r="EK104" s="9">
        <v>122.026</v>
      </c>
      <c r="EL104" s="9">
        <v>58.165999999999997</v>
      </c>
      <c r="EM104" s="9">
        <v>597.41</v>
      </c>
      <c r="EN104" s="9">
        <v>249.11</v>
      </c>
      <c r="EO104" s="9">
        <v>348.30099999999999</v>
      </c>
      <c r="EP104" s="9">
        <v>199.76300000000001</v>
      </c>
      <c r="EQ104" s="9">
        <v>95.965999999999994</v>
      </c>
      <c r="ER104" s="9">
        <v>103.797</v>
      </c>
      <c r="ES104" s="9">
        <v>42.567999999999998</v>
      </c>
      <c r="ET104" s="9">
        <v>15.804</v>
      </c>
      <c r="EU104" s="9">
        <v>26.763999999999999</v>
      </c>
      <c r="EV104" s="9">
        <v>1.57</v>
      </c>
      <c r="EW104" s="9">
        <v>1.57</v>
      </c>
      <c r="EX104" s="9">
        <v>0</v>
      </c>
      <c r="EY104" s="9">
        <v>1.57</v>
      </c>
      <c r="EZ104" s="9">
        <v>1.57</v>
      </c>
      <c r="FA104" s="9">
        <v>0</v>
      </c>
      <c r="FB104" s="9">
        <v>0</v>
      </c>
      <c r="FC104" s="9">
        <v>0</v>
      </c>
      <c r="FD104" s="9">
        <v>0</v>
      </c>
      <c r="FE104" s="9">
        <v>40.997999999999998</v>
      </c>
      <c r="FF104" s="9">
        <v>14.234</v>
      </c>
      <c r="FG104" s="9">
        <v>26.763999999999999</v>
      </c>
      <c r="FH104" s="9">
        <v>179.392</v>
      </c>
      <c r="FI104" s="9">
        <v>86.277000000000001</v>
      </c>
      <c r="FJ104" s="9">
        <v>93.114999999999995</v>
      </c>
      <c r="FK104" s="9">
        <v>21.457000000000001</v>
      </c>
      <c r="FL104" s="9">
        <v>17.074999999999999</v>
      </c>
      <c r="FM104" s="9">
        <v>4.383</v>
      </c>
      <c r="FN104" s="9">
        <v>157.935</v>
      </c>
      <c r="FO104" s="9">
        <v>69.201999999999998</v>
      </c>
      <c r="FP104" s="9">
        <v>88.733000000000004</v>
      </c>
      <c r="FQ104" s="9">
        <v>23.027000000000001</v>
      </c>
      <c r="FR104" s="9">
        <v>18.643999999999998</v>
      </c>
      <c r="FS104" s="9">
        <v>4.383</v>
      </c>
      <c r="FT104" s="9">
        <v>176.73599999999999</v>
      </c>
      <c r="FU104" s="9">
        <v>77.322000000000003</v>
      </c>
      <c r="FV104" s="9">
        <v>99.414000000000001</v>
      </c>
      <c r="FW104" s="9">
        <v>159.50399999999999</v>
      </c>
      <c r="FX104" s="9">
        <v>70.772000000000006</v>
      </c>
      <c r="FY104" s="9">
        <v>88.733000000000004</v>
      </c>
      <c r="FZ104" s="9">
        <v>1278.21</v>
      </c>
      <c r="GA104" s="9">
        <v>660.84</v>
      </c>
      <c r="GB104" s="9">
        <v>617.37099999999998</v>
      </c>
      <c r="GC104" s="9">
        <v>758.38199999999995</v>
      </c>
      <c r="GD104" s="9">
        <v>444.05700000000002</v>
      </c>
      <c r="GE104" s="9">
        <v>314.32499999999999</v>
      </c>
      <c r="GF104" s="9">
        <v>519.82799999999997</v>
      </c>
      <c r="GG104" s="9">
        <v>216.78299999999999</v>
      </c>
      <c r="GH104" s="9">
        <v>303.04500000000002</v>
      </c>
      <c r="GI104" s="9">
        <v>217.893</v>
      </c>
      <c r="GJ104" s="9">
        <v>111.506</v>
      </c>
      <c r="GK104" s="9">
        <v>106.38800000000001</v>
      </c>
      <c r="GL104" s="9">
        <v>40.274000000000001</v>
      </c>
      <c r="GM104" s="9">
        <v>24.692</v>
      </c>
      <c r="GN104" s="9">
        <v>15.582000000000001</v>
      </c>
      <c r="GO104" s="9">
        <v>9.7910000000000004</v>
      </c>
      <c r="GP104" s="9">
        <v>7.032</v>
      </c>
      <c r="GQ104" s="9">
        <v>2.76</v>
      </c>
      <c r="GR104" s="9">
        <v>7.8739999999999997</v>
      </c>
      <c r="GS104" s="9">
        <v>6.2030000000000003</v>
      </c>
      <c r="GT104" s="9">
        <v>1.671</v>
      </c>
      <c r="GU104" s="9">
        <v>1.9179999999999999</v>
      </c>
      <c r="GV104" s="9">
        <v>0.82899999999999996</v>
      </c>
      <c r="GW104" s="9">
        <v>1.089</v>
      </c>
      <c r="GX104" s="9">
        <v>30.483000000000001</v>
      </c>
      <c r="GY104" s="9">
        <v>17.66</v>
      </c>
      <c r="GZ104" s="9">
        <v>12.823</v>
      </c>
      <c r="HA104" s="9">
        <v>197.517</v>
      </c>
      <c r="HB104" s="9">
        <v>98.974000000000004</v>
      </c>
      <c r="HC104" s="9">
        <v>98.543000000000006</v>
      </c>
      <c r="HD104" s="9">
        <v>55.604999999999997</v>
      </c>
      <c r="HE104" s="9">
        <v>39.005000000000003</v>
      </c>
      <c r="HF104" s="9">
        <v>16.600000000000001</v>
      </c>
      <c r="HG104" s="9">
        <v>141.91200000000001</v>
      </c>
      <c r="HH104" s="9">
        <v>59.969000000000001</v>
      </c>
      <c r="HI104" s="9">
        <v>81.942999999999998</v>
      </c>
      <c r="HJ104" s="9">
        <v>63.570999999999998</v>
      </c>
      <c r="HK104" s="9">
        <v>44.210999999999999</v>
      </c>
      <c r="HL104" s="9">
        <v>19.36</v>
      </c>
      <c r="HM104" s="9">
        <v>154.322</v>
      </c>
      <c r="HN104" s="9">
        <v>67.293999999999997</v>
      </c>
      <c r="HO104" s="9">
        <v>87.028000000000006</v>
      </c>
      <c r="HP104" s="9">
        <v>149.786</v>
      </c>
      <c r="HQ104" s="9">
        <v>66.171999999999997</v>
      </c>
      <c r="HR104" s="9">
        <v>83.614000000000004</v>
      </c>
      <c r="HS104" s="9">
        <v>3057.143</v>
      </c>
      <c r="HT104" s="9">
        <v>1610.3679999999999</v>
      </c>
      <c r="HU104" s="9">
        <v>1446.7760000000001</v>
      </c>
      <c r="HV104" s="9">
        <v>2371.7049999999999</v>
      </c>
      <c r="HW104" s="9">
        <v>1389.6310000000001</v>
      </c>
      <c r="HX104" s="9">
        <v>982.07399999999996</v>
      </c>
      <c r="HY104" s="9">
        <v>685.43799999999999</v>
      </c>
      <c r="HZ104" s="9">
        <v>220.73699999999999</v>
      </c>
      <c r="IA104" s="9">
        <v>464.70100000000002</v>
      </c>
      <c r="IB104" s="9">
        <v>358.98200000000003</v>
      </c>
      <c r="IC104" s="9">
        <v>201.929</v>
      </c>
      <c r="ID104" s="9">
        <v>157.053</v>
      </c>
      <c r="IE104" s="9">
        <v>51.222000000000001</v>
      </c>
      <c r="IF104" s="9">
        <v>25.201000000000001</v>
      </c>
      <c r="IG104" s="9">
        <v>26.021000000000001</v>
      </c>
      <c r="IH104" s="9">
        <v>23.042999999999999</v>
      </c>
      <c r="II104" s="9">
        <v>11.67</v>
      </c>
      <c r="IJ104" s="9">
        <v>11.372999999999999</v>
      </c>
      <c r="IK104" s="9">
        <v>10.26</v>
      </c>
      <c r="IL104" s="9">
        <v>5.0780000000000003</v>
      </c>
      <c r="IM104" s="9">
        <v>5.181</v>
      </c>
      <c r="IN104" s="9">
        <v>12.782999999999999</v>
      </c>
      <c r="IO104" s="9">
        <v>6.5910000000000002</v>
      </c>
      <c r="IP104" s="9">
        <v>6.1920000000000002</v>
      </c>
      <c r="IQ104" s="9">
        <v>28.178999999999998</v>
      </c>
    </row>
    <row r="105" spans="1:251">
      <c r="A105" s="10">
        <v>44682</v>
      </c>
      <c r="B105" s="9">
        <v>13634.107</v>
      </c>
      <c r="C105" s="9">
        <v>7149.8410000000003</v>
      </c>
      <c r="D105" s="9">
        <v>6484.2659999999996</v>
      </c>
      <c r="E105" s="9">
        <v>9447.2990000000009</v>
      </c>
      <c r="F105" s="9">
        <v>5806.54</v>
      </c>
      <c r="G105" s="9">
        <v>3640.759</v>
      </c>
      <c r="H105" s="9">
        <v>4186.8090000000002</v>
      </c>
      <c r="I105" s="9">
        <v>1343.3019999999999</v>
      </c>
      <c r="J105" s="9">
        <v>2843.5070000000001</v>
      </c>
      <c r="K105" s="9">
        <v>1480.0119999999999</v>
      </c>
      <c r="L105" s="9">
        <v>810.94200000000001</v>
      </c>
      <c r="M105" s="9">
        <v>669.06899999999996</v>
      </c>
      <c r="N105" s="9">
        <v>306.29700000000003</v>
      </c>
      <c r="O105" s="9">
        <v>176.83099999999999</v>
      </c>
      <c r="P105" s="9">
        <v>129.46700000000001</v>
      </c>
      <c r="Q105" s="9">
        <v>114.77800000000001</v>
      </c>
      <c r="R105" s="9">
        <v>85.510999999999996</v>
      </c>
      <c r="S105" s="9">
        <v>29.266999999999999</v>
      </c>
      <c r="T105" s="9">
        <v>65.332999999999998</v>
      </c>
      <c r="U105" s="9">
        <v>45.488</v>
      </c>
      <c r="V105" s="9">
        <v>19.844000000000001</v>
      </c>
      <c r="W105" s="9">
        <v>49.445999999999998</v>
      </c>
      <c r="X105" s="9">
        <v>40.023000000000003</v>
      </c>
      <c r="Y105" s="9">
        <v>9.4220000000000006</v>
      </c>
      <c r="Z105" s="9">
        <v>191.51900000000001</v>
      </c>
      <c r="AA105" s="9">
        <v>91.319000000000003</v>
      </c>
      <c r="AB105" s="9">
        <v>100.2</v>
      </c>
      <c r="AC105" s="9">
        <v>1282.6610000000001</v>
      </c>
      <c r="AD105" s="9">
        <v>695.822</v>
      </c>
      <c r="AE105" s="9">
        <v>586.84</v>
      </c>
      <c r="AF105" s="9">
        <v>541.59500000000003</v>
      </c>
      <c r="AG105" s="9">
        <v>391.20600000000002</v>
      </c>
      <c r="AH105" s="9">
        <v>150.38900000000001</v>
      </c>
      <c r="AI105" s="9">
        <v>741.06700000000001</v>
      </c>
      <c r="AJ105" s="9">
        <v>304.61599999999999</v>
      </c>
      <c r="AK105" s="9">
        <v>436.45100000000002</v>
      </c>
      <c r="AL105" s="9">
        <v>630.93499999999995</v>
      </c>
      <c r="AM105" s="9">
        <v>456.46600000000001</v>
      </c>
      <c r="AN105" s="9">
        <v>174.46899999999999</v>
      </c>
      <c r="AO105" s="9">
        <v>849.077</v>
      </c>
      <c r="AP105" s="9">
        <v>354.476</v>
      </c>
      <c r="AQ105" s="9">
        <v>494.601</v>
      </c>
      <c r="AR105" s="9">
        <v>806.399</v>
      </c>
      <c r="AS105" s="9">
        <v>350.10399999999998</v>
      </c>
      <c r="AT105" s="9">
        <v>456.29500000000002</v>
      </c>
      <c r="AU105" s="9">
        <v>12994.448</v>
      </c>
      <c r="AV105" s="9">
        <v>6757.9009999999998</v>
      </c>
      <c r="AW105" s="9">
        <v>6236.5469999999996</v>
      </c>
      <c r="AX105" s="9">
        <v>9162.7929999999997</v>
      </c>
      <c r="AY105" s="9">
        <v>5599.0640000000003</v>
      </c>
      <c r="AZ105" s="9">
        <v>3563.7289999999998</v>
      </c>
      <c r="BA105" s="9">
        <v>3831.6550000000002</v>
      </c>
      <c r="BB105" s="9">
        <v>1158.837</v>
      </c>
      <c r="BC105" s="9">
        <v>2672.8180000000002</v>
      </c>
      <c r="BD105" s="9">
        <v>1426.249</v>
      </c>
      <c r="BE105" s="9">
        <v>775.68100000000004</v>
      </c>
      <c r="BF105" s="9">
        <v>650.56799999999998</v>
      </c>
      <c r="BG105" s="9">
        <v>281.22899999999998</v>
      </c>
      <c r="BH105" s="9">
        <v>160.01499999999999</v>
      </c>
      <c r="BI105" s="9">
        <v>121.214</v>
      </c>
      <c r="BJ105" s="9">
        <v>109.139</v>
      </c>
      <c r="BK105" s="9">
        <v>81.83</v>
      </c>
      <c r="BL105" s="9">
        <v>27.309000000000001</v>
      </c>
      <c r="BM105" s="9">
        <v>61.811999999999998</v>
      </c>
      <c r="BN105" s="9">
        <v>43.715000000000003</v>
      </c>
      <c r="BO105" s="9">
        <v>18.097000000000001</v>
      </c>
      <c r="BP105" s="9">
        <v>47.326999999999998</v>
      </c>
      <c r="BQ105" s="9">
        <v>38.115000000000002</v>
      </c>
      <c r="BR105" s="9">
        <v>9.2119999999999997</v>
      </c>
      <c r="BS105" s="9">
        <v>172.09</v>
      </c>
      <c r="BT105" s="9">
        <v>78.185000000000002</v>
      </c>
      <c r="BU105" s="9">
        <v>93.905000000000001</v>
      </c>
      <c r="BV105" s="9">
        <v>1248.6869999999999</v>
      </c>
      <c r="BW105" s="9">
        <v>672.78499999999997</v>
      </c>
      <c r="BX105" s="9">
        <v>575.90200000000004</v>
      </c>
      <c r="BY105" s="9">
        <v>531.16899999999998</v>
      </c>
      <c r="BZ105" s="9">
        <v>383.44099999999997</v>
      </c>
      <c r="CA105" s="9">
        <v>147.72800000000001</v>
      </c>
      <c r="CB105" s="9">
        <v>717.51800000000003</v>
      </c>
      <c r="CC105" s="9">
        <v>289.34399999999999</v>
      </c>
      <c r="CD105" s="9">
        <v>428.17399999999998</v>
      </c>
      <c r="CE105" s="9">
        <v>615.83000000000004</v>
      </c>
      <c r="CF105" s="9">
        <v>445.572</v>
      </c>
      <c r="CG105" s="9">
        <v>170.25800000000001</v>
      </c>
      <c r="CH105" s="9">
        <v>810.41899999999998</v>
      </c>
      <c r="CI105" s="9">
        <v>330.10899999999998</v>
      </c>
      <c r="CJ105" s="9">
        <v>480.31</v>
      </c>
      <c r="CK105" s="9">
        <v>779.33</v>
      </c>
      <c r="CL105" s="9">
        <v>333.05900000000003</v>
      </c>
      <c r="CM105" s="9">
        <v>446.27100000000002</v>
      </c>
      <c r="CN105" s="9">
        <v>2083.0619999999999</v>
      </c>
      <c r="CO105" s="9">
        <v>1053.6780000000001</v>
      </c>
      <c r="CP105" s="9">
        <v>1029.384</v>
      </c>
      <c r="CQ105" s="9">
        <v>934.56200000000001</v>
      </c>
      <c r="CR105" s="9">
        <v>565.447</v>
      </c>
      <c r="CS105" s="9">
        <v>369.11500000000001</v>
      </c>
      <c r="CT105" s="9">
        <v>1148.5</v>
      </c>
      <c r="CU105" s="9">
        <v>488.23099999999999</v>
      </c>
      <c r="CV105" s="9">
        <v>660.26800000000003</v>
      </c>
      <c r="CW105" s="9">
        <v>398.322</v>
      </c>
      <c r="CX105" s="9">
        <v>205.49100000000001</v>
      </c>
      <c r="CY105" s="9">
        <v>192.83099999999999</v>
      </c>
      <c r="CZ105" s="9">
        <v>72.650999999999996</v>
      </c>
      <c r="DA105" s="9">
        <v>37.965000000000003</v>
      </c>
      <c r="DB105" s="9">
        <v>34.686999999999998</v>
      </c>
      <c r="DC105" s="9">
        <v>15.413</v>
      </c>
      <c r="DD105" s="9">
        <v>11.68</v>
      </c>
      <c r="DE105" s="9">
        <v>3.7330000000000001</v>
      </c>
      <c r="DF105" s="9">
        <v>6.6719999999999997</v>
      </c>
      <c r="DG105" s="9">
        <v>5.3369999999999997</v>
      </c>
      <c r="DH105" s="9">
        <v>1.335</v>
      </c>
      <c r="DI105" s="9">
        <v>8.7409999999999997</v>
      </c>
      <c r="DJ105" s="9">
        <v>6.343</v>
      </c>
      <c r="DK105" s="9">
        <v>2.3980000000000001</v>
      </c>
      <c r="DL105" s="9">
        <v>57.238999999999997</v>
      </c>
      <c r="DM105" s="9">
        <v>26.283999999999999</v>
      </c>
      <c r="DN105" s="9">
        <v>30.954000000000001</v>
      </c>
      <c r="DO105" s="9">
        <v>355.42200000000003</v>
      </c>
      <c r="DP105" s="9">
        <v>182.93199999999999</v>
      </c>
      <c r="DQ105" s="9">
        <v>172.49</v>
      </c>
      <c r="DR105" s="9">
        <v>83.929000000000002</v>
      </c>
      <c r="DS105" s="9">
        <v>60.805999999999997</v>
      </c>
      <c r="DT105" s="9">
        <v>23.123000000000001</v>
      </c>
      <c r="DU105" s="9">
        <v>271.49299999999999</v>
      </c>
      <c r="DV105" s="9">
        <v>122.126</v>
      </c>
      <c r="DW105" s="9">
        <v>149.36699999999999</v>
      </c>
      <c r="DX105" s="9">
        <v>94.811999999999998</v>
      </c>
      <c r="DY105" s="9">
        <v>67.954999999999998</v>
      </c>
      <c r="DZ105" s="9">
        <v>26.856000000000002</v>
      </c>
      <c r="EA105" s="9">
        <v>303.51</v>
      </c>
      <c r="EB105" s="9">
        <v>137.535</v>
      </c>
      <c r="EC105" s="9">
        <v>165.97499999999999</v>
      </c>
      <c r="ED105" s="9">
        <v>278.16500000000002</v>
      </c>
      <c r="EE105" s="9">
        <v>127.46299999999999</v>
      </c>
      <c r="EF105" s="9">
        <v>150.702</v>
      </c>
      <c r="EG105" s="9">
        <v>806.28700000000003</v>
      </c>
      <c r="EH105" s="9">
        <v>386.09300000000002</v>
      </c>
      <c r="EI105" s="9">
        <v>420.19400000000002</v>
      </c>
      <c r="EJ105" s="9">
        <v>174.07</v>
      </c>
      <c r="EK105" s="9">
        <v>120.304</v>
      </c>
      <c r="EL105" s="9">
        <v>53.767000000000003</v>
      </c>
      <c r="EM105" s="9">
        <v>632.21699999999998</v>
      </c>
      <c r="EN105" s="9">
        <v>265.78899999999999</v>
      </c>
      <c r="EO105" s="9">
        <v>366.428</v>
      </c>
      <c r="EP105" s="9">
        <v>191.86199999999999</v>
      </c>
      <c r="EQ105" s="9">
        <v>95.18</v>
      </c>
      <c r="ER105" s="9">
        <v>96.682000000000002</v>
      </c>
      <c r="ES105" s="9">
        <v>40.981000000000002</v>
      </c>
      <c r="ET105" s="9">
        <v>20.199000000000002</v>
      </c>
      <c r="EU105" s="9">
        <v>20.782</v>
      </c>
      <c r="EV105" s="9">
        <v>5.415</v>
      </c>
      <c r="EW105" s="9">
        <v>4.0330000000000004</v>
      </c>
      <c r="EX105" s="9">
        <v>1.3819999999999999</v>
      </c>
      <c r="EY105" s="9">
        <v>1.93</v>
      </c>
      <c r="EZ105" s="9">
        <v>1.93</v>
      </c>
      <c r="FA105" s="9">
        <v>0</v>
      </c>
      <c r="FB105" s="9">
        <v>3.4849999999999999</v>
      </c>
      <c r="FC105" s="9">
        <v>2.1030000000000002</v>
      </c>
      <c r="FD105" s="9">
        <v>1.3819999999999999</v>
      </c>
      <c r="FE105" s="9">
        <v>35.566000000000003</v>
      </c>
      <c r="FF105" s="9">
        <v>16.166</v>
      </c>
      <c r="FG105" s="9">
        <v>19.399999999999999</v>
      </c>
      <c r="FH105" s="9">
        <v>167.92699999999999</v>
      </c>
      <c r="FI105" s="9">
        <v>82.195999999999998</v>
      </c>
      <c r="FJ105" s="9">
        <v>85.730999999999995</v>
      </c>
      <c r="FK105" s="9">
        <v>17.11</v>
      </c>
      <c r="FL105" s="9">
        <v>13.946</v>
      </c>
      <c r="FM105" s="9">
        <v>3.1629999999999998</v>
      </c>
      <c r="FN105" s="9">
        <v>150.81800000000001</v>
      </c>
      <c r="FO105" s="9">
        <v>68.25</v>
      </c>
      <c r="FP105" s="9">
        <v>82.567999999999998</v>
      </c>
      <c r="FQ105" s="9">
        <v>20.983000000000001</v>
      </c>
      <c r="FR105" s="9">
        <v>16.437999999999999</v>
      </c>
      <c r="FS105" s="9">
        <v>4.5449999999999999</v>
      </c>
      <c r="FT105" s="9">
        <v>170.87899999999999</v>
      </c>
      <c r="FU105" s="9">
        <v>78.742000000000004</v>
      </c>
      <c r="FV105" s="9">
        <v>92.137</v>
      </c>
      <c r="FW105" s="9">
        <v>152.74799999999999</v>
      </c>
      <c r="FX105" s="9">
        <v>70.180000000000007</v>
      </c>
      <c r="FY105" s="9">
        <v>82.567999999999998</v>
      </c>
      <c r="FZ105" s="9">
        <v>1276.7739999999999</v>
      </c>
      <c r="GA105" s="9">
        <v>667.58500000000004</v>
      </c>
      <c r="GB105" s="9">
        <v>609.19000000000005</v>
      </c>
      <c r="GC105" s="9">
        <v>760.49199999999996</v>
      </c>
      <c r="GD105" s="9">
        <v>445.14299999999997</v>
      </c>
      <c r="GE105" s="9">
        <v>315.34899999999999</v>
      </c>
      <c r="GF105" s="9">
        <v>516.28300000000002</v>
      </c>
      <c r="GG105" s="9">
        <v>222.44200000000001</v>
      </c>
      <c r="GH105" s="9">
        <v>293.84100000000001</v>
      </c>
      <c r="GI105" s="9">
        <v>206.46</v>
      </c>
      <c r="GJ105" s="9">
        <v>110.31100000000001</v>
      </c>
      <c r="GK105" s="9">
        <v>96.149000000000001</v>
      </c>
      <c r="GL105" s="9">
        <v>31.670999999999999</v>
      </c>
      <c r="GM105" s="9">
        <v>17.765999999999998</v>
      </c>
      <c r="GN105" s="9">
        <v>13.904999999999999</v>
      </c>
      <c r="GO105" s="9">
        <v>9.9979999999999993</v>
      </c>
      <c r="GP105" s="9">
        <v>7.6470000000000002</v>
      </c>
      <c r="GQ105" s="9">
        <v>2.351</v>
      </c>
      <c r="GR105" s="9">
        <v>4.742</v>
      </c>
      <c r="GS105" s="9">
        <v>3.407</v>
      </c>
      <c r="GT105" s="9">
        <v>1.335</v>
      </c>
      <c r="GU105" s="9">
        <v>5.2560000000000002</v>
      </c>
      <c r="GV105" s="9">
        <v>4.24</v>
      </c>
      <c r="GW105" s="9">
        <v>1.016</v>
      </c>
      <c r="GX105" s="9">
        <v>21.672999999999998</v>
      </c>
      <c r="GY105" s="9">
        <v>10.119</v>
      </c>
      <c r="GZ105" s="9">
        <v>11.554</v>
      </c>
      <c r="HA105" s="9">
        <v>187.495</v>
      </c>
      <c r="HB105" s="9">
        <v>100.736</v>
      </c>
      <c r="HC105" s="9">
        <v>86.759</v>
      </c>
      <c r="HD105" s="9">
        <v>66.819999999999993</v>
      </c>
      <c r="HE105" s="9">
        <v>46.86</v>
      </c>
      <c r="HF105" s="9">
        <v>19.96</v>
      </c>
      <c r="HG105" s="9">
        <v>120.675</v>
      </c>
      <c r="HH105" s="9">
        <v>53.875999999999998</v>
      </c>
      <c r="HI105" s="9">
        <v>66.799000000000007</v>
      </c>
      <c r="HJ105" s="9">
        <v>73.828000000000003</v>
      </c>
      <c r="HK105" s="9">
        <v>51.518000000000001</v>
      </c>
      <c r="HL105" s="9">
        <v>22.311</v>
      </c>
      <c r="HM105" s="9">
        <v>132.631</v>
      </c>
      <c r="HN105" s="9">
        <v>58.792999999999999</v>
      </c>
      <c r="HO105" s="9">
        <v>73.837999999999994</v>
      </c>
      <c r="HP105" s="9">
        <v>125.417</v>
      </c>
      <c r="HQ105" s="9">
        <v>57.283000000000001</v>
      </c>
      <c r="HR105" s="9">
        <v>68.134</v>
      </c>
      <c r="HS105" s="9">
        <v>3075.4349999999999</v>
      </c>
      <c r="HT105" s="9">
        <v>1619.0640000000001</v>
      </c>
      <c r="HU105" s="9">
        <v>1456.3710000000001</v>
      </c>
      <c r="HV105" s="9">
        <v>2375.9140000000002</v>
      </c>
      <c r="HW105" s="9">
        <v>1401.0260000000001</v>
      </c>
      <c r="HX105" s="9">
        <v>974.88800000000003</v>
      </c>
      <c r="HY105" s="9">
        <v>699.52200000000005</v>
      </c>
      <c r="HZ105" s="9">
        <v>218.03800000000001</v>
      </c>
      <c r="IA105" s="9">
        <v>481.48399999999998</v>
      </c>
      <c r="IB105" s="9">
        <v>345.16199999999998</v>
      </c>
      <c r="IC105" s="9">
        <v>203.23500000000001</v>
      </c>
      <c r="ID105" s="9">
        <v>141.92699999999999</v>
      </c>
      <c r="IE105" s="9">
        <v>49.106999999999999</v>
      </c>
      <c r="IF105" s="9">
        <v>30.51</v>
      </c>
      <c r="IG105" s="9">
        <v>18.597000000000001</v>
      </c>
      <c r="IH105" s="9">
        <v>20.861000000000001</v>
      </c>
      <c r="II105" s="9">
        <v>16.265000000000001</v>
      </c>
      <c r="IJ105" s="9">
        <v>4.5960000000000001</v>
      </c>
      <c r="IK105" s="9">
        <v>12.041</v>
      </c>
      <c r="IL105" s="9">
        <v>8.843</v>
      </c>
      <c r="IM105" s="9">
        <v>3.1970000000000001</v>
      </c>
      <c r="IN105" s="9">
        <v>8.8209999999999997</v>
      </c>
      <c r="IO105" s="9">
        <v>7.4219999999999997</v>
      </c>
      <c r="IP105" s="9">
        <v>1.399</v>
      </c>
      <c r="IQ105" s="9">
        <v>28.245000000000001</v>
      </c>
    </row>
    <row r="106" spans="1:251">
      <c r="A106" s="10">
        <v>44713</v>
      </c>
      <c r="B106" s="9">
        <v>13673.468999999999</v>
      </c>
      <c r="C106" s="9">
        <v>7153.7629999999999</v>
      </c>
      <c r="D106" s="9">
        <v>6519.7070000000003</v>
      </c>
      <c r="E106" s="9">
        <v>9485.6769999999997</v>
      </c>
      <c r="F106" s="9">
        <v>5830.1260000000002</v>
      </c>
      <c r="G106" s="9">
        <v>3655.5520000000001</v>
      </c>
      <c r="H106" s="9">
        <v>4187.7920000000004</v>
      </c>
      <c r="I106" s="9">
        <v>1323.6369999999999</v>
      </c>
      <c r="J106" s="9">
        <v>2864.1550000000002</v>
      </c>
      <c r="K106" s="9">
        <v>1514.6969999999999</v>
      </c>
      <c r="L106" s="9">
        <v>803.88099999999997</v>
      </c>
      <c r="M106" s="9">
        <v>710.81700000000001</v>
      </c>
      <c r="N106" s="9">
        <v>338.19099999999997</v>
      </c>
      <c r="O106" s="9">
        <v>186.55699999999999</v>
      </c>
      <c r="P106" s="9">
        <v>151.63300000000001</v>
      </c>
      <c r="Q106" s="9">
        <v>141.31800000000001</v>
      </c>
      <c r="R106" s="9">
        <v>106.179</v>
      </c>
      <c r="S106" s="9">
        <v>35.139000000000003</v>
      </c>
      <c r="T106" s="9">
        <v>79.781999999999996</v>
      </c>
      <c r="U106" s="9">
        <v>60.628</v>
      </c>
      <c r="V106" s="9">
        <v>19.154</v>
      </c>
      <c r="W106" s="9">
        <v>61.536000000000001</v>
      </c>
      <c r="X106" s="9">
        <v>45.551000000000002</v>
      </c>
      <c r="Y106" s="9">
        <v>15.984</v>
      </c>
      <c r="Z106" s="9">
        <v>196.87299999999999</v>
      </c>
      <c r="AA106" s="9">
        <v>80.378</v>
      </c>
      <c r="AB106" s="9">
        <v>116.495</v>
      </c>
      <c r="AC106" s="9">
        <v>1301.1469999999999</v>
      </c>
      <c r="AD106" s="9">
        <v>687.303</v>
      </c>
      <c r="AE106" s="9">
        <v>613.84400000000005</v>
      </c>
      <c r="AF106" s="9">
        <v>520.51</v>
      </c>
      <c r="AG106" s="9">
        <v>375.5</v>
      </c>
      <c r="AH106" s="9">
        <v>145.01</v>
      </c>
      <c r="AI106" s="9">
        <v>780.63599999999997</v>
      </c>
      <c r="AJ106" s="9">
        <v>311.803</v>
      </c>
      <c r="AK106" s="9">
        <v>468.83300000000003</v>
      </c>
      <c r="AL106" s="9">
        <v>626.15800000000002</v>
      </c>
      <c r="AM106" s="9">
        <v>451.24799999999999</v>
      </c>
      <c r="AN106" s="9">
        <v>174.91</v>
      </c>
      <c r="AO106" s="9">
        <v>888.53899999999999</v>
      </c>
      <c r="AP106" s="9">
        <v>352.63200000000001</v>
      </c>
      <c r="AQ106" s="9">
        <v>535.90700000000004</v>
      </c>
      <c r="AR106" s="9">
        <v>860.41800000000001</v>
      </c>
      <c r="AS106" s="9">
        <v>372.43099999999998</v>
      </c>
      <c r="AT106" s="9">
        <v>487.988</v>
      </c>
      <c r="AU106" s="9">
        <v>13013.373</v>
      </c>
      <c r="AV106" s="9">
        <v>6755.8440000000001</v>
      </c>
      <c r="AW106" s="9">
        <v>6257.5290000000005</v>
      </c>
      <c r="AX106" s="9">
        <v>9190.5400000000009</v>
      </c>
      <c r="AY106" s="9">
        <v>5614.2659999999996</v>
      </c>
      <c r="AZ106" s="9">
        <v>3576.2739999999999</v>
      </c>
      <c r="BA106" s="9">
        <v>3822.8330000000001</v>
      </c>
      <c r="BB106" s="9">
        <v>1141.578</v>
      </c>
      <c r="BC106" s="9">
        <v>2681.2550000000001</v>
      </c>
      <c r="BD106" s="9">
        <v>1459.316</v>
      </c>
      <c r="BE106" s="9">
        <v>767.27700000000004</v>
      </c>
      <c r="BF106" s="9">
        <v>692.03899999999999</v>
      </c>
      <c r="BG106" s="9">
        <v>313.279</v>
      </c>
      <c r="BH106" s="9">
        <v>169.983</v>
      </c>
      <c r="BI106" s="9">
        <v>143.29599999999999</v>
      </c>
      <c r="BJ106" s="9">
        <v>135.49799999999999</v>
      </c>
      <c r="BK106" s="9">
        <v>100.503</v>
      </c>
      <c r="BL106" s="9">
        <v>34.994999999999997</v>
      </c>
      <c r="BM106" s="9">
        <v>76.048000000000002</v>
      </c>
      <c r="BN106" s="9">
        <v>56.893999999999998</v>
      </c>
      <c r="BO106" s="9">
        <v>19.154</v>
      </c>
      <c r="BP106" s="9">
        <v>59.448999999999998</v>
      </c>
      <c r="BQ106" s="9">
        <v>43.609000000000002</v>
      </c>
      <c r="BR106" s="9">
        <v>15.840999999999999</v>
      </c>
      <c r="BS106" s="9">
        <v>177.78100000000001</v>
      </c>
      <c r="BT106" s="9">
        <v>69.48</v>
      </c>
      <c r="BU106" s="9">
        <v>108.301</v>
      </c>
      <c r="BV106" s="9">
        <v>1260.788</v>
      </c>
      <c r="BW106" s="9">
        <v>660.154</v>
      </c>
      <c r="BX106" s="9">
        <v>600.63400000000001</v>
      </c>
      <c r="BY106" s="9">
        <v>508.26299999999998</v>
      </c>
      <c r="BZ106" s="9">
        <v>365.76799999999997</v>
      </c>
      <c r="CA106" s="9">
        <v>142.495</v>
      </c>
      <c r="CB106" s="9">
        <v>752.52499999999998</v>
      </c>
      <c r="CC106" s="9">
        <v>294.38600000000002</v>
      </c>
      <c r="CD106" s="9">
        <v>458.13900000000001</v>
      </c>
      <c r="CE106" s="9">
        <v>610.05100000000004</v>
      </c>
      <c r="CF106" s="9">
        <v>437.80099999999999</v>
      </c>
      <c r="CG106" s="9">
        <v>172.25</v>
      </c>
      <c r="CH106" s="9">
        <v>849.26499999999999</v>
      </c>
      <c r="CI106" s="9">
        <v>329.476</v>
      </c>
      <c r="CJ106" s="9">
        <v>519.78899999999999</v>
      </c>
      <c r="CK106" s="9">
        <v>828.57299999999998</v>
      </c>
      <c r="CL106" s="9">
        <v>351.28</v>
      </c>
      <c r="CM106" s="9">
        <v>477.29399999999998</v>
      </c>
      <c r="CN106" s="9">
        <v>2091.56</v>
      </c>
      <c r="CO106" s="9">
        <v>1056.2670000000001</v>
      </c>
      <c r="CP106" s="9">
        <v>1035.2929999999999</v>
      </c>
      <c r="CQ106" s="9">
        <v>936.97900000000004</v>
      </c>
      <c r="CR106" s="9">
        <v>558.505</v>
      </c>
      <c r="CS106" s="9">
        <v>378.47399999999999</v>
      </c>
      <c r="CT106" s="9">
        <v>1154.5809999999999</v>
      </c>
      <c r="CU106" s="9">
        <v>497.762</v>
      </c>
      <c r="CV106" s="9">
        <v>656.81899999999996</v>
      </c>
      <c r="CW106" s="9">
        <v>396.089</v>
      </c>
      <c r="CX106" s="9">
        <v>196.821</v>
      </c>
      <c r="CY106" s="9">
        <v>199.267</v>
      </c>
      <c r="CZ106" s="9">
        <v>68.846999999999994</v>
      </c>
      <c r="DA106" s="9">
        <v>35.978000000000002</v>
      </c>
      <c r="DB106" s="9">
        <v>32.869999999999997</v>
      </c>
      <c r="DC106" s="9">
        <v>15.204000000000001</v>
      </c>
      <c r="DD106" s="9">
        <v>12.648</v>
      </c>
      <c r="DE106" s="9">
        <v>2.556</v>
      </c>
      <c r="DF106" s="9">
        <v>10.749000000000001</v>
      </c>
      <c r="DG106" s="9">
        <v>9.8840000000000003</v>
      </c>
      <c r="DH106" s="9">
        <v>0.86499999999999999</v>
      </c>
      <c r="DI106" s="9">
        <v>4.4550000000000001</v>
      </c>
      <c r="DJ106" s="9">
        <v>2.7639999999999998</v>
      </c>
      <c r="DK106" s="9">
        <v>1.6910000000000001</v>
      </c>
      <c r="DL106" s="9">
        <v>53.643999999999998</v>
      </c>
      <c r="DM106" s="9">
        <v>23.33</v>
      </c>
      <c r="DN106" s="9">
        <v>30.314</v>
      </c>
      <c r="DO106" s="9">
        <v>359.64800000000002</v>
      </c>
      <c r="DP106" s="9">
        <v>175.69300000000001</v>
      </c>
      <c r="DQ106" s="9">
        <v>183.95500000000001</v>
      </c>
      <c r="DR106" s="9">
        <v>68.072999999999993</v>
      </c>
      <c r="DS106" s="9">
        <v>43.030999999999999</v>
      </c>
      <c r="DT106" s="9">
        <v>25.042000000000002</v>
      </c>
      <c r="DU106" s="9">
        <v>291.57499999999999</v>
      </c>
      <c r="DV106" s="9">
        <v>132.66200000000001</v>
      </c>
      <c r="DW106" s="9">
        <v>158.91300000000001</v>
      </c>
      <c r="DX106" s="9">
        <v>80.497</v>
      </c>
      <c r="DY106" s="9">
        <v>53.435000000000002</v>
      </c>
      <c r="DZ106" s="9">
        <v>27.062999999999999</v>
      </c>
      <c r="EA106" s="9">
        <v>315.59100000000001</v>
      </c>
      <c r="EB106" s="9">
        <v>143.387</v>
      </c>
      <c r="EC106" s="9">
        <v>172.20500000000001</v>
      </c>
      <c r="ED106" s="9">
        <v>302.32400000000001</v>
      </c>
      <c r="EE106" s="9">
        <v>142.54599999999999</v>
      </c>
      <c r="EF106" s="9">
        <v>159.77799999999999</v>
      </c>
      <c r="EG106" s="9">
        <v>803.38499999999999</v>
      </c>
      <c r="EH106" s="9">
        <v>386.48899999999998</v>
      </c>
      <c r="EI106" s="9">
        <v>416.89600000000002</v>
      </c>
      <c r="EJ106" s="9">
        <v>177.292</v>
      </c>
      <c r="EK106" s="9">
        <v>118.069</v>
      </c>
      <c r="EL106" s="9">
        <v>59.222999999999999</v>
      </c>
      <c r="EM106" s="9">
        <v>626.09299999999996</v>
      </c>
      <c r="EN106" s="9">
        <v>268.42099999999999</v>
      </c>
      <c r="EO106" s="9">
        <v>357.67200000000003</v>
      </c>
      <c r="EP106" s="9">
        <v>183.59</v>
      </c>
      <c r="EQ106" s="9">
        <v>89.281999999999996</v>
      </c>
      <c r="ER106" s="9">
        <v>94.308000000000007</v>
      </c>
      <c r="ES106" s="9">
        <v>35.228000000000002</v>
      </c>
      <c r="ET106" s="9">
        <v>14.895</v>
      </c>
      <c r="EU106" s="9">
        <v>20.332999999999998</v>
      </c>
      <c r="EV106" s="9">
        <v>1.9179999999999999</v>
      </c>
      <c r="EW106" s="9">
        <v>1.9179999999999999</v>
      </c>
      <c r="EX106" s="9">
        <v>0</v>
      </c>
      <c r="EY106" s="9">
        <v>1.2589999999999999</v>
      </c>
      <c r="EZ106" s="9">
        <v>1.2589999999999999</v>
      </c>
      <c r="FA106" s="9">
        <v>0</v>
      </c>
      <c r="FB106" s="9">
        <v>0.65900000000000003</v>
      </c>
      <c r="FC106" s="9">
        <v>0.65900000000000003</v>
      </c>
      <c r="FD106" s="9">
        <v>0</v>
      </c>
      <c r="FE106" s="9">
        <v>33.308999999999997</v>
      </c>
      <c r="FF106" s="9">
        <v>12.976000000000001</v>
      </c>
      <c r="FG106" s="9">
        <v>20.332999999999998</v>
      </c>
      <c r="FH106" s="9">
        <v>164.35499999999999</v>
      </c>
      <c r="FI106" s="9">
        <v>80.835999999999999</v>
      </c>
      <c r="FJ106" s="9">
        <v>83.519000000000005</v>
      </c>
      <c r="FK106" s="9">
        <v>13.99</v>
      </c>
      <c r="FL106" s="9">
        <v>11.789</v>
      </c>
      <c r="FM106" s="9">
        <v>2.2010000000000001</v>
      </c>
      <c r="FN106" s="9">
        <v>150.36500000000001</v>
      </c>
      <c r="FO106" s="9">
        <v>69.046999999999997</v>
      </c>
      <c r="FP106" s="9">
        <v>81.317999999999998</v>
      </c>
      <c r="FQ106" s="9">
        <v>15.26</v>
      </c>
      <c r="FR106" s="9">
        <v>13.058999999999999</v>
      </c>
      <c r="FS106" s="9">
        <v>2.2010000000000001</v>
      </c>
      <c r="FT106" s="9">
        <v>168.33</v>
      </c>
      <c r="FU106" s="9">
        <v>76.222999999999999</v>
      </c>
      <c r="FV106" s="9">
        <v>92.106999999999999</v>
      </c>
      <c r="FW106" s="9">
        <v>151.624</v>
      </c>
      <c r="FX106" s="9">
        <v>70.305999999999997</v>
      </c>
      <c r="FY106" s="9">
        <v>81.317999999999998</v>
      </c>
      <c r="FZ106" s="9">
        <v>1288.175</v>
      </c>
      <c r="GA106" s="9">
        <v>669.77800000000002</v>
      </c>
      <c r="GB106" s="9">
        <v>618.39700000000005</v>
      </c>
      <c r="GC106" s="9">
        <v>759.68700000000001</v>
      </c>
      <c r="GD106" s="9">
        <v>440.43700000000001</v>
      </c>
      <c r="GE106" s="9">
        <v>319.25099999999998</v>
      </c>
      <c r="GF106" s="9">
        <v>528.48800000000006</v>
      </c>
      <c r="GG106" s="9">
        <v>229.34100000000001</v>
      </c>
      <c r="GH106" s="9">
        <v>299.14699999999999</v>
      </c>
      <c r="GI106" s="9">
        <v>212.49799999999999</v>
      </c>
      <c r="GJ106" s="9">
        <v>107.539</v>
      </c>
      <c r="GK106" s="9">
        <v>104.959</v>
      </c>
      <c r="GL106" s="9">
        <v>33.619999999999997</v>
      </c>
      <c r="GM106" s="9">
        <v>21.082999999999998</v>
      </c>
      <c r="GN106" s="9">
        <v>12.537000000000001</v>
      </c>
      <c r="GO106" s="9">
        <v>13.285</v>
      </c>
      <c r="GP106" s="9">
        <v>10.73</v>
      </c>
      <c r="GQ106" s="9">
        <v>2.556</v>
      </c>
      <c r="GR106" s="9">
        <v>9.49</v>
      </c>
      <c r="GS106" s="9">
        <v>8.6240000000000006</v>
      </c>
      <c r="GT106" s="9">
        <v>0.86499999999999999</v>
      </c>
      <c r="GU106" s="9">
        <v>3.7959999999999998</v>
      </c>
      <c r="GV106" s="9">
        <v>2.105</v>
      </c>
      <c r="GW106" s="9">
        <v>1.6910000000000001</v>
      </c>
      <c r="GX106" s="9">
        <v>20.335000000000001</v>
      </c>
      <c r="GY106" s="9">
        <v>10.353</v>
      </c>
      <c r="GZ106" s="9">
        <v>9.9809999999999999</v>
      </c>
      <c r="HA106" s="9">
        <v>195.29300000000001</v>
      </c>
      <c r="HB106" s="9">
        <v>94.856999999999999</v>
      </c>
      <c r="HC106" s="9">
        <v>100.43600000000001</v>
      </c>
      <c r="HD106" s="9">
        <v>54.082000000000001</v>
      </c>
      <c r="HE106" s="9">
        <v>31.241</v>
      </c>
      <c r="HF106" s="9">
        <v>22.841000000000001</v>
      </c>
      <c r="HG106" s="9">
        <v>141.21100000000001</v>
      </c>
      <c r="HH106" s="9">
        <v>63.616</v>
      </c>
      <c r="HI106" s="9">
        <v>77.594999999999999</v>
      </c>
      <c r="HJ106" s="9">
        <v>65.236999999999995</v>
      </c>
      <c r="HK106" s="9">
        <v>40.375</v>
      </c>
      <c r="HL106" s="9">
        <v>24.861999999999998</v>
      </c>
      <c r="HM106" s="9">
        <v>147.261</v>
      </c>
      <c r="HN106" s="9">
        <v>67.164000000000001</v>
      </c>
      <c r="HO106" s="9">
        <v>80.097999999999999</v>
      </c>
      <c r="HP106" s="9">
        <v>150.69999999999999</v>
      </c>
      <c r="HQ106" s="9">
        <v>72.239999999999995</v>
      </c>
      <c r="HR106" s="9">
        <v>78.459999999999994</v>
      </c>
      <c r="HS106" s="9">
        <v>3102.3290000000002</v>
      </c>
      <c r="HT106" s="9">
        <v>1629.2190000000001</v>
      </c>
      <c r="HU106" s="9">
        <v>1473.11</v>
      </c>
      <c r="HV106" s="9">
        <v>2419.3809999999999</v>
      </c>
      <c r="HW106" s="9">
        <v>1423.5540000000001</v>
      </c>
      <c r="HX106" s="9">
        <v>995.82799999999997</v>
      </c>
      <c r="HY106" s="9">
        <v>682.94799999999998</v>
      </c>
      <c r="HZ106" s="9">
        <v>205.66499999999999</v>
      </c>
      <c r="IA106" s="9">
        <v>477.28300000000002</v>
      </c>
      <c r="IB106" s="9">
        <v>346.66399999999999</v>
      </c>
      <c r="IC106" s="9">
        <v>199.46100000000001</v>
      </c>
      <c r="ID106" s="9">
        <v>147.203</v>
      </c>
      <c r="IE106" s="9">
        <v>61.283999999999999</v>
      </c>
      <c r="IF106" s="9">
        <v>35.688000000000002</v>
      </c>
      <c r="IG106" s="9">
        <v>25.594999999999999</v>
      </c>
      <c r="IH106" s="9">
        <v>32.716000000000001</v>
      </c>
      <c r="II106" s="9">
        <v>23.501000000000001</v>
      </c>
      <c r="IJ106" s="9">
        <v>9.2149999999999999</v>
      </c>
      <c r="IK106" s="9">
        <v>20.236000000000001</v>
      </c>
      <c r="IL106" s="9">
        <v>15.55</v>
      </c>
      <c r="IM106" s="9">
        <v>4.6849999999999996</v>
      </c>
      <c r="IN106" s="9">
        <v>12.48</v>
      </c>
      <c r="IO106" s="9">
        <v>7.95</v>
      </c>
      <c r="IP106" s="9">
        <v>4.53</v>
      </c>
      <c r="IQ106" s="9">
        <v>28.568000000000001</v>
      </c>
    </row>
    <row r="107" spans="1:251">
      <c r="A107" s="10">
        <v>44743</v>
      </c>
      <c r="B107" s="9">
        <v>13641.8</v>
      </c>
      <c r="C107" s="9">
        <v>7141.7349999999997</v>
      </c>
      <c r="D107" s="9">
        <v>6500.0649999999996</v>
      </c>
      <c r="E107" s="9">
        <v>9465.4500000000007</v>
      </c>
      <c r="F107" s="9">
        <v>5811.43</v>
      </c>
      <c r="G107" s="9">
        <v>3654.02</v>
      </c>
      <c r="H107" s="9">
        <v>4176.3500000000004</v>
      </c>
      <c r="I107" s="9">
        <v>1330.3050000000001</v>
      </c>
      <c r="J107" s="9">
        <v>2846.0450000000001</v>
      </c>
      <c r="K107" s="9">
        <v>1530.2809999999999</v>
      </c>
      <c r="L107" s="9">
        <v>824.48599999999999</v>
      </c>
      <c r="M107" s="9">
        <v>705.79499999999996</v>
      </c>
      <c r="N107" s="9">
        <v>318.55399999999997</v>
      </c>
      <c r="O107" s="9">
        <v>170.36500000000001</v>
      </c>
      <c r="P107" s="9">
        <v>148.18899999999999</v>
      </c>
      <c r="Q107" s="9">
        <v>122.14</v>
      </c>
      <c r="R107" s="9">
        <v>86.191000000000003</v>
      </c>
      <c r="S107" s="9">
        <v>35.948999999999998</v>
      </c>
      <c r="T107" s="9">
        <v>77.055999999999997</v>
      </c>
      <c r="U107" s="9">
        <v>51.09</v>
      </c>
      <c r="V107" s="9">
        <v>25.966000000000001</v>
      </c>
      <c r="W107" s="9">
        <v>45.084000000000003</v>
      </c>
      <c r="X107" s="9">
        <v>35.100999999999999</v>
      </c>
      <c r="Y107" s="9">
        <v>9.9830000000000005</v>
      </c>
      <c r="Z107" s="9">
        <v>196.41399999999999</v>
      </c>
      <c r="AA107" s="9">
        <v>84.174000000000007</v>
      </c>
      <c r="AB107" s="9">
        <v>112.24</v>
      </c>
      <c r="AC107" s="9">
        <v>1326.0889999999999</v>
      </c>
      <c r="AD107" s="9">
        <v>712.3</v>
      </c>
      <c r="AE107" s="9">
        <v>613.78899999999999</v>
      </c>
      <c r="AF107" s="9">
        <v>553.73199999999997</v>
      </c>
      <c r="AG107" s="9">
        <v>403.33699999999999</v>
      </c>
      <c r="AH107" s="9">
        <v>150.39500000000001</v>
      </c>
      <c r="AI107" s="9">
        <v>772.35699999999997</v>
      </c>
      <c r="AJ107" s="9">
        <v>308.96199999999999</v>
      </c>
      <c r="AK107" s="9">
        <v>463.39400000000001</v>
      </c>
      <c r="AL107" s="9">
        <v>650.73699999999997</v>
      </c>
      <c r="AM107" s="9">
        <v>468.94499999999999</v>
      </c>
      <c r="AN107" s="9">
        <v>181.792</v>
      </c>
      <c r="AO107" s="9">
        <v>879.54399999999998</v>
      </c>
      <c r="AP107" s="9">
        <v>355.541</v>
      </c>
      <c r="AQ107" s="9">
        <v>524.00400000000002</v>
      </c>
      <c r="AR107" s="9">
        <v>849.41300000000001</v>
      </c>
      <c r="AS107" s="9">
        <v>360.05200000000002</v>
      </c>
      <c r="AT107" s="9">
        <v>489.36</v>
      </c>
      <c r="AU107" s="9">
        <v>12999.828</v>
      </c>
      <c r="AV107" s="9">
        <v>6748.5060000000003</v>
      </c>
      <c r="AW107" s="9">
        <v>6251.3220000000001</v>
      </c>
      <c r="AX107" s="9">
        <v>9186.3850000000002</v>
      </c>
      <c r="AY107" s="9">
        <v>5603.4830000000002</v>
      </c>
      <c r="AZ107" s="9">
        <v>3582.902</v>
      </c>
      <c r="BA107" s="9">
        <v>3813.4430000000002</v>
      </c>
      <c r="BB107" s="9">
        <v>1145.0229999999999</v>
      </c>
      <c r="BC107" s="9">
        <v>2668.42</v>
      </c>
      <c r="BD107" s="9">
        <v>1473.7059999999999</v>
      </c>
      <c r="BE107" s="9">
        <v>787.43499999999995</v>
      </c>
      <c r="BF107" s="9">
        <v>686.27099999999996</v>
      </c>
      <c r="BG107" s="9">
        <v>289.00799999999998</v>
      </c>
      <c r="BH107" s="9">
        <v>152.471</v>
      </c>
      <c r="BI107" s="9">
        <v>136.53700000000001</v>
      </c>
      <c r="BJ107" s="9">
        <v>115.169</v>
      </c>
      <c r="BK107" s="9">
        <v>81.218999999999994</v>
      </c>
      <c r="BL107" s="9">
        <v>33.950000000000003</v>
      </c>
      <c r="BM107" s="9">
        <v>73.53</v>
      </c>
      <c r="BN107" s="9">
        <v>48.578000000000003</v>
      </c>
      <c r="BO107" s="9">
        <v>24.952000000000002</v>
      </c>
      <c r="BP107" s="9">
        <v>41.639000000000003</v>
      </c>
      <c r="BQ107" s="9">
        <v>32.64</v>
      </c>
      <c r="BR107" s="9">
        <v>8.9979999999999993</v>
      </c>
      <c r="BS107" s="9">
        <v>173.839</v>
      </c>
      <c r="BT107" s="9">
        <v>71.251999999999995</v>
      </c>
      <c r="BU107" s="9">
        <v>102.587</v>
      </c>
      <c r="BV107" s="9">
        <v>1292.191</v>
      </c>
      <c r="BW107" s="9">
        <v>687.91800000000001</v>
      </c>
      <c r="BX107" s="9">
        <v>604.27200000000005</v>
      </c>
      <c r="BY107" s="9">
        <v>545.66899999999998</v>
      </c>
      <c r="BZ107" s="9">
        <v>396.84</v>
      </c>
      <c r="CA107" s="9">
        <v>148.828</v>
      </c>
      <c r="CB107" s="9">
        <v>746.52200000000005</v>
      </c>
      <c r="CC107" s="9">
        <v>291.07799999999997</v>
      </c>
      <c r="CD107" s="9">
        <v>455.44400000000002</v>
      </c>
      <c r="CE107" s="9">
        <v>636.95600000000002</v>
      </c>
      <c r="CF107" s="9">
        <v>458.73</v>
      </c>
      <c r="CG107" s="9">
        <v>178.226</v>
      </c>
      <c r="CH107" s="9">
        <v>836.75</v>
      </c>
      <c r="CI107" s="9">
        <v>328.70499999999998</v>
      </c>
      <c r="CJ107" s="9">
        <v>508.04500000000002</v>
      </c>
      <c r="CK107" s="9">
        <v>820.05200000000002</v>
      </c>
      <c r="CL107" s="9">
        <v>339.65600000000001</v>
      </c>
      <c r="CM107" s="9">
        <v>480.39600000000002</v>
      </c>
      <c r="CN107" s="9">
        <v>2120.7310000000002</v>
      </c>
      <c r="CO107" s="9">
        <v>1064.038</v>
      </c>
      <c r="CP107" s="9">
        <v>1056.694</v>
      </c>
      <c r="CQ107" s="9">
        <v>956.73699999999997</v>
      </c>
      <c r="CR107" s="9">
        <v>575.85</v>
      </c>
      <c r="CS107" s="9">
        <v>380.887</v>
      </c>
      <c r="CT107" s="9">
        <v>1163.9949999999999</v>
      </c>
      <c r="CU107" s="9">
        <v>488.18799999999999</v>
      </c>
      <c r="CV107" s="9">
        <v>675.80700000000002</v>
      </c>
      <c r="CW107" s="9">
        <v>434.51299999999998</v>
      </c>
      <c r="CX107" s="9">
        <v>208.643</v>
      </c>
      <c r="CY107" s="9">
        <v>225.87</v>
      </c>
      <c r="CZ107" s="9">
        <v>80.593000000000004</v>
      </c>
      <c r="DA107" s="9">
        <v>36.332000000000001</v>
      </c>
      <c r="DB107" s="9">
        <v>44.261000000000003</v>
      </c>
      <c r="DC107" s="9">
        <v>17.202000000000002</v>
      </c>
      <c r="DD107" s="9">
        <v>11.121</v>
      </c>
      <c r="DE107" s="9">
        <v>6.0810000000000004</v>
      </c>
      <c r="DF107" s="9">
        <v>12.167</v>
      </c>
      <c r="DG107" s="9">
        <v>6.4640000000000004</v>
      </c>
      <c r="DH107" s="9">
        <v>5.7030000000000003</v>
      </c>
      <c r="DI107" s="9">
        <v>5.0350000000000001</v>
      </c>
      <c r="DJ107" s="9">
        <v>4.657</v>
      </c>
      <c r="DK107" s="9">
        <v>0.378</v>
      </c>
      <c r="DL107" s="9">
        <v>63.392000000000003</v>
      </c>
      <c r="DM107" s="9">
        <v>25.212</v>
      </c>
      <c r="DN107" s="9">
        <v>38.18</v>
      </c>
      <c r="DO107" s="9">
        <v>386.39100000000002</v>
      </c>
      <c r="DP107" s="9">
        <v>184.904</v>
      </c>
      <c r="DQ107" s="9">
        <v>201.48699999999999</v>
      </c>
      <c r="DR107" s="9">
        <v>87.241</v>
      </c>
      <c r="DS107" s="9">
        <v>56.908000000000001</v>
      </c>
      <c r="DT107" s="9">
        <v>30.332999999999998</v>
      </c>
      <c r="DU107" s="9">
        <v>299.14999999999998</v>
      </c>
      <c r="DV107" s="9">
        <v>127.996</v>
      </c>
      <c r="DW107" s="9">
        <v>171.154</v>
      </c>
      <c r="DX107" s="9">
        <v>101.956</v>
      </c>
      <c r="DY107" s="9">
        <v>66.147000000000006</v>
      </c>
      <c r="DZ107" s="9">
        <v>35.808999999999997</v>
      </c>
      <c r="EA107" s="9">
        <v>332.55700000000002</v>
      </c>
      <c r="EB107" s="9">
        <v>142.49600000000001</v>
      </c>
      <c r="EC107" s="9">
        <v>190.06100000000001</v>
      </c>
      <c r="ED107" s="9">
        <v>311.31700000000001</v>
      </c>
      <c r="EE107" s="9">
        <v>134.46</v>
      </c>
      <c r="EF107" s="9">
        <v>176.857</v>
      </c>
      <c r="EG107" s="9">
        <v>817.15499999999997</v>
      </c>
      <c r="EH107" s="9">
        <v>394.41800000000001</v>
      </c>
      <c r="EI107" s="9">
        <v>422.73700000000002</v>
      </c>
      <c r="EJ107" s="9">
        <v>183.02</v>
      </c>
      <c r="EK107" s="9">
        <v>128.517</v>
      </c>
      <c r="EL107" s="9">
        <v>54.503</v>
      </c>
      <c r="EM107" s="9">
        <v>634.13599999999997</v>
      </c>
      <c r="EN107" s="9">
        <v>265.90100000000001</v>
      </c>
      <c r="EO107" s="9">
        <v>368.23399999999998</v>
      </c>
      <c r="EP107" s="9">
        <v>204.06700000000001</v>
      </c>
      <c r="EQ107" s="9">
        <v>96.584000000000003</v>
      </c>
      <c r="ER107" s="9">
        <v>107.48399999999999</v>
      </c>
      <c r="ES107" s="9">
        <v>47.706000000000003</v>
      </c>
      <c r="ET107" s="9">
        <v>18.408999999999999</v>
      </c>
      <c r="EU107" s="9">
        <v>29.297999999999998</v>
      </c>
      <c r="EV107" s="9">
        <v>2.1800000000000002</v>
      </c>
      <c r="EW107" s="9">
        <v>1.764</v>
      </c>
      <c r="EX107" s="9">
        <v>0.41599999999999998</v>
      </c>
      <c r="EY107" s="9">
        <v>1.0349999999999999</v>
      </c>
      <c r="EZ107" s="9">
        <v>0.61899999999999999</v>
      </c>
      <c r="FA107" s="9">
        <v>0.41599999999999998</v>
      </c>
      <c r="FB107" s="9">
        <v>1.145</v>
      </c>
      <c r="FC107" s="9">
        <v>1.145</v>
      </c>
      <c r="FD107" s="9">
        <v>0</v>
      </c>
      <c r="FE107" s="9">
        <v>45.526000000000003</v>
      </c>
      <c r="FF107" s="9">
        <v>16.645</v>
      </c>
      <c r="FG107" s="9">
        <v>28.882000000000001</v>
      </c>
      <c r="FH107" s="9">
        <v>174.63300000000001</v>
      </c>
      <c r="FI107" s="9">
        <v>84.409000000000006</v>
      </c>
      <c r="FJ107" s="9">
        <v>90.224000000000004</v>
      </c>
      <c r="FK107" s="9">
        <v>17.183</v>
      </c>
      <c r="FL107" s="9">
        <v>13.996</v>
      </c>
      <c r="FM107" s="9">
        <v>3.1869999999999998</v>
      </c>
      <c r="FN107" s="9">
        <v>157.44999999999999</v>
      </c>
      <c r="FO107" s="9">
        <v>70.412999999999997</v>
      </c>
      <c r="FP107" s="9">
        <v>87.037000000000006</v>
      </c>
      <c r="FQ107" s="9">
        <v>19.363</v>
      </c>
      <c r="FR107" s="9">
        <v>15.76</v>
      </c>
      <c r="FS107" s="9">
        <v>3.6030000000000002</v>
      </c>
      <c r="FT107" s="9">
        <v>184.70500000000001</v>
      </c>
      <c r="FU107" s="9">
        <v>80.823999999999998</v>
      </c>
      <c r="FV107" s="9">
        <v>103.881</v>
      </c>
      <c r="FW107" s="9">
        <v>158.48500000000001</v>
      </c>
      <c r="FX107" s="9">
        <v>71.031999999999996</v>
      </c>
      <c r="FY107" s="9">
        <v>87.453000000000003</v>
      </c>
      <c r="FZ107" s="9">
        <v>1303.576</v>
      </c>
      <c r="GA107" s="9">
        <v>669.61900000000003</v>
      </c>
      <c r="GB107" s="9">
        <v>633.95699999999999</v>
      </c>
      <c r="GC107" s="9">
        <v>773.71699999999998</v>
      </c>
      <c r="GD107" s="9">
        <v>447.33300000000003</v>
      </c>
      <c r="GE107" s="9">
        <v>326.38400000000001</v>
      </c>
      <c r="GF107" s="9">
        <v>529.85900000000004</v>
      </c>
      <c r="GG107" s="9">
        <v>222.286</v>
      </c>
      <c r="GH107" s="9">
        <v>307.57299999999998</v>
      </c>
      <c r="GI107" s="9">
        <v>230.446</v>
      </c>
      <c r="GJ107" s="9">
        <v>112.059</v>
      </c>
      <c r="GK107" s="9">
        <v>118.387</v>
      </c>
      <c r="GL107" s="9">
        <v>32.887</v>
      </c>
      <c r="GM107" s="9">
        <v>17.923999999999999</v>
      </c>
      <c r="GN107" s="9">
        <v>14.962999999999999</v>
      </c>
      <c r="GO107" s="9">
        <v>15.022</v>
      </c>
      <c r="GP107" s="9">
        <v>9.3559999999999999</v>
      </c>
      <c r="GQ107" s="9">
        <v>5.665</v>
      </c>
      <c r="GR107" s="9">
        <v>11.132</v>
      </c>
      <c r="GS107" s="9">
        <v>5.8449999999999998</v>
      </c>
      <c r="GT107" s="9">
        <v>5.2869999999999999</v>
      </c>
      <c r="GU107" s="9">
        <v>3.8889999999999998</v>
      </c>
      <c r="GV107" s="9">
        <v>3.5110000000000001</v>
      </c>
      <c r="GW107" s="9">
        <v>0.378</v>
      </c>
      <c r="GX107" s="9">
        <v>17.864999999999998</v>
      </c>
      <c r="GY107" s="9">
        <v>8.5670000000000002</v>
      </c>
      <c r="GZ107" s="9">
        <v>9.298</v>
      </c>
      <c r="HA107" s="9">
        <v>211.75800000000001</v>
      </c>
      <c r="HB107" s="9">
        <v>100.495</v>
      </c>
      <c r="HC107" s="9">
        <v>111.26300000000001</v>
      </c>
      <c r="HD107" s="9">
        <v>70.058000000000007</v>
      </c>
      <c r="HE107" s="9">
        <v>42.911999999999999</v>
      </c>
      <c r="HF107" s="9">
        <v>27.146000000000001</v>
      </c>
      <c r="HG107" s="9">
        <v>141.69900000000001</v>
      </c>
      <c r="HH107" s="9">
        <v>57.582999999999998</v>
      </c>
      <c r="HI107" s="9">
        <v>84.117000000000004</v>
      </c>
      <c r="HJ107" s="9">
        <v>82.593000000000004</v>
      </c>
      <c r="HK107" s="9">
        <v>50.387</v>
      </c>
      <c r="HL107" s="9">
        <v>32.207000000000001</v>
      </c>
      <c r="HM107" s="9">
        <v>147.852</v>
      </c>
      <c r="HN107" s="9">
        <v>61.671999999999997</v>
      </c>
      <c r="HO107" s="9">
        <v>86.18</v>
      </c>
      <c r="HP107" s="9">
        <v>152.83199999999999</v>
      </c>
      <c r="HQ107" s="9">
        <v>63.427999999999997</v>
      </c>
      <c r="HR107" s="9">
        <v>89.403999999999996</v>
      </c>
      <c r="HS107" s="9">
        <v>3104.2840000000001</v>
      </c>
      <c r="HT107" s="9">
        <v>1633.8030000000001</v>
      </c>
      <c r="HU107" s="9">
        <v>1470.481</v>
      </c>
      <c r="HV107" s="9">
        <v>2429.127</v>
      </c>
      <c r="HW107" s="9">
        <v>1425.3920000000001</v>
      </c>
      <c r="HX107" s="9">
        <v>1003.735</v>
      </c>
      <c r="HY107" s="9">
        <v>675.15800000000002</v>
      </c>
      <c r="HZ107" s="9">
        <v>208.411</v>
      </c>
      <c r="IA107" s="9">
        <v>466.74599999999998</v>
      </c>
      <c r="IB107" s="9">
        <v>340.68</v>
      </c>
      <c r="IC107" s="9">
        <v>201.798</v>
      </c>
      <c r="ID107" s="9">
        <v>138.88300000000001</v>
      </c>
      <c r="IE107" s="9">
        <v>52.244</v>
      </c>
      <c r="IF107" s="9">
        <v>29.298999999999999</v>
      </c>
      <c r="IG107" s="9">
        <v>22.946000000000002</v>
      </c>
      <c r="IH107" s="9">
        <v>22.922000000000001</v>
      </c>
      <c r="II107" s="9">
        <v>14.760999999999999</v>
      </c>
      <c r="IJ107" s="9">
        <v>8.1609999999999996</v>
      </c>
      <c r="IK107" s="9">
        <v>14.737</v>
      </c>
      <c r="IL107" s="9">
        <v>9.5210000000000008</v>
      </c>
      <c r="IM107" s="9">
        <v>5.2160000000000002</v>
      </c>
      <c r="IN107" s="9">
        <v>8.1850000000000005</v>
      </c>
      <c r="IO107" s="9">
        <v>5.24</v>
      </c>
      <c r="IP107" s="9">
        <v>2.9449999999999998</v>
      </c>
      <c r="IQ107" s="9">
        <v>29.321999999999999</v>
      </c>
    </row>
    <row r="108" spans="1:251">
      <c r="A108" s="10">
        <v>44774</v>
      </c>
      <c r="B108" s="9">
        <v>13618.936</v>
      </c>
      <c r="C108" s="9">
        <v>7133.3990000000003</v>
      </c>
      <c r="D108" s="9">
        <v>6485.5370000000003</v>
      </c>
      <c r="E108" s="9">
        <v>9432.2620000000006</v>
      </c>
      <c r="F108" s="9">
        <v>5795.116</v>
      </c>
      <c r="G108" s="9">
        <v>3637.1469999999999</v>
      </c>
      <c r="H108" s="9">
        <v>4186.6729999999998</v>
      </c>
      <c r="I108" s="9">
        <v>1338.2829999999999</v>
      </c>
      <c r="J108" s="9">
        <v>2848.39</v>
      </c>
      <c r="K108" s="9">
        <v>1485.154</v>
      </c>
      <c r="L108" s="9">
        <v>799.447</v>
      </c>
      <c r="M108" s="9">
        <v>685.70799999999997</v>
      </c>
      <c r="N108" s="9">
        <v>296.791</v>
      </c>
      <c r="O108" s="9">
        <v>165.37700000000001</v>
      </c>
      <c r="P108" s="9">
        <v>131.41399999999999</v>
      </c>
      <c r="Q108" s="9">
        <v>114.88200000000001</v>
      </c>
      <c r="R108" s="9">
        <v>84.730999999999995</v>
      </c>
      <c r="S108" s="9">
        <v>30.151</v>
      </c>
      <c r="T108" s="9">
        <v>65.852999999999994</v>
      </c>
      <c r="U108" s="9">
        <v>47.506</v>
      </c>
      <c r="V108" s="9">
        <v>18.347999999999999</v>
      </c>
      <c r="W108" s="9">
        <v>49.027999999999999</v>
      </c>
      <c r="X108" s="9">
        <v>37.225000000000001</v>
      </c>
      <c r="Y108" s="9">
        <v>11.803000000000001</v>
      </c>
      <c r="Z108" s="9">
        <v>181.91</v>
      </c>
      <c r="AA108" s="9">
        <v>80.646000000000001</v>
      </c>
      <c r="AB108" s="9">
        <v>101.264</v>
      </c>
      <c r="AC108" s="9">
        <v>1309.423</v>
      </c>
      <c r="AD108" s="9">
        <v>698.4</v>
      </c>
      <c r="AE108" s="9">
        <v>611.02300000000002</v>
      </c>
      <c r="AF108" s="9">
        <v>548.11400000000003</v>
      </c>
      <c r="AG108" s="9">
        <v>398.69600000000003</v>
      </c>
      <c r="AH108" s="9">
        <v>149.41800000000001</v>
      </c>
      <c r="AI108" s="9">
        <v>761.30899999999997</v>
      </c>
      <c r="AJ108" s="9">
        <v>299.70400000000001</v>
      </c>
      <c r="AK108" s="9">
        <v>461.60500000000002</v>
      </c>
      <c r="AL108" s="9">
        <v>632.18299999999999</v>
      </c>
      <c r="AM108" s="9">
        <v>459.69200000000001</v>
      </c>
      <c r="AN108" s="9">
        <v>172.49100000000001</v>
      </c>
      <c r="AO108" s="9">
        <v>852.971</v>
      </c>
      <c r="AP108" s="9">
        <v>339.755</v>
      </c>
      <c r="AQ108" s="9">
        <v>513.21699999999998</v>
      </c>
      <c r="AR108" s="9">
        <v>827.16300000000001</v>
      </c>
      <c r="AS108" s="9">
        <v>347.21</v>
      </c>
      <c r="AT108" s="9">
        <v>479.952</v>
      </c>
      <c r="AU108" s="9">
        <v>12964.246999999999</v>
      </c>
      <c r="AV108" s="9">
        <v>6737.8450000000003</v>
      </c>
      <c r="AW108" s="9">
        <v>6226.402</v>
      </c>
      <c r="AX108" s="9">
        <v>9139.5879999999997</v>
      </c>
      <c r="AY108" s="9">
        <v>5582.3159999999998</v>
      </c>
      <c r="AZ108" s="9">
        <v>3557.2719999999999</v>
      </c>
      <c r="BA108" s="9">
        <v>3824.6590000000001</v>
      </c>
      <c r="BB108" s="9">
        <v>1155.529</v>
      </c>
      <c r="BC108" s="9">
        <v>2669.13</v>
      </c>
      <c r="BD108" s="9">
        <v>1425.84</v>
      </c>
      <c r="BE108" s="9">
        <v>761.178</v>
      </c>
      <c r="BF108" s="9">
        <v>664.66200000000003</v>
      </c>
      <c r="BG108" s="9">
        <v>268.14699999999999</v>
      </c>
      <c r="BH108" s="9">
        <v>144.18100000000001</v>
      </c>
      <c r="BI108" s="9">
        <v>123.967</v>
      </c>
      <c r="BJ108" s="9">
        <v>107.84</v>
      </c>
      <c r="BK108" s="9">
        <v>78.114999999999995</v>
      </c>
      <c r="BL108" s="9">
        <v>29.724</v>
      </c>
      <c r="BM108" s="9">
        <v>62.761000000000003</v>
      </c>
      <c r="BN108" s="9">
        <v>44.511000000000003</v>
      </c>
      <c r="BO108" s="9">
        <v>18.25</v>
      </c>
      <c r="BP108" s="9">
        <v>45.078000000000003</v>
      </c>
      <c r="BQ108" s="9">
        <v>33.603999999999999</v>
      </c>
      <c r="BR108" s="9">
        <v>11.475</v>
      </c>
      <c r="BS108" s="9">
        <v>160.30799999999999</v>
      </c>
      <c r="BT108" s="9">
        <v>66.066000000000003</v>
      </c>
      <c r="BU108" s="9">
        <v>94.242000000000004</v>
      </c>
      <c r="BV108" s="9">
        <v>1274.1220000000001</v>
      </c>
      <c r="BW108" s="9">
        <v>677.82299999999998</v>
      </c>
      <c r="BX108" s="9">
        <v>596.29899999999998</v>
      </c>
      <c r="BY108" s="9">
        <v>538.62699999999995</v>
      </c>
      <c r="BZ108" s="9">
        <v>391.517</v>
      </c>
      <c r="CA108" s="9">
        <v>147.11099999999999</v>
      </c>
      <c r="CB108" s="9">
        <v>735.495</v>
      </c>
      <c r="CC108" s="9">
        <v>286.30599999999998</v>
      </c>
      <c r="CD108" s="9">
        <v>449.18799999999999</v>
      </c>
      <c r="CE108" s="9">
        <v>615.73900000000003</v>
      </c>
      <c r="CF108" s="9">
        <v>445.98099999999999</v>
      </c>
      <c r="CG108" s="9">
        <v>169.75800000000001</v>
      </c>
      <c r="CH108" s="9">
        <v>810.1</v>
      </c>
      <c r="CI108" s="9">
        <v>315.19600000000003</v>
      </c>
      <c r="CJ108" s="9">
        <v>494.904</v>
      </c>
      <c r="CK108" s="9">
        <v>798.25599999999997</v>
      </c>
      <c r="CL108" s="9">
        <v>330.81700000000001</v>
      </c>
      <c r="CM108" s="9">
        <v>467.43799999999999</v>
      </c>
      <c r="CN108" s="9">
        <v>2048.1439999999998</v>
      </c>
      <c r="CO108" s="9">
        <v>1025.2560000000001</v>
      </c>
      <c r="CP108" s="9">
        <v>1022.888</v>
      </c>
      <c r="CQ108" s="9">
        <v>905.97500000000002</v>
      </c>
      <c r="CR108" s="9">
        <v>537.86599999999999</v>
      </c>
      <c r="CS108" s="9">
        <v>368.10899999999998</v>
      </c>
      <c r="CT108" s="9">
        <v>1142.1690000000001</v>
      </c>
      <c r="CU108" s="9">
        <v>487.39</v>
      </c>
      <c r="CV108" s="9">
        <v>654.779</v>
      </c>
      <c r="CW108" s="9">
        <v>383.92</v>
      </c>
      <c r="CX108" s="9">
        <v>187.08699999999999</v>
      </c>
      <c r="CY108" s="9">
        <v>196.833</v>
      </c>
      <c r="CZ108" s="9">
        <v>68.450999999999993</v>
      </c>
      <c r="DA108" s="9">
        <v>27.876000000000001</v>
      </c>
      <c r="DB108" s="9">
        <v>40.575000000000003</v>
      </c>
      <c r="DC108" s="9">
        <v>9.1240000000000006</v>
      </c>
      <c r="DD108" s="9">
        <v>4.3810000000000002</v>
      </c>
      <c r="DE108" s="9">
        <v>4.7430000000000003</v>
      </c>
      <c r="DF108" s="9">
        <v>6.5860000000000003</v>
      </c>
      <c r="DG108" s="9">
        <v>3.7320000000000002</v>
      </c>
      <c r="DH108" s="9">
        <v>2.8540000000000001</v>
      </c>
      <c r="DI108" s="9">
        <v>2.5379999999999998</v>
      </c>
      <c r="DJ108" s="9">
        <v>0.64900000000000002</v>
      </c>
      <c r="DK108" s="9">
        <v>1.889</v>
      </c>
      <c r="DL108" s="9">
        <v>59.328000000000003</v>
      </c>
      <c r="DM108" s="9">
        <v>23.495000000000001</v>
      </c>
      <c r="DN108" s="9">
        <v>35.832000000000001</v>
      </c>
      <c r="DO108" s="9">
        <v>346.19400000000002</v>
      </c>
      <c r="DP108" s="9">
        <v>170.36</v>
      </c>
      <c r="DQ108" s="9">
        <v>175.834</v>
      </c>
      <c r="DR108" s="9">
        <v>82.620999999999995</v>
      </c>
      <c r="DS108" s="9">
        <v>55.268999999999998</v>
      </c>
      <c r="DT108" s="9">
        <v>27.352</v>
      </c>
      <c r="DU108" s="9">
        <v>263.572</v>
      </c>
      <c r="DV108" s="9">
        <v>115.09099999999999</v>
      </c>
      <c r="DW108" s="9">
        <v>148.482</v>
      </c>
      <c r="DX108" s="9">
        <v>88.721999999999994</v>
      </c>
      <c r="DY108" s="9">
        <v>57.951999999999998</v>
      </c>
      <c r="DZ108" s="9">
        <v>30.77</v>
      </c>
      <c r="EA108" s="9">
        <v>295.19799999999998</v>
      </c>
      <c r="EB108" s="9">
        <v>129.13499999999999</v>
      </c>
      <c r="EC108" s="9">
        <v>166.06299999999999</v>
      </c>
      <c r="ED108" s="9">
        <v>270.15800000000002</v>
      </c>
      <c r="EE108" s="9">
        <v>118.82299999999999</v>
      </c>
      <c r="EF108" s="9">
        <v>151.33500000000001</v>
      </c>
      <c r="EG108" s="9">
        <v>772.18399999999997</v>
      </c>
      <c r="EH108" s="9">
        <v>368.45699999999999</v>
      </c>
      <c r="EI108" s="9">
        <v>403.72699999999998</v>
      </c>
      <c r="EJ108" s="9">
        <v>155.02699999999999</v>
      </c>
      <c r="EK108" s="9">
        <v>103.292</v>
      </c>
      <c r="EL108" s="9">
        <v>51.734999999999999</v>
      </c>
      <c r="EM108" s="9">
        <v>617.15700000000004</v>
      </c>
      <c r="EN108" s="9">
        <v>265.16500000000002</v>
      </c>
      <c r="EO108" s="9">
        <v>351.99200000000002</v>
      </c>
      <c r="EP108" s="9">
        <v>181.517</v>
      </c>
      <c r="EQ108" s="9">
        <v>85.117000000000004</v>
      </c>
      <c r="ER108" s="9">
        <v>96.4</v>
      </c>
      <c r="ES108" s="9">
        <v>41.222999999999999</v>
      </c>
      <c r="ET108" s="9">
        <v>15.02</v>
      </c>
      <c r="EU108" s="9">
        <v>26.202999999999999</v>
      </c>
      <c r="EV108" s="9">
        <v>1.9339999999999999</v>
      </c>
      <c r="EW108" s="9">
        <v>0.48499999999999999</v>
      </c>
      <c r="EX108" s="9">
        <v>1.45</v>
      </c>
      <c r="EY108" s="9">
        <v>1.2949999999999999</v>
      </c>
      <c r="EZ108" s="9">
        <v>0.48499999999999999</v>
      </c>
      <c r="FA108" s="9">
        <v>0.81100000000000005</v>
      </c>
      <c r="FB108" s="9">
        <v>0.63900000000000001</v>
      </c>
      <c r="FC108" s="9">
        <v>0</v>
      </c>
      <c r="FD108" s="9">
        <v>0.63900000000000001</v>
      </c>
      <c r="FE108" s="9">
        <v>39.289000000000001</v>
      </c>
      <c r="FF108" s="9">
        <v>14.536</v>
      </c>
      <c r="FG108" s="9">
        <v>24.753</v>
      </c>
      <c r="FH108" s="9">
        <v>158.136</v>
      </c>
      <c r="FI108" s="9">
        <v>76.427000000000007</v>
      </c>
      <c r="FJ108" s="9">
        <v>81.709000000000003</v>
      </c>
      <c r="FK108" s="9">
        <v>19.079999999999998</v>
      </c>
      <c r="FL108" s="9">
        <v>14.183999999999999</v>
      </c>
      <c r="FM108" s="9">
        <v>4.8959999999999999</v>
      </c>
      <c r="FN108" s="9">
        <v>139.05600000000001</v>
      </c>
      <c r="FO108" s="9">
        <v>62.243000000000002</v>
      </c>
      <c r="FP108" s="9">
        <v>76.813000000000002</v>
      </c>
      <c r="FQ108" s="9">
        <v>20.53</v>
      </c>
      <c r="FR108" s="9">
        <v>14.183999999999999</v>
      </c>
      <c r="FS108" s="9">
        <v>6.3460000000000001</v>
      </c>
      <c r="FT108" s="9">
        <v>160.98699999999999</v>
      </c>
      <c r="FU108" s="9">
        <v>70.933000000000007</v>
      </c>
      <c r="FV108" s="9">
        <v>90.054000000000002</v>
      </c>
      <c r="FW108" s="9">
        <v>140.351</v>
      </c>
      <c r="FX108" s="9">
        <v>62.726999999999997</v>
      </c>
      <c r="FY108" s="9">
        <v>77.623999999999995</v>
      </c>
      <c r="FZ108" s="9">
        <v>1275.96</v>
      </c>
      <c r="GA108" s="9">
        <v>656.79899999999998</v>
      </c>
      <c r="GB108" s="9">
        <v>619.16</v>
      </c>
      <c r="GC108" s="9">
        <v>750.947</v>
      </c>
      <c r="GD108" s="9">
        <v>434.57400000000001</v>
      </c>
      <c r="GE108" s="9">
        <v>316.37400000000002</v>
      </c>
      <c r="GF108" s="9">
        <v>525.01199999999994</v>
      </c>
      <c r="GG108" s="9">
        <v>222.226</v>
      </c>
      <c r="GH108" s="9">
        <v>302.786</v>
      </c>
      <c r="GI108" s="9">
        <v>202.40299999999999</v>
      </c>
      <c r="GJ108" s="9">
        <v>101.97</v>
      </c>
      <c r="GK108" s="9">
        <v>100.43300000000001</v>
      </c>
      <c r="GL108" s="9">
        <v>27.228000000000002</v>
      </c>
      <c r="GM108" s="9">
        <v>12.856</v>
      </c>
      <c r="GN108" s="9">
        <v>14.372</v>
      </c>
      <c r="GO108" s="9">
        <v>7.1890000000000001</v>
      </c>
      <c r="GP108" s="9">
        <v>3.8959999999999999</v>
      </c>
      <c r="GQ108" s="9">
        <v>3.2930000000000001</v>
      </c>
      <c r="GR108" s="9">
        <v>5.29</v>
      </c>
      <c r="GS108" s="9">
        <v>3.2480000000000002</v>
      </c>
      <c r="GT108" s="9">
        <v>2.0430000000000001</v>
      </c>
      <c r="GU108" s="9">
        <v>1.899</v>
      </c>
      <c r="GV108" s="9">
        <v>0.64900000000000002</v>
      </c>
      <c r="GW108" s="9">
        <v>1.25</v>
      </c>
      <c r="GX108" s="9">
        <v>20.039000000000001</v>
      </c>
      <c r="GY108" s="9">
        <v>8.9589999999999996</v>
      </c>
      <c r="GZ108" s="9">
        <v>11.079000000000001</v>
      </c>
      <c r="HA108" s="9">
        <v>188.05799999999999</v>
      </c>
      <c r="HB108" s="9">
        <v>93.933000000000007</v>
      </c>
      <c r="HC108" s="9">
        <v>94.125</v>
      </c>
      <c r="HD108" s="9">
        <v>63.540999999999997</v>
      </c>
      <c r="HE108" s="9">
        <v>41.084000000000003</v>
      </c>
      <c r="HF108" s="9">
        <v>22.457000000000001</v>
      </c>
      <c r="HG108" s="9">
        <v>124.51600000000001</v>
      </c>
      <c r="HH108" s="9">
        <v>52.847999999999999</v>
      </c>
      <c r="HI108" s="9">
        <v>71.668000000000006</v>
      </c>
      <c r="HJ108" s="9">
        <v>68.191999999999993</v>
      </c>
      <c r="HK108" s="9">
        <v>43.768000000000001</v>
      </c>
      <c r="HL108" s="9">
        <v>24.423999999999999</v>
      </c>
      <c r="HM108" s="9">
        <v>134.21</v>
      </c>
      <c r="HN108" s="9">
        <v>58.201999999999998</v>
      </c>
      <c r="HO108" s="9">
        <v>76.009</v>
      </c>
      <c r="HP108" s="9">
        <v>129.80699999999999</v>
      </c>
      <c r="HQ108" s="9">
        <v>56.095999999999997</v>
      </c>
      <c r="HR108" s="9">
        <v>73.710999999999999</v>
      </c>
      <c r="HS108" s="9">
        <v>3110.4470000000001</v>
      </c>
      <c r="HT108" s="9">
        <v>1644.115</v>
      </c>
      <c r="HU108" s="9">
        <v>1466.3330000000001</v>
      </c>
      <c r="HV108" s="9">
        <v>2420.3029999999999</v>
      </c>
      <c r="HW108" s="9">
        <v>1425.528</v>
      </c>
      <c r="HX108" s="9">
        <v>994.77499999999998</v>
      </c>
      <c r="HY108" s="9">
        <v>690.14400000000001</v>
      </c>
      <c r="HZ108" s="9">
        <v>218.58699999999999</v>
      </c>
      <c r="IA108" s="9">
        <v>471.55700000000002</v>
      </c>
      <c r="IB108" s="9">
        <v>342.77100000000002</v>
      </c>
      <c r="IC108" s="9">
        <v>199.958</v>
      </c>
      <c r="ID108" s="9">
        <v>142.81399999999999</v>
      </c>
      <c r="IE108" s="9">
        <v>51.526000000000003</v>
      </c>
      <c r="IF108" s="9">
        <v>31.684999999999999</v>
      </c>
      <c r="IG108" s="9">
        <v>19.841000000000001</v>
      </c>
      <c r="IH108" s="9">
        <v>25.071999999999999</v>
      </c>
      <c r="II108" s="9">
        <v>18.187999999999999</v>
      </c>
      <c r="IJ108" s="9">
        <v>6.8840000000000003</v>
      </c>
      <c r="IK108" s="9">
        <v>14.147</v>
      </c>
      <c r="IL108" s="9">
        <v>9.5730000000000004</v>
      </c>
      <c r="IM108" s="9">
        <v>4.5739999999999998</v>
      </c>
      <c r="IN108" s="9">
        <v>10.925000000000001</v>
      </c>
      <c r="IO108" s="9">
        <v>8.6150000000000002</v>
      </c>
      <c r="IP108" s="9">
        <v>2.31</v>
      </c>
      <c r="IQ108" s="9">
        <v>26.454000000000001</v>
      </c>
    </row>
    <row r="109" spans="1:251">
      <c r="A109" s="10">
        <v>44805</v>
      </c>
      <c r="B109" s="9">
        <v>13667.432000000001</v>
      </c>
      <c r="C109" s="9">
        <v>7177.8130000000001</v>
      </c>
      <c r="D109" s="9">
        <v>6489.6180000000004</v>
      </c>
      <c r="E109" s="9">
        <v>9485.8349999999991</v>
      </c>
      <c r="F109" s="9">
        <v>5815.6469999999999</v>
      </c>
      <c r="G109" s="9">
        <v>3670.1869999999999</v>
      </c>
      <c r="H109" s="9">
        <v>4181.5969999999998</v>
      </c>
      <c r="I109" s="9">
        <v>1362.1659999999999</v>
      </c>
      <c r="J109" s="9">
        <v>2819.431</v>
      </c>
      <c r="K109" s="9">
        <v>1436.377</v>
      </c>
      <c r="L109" s="9">
        <v>773.19399999999996</v>
      </c>
      <c r="M109" s="9">
        <v>663.18200000000002</v>
      </c>
      <c r="N109" s="9">
        <v>279.98899999999998</v>
      </c>
      <c r="O109" s="9">
        <v>155.375</v>
      </c>
      <c r="P109" s="9">
        <v>124.61499999999999</v>
      </c>
      <c r="Q109" s="9">
        <v>114.217</v>
      </c>
      <c r="R109" s="9">
        <v>81.558999999999997</v>
      </c>
      <c r="S109" s="9">
        <v>32.658000000000001</v>
      </c>
      <c r="T109" s="9">
        <v>64.724999999999994</v>
      </c>
      <c r="U109" s="9">
        <v>46.488999999999997</v>
      </c>
      <c r="V109" s="9">
        <v>18.236000000000001</v>
      </c>
      <c r="W109" s="9">
        <v>49.491999999999997</v>
      </c>
      <c r="X109" s="9">
        <v>35.070999999999998</v>
      </c>
      <c r="Y109" s="9">
        <v>14.420999999999999</v>
      </c>
      <c r="Z109" s="9">
        <v>165.773</v>
      </c>
      <c r="AA109" s="9">
        <v>73.816000000000003</v>
      </c>
      <c r="AB109" s="9">
        <v>91.956999999999994</v>
      </c>
      <c r="AC109" s="9">
        <v>1266.085</v>
      </c>
      <c r="AD109" s="9">
        <v>672.33</v>
      </c>
      <c r="AE109" s="9">
        <v>593.75400000000002</v>
      </c>
      <c r="AF109" s="9">
        <v>512.00900000000001</v>
      </c>
      <c r="AG109" s="9">
        <v>360.89400000000001</v>
      </c>
      <c r="AH109" s="9">
        <v>151.11500000000001</v>
      </c>
      <c r="AI109" s="9">
        <v>754.07600000000002</v>
      </c>
      <c r="AJ109" s="9">
        <v>311.43700000000001</v>
      </c>
      <c r="AK109" s="9">
        <v>442.63900000000001</v>
      </c>
      <c r="AL109" s="9">
        <v>605.96600000000001</v>
      </c>
      <c r="AM109" s="9">
        <v>428.33300000000003</v>
      </c>
      <c r="AN109" s="9">
        <v>177.63300000000001</v>
      </c>
      <c r="AO109" s="9">
        <v>830.41099999999994</v>
      </c>
      <c r="AP109" s="9">
        <v>344.86099999999999</v>
      </c>
      <c r="AQ109" s="9">
        <v>485.55</v>
      </c>
      <c r="AR109" s="9">
        <v>818.80100000000004</v>
      </c>
      <c r="AS109" s="9">
        <v>357.92500000000001</v>
      </c>
      <c r="AT109" s="9">
        <v>460.87599999999998</v>
      </c>
      <c r="AU109" s="9">
        <v>13007.393</v>
      </c>
      <c r="AV109" s="9">
        <v>6781.0720000000001</v>
      </c>
      <c r="AW109" s="9">
        <v>6226.3209999999999</v>
      </c>
      <c r="AX109" s="9">
        <v>9191.0959999999995</v>
      </c>
      <c r="AY109" s="9">
        <v>5601.0969999999998</v>
      </c>
      <c r="AZ109" s="9">
        <v>3589.998</v>
      </c>
      <c r="BA109" s="9">
        <v>3816.297</v>
      </c>
      <c r="BB109" s="9">
        <v>1179.9749999999999</v>
      </c>
      <c r="BC109" s="9">
        <v>2636.3220000000001</v>
      </c>
      <c r="BD109" s="9">
        <v>1374.136</v>
      </c>
      <c r="BE109" s="9">
        <v>735.95500000000004</v>
      </c>
      <c r="BF109" s="9">
        <v>638.18100000000004</v>
      </c>
      <c r="BG109" s="9">
        <v>252.63499999999999</v>
      </c>
      <c r="BH109" s="9">
        <v>137.029</v>
      </c>
      <c r="BI109" s="9">
        <v>115.60599999999999</v>
      </c>
      <c r="BJ109" s="9">
        <v>107.54300000000001</v>
      </c>
      <c r="BK109" s="9">
        <v>75.266000000000005</v>
      </c>
      <c r="BL109" s="9">
        <v>32.277000000000001</v>
      </c>
      <c r="BM109" s="9">
        <v>60.2</v>
      </c>
      <c r="BN109" s="9">
        <v>42.344000000000001</v>
      </c>
      <c r="BO109" s="9">
        <v>17.856000000000002</v>
      </c>
      <c r="BP109" s="9">
        <v>47.343000000000004</v>
      </c>
      <c r="BQ109" s="9">
        <v>32.921999999999997</v>
      </c>
      <c r="BR109" s="9">
        <v>14.420999999999999</v>
      </c>
      <c r="BS109" s="9">
        <v>145.09200000000001</v>
      </c>
      <c r="BT109" s="9">
        <v>61.762999999999998</v>
      </c>
      <c r="BU109" s="9">
        <v>83.328999999999994</v>
      </c>
      <c r="BV109" s="9">
        <v>1223.4829999999999</v>
      </c>
      <c r="BW109" s="9">
        <v>648.71600000000001</v>
      </c>
      <c r="BX109" s="9">
        <v>574.76700000000005</v>
      </c>
      <c r="BY109" s="9">
        <v>505.74299999999999</v>
      </c>
      <c r="BZ109" s="9">
        <v>356.32799999999997</v>
      </c>
      <c r="CA109" s="9">
        <v>149.41499999999999</v>
      </c>
      <c r="CB109" s="9">
        <v>717.74</v>
      </c>
      <c r="CC109" s="9">
        <v>292.387</v>
      </c>
      <c r="CD109" s="9">
        <v>425.35300000000001</v>
      </c>
      <c r="CE109" s="9">
        <v>593.50800000000004</v>
      </c>
      <c r="CF109" s="9">
        <v>417.95600000000002</v>
      </c>
      <c r="CG109" s="9">
        <v>175.55199999999999</v>
      </c>
      <c r="CH109" s="9">
        <v>780.62800000000004</v>
      </c>
      <c r="CI109" s="9">
        <v>317.99900000000002</v>
      </c>
      <c r="CJ109" s="9">
        <v>462.62900000000002</v>
      </c>
      <c r="CK109" s="9">
        <v>777.94</v>
      </c>
      <c r="CL109" s="9">
        <v>334.73099999999999</v>
      </c>
      <c r="CM109" s="9">
        <v>443.209</v>
      </c>
      <c r="CN109" s="9">
        <v>2106.1480000000001</v>
      </c>
      <c r="CO109" s="9">
        <v>1071.9590000000001</v>
      </c>
      <c r="CP109" s="9">
        <v>1034.1890000000001</v>
      </c>
      <c r="CQ109" s="9">
        <v>943.41499999999996</v>
      </c>
      <c r="CR109" s="9">
        <v>562.077</v>
      </c>
      <c r="CS109" s="9">
        <v>381.33699999999999</v>
      </c>
      <c r="CT109" s="9">
        <v>1162.7339999999999</v>
      </c>
      <c r="CU109" s="9">
        <v>509.88200000000001</v>
      </c>
      <c r="CV109" s="9">
        <v>652.85199999999998</v>
      </c>
      <c r="CW109" s="9">
        <v>393.21300000000002</v>
      </c>
      <c r="CX109" s="9">
        <v>199.536</v>
      </c>
      <c r="CY109" s="9">
        <v>193.678</v>
      </c>
      <c r="CZ109" s="9">
        <v>63.987000000000002</v>
      </c>
      <c r="DA109" s="9">
        <v>31.422000000000001</v>
      </c>
      <c r="DB109" s="9">
        <v>32.564999999999998</v>
      </c>
      <c r="DC109" s="9">
        <v>12.695</v>
      </c>
      <c r="DD109" s="9">
        <v>10.983000000000001</v>
      </c>
      <c r="DE109" s="9">
        <v>1.712</v>
      </c>
      <c r="DF109" s="9">
        <v>9.3550000000000004</v>
      </c>
      <c r="DG109" s="9">
        <v>8.0649999999999995</v>
      </c>
      <c r="DH109" s="9">
        <v>1.29</v>
      </c>
      <c r="DI109" s="9">
        <v>3.3410000000000002</v>
      </c>
      <c r="DJ109" s="9">
        <v>2.919</v>
      </c>
      <c r="DK109" s="9">
        <v>0.42199999999999999</v>
      </c>
      <c r="DL109" s="9">
        <v>51.290999999999997</v>
      </c>
      <c r="DM109" s="9">
        <v>20.437999999999999</v>
      </c>
      <c r="DN109" s="9">
        <v>30.853000000000002</v>
      </c>
      <c r="DO109" s="9">
        <v>362.858</v>
      </c>
      <c r="DP109" s="9">
        <v>180.38300000000001</v>
      </c>
      <c r="DQ109" s="9">
        <v>182.47499999999999</v>
      </c>
      <c r="DR109" s="9">
        <v>76.616</v>
      </c>
      <c r="DS109" s="9">
        <v>50.613</v>
      </c>
      <c r="DT109" s="9">
        <v>26.003</v>
      </c>
      <c r="DU109" s="9">
        <v>286.24299999999999</v>
      </c>
      <c r="DV109" s="9">
        <v>129.77099999999999</v>
      </c>
      <c r="DW109" s="9">
        <v>156.47200000000001</v>
      </c>
      <c r="DX109" s="9">
        <v>86.129000000000005</v>
      </c>
      <c r="DY109" s="9">
        <v>58.414000000000001</v>
      </c>
      <c r="DZ109" s="9">
        <v>27.715</v>
      </c>
      <c r="EA109" s="9">
        <v>307.084</v>
      </c>
      <c r="EB109" s="9">
        <v>141.12100000000001</v>
      </c>
      <c r="EC109" s="9">
        <v>165.96299999999999</v>
      </c>
      <c r="ED109" s="9">
        <v>295.59699999999998</v>
      </c>
      <c r="EE109" s="9">
        <v>137.83500000000001</v>
      </c>
      <c r="EF109" s="9">
        <v>157.762</v>
      </c>
      <c r="EG109" s="9">
        <v>808.74300000000005</v>
      </c>
      <c r="EH109" s="9">
        <v>395.00799999999998</v>
      </c>
      <c r="EI109" s="9">
        <v>413.73500000000001</v>
      </c>
      <c r="EJ109" s="9">
        <v>180.767</v>
      </c>
      <c r="EK109" s="9">
        <v>117.408</v>
      </c>
      <c r="EL109" s="9">
        <v>63.36</v>
      </c>
      <c r="EM109" s="9">
        <v>627.976</v>
      </c>
      <c r="EN109" s="9">
        <v>277.60000000000002</v>
      </c>
      <c r="EO109" s="9">
        <v>350.37599999999998</v>
      </c>
      <c r="EP109" s="9">
        <v>188.27099999999999</v>
      </c>
      <c r="EQ109" s="9">
        <v>95.578999999999994</v>
      </c>
      <c r="ER109" s="9">
        <v>92.691999999999993</v>
      </c>
      <c r="ES109" s="9">
        <v>37.567</v>
      </c>
      <c r="ET109" s="9">
        <v>16.757999999999999</v>
      </c>
      <c r="EU109" s="9">
        <v>20.809000000000001</v>
      </c>
      <c r="EV109" s="9">
        <v>4.8639999999999999</v>
      </c>
      <c r="EW109" s="9">
        <v>4.8639999999999999</v>
      </c>
      <c r="EX109" s="9">
        <v>0</v>
      </c>
      <c r="EY109" s="9">
        <v>3.8929999999999998</v>
      </c>
      <c r="EZ109" s="9">
        <v>3.8929999999999998</v>
      </c>
      <c r="FA109" s="9">
        <v>0</v>
      </c>
      <c r="FB109" s="9">
        <v>0.97199999999999998</v>
      </c>
      <c r="FC109" s="9">
        <v>0.97199999999999998</v>
      </c>
      <c r="FD109" s="9">
        <v>0</v>
      </c>
      <c r="FE109" s="9">
        <v>32.703000000000003</v>
      </c>
      <c r="FF109" s="9">
        <v>11.894</v>
      </c>
      <c r="FG109" s="9">
        <v>20.809000000000001</v>
      </c>
      <c r="FH109" s="9">
        <v>169.71799999999999</v>
      </c>
      <c r="FI109" s="9">
        <v>84.688000000000002</v>
      </c>
      <c r="FJ109" s="9">
        <v>85.03</v>
      </c>
      <c r="FK109" s="9">
        <v>15.967000000000001</v>
      </c>
      <c r="FL109" s="9">
        <v>13.266</v>
      </c>
      <c r="FM109" s="9">
        <v>2.7010000000000001</v>
      </c>
      <c r="FN109" s="9">
        <v>153.751</v>
      </c>
      <c r="FO109" s="9">
        <v>71.421999999999997</v>
      </c>
      <c r="FP109" s="9">
        <v>82.328999999999994</v>
      </c>
      <c r="FQ109" s="9">
        <v>20.832000000000001</v>
      </c>
      <c r="FR109" s="9">
        <v>18.13</v>
      </c>
      <c r="FS109" s="9">
        <v>2.7010000000000001</v>
      </c>
      <c r="FT109" s="9">
        <v>167.43899999999999</v>
      </c>
      <c r="FU109" s="9">
        <v>77.448999999999998</v>
      </c>
      <c r="FV109" s="9">
        <v>89.991</v>
      </c>
      <c r="FW109" s="9">
        <v>157.643</v>
      </c>
      <c r="FX109" s="9">
        <v>75.313999999999993</v>
      </c>
      <c r="FY109" s="9">
        <v>82.328999999999994</v>
      </c>
      <c r="FZ109" s="9">
        <v>1297.405</v>
      </c>
      <c r="GA109" s="9">
        <v>676.95100000000002</v>
      </c>
      <c r="GB109" s="9">
        <v>620.45399999999995</v>
      </c>
      <c r="GC109" s="9">
        <v>762.64800000000002</v>
      </c>
      <c r="GD109" s="9">
        <v>444.67</v>
      </c>
      <c r="GE109" s="9">
        <v>317.97800000000001</v>
      </c>
      <c r="GF109" s="9">
        <v>534.75800000000004</v>
      </c>
      <c r="GG109" s="9">
        <v>232.28200000000001</v>
      </c>
      <c r="GH109" s="9">
        <v>302.476</v>
      </c>
      <c r="GI109" s="9">
        <v>204.94200000000001</v>
      </c>
      <c r="GJ109" s="9">
        <v>103.95699999999999</v>
      </c>
      <c r="GK109" s="9">
        <v>100.985</v>
      </c>
      <c r="GL109" s="9">
        <v>26.42</v>
      </c>
      <c r="GM109" s="9">
        <v>14.664</v>
      </c>
      <c r="GN109" s="9">
        <v>11.756</v>
      </c>
      <c r="GO109" s="9">
        <v>7.8310000000000004</v>
      </c>
      <c r="GP109" s="9">
        <v>6.1189999999999998</v>
      </c>
      <c r="GQ109" s="9">
        <v>1.712</v>
      </c>
      <c r="GR109" s="9">
        <v>5.4619999999999997</v>
      </c>
      <c r="GS109" s="9">
        <v>4.1719999999999997</v>
      </c>
      <c r="GT109" s="9">
        <v>1.29</v>
      </c>
      <c r="GU109" s="9">
        <v>2.3690000000000002</v>
      </c>
      <c r="GV109" s="9">
        <v>1.9470000000000001</v>
      </c>
      <c r="GW109" s="9">
        <v>0.42199999999999999</v>
      </c>
      <c r="GX109" s="9">
        <v>18.588999999999999</v>
      </c>
      <c r="GY109" s="9">
        <v>8.5449999999999999</v>
      </c>
      <c r="GZ109" s="9">
        <v>10.044</v>
      </c>
      <c r="HA109" s="9">
        <v>193.14</v>
      </c>
      <c r="HB109" s="9">
        <v>95.695999999999998</v>
      </c>
      <c r="HC109" s="9">
        <v>97.444999999999993</v>
      </c>
      <c r="HD109" s="9">
        <v>60.648000000000003</v>
      </c>
      <c r="HE109" s="9">
        <v>37.347000000000001</v>
      </c>
      <c r="HF109" s="9">
        <v>23.302</v>
      </c>
      <c r="HG109" s="9">
        <v>132.49199999999999</v>
      </c>
      <c r="HH109" s="9">
        <v>58.348999999999997</v>
      </c>
      <c r="HI109" s="9">
        <v>74.143000000000001</v>
      </c>
      <c r="HJ109" s="9">
        <v>65.296999999999997</v>
      </c>
      <c r="HK109" s="9">
        <v>40.283999999999999</v>
      </c>
      <c r="HL109" s="9">
        <v>25.013000000000002</v>
      </c>
      <c r="HM109" s="9">
        <v>139.64500000000001</v>
      </c>
      <c r="HN109" s="9">
        <v>63.673000000000002</v>
      </c>
      <c r="HO109" s="9">
        <v>75.971999999999994</v>
      </c>
      <c r="HP109" s="9">
        <v>137.95400000000001</v>
      </c>
      <c r="HQ109" s="9">
        <v>62.521000000000001</v>
      </c>
      <c r="HR109" s="9">
        <v>75.433000000000007</v>
      </c>
      <c r="HS109" s="9">
        <v>3125.6030000000001</v>
      </c>
      <c r="HT109" s="9">
        <v>1654.6880000000001</v>
      </c>
      <c r="HU109" s="9">
        <v>1470.915</v>
      </c>
      <c r="HV109" s="9">
        <v>2448.9259999999999</v>
      </c>
      <c r="HW109" s="9">
        <v>1440.252</v>
      </c>
      <c r="HX109" s="9">
        <v>1008.675</v>
      </c>
      <c r="HY109" s="9">
        <v>676.67700000000002</v>
      </c>
      <c r="HZ109" s="9">
        <v>214.43600000000001</v>
      </c>
      <c r="IA109" s="9">
        <v>462.24099999999999</v>
      </c>
      <c r="IB109" s="9">
        <v>307.209</v>
      </c>
      <c r="IC109" s="9">
        <v>173.30199999999999</v>
      </c>
      <c r="ID109" s="9">
        <v>133.90600000000001</v>
      </c>
      <c r="IE109" s="9">
        <v>50.192</v>
      </c>
      <c r="IF109" s="9">
        <v>32.106000000000002</v>
      </c>
      <c r="IG109" s="9">
        <v>18.087</v>
      </c>
      <c r="IH109" s="9">
        <v>27.361999999999998</v>
      </c>
      <c r="II109" s="9">
        <v>19.506</v>
      </c>
      <c r="IJ109" s="9">
        <v>7.8559999999999999</v>
      </c>
      <c r="IK109" s="9">
        <v>17.584</v>
      </c>
      <c r="IL109" s="9">
        <v>13.771000000000001</v>
      </c>
      <c r="IM109" s="9">
        <v>3.8130000000000002</v>
      </c>
      <c r="IN109" s="9">
        <v>9.7780000000000005</v>
      </c>
      <c r="IO109" s="9">
        <v>5.7350000000000003</v>
      </c>
      <c r="IP109" s="9">
        <v>4.0430000000000001</v>
      </c>
      <c r="IQ109" s="9">
        <v>22.83</v>
      </c>
    </row>
    <row r="110" spans="1:251">
      <c r="A110" s="10">
        <v>44835</v>
      </c>
      <c r="B110" s="9">
        <v>13722.703</v>
      </c>
      <c r="C110" s="9">
        <v>7209.0079999999998</v>
      </c>
      <c r="D110" s="9">
        <v>6513.6940000000004</v>
      </c>
      <c r="E110" s="9">
        <v>9542.3359999999993</v>
      </c>
      <c r="F110" s="9">
        <v>5862.1540000000005</v>
      </c>
      <c r="G110" s="9">
        <v>3680.183</v>
      </c>
      <c r="H110" s="9">
        <v>4180.366</v>
      </c>
      <c r="I110" s="9">
        <v>1346.855</v>
      </c>
      <c r="J110" s="9">
        <v>2833.5120000000002</v>
      </c>
      <c r="K110" s="9">
        <v>1468.3309999999999</v>
      </c>
      <c r="L110" s="9">
        <v>786.05399999999997</v>
      </c>
      <c r="M110" s="9">
        <v>682.27700000000004</v>
      </c>
      <c r="N110" s="9">
        <v>267.59399999999999</v>
      </c>
      <c r="O110" s="9">
        <v>138.24600000000001</v>
      </c>
      <c r="P110" s="9">
        <v>129.34800000000001</v>
      </c>
      <c r="Q110" s="9">
        <v>99.447000000000003</v>
      </c>
      <c r="R110" s="9">
        <v>66.025000000000006</v>
      </c>
      <c r="S110" s="9">
        <v>33.423000000000002</v>
      </c>
      <c r="T110" s="9">
        <v>58.152999999999999</v>
      </c>
      <c r="U110" s="9">
        <v>36.981999999999999</v>
      </c>
      <c r="V110" s="9">
        <v>21.170999999999999</v>
      </c>
      <c r="W110" s="9">
        <v>41.293999999999997</v>
      </c>
      <c r="X110" s="9">
        <v>29.042999999999999</v>
      </c>
      <c r="Y110" s="9">
        <v>12.250999999999999</v>
      </c>
      <c r="Z110" s="9">
        <v>168.14699999999999</v>
      </c>
      <c r="AA110" s="9">
        <v>72.221999999999994</v>
      </c>
      <c r="AB110" s="9">
        <v>95.924999999999997</v>
      </c>
      <c r="AC110" s="9">
        <v>1307.816</v>
      </c>
      <c r="AD110" s="9">
        <v>705.65499999999997</v>
      </c>
      <c r="AE110" s="9">
        <v>602.16099999999994</v>
      </c>
      <c r="AF110" s="9">
        <v>555.31899999999996</v>
      </c>
      <c r="AG110" s="9">
        <v>397.613</v>
      </c>
      <c r="AH110" s="9">
        <v>157.70599999999999</v>
      </c>
      <c r="AI110" s="9">
        <v>752.49699999999996</v>
      </c>
      <c r="AJ110" s="9">
        <v>308.04199999999997</v>
      </c>
      <c r="AK110" s="9">
        <v>444.45499999999998</v>
      </c>
      <c r="AL110" s="9">
        <v>629.14300000000003</v>
      </c>
      <c r="AM110" s="9">
        <v>446.22</v>
      </c>
      <c r="AN110" s="9">
        <v>182.923</v>
      </c>
      <c r="AO110" s="9">
        <v>839.18799999999999</v>
      </c>
      <c r="AP110" s="9">
        <v>339.834</v>
      </c>
      <c r="AQ110" s="9">
        <v>499.35399999999998</v>
      </c>
      <c r="AR110" s="9">
        <v>810.65099999999995</v>
      </c>
      <c r="AS110" s="9">
        <v>345.024</v>
      </c>
      <c r="AT110" s="9">
        <v>465.62599999999998</v>
      </c>
      <c r="AU110" s="9">
        <v>13055.192999999999</v>
      </c>
      <c r="AV110" s="9">
        <v>6801.8280000000004</v>
      </c>
      <c r="AW110" s="9">
        <v>6253.3649999999998</v>
      </c>
      <c r="AX110" s="9">
        <v>9246.4770000000008</v>
      </c>
      <c r="AY110" s="9">
        <v>5639.7110000000002</v>
      </c>
      <c r="AZ110" s="9">
        <v>3606.7660000000001</v>
      </c>
      <c r="BA110" s="9">
        <v>3808.7159999999999</v>
      </c>
      <c r="BB110" s="9">
        <v>1162.117</v>
      </c>
      <c r="BC110" s="9">
        <v>2646.5990000000002</v>
      </c>
      <c r="BD110" s="9">
        <v>1409.4870000000001</v>
      </c>
      <c r="BE110" s="9">
        <v>749.48</v>
      </c>
      <c r="BF110" s="9">
        <v>660.00699999999995</v>
      </c>
      <c r="BG110" s="9">
        <v>241.33799999999999</v>
      </c>
      <c r="BH110" s="9">
        <v>119.84699999999999</v>
      </c>
      <c r="BI110" s="9">
        <v>121.491</v>
      </c>
      <c r="BJ110" s="9">
        <v>93.801000000000002</v>
      </c>
      <c r="BK110" s="9">
        <v>60.652000000000001</v>
      </c>
      <c r="BL110" s="9">
        <v>33.149000000000001</v>
      </c>
      <c r="BM110" s="9">
        <v>54.747999999999998</v>
      </c>
      <c r="BN110" s="9">
        <v>33.850999999999999</v>
      </c>
      <c r="BO110" s="9">
        <v>20.898</v>
      </c>
      <c r="BP110" s="9">
        <v>39.052999999999997</v>
      </c>
      <c r="BQ110" s="9">
        <v>26.802</v>
      </c>
      <c r="BR110" s="9">
        <v>12.250999999999999</v>
      </c>
      <c r="BS110" s="9">
        <v>147.53700000000001</v>
      </c>
      <c r="BT110" s="9">
        <v>59.195</v>
      </c>
      <c r="BU110" s="9">
        <v>88.341999999999999</v>
      </c>
      <c r="BV110" s="9">
        <v>1269.444</v>
      </c>
      <c r="BW110" s="9">
        <v>683.46</v>
      </c>
      <c r="BX110" s="9">
        <v>585.98400000000004</v>
      </c>
      <c r="BY110" s="9">
        <v>545.327</v>
      </c>
      <c r="BZ110" s="9">
        <v>390.01900000000001</v>
      </c>
      <c r="CA110" s="9">
        <v>155.309</v>
      </c>
      <c r="CB110" s="9">
        <v>724.11699999999996</v>
      </c>
      <c r="CC110" s="9">
        <v>293.44200000000001</v>
      </c>
      <c r="CD110" s="9">
        <v>430.67500000000001</v>
      </c>
      <c r="CE110" s="9">
        <v>613.50599999999997</v>
      </c>
      <c r="CF110" s="9">
        <v>433.25400000000002</v>
      </c>
      <c r="CG110" s="9">
        <v>180.25200000000001</v>
      </c>
      <c r="CH110" s="9">
        <v>795.98099999999999</v>
      </c>
      <c r="CI110" s="9">
        <v>316.226</v>
      </c>
      <c r="CJ110" s="9">
        <v>479.755</v>
      </c>
      <c r="CK110" s="9">
        <v>778.86500000000001</v>
      </c>
      <c r="CL110" s="9">
        <v>327.29199999999997</v>
      </c>
      <c r="CM110" s="9">
        <v>451.57299999999998</v>
      </c>
      <c r="CN110" s="9">
        <v>2103.0940000000001</v>
      </c>
      <c r="CO110" s="9">
        <v>1059.0509999999999</v>
      </c>
      <c r="CP110" s="9">
        <v>1044.0429999999999</v>
      </c>
      <c r="CQ110" s="9">
        <v>936.69899999999996</v>
      </c>
      <c r="CR110" s="9">
        <v>558.21699999999998</v>
      </c>
      <c r="CS110" s="9">
        <v>378.48200000000003</v>
      </c>
      <c r="CT110" s="9">
        <v>1166.395</v>
      </c>
      <c r="CU110" s="9">
        <v>500.834</v>
      </c>
      <c r="CV110" s="9">
        <v>665.56100000000004</v>
      </c>
      <c r="CW110" s="9">
        <v>409.96300000000002</v>
      </c>
      <c r="CX110" s="9">
        <v>198.45</v>
      </c>
      <c r="CY110" s="9">
        <v>211.51300000000001</v>
      </c>
      <c r="CZ110" s="9">
        <v>71.847999999999999</v>
      </c>
      <c r="DA110" s="9">
        <v>31.908999999999999</v>
      </c>
      <c r="DB110" s="9">
        <v>39.939</v>
      </c>
      <c r="DC110" s="9">
        <v>12.845000000000001</v>
      </c>
      <c r="DD110" s="9">
        <v>7.7880000000000003</v>
      </c>
      <c r="DE110" s="9">
        <v>5.0570000000000004</v>
      </c>
      <c r="DF110" s="9">
        <v>6.9809999999999999</v>
      </c>
      <c r="DG110" s="9">
        <v>3.855</v>
      </c>
      <c r="DH110" s="9">
        <v>3.1259999999999999</v>
      </c>
      <c r="DI110" s="9">
        <v>5.8639999999999999</v>
      </c>
      <c r="DJ110" s="9">
        <v>3.9319999999999999</v>
      </c>
      <c r="DK110" s="9">
        <v>1.931</v>
      </c>
      <c r="DL110" s="9">
        <v>59.003999999999998</v>
      </c>
      <c r="DM110" s="9">
        <v>24.120999999999999</v>
      </c>
      <c r="DN110" s="9">
        <v>34.881999999999998</v>
      </c>
      <c r="DO110" s="9">
        <v>374.69600000000003</v>
      </c>
      <c r="DP110" s="9">
        <v>185.33500000000001</v>
      </c>
      <c r="DQ110" s="9">
        <v>189.36099999999999</v>
      </c>
      <c r="DR110" s="9">
        <v>83.164000000000001</v>
      </c>
      <c r="DS110" s="9">
        <v>56.436999999999998</v>
      </c>
      <c r="DT110" s="9">
        <v>26.727</v>
      </c>
      <c r="DU110" s="9">
        <v>291.53199999999998</v>
      </c>
      <c r="DV110" s="9">
        <v>128.898</v>
      </c>
      <c r="DW110" s="9">
        <v>162.63399999999999</v>
      </c>
      <c r="DX110" s="9">
        <v>91.447999999999993</v>
      </c>
      <c r="DY110" s="9">
        <v>60.895000000000003</v>
      </c>
      <c r="DZ110" s="9">
        <v>30.552</v>
      </c>
      <c r="EA110" s="9">
        <v>318.51499999999999</v>
      </c>
      <c r="EB110" s="9">
        <v>137.554</v>
      </c>
      <c r="EC110" s="9">
        <v>180.96100000000001</v>
      </c>
      <c r="ED110" s="9">
        <v>298.51299999999998</v>
      </c>
      <c r="EE110" s="9">
        <v>132.75299999999999</v>
      </c>
      <c r="EF110" s="9">
        <v>165.76</v>
      </c>
      <c r="EG110" s="9">
        <v>808.31799999999998</v>
      </c>
      <c r="EH110" s="9">
        <v>391.92200000000003</v>
      </c>
      <c r="EI110" s="9">
        <v>416.39600000000002</v>
      </c>
      <c r="EJ110" s="9">
        <v>176.33600000000001</v>
      </c>
      <c r="EK110" s="9">
        <v>116.313</v>
      </c>
      <c r="EL110" s="9">
        <v>60.023000000000003</v>
      </c>
      <c r="EM110" s="9">
        <v>631.98199999999997</v>
      </c>
      <c r="EN110" s="9">
        <v>275.60899999999998</v>
      </c>
      <c r="EO110" s="9">
        <v>356.37299999999999</v>
      </c>
      <c r="EP110" s="9">
        <v>204.048</v>
      </c>
      <c r="EQ110" s="9">
        <v>99.421000000000006</v>
      </c>
      <c r="ER110" s="9">
        <v>104.627</v>
      </c>
      <c r="ES110" s="9">
        <v>37.168999999999997</v>
      </c>
      <c r="ET110" s="9">
        <v>16.414000000000001</v>
      </c>
      <c r="EU110" s="9">
        <v>20.754999999999999</v>
      </c>
      <c r="EV110" s="9">
        <v>3.7829999999999999</v>
      </c>
      <c r="EW110" s="9">
        <v>1.6180000000000001</v>
      </c>
      <c r="EX110" s="9">
        <v>2.1659999999999999</v>
      </c>
      <c r="EY110" s="9">
        <v>2.0609999999999999</v>
      </c>
      <c r="EZ110" s="9">
        <v>1.2729999999999999</v>
      </c>
      <c r="FA110" s="9">
        <v>0.78800000000000003</v>
      </c>
      <c r="FB110" s="9">
        <v>1.7230000000000001</v>
      </c>
      <c r="FC110" s="9">
        <v>0.34499999999999997</v>
      </c>
      <c r="FD110" s="9">
        <v>1.3779999999999999</v>
      </c>
      <c r="FE110" s="9">
        <v>33.384999999999998</v>
      </c>
      <c r="FF110" s="9">
        <v>14.795999999999999</v>
      </c>
      <c r="FG110" s="9">
        <v>18.588999999999999</v>
      </c>
      <c r="FH110" s="9">
        <v>187.42500000000001</v>
      </c>
      <c r="FI110" s="9">
        <v>94.14</v>
      </c>
      <c r="FJ110" s="9">
        <v>93.284999999999997</v>
      </c>
      <c r="FK110" s="9">
        <v>17.629000000000001</v>
      </c>
      <c r="FL110" s="9">
        <v>13.9</v>
      </c>
      <c r="FM110" s="9">
        <v>3.7290000000000001</v>
      </c>
      <c r="FN110" s="9">
        <v>169.79599999999999</v>
      </c>
      <c r="FO110" s="9">
        <v>80.241</v>
      </c>
      <c r="FP110" s="9">
        <v>89.555999999999997</v>
      </c>
      <c r="FQ110" s="9">
        <v>20.847000000000001</v>
      </c>
      <c r="FR110" s="9">
        <v>14.952</v>
      </c>
      <c r="FS110" s="9">
        <v>5.8949999999999996</v>
      </c>
      <c r="FT110" s="9">
        <v>183.20099999999999</v>
      </c>
      <c r="FU110" s="9">
        <v>84.468999999999994</v>
      </c>
      <c r="FV110" s="9">
        <v>98.730999999999995</v>
      </c>
      <c r="FW110" s="9">
        <v>171.857</v>
      </c>
      <c r="FX110" s="9">
        <v>81.513999999999996</v>
      </c>
      <c r="FY110" s="9">
        <v>90.343999999999994</v>
      </c>
      <c r="FZ110" s="9">
        <v>1294.7750000000001</v>
      </c>
      <c r="GA110" s="9">
        <v>667.12800000000004</v>
      </c>
      <c r="GB110" s="9">
        <v>627.64700000000005</v>
      </c>
      <c r="GC110" s="9">
        <v>760.36199999999997</v>
      </c>
      <c r="GD110" s="9">
        <v>441.904</v>
      </c>
      <c r="GE110" s="9">
        <v>318.459</v>
      </c>
      <c r="GF110" s="9">
        <v>534.41300000000001</v>
      </c>
      <c r="GG110" s="9">
        <v>225.22499999999999</v>
      </c>
      <c r="GH110" s="9">
        <v>309.18900000000002</v>
      </c>
      <c r="GI110" s="9">
        <v>205.91499999999999</v>
      </c>
      <c r="GJ110" s="9">
        <v>99.028000000000006</v>
      </c>
      <c r="GK110" s="9">
        <v>106.887</v>
      </c>
      <c r="GL110" s="9">
        <v>34.68</v>
      </c>
      <c r="GM110" s="9">
        <v>15.496</v>
      </c>
      <c r="GN110" s="9">
        <v>19.184000000000001</v>
      </c>
      <c r="GO110" s="9">
        <v>9.0609999999999999</v>
      </c>
      <c r="GP110" s="9">
        <v>6.17</v>
      </c>
      <c r="GQ110" s="9">
        <v>2.891</v>
      </c>
      <c r="GR110" s="9">
        <v>4.92</v>
      </c>
      <c r="GS110" s="9">
        <v>2.5819999999999999</v>
      </c>
      <c r="GT110" s="9">
        <v>2.3380000000000001</v>
      </c>
      <c r="GU110" s="9">
        <v>4.141</v>
      </c>
      <c r="GV110" s="9">
        <v>3.5880000000000001</v>
      </c>
      <c r="GW110" s="9">
        <v>0.55300000000000005</v>
      </c>
      <c r="GX110" s="9">
        <v>25.617999999999999</v>
      </c>
      <c r="GY110" s="9">
        <v>9.3249999999999993</v>
      </c>
      <c r="GZ110" s="9">
        <v>16.292999999999999</v>
      </c>
      <c r="HA110" s="9">
        <v>187.27099999999999</v>
      </c>
      <c r="HB110" s="9">
        <v>91.194999999999993</v>
      </c>
      <c r="HC110" s="9">
        <v>96.075999999999993</v>
      </c>
      <c r="HD110" s="9">
        <v>65.534999999999997</v>
      </c>
      <c r="HE110" s="9">
        <v>42.537999999999997</v>
      </c>
      <c r="HF110" s="9">
        <v>22.997</v>
      </c>
      <c r="HG110" s="9">
        <v>121.736</v>
      </c>
      <c r="HH110" s="9">
        <v>48.656999999999996</v>
      </c>
      <c r="HI110" s="9">
        <v>73.078000000000003</v>
      </c>
      <c r="HJ110" s="9">
        <v>70.600999999999999</v>
      </c>
      <c r="HK110" s="9">
        <v>45.942999999999998</v>
      </c>
      <c r="HL110" s="9">
        <v>24.657</v>
      </c>
      <c r="HM110" s="9">
        <v>135.315</v>
      </c>
      <c r="HN110" s="9">
        <v>53.085000000000001</v>
      </c>
      <c r="HO110" s="9">
        <v>82.23</v>
      </c>
      <c r="HP110" s="9">
        <v>126.65600000000001</v>
      </c>
      <c r="HQ110" s="9">
        <v>51.24</v>
      </c>
      <c r="HR110" s="9">
        <v>75.415999999999997</v>
      </c>
      <c r="HS110" s="9">
        <v>3144.3890000000001</v>
      </c>
      <c r="HT110" s="9">
        <v>1664.579</v>
      </c>
      <c r="HU110" s="9">
        <v>1479.81</v>
      </c>
      <c r="HV110" s="9">
        <v>2482.232</v>
      </c>
      <c r="HW110" s="9">
        <v>1466.114</v>
      </c>
      <c r="HX110" s="9">
        <v>1016.1180000000001</v>
      </c>
      <c r="HY110" s="9">
        <v>662.15700000000004</v>
      </c>
      <c r="HZ110" s="9">
        <v>198.465</v>
      </c>
      <c r="IA110" s="9">
        <v>463.69099999999997</v>
      </c>
      <c r="IB110" s="9">
        <v>332.72399999999999</v>
      </c>
      <c r="IC110" s="9">
        <v>192.393</v>
      </c>
      <c r="ID110" s="9">
        <v>140.33099999999999</v>
      </c>
      <c r="IE110" s="9">
        <v>47.118000000000002</v>
      </c>
      <c r="IF110" s="9">
        <v>24.986999999999998</v>
      </c>
      <c r="IG110" s="9">
        <v>22.131</v>
      </c>
      <c r="IH110" s="9">
        <v>23.196000000000002</v>
      </c>
      <c r="II110" s="9">
        <v>14.641</v>
      </c>
      <c r="IJ110" s="9">
        <v>8.5549999999999997</v>
      </c>
      <c r="IK110" s="9">
        <v>12.526999999999999</v>
      </c>
      <c r="IL110" s="9">
        <v>7.242</v>
      </c>
      <c r="IM110" s="9">
        <v>5.2850000000000001</v>
      </c>
      <c r="IN110" s="9">
        <v>10.669</v>
      </c>
      <c r="IO110" s="9">
        <v>7.399</v>
      </c>
      <c r="IP110" s="9">
        <v>3.27</v>
      </c>
      <c r="IQ110" s="9">
        <v>23.922000000000001</v>
      </c>
    </row>
    <row r="111" spans="1:251">
      <c r="A111" s="10">
        <v>44866</v>
      </c>
      <c r="B111" s="9">
        <v>13855.694</v>
      </c>
      <c r="C111" s="9">
        <v>7264.4859999999999</v>
      </c>
      <c r="D111" s="9">
        <v>6591.2079999999996</v>
      </c>
      <c r="E111" s="9">
        <v>9647.2839999999997</v>
      </c>
      <c r="F111" s="9">
        <v>5918.0829999999996</v>
      </c>
      <c r="G111" s="9">
        <v>3729.201</v>
      </c>
      <c r="H111" s="9">
        <v>4208.4089999999997</v>
      </c>
      <c r="I111" s="9">
        <v>1346.402</v>
      </c>
      <c r="J111" s="9">
        <v>2862.0070000000001</v>
      </c>
      <c r="K111" s="9">
        <v>1503.2370000000001</v>
      </c>
      <c r="L111" s="9">
        <v>798.30600000000004</v>
      </c>
      <c r="M111" s="9">
        <v>704.93100000000004</v>
      </c>
      <c r="N111" s="9">
        <v>252.51300000000001</v>
      </c>
      <c r="O111" s="9">
        <v>140.32300000000001</v>
      </c>
      <c r="P111" s="9">
        <v>112.19</v>
      </c>
      <c r="Q111" s="9">
        <v>91.855999999999995</v>
      </c>
      <c r="R111" s="9">
        <v>63.838000000000001</v>
      </c>
      <c r="S111" s="9">
        <v>28.018000000000001</v>
      </c>
      <c r="T111" s="9">
        <v>50.871000000000002</v>
      </c>
      <c r="U111" s="9">
        <v>31.536999999999999</v>
      </c>
      <c r="V111" s="9">
        <v>19.334</v>
      </c>
      <c r="W111" s="9">
        <v>40.984999999999999</v>
      </c>
      <c r="X111" s="9">
        <v>32.301000000000002</v>
      </c>
      <c r="Y111" s="9">
        <v>8.6839999999999993</v>
      </c>
      <c r="Z111" s="9">
        <v>160.65700000000001</v>
      </c>
      <c r="AA111" s="9">
        <v>76.483999999999995</v>
      </c>
      <c r="AB111" s="9">
        <v>84.171999999999997</v>
      </c>
      <c r="AC111" s="9">
        <v>1353.4159999999999</v>
      </c>
      <c r="AD111" s="9">
        <v>715.91800000000001</v>
      </c>
      <c r="AE111" s="9">
        <v>637.49800000000005</v>
      </c>
      <c r="AF111" s="9">
        <v>566.71299999999997</v>
      </c>
      <c r="AG111" s="9">
        <v>398.37599999999998</v>
      </c>
      <c r="AH111" s="9">
        <v>168.33699999999999</v>
      </c>
      <c r="AI111" s="9">
        <v>786.70399999999995</v>
      </c>
      <c r="AJ111" s="9">
        <v>317.54199999999997</v>
      </c>
      <c r="AK111" s="9">
        <v>469.161</v>
      </c>
      <c r="AL111" s="9">
        <v>634.61400000000003</v>
      </c>
      <c r="AM111" s="9">
        <v>447.53300000000002</v>
      </c>
      <c r="AN111" s="9">
        <v>187.08199999999999</v>
      </c>
      <c r="AO111" s="9">
        <v>868.62199999999996</v>
      </c>
      <c r="AP111" s="9">
        <v>350.77300000000002</v>
      </c>
      <c r="AQ111" s="9">
        <v>517.84900000000005</v>
      </c>
      <c r="AR111" s="9">
        <v>837.57399999999996</v>
      </c>
      <c r="AS111" s="9">
        <v>349.07900000000001</v>
      </c>
      <c r="AT111" s="9">
        <v>488.495</v>
      </c>
      <c r="AU111" s="9">
        <v>13167.82</v>
      </c>
      <c r="AV111" s="9">
        <v>6855.1970000000001</v>
      </c>
      <c r="AW111" s="9">
        <v>6312.6229999999996</v>
      </c>
      <c r="AX111" s="9">
        <v>9353.9060000000009</v>
      </c>
      <c r="AY111" s="9">
        <v>5699.5770000000002</v>
      </c>
      <c r="AZ111" s="9">
        <v>3654.3290000000002</v>
      </c>
      <c r="BA111" s="9">
        <v>3813.9140000000002</v>
      </c>
      <c r="BB111" s="9">
        <v>1155.6210000000001</v>
      </c>
      <c r="BC111" s="9">
        <v>2658.2939999999999</v>
      </c>
      <c r="BD111" s="9">
        <v>1444.3209999999999</v>
      </c>
      <c r="BE111" s="9">
        <v>761.45600000000002</v>
      </c>
      <c r="BF111" s="9">
        <v>682.86500000000001</v>
      </c>
      <c r="BG111" s="9">
        <v>230.024</v>
      </c>
      <c r="BH111" s="9">
        <v>124.702</v>
      </c>
      <c r="BI111" s="9">
        <v>105.321</v>
      </c>
      <c r="BJ111" s="9">
        <v>87.343999999999994</v>
      </c>
      <c r="BK111" s="9">
        <v>60.06</v>
      </c>
      <c r="BL111" s="9">
        <v>27.283000000000001</v>
      </c>
      <c r="BM111" s="9">
        <v>48.936</v>
      </c>
      <c r="BN111" s="9">
        <v>30.337</v>
      </c>
      <c r="BO111" s="9">
        <v>18.599</v>
      </c>
      <c r="BP111" s="9">
        <v>38.408000000000001</v>
      </c>
      <c r="BQ111" s="9">
        <v>29.724</v>
      </c>
      <c r="BR111" s="9">
        <v>8.6839999999999993</v>
      </c>
      <c r="BS111" s="9">
        <v>142.68</v>
      </c>
      <c r="BT111" s="9">
        <v>64.641999999999996</v>
      </c>
      <c r="BU111" s="9">
        <v>78.037999999999997</v>
      </c>
      <c r="BV111" s="9">
        <v>1314.788</v>
      </c>
      <c r="BW111" s="9">
        <v>692.67399999999998</v>
      </c>
      <c r="BX111" s="9">
        <v>622.11400000000003</v>
      </c>
      <c r="BY111" s="9">
        <v>556.30600000000004</v>
      </c>
      <c r="BZ111" s="9">
        <v>390.23500000000001</v>
      </c>
      <c r="CA111" s="9">
        <v>166.071</v>
      </c>
      <c r="CB111" s="9">
        <v>758.48199999999997</v>
      </c>
      <c r="CC111" s="9">
        <v>302.43900000000002</v>
      </c>
      <c r="CD111" s="9">
        <v>456.04300000000001</v>
      </c>
      <c r="CE111" s="9">
        <v>620.26499999999999</v>
      </c>
      <c r="CF111" s="9">
        <v>436.18400000000003</v>
      </c>
      <c r="CG111" s="9">
        <v>184.08099999999999</v>
      </c>
      <c r="CH111" s="9">
        <v>824.05600000000004</v>
      </c>
      <c r="CI111" s="9">
        <v>325.27199999999999</v>
      </c>
      <c r="CJ111" s="9">
        <v>498.78399999999999</v>
      </c>
      <c r="CK111" s="9">
        <v>807.41800000000001</v>
      </c>
      <c r="CL111" s="9">
        <v>332.77600000000001</v>
      </c>
      <c r="CM111" s="9">
        <v>474.642</v>
      </c>
      <c r="CN111" s="9">
        <v>2143.75</v>
      </c>
      <c r="CO111" s="9">
        <v>1079.7260000000001</v>
      </c>
      <c r="CP111" s="9">
        <v>1064.0250000000001</v>
      </c>
      <c r="CQ111" s="9">
        <v>959.08199999999999</v>
      </c>
      <c r="CR111" s="9">
        <v>575.87900000000002</v>
      </c>
      <c r="CS111" s="9">
        <v>383.20299999999997</v>
      </c>
      <c r="CT111" s="9">
        <v>1184.6690000000001</v>
      </c>
      <c r="CU111" s="9">
        <v>503.84699999999998</v>
      </c>
      <c r="CV111" s="9">
        <v>680.822</v>
      </c>
      <c r="CW111" s="9">
        <v>464.92</v>
      </c>
      <c r="CX111" s="9">
        <v>232.04300000000001</v>
      </c>
      <c r="CY111" s="9">
        <v>232.87700000000001</v>
      </c>
      <c r="CZ111" s="9">
        <v>63.238</v>
      </c>
      <c r="DA111" s="9">
        <v>36.194000000000003</v>
      </c>
      <c r="DB111" s="9">
        <v>27.042999999999999</v>
      </c>
      <c r="DC111" s="9">
        <v>7.4480000000000004</v>
      </c>
      <c r="DD111" s="9">
        <v>6.7690000000000001</v>
      </c>
      <c r="DE111" s="9">
        <v>0.67900000000000005</v>
      </c>
      <c r="DF111" s="9">
        <v>4.3550000000000004</v>
      </c>
      <c r="DG111" s="9">
        <v>4.1829999999999998</v>
      </c>
      <c r="DH111" s="9">
        <v>0.17199999999999999</v>
      </c>
      <c r="DI111" s="9">
        <v>3.093</v>
      </c>
      <c r="DJ111" s="9">
        <v>2.5859999999999999</v>
      </c>
      <c r="DK111" s="9">
        <v>0.50700000000000001</v>
      </c>
      <c r="DL111" s="9">
        <v>55.79</v>
      </c>
      <c r="DM111" s="9">
        <v>29.425000000000001</v>
      </c>
      <c r="DN111" s="9">
        <v>26.364999999999998</v>
      </c>
      <c r="DO111" s="9">
        <v>436.00299999999999</v>
      </c>
      <c r="DP111" s="9">
        <v>215.113</v>
      </c>
      <c r="DQ111" s="9">
        <v>220.89</v>
      </c>
      <c r="DR111" s="9">
        <v>93.274000000000001</v>
      </c>
      <c r="DS111" s="9">
        <v>62.914999999999999</v>
      </c>
      <c r="DT111" s="9">
        <v>30.359000000000002</v>
      </c>
      <c r="DU111" s="9">
        <v>342.72899999999998</v>
      </c>
      <c r="DV111" s="9">
        <v>152.197</v>
      </c>
      <c r="DW111" s="9">
        <v>190.53200000000001</v>
      </c>
      <c r="DX111" s="9">
        <v>98.795000000000002</v>
      </c>
      <c r="DY111" s="9">
        <v>68.263999999999996</v>
      </c>
      <c r="DZ111" s="9">
        <v>30.530999999999999</v>
      </c>
      <c r="EA111" s="9">
        <v>366.125</v>
      </c>
      <c r="EB111" s="9">
        <v>163.779</v>
      </c>
      <c r="EC111" s="9">
        <v>202.346</v>
      </c>
      <c r="ED111" s="9">
        <v>347.084</v>
      </c>
      <c r="EE111" s="9">
        <v>156.38</v>
      </c>
      <c r="EF111" s="9">
        <v>190.70400000000001</v>
      </c>
      <c r="EG111" s="9">
        <v>830.57100000000003</v>
      </c>
      <c r="EH111" s="9">
        <v>395.61200000000002</v>
      </c>
      <c r="EI111" s="9">
        <v>434.959</v>
      </c>
      <c r="EJ111" s="9">
        <v>180.65</v>
      </c>
      <c r="EK111" s="9">
        <v>122.431</v>
      </c>
      <c r="EL111" s="9">
        <v>58.219000000000001</v>
      </c>
      <c r="EM111" s="9">
        <v>649.92100000000005</v>
      </c>
      <c r="EN111" s="9">
        <v>273.18099999999998</v>
      </c>
      <c r="EO111" s="9">
        <v>376.74</v>
      </c>
      <c r="EP111" s="9">
        <v>240.131</v>
      </c>
      <c r="EQ111" s="9">
        <v>107.568</v>
      </c>
      <c r="ER111" s="9">
        <v>132.56299999999999</v>
      </c>
      <c r="ES111" s="9">
        <v>35.475000000000001</v>
      </c>
      <c r="ET111" s="9">
        <v>18.724</v>
      </c>
      <c r="EU111" s="9">
        <v>16.75</v>
      </c>
      <c r="EV111" s="9">
        <v>0.625</v>
      </c>
      <c r="EW111" s="9">
        <v>0.625</v>
      </c>
      <c r="EX111" s="9">
        <v>0</v>
      </c>
      <c r="EY111" s="9">
        <v>0.17</v>
      </c>
      <c r="EZ111" s="9">
        <v>0.17</v>
      </c>
      <c r="FA111" s="9">
        <v>0</v>
      </c>
      <c r="FB111" s="9">
        <v>0.45500000000000002</v>
      </c>
      <c r="FC111" s="9">
        <v>0.45500000000000002</v>
      </c>
      <c r="FD111" s="9">
        <v>0</v>
      </c>
      <c r="FE111" s="9">
        <v>34.85</v>
      </c>
      <c r="FF111" s="9">
        <v>18.100000000000001</v>
      </c>
      <c r="FG111" s="9">
        <v>16.75</v>
      </c>
      <c r="FH111" s="9">
        <v>226.69300000000001</v>
      </c>
      <c r="FI111" s="9">
        <v>101.038</v>
      </c>
      <c r="FJ111" s="9">
        <v>125.654</v>
      </c>
      <c r="FK111" s="9">
        <v>23.4</v>
      </c>
      <c r="FL111" s="9">
        <v>17.901</v>
      </c>
      <c r="FM111" s="9">
        <v>5.4989999999999997</v>
      </c>
      <c r="FN111" s="9">
        <v>203.292</v>
      </c>
      <c r="FO111" s="9">
        <v>83.137</v>
      </c>
      <c r="FP111" s="9">
        <v>120.155</v>
      </c>
      <c r="FQ111" s="9">
        <v>23.814</v>
      </c>
      <c r="FR111" s="9">
        <v>18.315000000000001</v>
      </c>
      <c r="FS111" s="9">
        <v>5.4989999999999997</v>
      </c>
      <c r="FT111" s="9">
        <v>216.31700000000001</v>
      </c>
      <c r="FU111" s="9">
        <v>89.253</v>
      </c>
      <c r="FV111" s="9">
        <v>127.06399999999999</v>
      </c>
      <c r="FW111" s="9">
        <v>203.46199999999999</v>
      </c>
      <c r="FX111" s="9">
        <v>83.307000000000002</v>
      </c>
      <c r="FY111" s="9">
        <v>120.155</v>
      </c>
      <c r="FZ111" s="9">
        <v>1313.1790000000001</v>
      </c>
      <c r="GA111" s="9">
        <v>684.11400000000003</v>
      </c>
      <c r="GB111" s="9">
        <v>629.06600000000003</v>
      </c>
      <c r="GC111" s="9">
        <v>778.43200000000002</v>
      </c>
      <c r="GD111" s="9">
        <v>453.44799999999998</v>
      </c>
      <c r="GE111" s="9">
        <v>324.98399999999998</v>
      </c>
      <c r="GF111" s="9">
        <v>534.74800000000005</v>
      </c>
      <c r="GG111" s="9">
        <v>230.666</v>
      </c>
      <c r="GH111" s="9">
        <v>304.08199999999999</v>
      </c>
      <c r="GI111" s="9">
        <v>224.78800000000001</v>
      </c>
      <c r="GJ111" s="9">
        <v>124.47499999999999</v>
      </c>
      <c r="GK111" s="9">
        <v>100.313</v>
      </c>
      <c r="GL111" s="9">
        <v>27.763000000000002</v>
      </c>
      <c r="GM111" s="9">
        <v>17.47</v>
      </c>
      <c r="GN111" s="9">
        <v>10.292999999999999</v>
      </c>
      <c r="GO111" s="9">
        <v>6.8230000000000004</v>
      </c>
      <c r="GP111" s="9">
        <v>6.1440000000000001</v>
      </c>
      <c r="GQ111" s="9">
        <v>0.67900000000000005</v>
      </c>
      <c r="GR111" s="9">
        <v>4.1849999999999996</v>
      </c>
      <c r="GS111" s="9">
        <v>4.0129999999999999</v>
      </c>
      <c r="GT111" s="9">
        <v>0.17199999999999999</v>
      </c>
      <c r="GU111" s="9">
        <v>2.6379999999999999</v>
      </c>
      <c r="GV111" s="9">
        <v>2.1309999999999998</v>
      </c>
      <c r="GW111" s="9">
        <v>0.50700000000000001</v>
      </c>
      <c r="GX111" s="9">
        <v>20.94</v>
      </c>
      <c r="GY111" s="9">
        <v>11.326000000000001</v>
      </c>
      <c r="GZ111" s="9">
        <v>9.6150000000000002</v>
      </c>
      <c r="HA111" s="9">
        <v>209.31100000000001</v>
      </c>
      <c r="HB111" s="9">
        <v>114.075</v>
      </c>
      <c r="HC111" s="9">
        <v>95.236000000000004</v>
      </c>
      <c r="HD111" s="9">
        <v>69.873999999999995</v>
      </c>
      <c r="HE111" s="9">
        <v>45.014000000000003</v>
      </c>
      <c r="HF111" s="9">
        <v>24.859000000000002</v>
      </c>
      <c r="HG111" s="9">
        <v>139.43700000000001</v>
      </c>
      <c r="HH111" s="9">
        <v>69.06</v>
      </c>
      <c r="HI111" s="9">
        <v>70.376000000000005</v>
      </c>
      <c r="HJ111" s="9">
        <v>74.980999999999995</v>
      </c>
      <c r="HK111" s="9">
        <v>49.948999999999998</v>
      </c>
      <c r="HL111" s="9">
        <v>25.030999999999999</v>
      </c>
      <c r="HM111" s="9">
        <v>149.80799999999999</v>
      </c>
      <c r="HN111" s="9">
        <v>74.525999999999996</v>
      </c>
      <c r="HO111" s="9">
        <v>75.281999999999996</v>
      </c>
      <c r="HP111" s="9">
        <v>143.62200000000001</v>
      </c>
      <c r="HQ111" s="9">
        <v>73.072999999999993</v>
      </c>
      <c r="HR111" s="9">
        <v>70.548000000000002</v>
      </c>
      <c r="HS111" s="9">
        <v>3163.2049999999999</v>
      </c>
      <c r="HT111" s="9">
        <v>1670.008</v>
      </c>
      <c r="HU111" s="9">
        <v>1493.1969999999999</v>
      </c>
      <c r="HV111" s="9">
        <v>2502.828</v>
      </c>
      <c r="HW111" s="9">
        <v>1466.6959999999999</v>
      </c>
      <c r="HX111" s="9">
        <v>1036.1320000000001</v>
      </c>
      <c r="HY111" s="9">
        <v>660.37699999999995</v>
      </c>
      <c r="HZ111" s="9">
        <v>203.31200000000001</v>
      </c>
      <c r="IA111" s="9">
        <v>457.065</v>
      </c>
      <c r="IB111" s="9">
        <v>315.05099999999999</v>
      </c>
      <c r="IC111" s="9">
        <v>179.333</v>
      </c>
      <c r="ID111" s="9">
        <v>135.71799999999999</v>
      </c>
      <c r="IE111" s="9">
        <v>36.159999999999997</v>
      </c>
      <c r="IF111" s="9">
        <v>17.414999999999999</v>
      </c>
      <c r="IG111" s="9">
        <v>18.745000000000001</v>
      </c>
      <c r="IH111" s="9">
        <v>16.356999999999999</v>
      </c>
      <c r="II111" s="9">
        <v>8.61</v>
      </c>
      <c r="IJ111" s="9">
        <v>7.7469999999999999</v>
      </c>
      <c r="IK111" s="9">
        <v>8.907</v>
      </c>
      <c r="IL111" s="9">
        <v>4.625</v>
      </c>
      <c r="IM111" s="9">
        <v>4.282</v>
      </c>
      <c r="IN111" s="9">
        <v>7.45</v>
      </c>
      <c r="IO111" s="9">
        <v>3.9849999999999999</v>
      </c>
      <c r="IP111" s="9">
        <v>3.4649999999999999</v>
      </c>
      <c r="IQ111" s="9">
        <v>19.803000000000001</v>
      </c>
    </row>
    <row r="112" spans="1:251">
      <c r="A112" s="10">
        <v>44896</v>
      </c>
      <c r="B112" s="9">
        <v>13929.442999999999</v>
      </c>
      <c r="C112" s="9">
        <v>7302.0039999999999</v>
      </c>
      <c r="D112" s="9">
        <v>6627.4390000000003</v>
      </c>
      <c r="E112" s="9">
        <v>9806.8809999999994</v>
      </c>
      <c r="F112" s="9">
        <v>5990.0810000000001</v>
      </c>
      <c r="G112" s="9">
        <v>3816.8</v>
      </c>
      <c r="H112" s="9">
        <v>4122.5609999999997</v>
      </c>
      <c r="I112" s="9">
        <v>1311.922</v>
      </c>
      <c r="J112" s="9">
        <v>2810.6390000000001</v>
      </c>
      <c r="K112" s="9">
        <v>1576.1880000000001</v>
      </c>
      <c r="L112" s="9">
        <v>824.49800000000005</v>
      </c>
      <c r="M112" s="9">
        <v>751.68899999999996</v>
      </c>
      <c r="N112" s="9">
        <v>267.25700000000001</v>
      </c>
      <c r="O112" s="9">
        <v>155.27000000000001</v>
      </c>
      <c r="P112" s="9">
        <v>111.98699999999999</v>
      </c>
      <c r="Q112" s="9">
        <v>105.123</v>
      </c>
      <c r="R112" s="9">
        <v>80.388999999999996</v>
      </c>
      <c r="S112" s="9">
        <v>24.734000000000002</v>
      </c>
      <c r="T112" s="9">
        <v>57.81</v>
      </c>
      <c r="U112" s="9">
        <v>48.234000000000002</v>
      </c>
      <c r="V112" s="9">
        <v>9.5760000000000005</v>
      </c>
      <c r="W112" s="9">
        <v>47.313000000000002</v>
      </c>
      <c r="X112" s="9">
        <v>32.155000000000001</v>
      </c>
      <c r="Y112" s="9">
        <v>15.157999999999999</v>
      </c>
      <c r="Z112" s="9">
        <v>162.13399999999999</v>
      </c>
      <c r="AA112" s="9">
        <v>74.881</v>
      </c>
      <c r="AB112" s="9">
        <v>87.253</v>
      </c>
      <c r="AC112" s="9">
        <v>1414.683</v>
      </c>
      <c r="AD112" s="9">
        <v>724.68700000000001</v>
      </c>
      <c r="AE112" s="9">
        <v>689.99599999999998</v>
      </c>
      <c r="AF112" s="9">
        <v>541.56600000000003</v>
      </c>
      <c r="AG112" s="9">
        <v>373.08</v>
      </c>
      <c r="AH112" s="9">
        <v>168.48599999999999</v>
      </c>
      <c r="AI112" s="9">
        <v>873.11699999999996</v>
      </c>
      <c r="AJ112" s="9">
        <v>351.60700000000003</v>
      </c>
      <c r="AK112" s="9">
        <v>521.51099999999997</v>
      </c>
      <c r="AL112" s="9">
        <v>624.79300000000001</v>
      </c>
      <c r="AM112" s="9">
        <v>437.255</v>
      </c>
      <c r="AN112" s="9">
        <v>187.53800000000001</v>
      </c>
      <c r="AO112" s="9">
        <v>951.39499999999998</v>
      </c>
      <c r="AP112" s="9">
        <v>387.24400000000003</v>
      </c>
      <c r="AQ112" s="9">
        <v>564.15099999999995</v>
      </c>
      <c r="AR112" s="9">
        <v>930.928</v>
      </c>
      <c r="AS112" s="9">
        <v>399.84100000000001</v>
      </c>
      <c r="AT112" s="9">
        <v>531.08699999999999</v>
      </c>
      <c r="AU112" s="9">
        <v>13243.243</v>
      </c>
      <c r="AV112" s="9">
        <v>6895.6170000000002</v>
      </c>
      <c r="AW112" s="9">
        <v>6347.6260000000002</v>
      </c>
      <c r="AX112" s="9">
        <v>9502.5339999999997</v>
      </c>
      <c r="AY112" s="9">
        <v>5768.7049999999999</v>
      </c>
      <c r="AZ112" s="9">
        <v>3733.8290000000002</v>
      </c>
      <c r="BA112" s="9">
        <v>3740.7089999999998</v>
      </c>
      <c r="BB112" s="9">
        <v>1126.912</v>
      </c>
      <c r="BC112" s="9">
        <v>2613.797</v>
      </c>
      <c r="BD112" s="9">
        <v>1516.511</v>
      </c>
      <c r="BE112" s="9">
        <v>789.93600000000004</v>
      </c>
      <c r="BF112" s="9">
        <v>726.57600000000002</v>
      </c>
      <c r="BG112" s="9">
        <v>242.76900000000001</v>
      </c>
      <c r="BH112" s="9">
        <v>139.517</v>
      </c>
      <c r="BI112" s="9">
        <v>103.252</v>
      </c>
      <c r="BJ112" s="9">
        <v>100.996</v>
      </c>
      <c r="BK112" s="9">
        <v>76.262</v>
      </c>
      <c r="BL112" s="9">
        <v>24.734000000000002</v>
      </c>
      <c r="BM112" s="9">
        <v>55.103999999999999</v>
      </c>
      <c r="BN112" s="9">
        <v>45.527000000000001</v>
      </c>
      <c r="BO112" s="9">
        <v>9.5760000000000005</v>
      </c>
      <c r="BP112" s="9">
        <v>45.893000000000001</v>
      </c>
      <c r="BQ112" s="9">
        <v>30.734999999999999</v>
      </c>
      <c r="BR112" s="9">
        <v>15.157999999999999</v>
      </c>
      <c r="BS112" s="9">
        <v>141.77199999999999</v>
      </c>
      <c r="BT112" s="9">
        <v>63.255000000000003</v>
      </c>
      <c r="BU112" s="9">
        <v>78.516999999999996</v>
      </c>
      <c r="BV112" s="9">
        <v>1374.1949999999999</v>
      </c>
      <c r="BW112" s="9">
        <v>703.04700000000003</v>
      </c>
      <c r="BX112" s="9">
        <v>671.149</v>
      </c>
      <c r="BY112" s="9">
        <v>536.00300000000004</v>
      </c>
      <c r="BZ112" s="9">
        <v>369.40800000000002</v>
      </c>
      <c r="CA112" s="9">
        <v>166.596</v>
      </c>
      <c r="CB112" s="9">
        <v>838.19200000000001</v>
      </c>
      <c r="CC112" s="9">
        <v>333.63900000000001</v>
      </c>
      <c r="CD112" s="9">
        <v>504.553</v>
      </c>
      <c r="CE112" s="9">
        <v>615.31899999999996</v>
      </c>
      <c r="CF112" s="9">
        <v>429.67099999999999</v>
      </c>
      <c r="CG112" s="9">
        <v>185.648</v>
      </c>
      <c r="CH112" s="9">
        <v>901.19299999999998</v>
      </c>
      <c r="CI112" s="9">
        <v>360.26499999999999</v>
      </c>
      <c r="CJ112" s="9">
        <v>540.92700000000002</v>
      </c>
      <c r="CK112" s="9">
        <v>893.29600000000005</v>
      </c>
      <c r="CL112" s="9">
        <v>379.166</v>
      </c>
      <c r="CM112" s="9">
        <v>514.12900000000002</v>
      </c>
      <c r="CN112" s="9">
        <v>2217.1990000000001</v>
      </c>
      <c r="CO112" s="9">
        <v>1117.5550000000001</v>
      </c>
      <c r="CP112" s="9">
        <v>1099.644</v>
      </c>
      <c r="CQ112" s="9">
        <v>1062.7370000000001</v>
      </c>
      <c r="CR112" s="9">
        <v>626.62800000000004</v>
      </c>
      <c r="CS112" s="9">
        <v>436.11</v>
      </c>
      <c r="CT112" s="9">
        <v>1154.462</v>
      </c>
      <c r="CU112" s="9">
        <v>490.92700000000002</v>
      </c>
      <c r="CV112" s="9">
        <v>663.53499999999997</v>
      </c>
      <c r="CW112" s="9">
        <v>532.44100000000003</v>
      </c>
      <c r="CX112" s="9">
        <v>263.91300000000001</v>
      </c>
      <c r="CY112" s="9">
        <v>268.52800000000002</v>
      </c>
      <c r="CZ112" s="9">
        <v>68.180000000000007</v>
      </c>
      <c r="DA112" s="9">
        <v>38.133000000000003</v>
      </c>
      <c r="DB112" s="9">
        <v>30.047000000000001</v>
      </c>
      <c r="DC112" s="9">
        <v>16.038</v>
      </c>
      <c r="DD112" s="9">
        <v>11.542</v>
      </c>
      <c r="DE112" s="9">
        <v>4.4960000000000004</v>
      </c>
      <c r="DF112" s="9">
        <v>11.397</v>
      </c>
      <c r="DG112" s="9">
        <v>8.2270000000000003</v>
      </c>
      <c r="DH112" s="9">
        <v>3.17</v>
      </c>
      <c r="DI112" s="9">
        <v>4.641</v>
      </c>
      <c r="DJ112" s="9">
        <v>3.3149999999999999</v>
      </c>
      <c r="DK112" s="9">
        <v>1.3260000000000001</v>
      </c>
      <c r="DL112" s="9">
        <v>52.142000000000003</v>
      </c>
      <c r="DM112" s="9">
        <v>26.591000000000001</v>
      </c>
      <c r="DN112" s="9">
        <v>25.550999999999998</v>
      </c>
      <c r="DO112" s="9">
        <v>500.39100000000002</v>
      </c>
      <c r="DP112" s="9">
        <v>244.16200000000001</v>
      </c>
      <c r="DQ112" s="9">
        <v>256.22899999999998</v>
      </c>
      <c r="DR112" s="9">
        <v>99.998000000000005</v>
      </c>
      <c r="DS112" s="9">
        <v>63.44</v>
      </c>
      <c r="DT112" s="9">
        <v>36.558</v>
      </c>
      <c r="DU112" s="9">
        <v>400.39299999999997</v>
      </c>
      <c r="DV112" s="9">
        <v>180.72200000000001</v>
      </c>
      <c r="DW112" s="9">
        <v>219.67099999999999</v>
      </c>
      <c r="DX112" s="9">
        <v>112.45399999999999</v>
      </c>
      <c r="DY112" s="9">
        <v>72.608999999999995</v>
      </c>
      <c r="DZ112" s="9">
        <v>39.844999999999999</v>
      </c>
      <c r="EA112" s="9">
        <v>419.988</v>
      </c>
      <c r="EB112" s="9">
        <v>191.304</v>
      </c>
      <c r="EC112" s="9">
        <v>228.68299999999999</v>
      </c>
      <c r="ED112" s="9">
        <v>411.79</v>
      </c>
      <c r="EE112" s="9">
        <v>188.94900000000001</v>
      </c>
      <c r="EF112" s="9">
        <v>222.84100000000001</v>
      </c>
      <c r="EG112" s="9">
        <v>875.19</v>
      </c>
      <c r="EH112" s="9">
        <v>424.66300000000001</v>
      </c>
      <c r="EI112" s="9">
        <v>450.52800000000002</v>
      </c>
      <c r="EJ112" s="9">
        <v>206.52600000000001</v>
      </c>
      <c r="EK112" s="9">
        <v>139.64500000000001</v>
      </c>
      <c r="EL112" s="9">
        <v>66.881</v>
      </c>
      <c r="EM112" s="9">
        <v>668.66499999999996</v>
      </c>
      <c r="EN112" s="9">
        <v>285.01799999999997</v>
      </c>
      <c r="EO112" s="9">
        <v>383.64699999999999</v>
      </c>
      <c r="EP112" s="9">
        <v>290.392</v>
      </c>
      <c r="EQ112" s="9">
        <v>141.589</v>
      </c>
      <c r="ER112" s="9">
        <v>148.803</v>
      </c>
      <c r="ES112" s="9">
        <v>39.223999999999997</v>
      </c>
      <c r="ET112" s="9">
        <v>21.125</v>
      </c>
      <c r="EU112" s="9">
        <v>18.099</v>
      </c>
      <c r="EV112" s="9">
        <v>4.681</v>
      </c>
      <c r="EW112" s="9">
        <v>3.8439999999999999</v>
      </c>
      <c r="EX112" s="9">
        <v>0.83799999999999997</v>
      </c>
      <c r="EY112" s="9">
        <v>3.5390000000000001</v>
      </c>
      <c r="EZ112" s="9">
        <v>3.3759999999999999</v>
      </c>
      <c r="FA112" s="9">
        <v>0.16300000000000001</v>
      </c>
      <c r="FB112" s="9">
        <v>1.143</v>
      </c>
      <c r="FC112" s="9">
        <v>0.46800000000000003</v>
      </c>
      <c r="FD112" s="9">
        <v>0.67500000000000004</v>
      </c>
      <c r="FE112" s="9">
        <v>34.542000000000002</v>
      </c>
      <c r="FF112" s="9">
        <v>17.280999999999999</v>
      </c>
      <c r="FG112" s="9">
        <v>17.260999999999999</v>
      </c>
      <c r="FH112" s="9">
        <v>272.93400000000003</v>
      </c>
      <c r="FI112" s="9">
        <v>130.53700000000001</v>
      </c>
      <c r="FJ112" s="9">
        <v>142.398</v>
      </c>
      <c r="FK112" s="9">
        <v>21.603999999999999</v>
      </c>
      <c r="FL112" s="9">
        <v>16.521999999999998</v>
      </c>
      <c r="FM112" s="9">
        <v>5.0819999999999999</v>
      </c>
      <c r="FN112" s="9">
        <v>251.33099999999999</v>
      </c>
      <c r="FO112" s="9">
        <v>114.015</v>
      </c>
      <c r="FP112" s="9">
        <v>137.315</v>
      </c>
      <c r="FQ112" s="9">
        <v>26.285</v>
      </c>
      <c r="FR112" s="9">
        <v>20.364999999999998</v>
      </c>
      <c r="FS112" s="9">
        <v>5.92</v>
      </c>
      <c r="FT112" s="9">
        <v>264.10700000000003</v>
      </c>
      <c r="FU112" s="9">
        <v>121.223</v>
      </c>
      <c r="FV112" s="9">
        <v>142.88399999999999</v>
      </c>
      <c r="FW112" s="9">
        <v>254.869</v>
      </c>
      <c r="FX112" s="9">
        <v>117.39100000000001</v>
      </c>
      <c r="FY112" s="9">
        <v>137.47800000000001</v>
      </c>
      <c r="FZ112" s="9">
        <v>1342.009</v>
      </c>
      <c r="GA112" s="9">
        <v>692.89200000000005</v>
      </c>
      <c r="GB112" s="9">
        <v>649.11699999999996</v>
      </c>
      <c r="GC112" s="9">
        <v>856.21199999999999</v>
      </c>
      <c r="GD112" s="9">
        <v>486.983</v>
      </c>
      <c r="GE112" s="9">
        <v>369.22899999999998</v>
      </c>
      <c r="GF112" s="9">
        <v>485.79700000000003</v>
      </c>
      <c r="GG112" s="9">
        <v>205.90899999999999</v>
      </c>
      <c r="GH112" s="9">
        <v>279.88799999999998</v>
      </c>
      <c r="GI112" s="9">
        <v>242.04900000000001</v>
      </c>
      <c r="GJ112" s="9">
        <v>122.324</v>
      </c>
      <c r="GK112" s="9">
        <v>119.72499999999999</v>
      </c>
      <c r="GL112" s="9">
        <v>28.956</v>
      </c>
      <c r="GM112" s="9">
        <v>17.007999999999999</v>
      </c>
      <c r="GN112" s="9">
        <v>11.948</v>
      </c>
      <c r="GO112" s="9">
        <v>11.356</v>
      </c>
      <c r="GP112" s="9">
        <v>7.6980000000000004</v>
      </c>
      <c r="GQ112" s="9">
        <v>3.6579999999999999</v>
      </c>
      <c r="GR112" s="9">
        <v>7.8579999999999997</v>
      </c>
      <c r="GS112" s="9">
        <v>4.851</v>
      </c>
      <c r="GT112" s="9">
        <v>3.008</v>
      </c>
      <c r="GU112" s="9">
        <v>3.4980000000000002</v>
      </c>
      <c r="GV112" s="9">
        <v>2.847</v>
      </c>
      <c r="GW112" s="9">
        <v>0.65100000000000002</v>
      </c>
      <c r="GX112" s="9">
        <v>17.600000000000001</v>
      </c>
      <c r="GY112" s="9">
        <v>9.31</v>
      </c>
      <c r="GZ112" s="9">
        <v>8.2899999999999991</v>
      </c>
      <c r="HA112" s="9">
        <v>227.45699999999999</v>
      </c>
      <c r="HB112" s="9">
        <v>113.625</v>
      </c>
      <c r="HC112" s="9">
        <v>113.83199999999999</v>
      </c>
      <c r="HD112" s="9">
        <v>78.394000000000005</v>
      </c>
      <c r="HE112" s="9">
        <v>46.917999999999999</v>
      </c>
      <c r="HF112" s="9">
        <v>31.475999999999999</v>
      </c>
      <c r="HG112" s="9">
        <v>149.06299999999999</v>
      </c>
      <c r="HH112" s="9">
        <v>66.706999999999994</v>
      </c>
      <c r="HI112" s="9">
        <v>82.355999999999995</v>
      </c>
      <c r="HJ112" s="9">
        <v>86.168999999999997</v>
      </c>
      <c r="HK112" s="9">
        <v>52.243000000000002</v>
      </c>
      <c r="HL112" s="9">
        <v>33.924999999999997</v>
      </c>
      <c r="HM112" s="9">
        <v>155.881</v>
      </c>
      <c r="HN112" s="9">
        <v>70.081000000000003</v>
      </c>
      <c r="HO112" s="9">
        <v>85.8</v>
      </c>
      <c r="HP112" s="9">
        <v>156.92099999999999</v>
      </c>
      <c r="HQ112" s="9">
        <v>71.558000000000007</v>
      </c>
      <c r="HR112" s="9">
        <v>85.363</v>
      </c>
      <c r="HS112" s="9">
        <v>3193.0479999999998</v>
      </c>
      <c r="HT112" s="9">
        <v>1685.395</v>
      </c>
      <c r="HU112" s="9">
        <v>1507.653</v>
      </c>
      <c r="HV112" s="9">
        <v>2540.8069999999998</v>
      </c>
      <c r="HW112" s="9">
        <v>1487.9159999999999</v>
      </c>
      <c r="HX112" s="9">
        <v>1052.8910000000001</v>
      </c>
      <c r="HY112" s="9">
        <v>652.24099999999999</v>
      </c>
      <c r="HZ112" s="9">
        <v>197.47800000000001</v>
      </c>
      <c r="IA112" s="9">
        <v>454.762</v>
      </c>
      <c r="IB112" s="9">
        <v>329.452</v>
      </c>
      <c r="IC112" s="9">
        <v>191.15600000000001</v>
      </c>
      <c r="ID112" s="9">
        <v>138.29599999999999</v>
      </c>
      <c r="IE112" s="9">
        <v>41.262999999999998</v>
      </c>
      <c r="IF112" s="9">
        <v>24.731000000000002</v>
      </c>
      <c r="IG112" s="9">
        <v>16.532</v>
      </c>
      <c r="IH112" s="9">
        <v>23.295999999999999</v>
      </c>
      <c r="II112" s="9">
        <v>16.817</v>
      </c>
      <c r="IJ112" s="9">
        <v>6.4790000000000001</v>
      </c>
      <c r="IK112" s="9">
        <v>13.975</v>
      </c>
      <c r="IL112" s="9">
        <v>10.489000000000001</v>
      </c>
      <c r="IM112" s="9">
        <v>3.4860000000000002</v>
      </c>
      <c r="IN112" s="9">
        <v>9.3209999999999997</v>
      </c>
      <c r="IO112" s="9">
        <v>6.3289999999999997</v>
      </c>
      <c r="IP112" s="9">
        <v>2.9929999999999999</v>
      </c>
      <c r="IQ112" s="9">
        <v>17.966999999999999</v>
      </c>
    </row>
    <row r="113" spans="1:251">
      <c r="A113" s="10">
        <v>44927</v>
      </c>
      <c r="B113" s="9">
        <v>13602.549000000001</v>
      </c>
      <c r="C113" s="9">
        <v>7157.8670000000002</v>
      </c>
      <c r="D113" s="9">
        <v>6444.6819999999998</v>
      </c>
      <c r="E113" s="9">
        <v>9552.9770000000008</v>
      </c>
      <c r="F113" s="9">
        <v>5840.9849999999997</v>
      </c>
      <c r="G113" s="9">
        <v>3711.9920000000002</v>
      </c>
      <c r="H113" s="9">
        <v>4049.5720000000001</v>
      </c>
      <c r="I113" s="9">
        <v>1316.8820000000001</v>
      </c>
      <c r="J113" s="9">
        <v>2732.6909999999998</v>
      </c>
      <c r="K113" s="9">
        <v>1582.258</v>
      </c>
      <c r="L113" s="9">
        <v>835.81100000000004</v>
      </c>
      <c r="M113" s="9">
        <v>746.447</v>
      </c>
      <c r="N113" s="9">
        <v>312.649</v>
      </c>
      <c r="O113" s="9">
        <v>175.58199999999999</v>
      </c>
      <c r="P113" s="9">
        <v>137.066</v>
      </c>
      <c r="Q113" s="9">
        <v>124.762</v>
      </c>
      <c r="R113" s="9">
        <v>86.475999999999999</v>
      </c>
      <c r="S113" s="9">
        <v>38.286000000000001</v>
      </c>
      <c r="T113" s="9">
        <v>80.078000000000003</v>
      </c>
      <c r="U113" s="9">
        <v>53.052</v>
      </c>
      <c r="V113" s="9">
        <v>27.026</v>
      </c>
      <c r="W113" s="9">
        <v>44.683999999999997</v>
      </c>
      <c r="X113" s="9">
        <v>33.423999999999999</v>
      </c>
      <c r="Y113" s="9">
        <v>11.259</v>
      </c>
      <c r="Z113" s="9">
        <v>187.887</v>
      </c>
      <c r="AA113" s="9">
        <v>89.106999999999999</v>
      </c>
      <c r="AB113" s="9">
        <v>98.781000000000006</v>
      </c>
      <c r="AC113" s="9">
        <v>1388.65</v>
      </c>
      <c r="AD113" s="9">
        <v>723.73699999999997</v>
      </c>
      <c r="AE113" s="9">
        <v>664.91300000000001</v>
      </c>
      <c r="AF113" s="9">
        <v>553.13300000000004</v>
      </c>
      <c r="AG113" s="9">
        <v>378.35700000000003</v>
      </c>
      <c r="AH113" s="9">
        <v>174.77600000000001</v>
      </c>
      <c r="AI113" s="9">
        <v>835.51700000000005</v>
      </c>
      <c r="AJ113" s="9">
        <v>345.38</v>
      </c>
      <c r="AK113" s="9">
        <v>490.137</v>
      </c>
      <c r="AL113" s="9">
        <v>652.19500000000005</v>
      </c>
      <c r="AM113" s="9">
        <v>444.71300000000002</v>
      </c>
      <c r="AN113" s="9">
        <v>207.48099999999999</v>
      </c>
      <c r="AO113" s="9">
        <v>930.06399999999996</v>
      </c>
      <c r="AP113" s="9">
        <v>391.09800000000001</v>
      </c>
      <c r="AQ113" s="9">
        <v>538.96600000000001</v>
      </c>
      <c r="AR113" s="9">
        <v>915.59500000000003</v>
      </c>
      <c r="AS113" s="9">
        <v>398.43099999999998</v>
      </c>
      <c r="AT113" s="9">
        <v>517.16399999999999</v>
      </c>
      <c r="AU113" s="9">
        <v>12968.376</v>
      </c>
      <c r="AV113" s="9">
        <v>6782.6970000000001</v>
      </c>
      <c r="AW113" s="9">
        <v>6185.6790000000001</v>
      </c>
      <c r="AX113" s="9">
        <v>9263.4459999999999</v>
      </c>
      <c r="AY113" s="9">
        <v>5631.4520000000002</v>
      </c>
      <c r="AZ113" s="9">
        <v>3631.9940000000001</v>
      </c>
      <c r="BA113" s="9">
        <v>3704.93</v>
      </c>
      <c r="BB113" s="9">
        <v>1151.2449999999999</v>
      </c>
      <c r="BC113" s="9">
        <v>2553.6849999999999</v>
      </c>
      <c r="BD113" s="9">
        <v>1521.8</v>
      </c>
      <c r="BE113" s="9">
        <v>799.452</v>
      </c>
      <c r="BF113" s="9">
        <v>722.34799999999996</v>
      </c>
      <c r="BG113" s="9">
        <v>283.20499999999998</v>
      </c>
      <c r="BH113" s="9">
        <v>157.20099999999999</v>
      </c>
      <c r="BI113" s="9">
        <v>126.004</v>
      </c>
      <c r="BJ113" s="9">
        <v>119.72799999999999</v>
      </c>
      <c r="BK113" s="9">
        <v>81.911000000000001</v>
      </c>
      <c r="BL113" s="9">
        <v>37.817</v>
      </c>
      <c r="BM113" s="9">
        <v>76.873000000000005</v>
      </c>
      <c r="BN113" s="9">
        <v>50.314999999999998</v>
      </c>
      <c r="BO113" s="9">
        <v>26.558</v>
      </c>
      <c r="BP113" s="9">
        <v>42.856000000000002</v>
      </c>
      <c r="BQ113" s="9">
        <v>31.596</v>
      </c>
      <c r="BR113" s="9">
        <v>11.259</v>
      </c>
      <c r="BS113" s="9">
        <v>163.477</v>
      </c>
      <c r="BT113" s="9">
        <v>75.290000000000006</v>
      </c>
      <c r="BU113" s="9">
        <v>88.186999999999998</v>
      </c>
      <c r="BV113" s="9">
        <v>1350.3320000000001</v>
      </c>
      <c r="BW113" s="9">
        <v>701.48299999999995</v>
      </c>
      <c r="BX113" s="9">
        <v>648.84900000000005</v>
      </c>
      <c r="BY113" s="9">
        <v>545.49400000000003</v>
      </c>
      <c r="BZ113" s="9">
        <v>372.94499999999999</v>
      </c>
      <c r="CA113" s="9">
        <v>172.54900000000001</v>
      </c>
      <c r="CB113" s="9">
        <v>804.83799999999997</v>
      </c>
      <c r="CC113" s="9">
        <v>328.53800000000001</v>
      </c>
      <c r="CD113" s="9">
        <v>476.3</v>
      </c>
      <c r="CE113" s="9">
        <v>639.92899999999997</v>
      </c>
      <c r="CF113" s="9">
        <v>435.14400000000001</v>
      </c>
      <c r="CG113" s="9">
        <v>204.785</v>
      </c>
      <c r="CH113" s="9">
        <v>881.87199999999996</v>
      </c>
      <c r="CI113" s="9">
        <v>364.30900000000003</v>
      </c>
      <c r="CJ113" s="9">
        <v>517.56299999999999</v>
      </c>
      <c r="CK113" s="9">
        <v>881.71100000000001</v>
      </c>
      <c r="CL113" s="9">
        <v>378.85300000000001</v>
      </c>
      <c r="CM113" s="9">
        <v>502.858</v>
      </c>
      <c r="CN113" s="9">
        <v>2178.221</v>
      </c>
      <c r="CO113" s="9">
        <v>1113.7159999999999</v>
      </c>
      <c r="CP113" s="9">
        <v>1064.5050000000001</v>
      </c>
      <c r="CQ113" s="9">
        <v>1036.2850000000001</v>
      </c>
      <c r="CR113" s="9">
        <v>608.66499999999996</v>
      </c>
      <c r="CS113" s="9">
        <v>427.62</v>
      </c>
      <c r="CT113" s="9">
        <v>1141.9359999999999</v>
      </c>
      <c r="CU113" s="9">
        <v>505.05099999999999</v>
      </c>
      <c r="CV113" s="9">
        <v>636.88499999999999</v>
      </c>
      <c r="CW113" s="9">
        <v>484.89299999999997</v>
      </c>
      <c r="CX113" s="9">
        <v>252.59200000000001</v>
      </c>
      <c r="CY113" s="9">
        <v>232.30099999999999</v>
      </c>
      <c r="CZ113" s="9">
        <v>85.037999999999997</v>
      </c>
      <c r="DA113" s="9">
        <v>45.790999999999997</v>
      </c>
      <c r="DB113" s="9">
        <v>39.247</v>
      </c>
      <c r="DC113" s="9">
        <v>14.596</v>
      </c>
      <c r="DD113" s="9">
        <v>10.452</v>
      </c>
      <c r="DE113" s="9">
        <v>4.1440000000000001</v>
      </c>
      <c r="DF113" s="9">
        <v>9.6189999999999998</v>
      </c>
      <c r="DG113" s="9">
        <v>5.4749999999999996</v>
      </c>
      <c r="DH113" s="9">
        <v>4.1440000000000001</v>
      </c>
      <c r="DI113" s="9">
        <v>4.9770000000000003</v>
      </c>
      <c r="DJ113" s="9">
        <v>4.9770000000000003</v>
      </c>
      <c r="DK113" s="9">
        <v>0</v>
      </c>
      <c r="DL113" s="9">
        <v>70.441999999999993</v>
      </c>
      <c r="DM113" s="9">
        <v>35.338000000000001</v>
      </c>
      <c r="DN113" s="9">
        <v>35.103999999999999</v>
      </c>
      <c r="DO113" s="9">
        <v>445.262</v>
      </c>
      <c r="DP113" s="9">
        <v>229.191</v>
      </c>
      <c r="DQ113" s="9">
        <v>216.071</v>
      </c>
      <c r="DR113" s="9">
        <v>85.117000000000004</v>
      </c>
      <c r="DS113" s="9">
        <v>53.259</v>
      </c>
      <c r="DT113" s="9">
        <v>31.859000000000002</v>
      </c>
      <c r="DU113" s="9">
        <v>360.14400000000001</v>
      </c>
      <c r="DV113" s="9">
        <v>175.93199999999999</v>
      </c>
      <c r="DW113" s="9">
        <v>184.21199999999999</v>
      </c>
      <c r="DX113" s="9">
        <v>96.965999999999994</v>
      </c>
      <c r="DY113" s="9">
        <v>61.491999999999997</v>
      </c>
      <c r="DZ113" s="9">
        <v>35.473999999999997</v>
      </c>
      <c r="EA113" s="9">
        <v>387.92700000000002</v>
      </c>
      <c r="EB113" s="9">
        <v>191.1</v>
      </c>
      <c r="EC113" s="9">
        <v>196.827</v>
      </c>
      <c r="ED113" s="9">
        <v>369.76299999999998</v>
      </c>
      <c r="EE113" s="9">
        <v>181.40700000000001</v>
      </c>
      <c r="EF113" s="9">
        <v>188.35599999999999</v>
      </c>
      <c r="EG113" s="9">
        <v>859.56799999999998</v>
      </c>
      <c r="EH113" s="9">
        <v>424.05799999999999</v>
      </c>
      <c r="EI113" s="9">
        <v>435.50900000000001</v>
      </c>
      <c r="EJ113" s="9">
        <v>212.45099999999999</v>
      </c>
      <c r="EK113" s="9">
        <v>137.41</v>
      </c>
      <c r="EL113" s="9">
        <v>75.040999999999997</v>
      </c>
      <c r="EM113" s="9">
        <v>647.11599999999999</v>
      </c>
      <c r="EN113" s="9">
        <v>286.64800000000002</v>
      </c>
      <c r="EO113" s="9">
        <v>360.46899999999999</v>
      </c>
      <c r="EP113" s="9">
        <v>253.107</v>
      </c>
      <c r="EQ113" s="9">
        <v>128.17599999999999</v>
      </c>
      <c r="ER113" s="9">
        <v>124.93</v>
      </c>
      <c r="ES113" s="9">
        <v>46.09</v>
      </c>
      <c r="ET113" s="9">
        <v>22.869</v>
      </c>
      <c r="EU113" s="9">
        <v>23.221</v>
      </c>
      <c r="EV113" s="9">
        <v>3.331</v>
      </c>
      <c r="EW113" s="9">
        <v>2.621</v>
      </c>
      <c r="EX113" s="9">
        <v>0.70899999999999996</v>
      </c>
      <c r="EY113" s="9">
        <v>2.1640000000000001</v>
      </c>
      <c r="EZ113" s="9">
        <v>1.4550000000000001</v>
      </c>
      <c r="FA113" s="9">
        <v>0.70899999999999996</v>
      </c>
      <c r="FB113" s="9">
        <v>1.1659999999999999</v>
      </c>
      <c r="FC113" s="9">
        <v>1.1659999999999999</v>
      </c>
      <c r="FD113" s="9">
        <v>0</v>
      </c>
      <c r="FE113" s="9">
        <v>42.759</v>
      </c>
      <c r="FF113" s="9">
        <v>20.248000000000001</v>
      </c>
      <c r="FG113" s="9">
        <v>22.510999999999999</v>
      </c>
      <c r="FH113" s="9">
        <v>231.56700000000001</v>
      </c>
      <c r="FI113" s="9">
        <v>115.816</v>
      </c>
      <c r="FJ113" s="9">
        <v>115.751</v>
      </c>
      <c r="FK113" s="9">
        <v>18.308</v>
      </c>
      <c r="FL113" s="9">
        <v>10.882999999999999</v>
      </c>
      <c r="FM113" s="9">
        <v>7.4249999999999998</v>
      </c>
      <c r="FN113" s="9">
        <v>213.25899999999999</v>
      </c>
      <c r="FO113" s="9">
        <v>104.93300000000001</v>
      </c>
      <c r="FP113" s="9">
        <v>108.32599999999999</v>
      </c>
      <c r="FQ113" s="9">
        <v>21.379000000000001</v>
      </c>
      <c r="FR113" s="9">
        <v>13.504</v>
      </c>
      <c r="FS113" s="9">
        <v>7.875</v>
      </c>
      <c r="FT113" s="9">
        <v>231.72800000000001</v>
      </c>
      <c r="FU113" s="9">
        <v>114.672</v>
      </c>
      <c r="FV113" s="9">
        <v>117.05500000000001</v>
      </c>
      <c r="FW113" s="9">
        <v>215.423</v>
      </c>
      <c r="FX113" s="9">
        <v>106.38800000000001</v>
      </c>
      <c r="FY113" s="9">
        <v>109.035</v>
      </c>
      <c r="FZ113" s="9">
        <v>1318.653</v>
      </c>
      <c r="GA113" s="9">
        <v>689.65800000000002</v>
      </c>
      <c r="GB113" s="9">
        <v>628.99599999999998</v>
      </c>
      <c r="GC113" s="9">
        <v>823.83299999999997</v>
      </c>
      <c r="GD113" s="9">
        <v>471.25400000000002</v>
      </c>
      <c r="GE113" s="9">
        <v>352.57900000000001</v>
      </c>
      <c r="GF113" s="9">
        <v>494.82</v>
      </c>
      <c r="GG113" s="9">
        <v>218.40299999999999</v>
      </c>
      <c r="GH113" s="9">
        <v>276.41699999999997</v>
      </c>
      <c r="GI113" s="9">
        <v>231.78700000000001</v>
      </c>
      <c r="GJ113" s="9">
        <v>124.416</v>
      </c>
      <c r="GK113" s="9">
        <v>107.371</v>
      </c>
      <c r="GL113" s="9">
        <v>38.948999999999998</v>
      </c>
      <c r="GM113" s="9">
        <v>22.922000000000001</v>
      </c>
      <c r="GN113" s="9">
        <v>16.027000000000001</v>
      </c>
      <c r="GO113" s="9">
        <v>11.265000000000001</v>
      </c>
      <c r="GP113" s="9">
        <v>7.8310000000000004</v>
      </c>
      <c r="GQ113" s="9">
        <v>3.4340000000000002</v>
      </c>
      <c r="GR113" s="9">
        <v>7.4539999999999997</v>
      </c>
      <c r="GS113" s="9">
        <v>4.0199999999999996</v>
      </c>
      <c r="GT113" s="9">
        <v>3.4340000000000002</v>
      </c>
      <c r="GU113" s="9">
        <v>3.8109999999999999</v>
      </c>
      <c r="GV113" s="9">
        <v>3.8109999999999999</v>
      </c>
      <c r="GW113" s="9">
        <v>0</v>
      </c>
      <c r="GX113" s="9">
        <v>27.683</v>
      </c>
      <c r="GY113" s="9">
        <v>15.090999999999999</v>
      </c>
      <c r="GZ113" s="9">
        <v>12.593</v>
      </c>
      <c r="HA113" s="9">
        <v>213.69499999999999</v>
      </c>
      <c r="HB113" s="9">
        <v>113.375</v>
      </c>
      <c r="HC113" s="9">
        <v>100.32</v>
      </c>
      <c r="HD113" s="9">
        <v>66.808999999999997</v>
      </c>
      <c r="HE113" s="9">
        <v>42.375999999999998</v>
      </c>
      <c r="HF113" s="9">
        <v>24.433</v>
      </c>
      <c r="HG113" s="9">
        <v>146.886</v>
      </c>
      <c r="HH113" s="9">
        <v>70.998999999999995</v>
      </c>
      <c r="HI113" s="9">
        <v>75.887</v>
      </c>
      <c r="HJ113" s="9">
        <v>75.587000000000003</v>
      </c>
      <c r="HK113" s="9">
        <v>47.988</v>
      </c>
      <c r="HL113" s="9">
        <v>27.599</v>
      </c>
      <c r="HM113" s="9">
        <v>156.19999999999999</v>
      </c>
      <c r="HN113" s="9">
        <v>76.427999999999997</v>
      </c>
      <c r="HO113" s="9">
        <v>79.772000000000006</v>
      </c>
      <c r="HP113" s="9">
        <v>154.34</v>
      </c>
      <c r="HQ113" s="9">
        <v>75.019000000000005</v>
      </c>
      <c r="HR113" s="9">
        <v>79.320999999999998</v>
      </c>
      <c r="HS113" s="9">
        <v>3129.8449999999998</v>
      </c>
      <c r="HT113" s="9">
        <v>1661.9480000000001</v>
      </c>
      <c r="HU113" s="9">
        <v>1467.8969999999999</v>
      </c>
      <c r="HV113" s="9">
        <v>2489.0790000000002</v>
      </c>
      <c r="HW113" s="9">
        <v>1465.825</v>
      </c>
      <c r="HX113" s="9">
        <v>1023.254</v>
      </c>
      <c r="HY113" s="9">
        <v>640.76499999999999</v>
      </c>
      <c r="HZ113" s="9">
        <v>196.12299999999999</v>
      </c>
      <c r="IA113" s="9">
        <v>444.64299999999997</v>
      </c>
      <c r="IB113" s="9">
        <v>367.72</v>
      </c>
      <c r="IC113" s="9">
        <v>210.51300000000001</v>
      </c>
      <c r="ID113" s="9">
        <v>157.20699999999999</v>
      </c>
      <c r="IE113" s="9">
        <v>66.241</v>
      </c>
      <c r="IF113" s="9">
        <v>36.796999999999997</v>
      </c>
      <c r="IG113" s="9">
        <v>29.443999999999999</v>
      </c>
      <c r="IH113" s="9">
        <v>36.743000000000002</v>
      </c>
      <c r="II113" s="9">
        <v>22.606000000000002</v>
      </c>
      <c r="IJ113" s="9">
        <v>14.137</v>
      </c>
      <c r="IK113" s="9">
        <v>22.052</v>
      </c>
      <c r="IL113" s="9">
        <v>13.718999999999999</v>
      </c>
      <c r="IM113" s="9">
        <v>8.3320000000000007</v>
      </c>
      <c r="IN113" s="9">
        <v>14.691000000000001</v>
      </c>
      <c r="IO113" s="9">
        <v>8.8859999999999992</v>
      </c>
      <c r="IP113" s="9">
        <v>5.8049999999999997</v>
      </c>
      <c r="IQ113" s="9">
        <v>29.498999999999999</v>
      </c>
    </row>
    <row r="114" spans="1:251">
      <c r="A114" s="10">
        <v>44958</v>
      </c>
      <c r="B114" s="9">
        <v>13938.767</v>
      </c>
      <c r="C114" s="9">
        <v>7321.4790000000003</v>
      </c>
      <c r="D114" s="9">
        <v>6617.2870000000003</v>
      </c>
      <c r="E114" s="9">
        <v>9821.0380000000005</v>
      </c>
      <c r="F114" s="9">
        <v>5998.31</v>
      </c>
      <c r="G114" s="9">
        <v>3822.7280000000001</v>
      </c>
      <c r="H114" s="9">
        <v>4117.7290000000003</v>
      </c>
      <c r="I114" s="9">
        <v>1323.17</v>
      </c>
      <c r="J114" s="9">
        <v>2794.5590000000002</v>
      </c>
      <c r="K114" s="9">
        <v>1537.3779999999999</v>
      </c>
      <c r="L114" s="9">
        <v>821.36900000000003</v>
      </c>
      <c r="M114" s="9">
        <v>716.01</v>
      </c>
      <c r="N114" s="9">
        <v>307.62900000000002</v>
      </c>
      <c r="O114" s="9">
        <v>166.76599999999999</v>
      </c>
      <c r="P114" s="9">
        <v>140.86199999999999</v>
      </c>
      <c r="Q114" s="9">
        <v>110.30800000000001</v>
      </c>
      <c r="R114" s="9">
        <v>76.936000000000007</v>
      </c>
      <c r="S114" s="9">
        <v>33.372999999999998</v>
      </c>
      <c r="T114" s="9">
        <v>60.003</v>
      </c>
      <c r="U114" s="9">
        <v>40.67</v>
      </c>
      <c r="V114" s="9">
        <v>19.332999999999998</v>
      </c>
      <c r="W114" s="9">
        <v>50.305999999999997</v>
      </c>
      <c r="X114" s="9">
        <v>36.265999999999998</v>
      </c>
      <c r="Y114" s="9">
        <v>14.039</v>
      </c>
      <c r="Z114" s="9">
        <v>197.32</v>
      </c>
      <c r="AA114" s="9">
        <v>89.831000000000003</v>
      </c>
      <c r="AB114" s="9">
        <v>107.489</v>
      </c>
      <c r="AC114" s="9">
        <v>1338.374</v>
      </c>
      <c r="AD114" s="9">
        <v>715.404</v>
      </c>
      <c r="AE114" s="9">
        <v>622.97</v>
      </c>
      <c r="AF114" s="9">
        <v>567.15800000000002</v>
      </c>
      <c r="AG114" s="9">
        <v>401.92</v>
      </c>
      <c r="AH114" s="9">
        <v>165.23699999999999</v>
      </c>
      <c r="AI114" s="9">
        <v>771.21699999999998</v>
      </c>
      <c r="AJ114" s="9">
        <v>313.48399999999998</v>
      </c>
      <c r="AK114" s="9">
        <v>457.73200000000003</v>
      </c>
      <c r="AL114" s="9">
        <v>648.81799999999998</v>
      </c>
      <c r="AM114" s="9">
        <v>458.56700000000001</v>
      </c>
      <c r="AN114" s="9">
        <v>190.251</v>
      </c>
      <c r="AO114" s="9">
        <v>888.56</v>
      </c>
      <c r="AP114" s="9">
        <v>362.80099999999999</v>
      </c>
      <c r="AQ114" s="9">
        <v>525.75900000000001</v>
      </c>
      <c r="AR114" s="9">
        <v>831.21900000000005</v>
      </c>
      <c r="AS114" s="9">
        <v>354.154</v>
      </c>
      <c r="AT114" s="9">
        <v>477.06599999999997</v>
      </c>
      <c r="AU114" s="9">
        <v>13262.936</v>
      </c>
      <c r="AV114" s="9">
        <v>6914.1409999999996</v>
      </c>
      <c r="AW114" s="9">
        <v>6348.7950000000001</v>
      </c>
      <c r="AX114" s="9">
        <v>9525.0679999999993</v>
      </c>
      <c r="AY114" s="9">
        <v>5782.0110000000004</v>
      </c>
      <c r="AZ114" s="9">
        <v>3743.0569999999998</v>
      </c>
      <c r="BA114" s="9">
        <v>3737.8690000000001</v>
      </c>
      <c r="BB114" s="9">
        <v>1132.1300000000001</v>
      </c>
      <c r="BC114" s="9">
        <v>2605.739</v>
      </c>
      <c r="BD114" s="9">
        <v>1473.816</v>
      </c>
      <c r="BE114" s="9">
        <v>785.178</v>
      </c>
      <c r="BF114" s="9">
        <v>688.63800000000003</v>
      </c>
      <c r="BG114" s="9">
        <v>277.31700000000001</v>
      </c>
      <c r="BH114" s="9">
        <v>148.11199999999999</v>
      </c>
      <c r="BI114" s="9">
        <v>129.20500000000001</v>
      </c>
      <c r="BJ114" s="9">
        <v>107.07899999999999</v>
      </c>
      <c r="BK114" s="9">
        <v>74.183000000000007</v>
      </c>
      <c r="BL114" s="9">
        <v>32.896000000000001</v>
      </c>
      <c r="BM114" s="9">
        <v>58.677999999999997</v>
      </c>
      <c r="BN114" s="9">
        <v>39.822000000000003</v>
      </c>
      <c r="BO114" s="9">
        <v>18.856999999999999</v>
      </c>
      <c r="BP114" s="9">
        <v>48.401000000000003</v>
      </c>
      <c r="BQ114" s="9">
        <v>34.362000000000002</v>
      </c>
      <c r="BR114" s="9">
        <v>14.039</v>
      </c>
      <c r="BS114" s="9">
        <v>170.238</v>
      </c>
      <c r="BT114" s="9">
        <v>73.929000000000002</v>
      </c>
      <c r="BU114" s="9">
        <v>96.308999999999997</v>
      </c>
      <c r="BV114" s="9">
        <v>1299.3589999999999</v>
      </c>
      <c r="BW114" s="9">
        <v>693.11099999999999</v>
      </c>
      <c r="BX114" s="9">
        <v>606.24699999999996</v>
      </c>
      <c r="BY114" s="9">
        <v>560.05600000000004</v>
      </c>
      <c r="BZ114" s="9">
        <v>396.23899999999998</v>
      </c>
      <c r="CA114" s="9">
        <v>163.81700000000001</v>
      </c>
      <c r="CB114" s="9">
        <v>739.303</v>
      </c>
      <c r="CC114" s="9">
        <v>296.87299999999999</v>
      </c>
      <c r="CD114" s="9">
        <v>442.43</v>
      </c>
      <c r="CE114" s="9">
        <v>638.48800000000006</v>
      </c>
      <c r="CF114" s="9">
        <v>450.13299999999998</v>
      </c>
      <c r="CG114" s="9">
        <v>188.35499999999999</v>
      </c>
      <c r="CH114" s="9">
        <v>835.32899999999995</v>
      </c>
      <c r="CI114" s="9">
        <v>335.04500000000002</v>
      </c>
      <c r="CJ114" s="9">
        <v>500.28399999999999</v>
      </c>
      <c r="CK114" s="9">
        <v>797.98099999999999</v>
      </c>
      <c r="CL114" s="9">
        <v>336.69400000000002</v>
      </c>
      <c r="CM114" s="9">
        <v>461.28699999999998</v>
      </c>
      <c r="CN114" s="9">
        <v>2176.8510000000001</v>
      </c>
      <c r="CO114" s="9">
        <v>1107.0150000000001</v>
      </c>
      <c r="CP114" s="9">
        <v>1069.836</v>
      </c>
      <c r="CQ114" s="9">
        <v>1047.5309999999999</v>
      </c>
      <c r="CR114" s="9">
        <v>626.31500000000005</v>
      </c>
      <c r="CS114" s="9">
        <v>421.21600000000001</v>
      </c>
      <c r="CT114" s="9">
        <v>1129.32</v>
      </c>
      <c r="CU114" s="9">
        <v>480.7</v>
      </c>
      <c r="CV114" s="9">
        <v>648.62</v>
      </c>
      <c r="CW114" s="9">
        <v>446.16</v>
      </c>
      <c r="CX114" s="9">
        <v>216.709</v>
      </c>
      <c r="CY114" s="9">
        <v>229.45099999999999</v>
      </c>
      <c r="CZ114" s="9">
        <v>73.998000000000005</v>
      </c>
      <c r="DA114" s="9">
        <v>33.872</v>
      </c>
      <c r="DB114" s="9">
        <v>40.125999999999998</v>
      </c>
      <c r="DC114" s="9">
        <v>15.022</v>
      </c>
      <c r="DD114" s="9">
        <v>10.311</v>
      </c>
      <c r="DE114" s="9">
        <v>4.7110000000000003</v>
      </c>
      <c r="DF114" s="9">
        <v>8.9749999999999996</v>
      </c>
      <c r="DG114" s="9">
        <v>4.9859999999999998</v>
      </c>
      <c r="DH114" s="9">
        <v>3.9889999999999999</v>
      </c>
      <c r="DI114" s="9">
        <v>6.0469999999999997</v>
      </c>
      <c r="DJ114" s="9">
        <v>5.3239999999999998</v>
      </c>
      <c r="DK114" s="9">
        <v>0.72199999999999998</v>
      </c>
      <c r="DL114" s="9">
        <v>58.975999999999999</v>
      </c>
      <c r="DM114" s="9">
        <v>23.561</v>
      </c>
      <c r="DN114" s="9">
        <v>35.414999999999999</v>
      </c>
      <c r="DO114" s="9">
        <v>405.24400000000003</v>
      </c>
      <c r="DP114" s="9">
        <v>200.57900000000001</v>
      </c>
      <c r="DQ114" s="9">
        <v>204.66499999999999</v>
      </c>
      <c r="DR114" s="9">
        <v>98.775000000000006</v>
      </c>
      <c r="DS114" s="9">
        <v>63.137</v>
      </c>
      <c r="DT114" s="9">
        <v>35.637</v>
      </c>
      <c r="DU114" s="9">
        <v>306.46899999999999</v>
      </c>
      <c r="DV114" s="9">
        <v>137.44200000000001</v>
      </c>
      <c r="DW114" s="9">
        <v>169.02799999999999</v>
      </c>
      <c r="DX114" s="9">
        <v>109.41500000000001</v>
      </c>
      <c r="DY114" s="9">
        <v>70.227999999999994</v>
      </c>
      <c r="DZ114" s="9">
        <v>39.186999999999998</v>
      </c>
      <c r="EA114" s="9">
        <v>336.745</v>
      </c>
      <c r="EB114" s="9">
        <v>146.48099999999999</v>
      </c>
      <c r="EC114" s="9">
        <v>190.26400000000001</v>
      </c>
      <c r="ED114" s="9">
        <v>315.44400000000002</v>
      </c>
      <c r="EE114" s="9">
        <v>142.428</v>
      </c>
      <c r="EF114" s="9">
        <v>173.017</v>
      </c>
      <c r="EG114" s="9">
        <v>818.82799999999997</v>
      </c>
      <c r="EH114" s="9">
        <v>400.48099999999999</v>
      </c>
      <c r="EI114" s="9">
        <v>418.34800000000001</v>
      </c>
      <c r="EJ114" s="9">
        <v>194.81200000000001</v>
      </c>
      <c r="EK114" s="9">
        <v>131.62</v>
      </c>
      <c r="EL114" s="9">
        <v>63.192</v>
      </c>
      <c r="EM114" s="9">
        <v>624.01599999999996</v>
      </c>
      <c r="EN114" s="9">
        <v>268.86</v>
      </c>
      <c r="EO114" s="9">
        <v>355.15600000000001</v>
      </c>
      <c r="EP114" s="9">
        <v>227.48099999999999</v>
      </c>
      <c r="EQ114" s="9">
        <v>105.801</v>
      </c>
      <c r="ER114" s="9">
        <v>121.681</v>
      </c>
      <c r="ES114" s="9">
        <v>39.569000000000003</v>
      </c>
      <c r="ET114" s="9">
        <v>16.428999999999998</v>
      </c>
      <c r="EU114" s="9">
        <v>23.14</v>
      </c>
      <c r="EV114" s="9">
        <v>5.7030000000000003</v>
      </c>
      <c r="EW114" s="9">
        <v>3.3940000000000001</v>
      </c>
      <c r="EX114" s="9">
        <v>2.3090000000000002</v>
      </c>
      <c r="EY114" s="9">
        <v>2.6989999999999998</v>
      </c>
      <c r="EZ114" s="9">
        <v>1.113</v>
      </c>
      <c r="FA114" s="9">
        <v>1.5860000000000001</v>
      </c>
      <c r="FB114" s="9">
        <v>3.004</v>
      </c>
      <c r="FC114" s="9">
        <v>2.2810000000000001</v>
      </c>
      <c r="FD114" s="9">
        <v>0.72199999999999998</v>
      </c>
      <c r="FE114" s="9">
        <v>33.865000000000002</v>
      </c>
      <c r="FF114" s="9">
        <v>13.034000000000001</v>
      </c>
      <c r="FG114" s="9">
        <v>20.831</v>
      </c>
      <c r="FH114" s="9">
        <v>205.46299999999999</v>
      </c>
      <c r="FI114" s="9">
        <v>98.86</v>
      </c>
      <c r="FJ114" s="9">
        <v>106.604</v>
      </c>
      <c r="FK114" s="9">
        <v>26.234000000000002</v>
      </c>
      <c r="FL114" s="9">
        <v>19.486999999999998</v>
      </c>
      <c r="FM114" s="9">
        <v>6.7469999999999999</v>
      </c>
      <c r="FN114" s="9">
        <v>179.22900000000001</v>
      </c>
      <c r="FO114" s="9">
        <v>79.372</v>
      </c>
      <c r="FP114" s="9">
        <v>99.856999999999999</v>
      </c>
      <c r="FQ114" s="9">
        <v>30.061</v>
      </c>
      <c r="FR114" s="9">
        <v>21.004999999999999</v>
      </c>
      <c r="FS114" s="9">
        <v>9.0559999999999992</v>
      </c>
      <c r="FT114" s="9">
        <v>197.42</v>
      </c>
      <c r="FU114" s="9">
        <v>84.795000000000002</v>
      </c>
      <c r="FV114" s="9">
        <v>112.625</v>
      </c>
      <c r="FW114" s="9">
        <v>181.929</v>
      </c>
      <c r="FX114" s="9">
        <v>80.484999999999999</v>
      </c>
      <c r="FY114" s="9">
        <v>101.443</v>
      </c>
      <c r="FZ114" s="9">
        <v>1358.0229999999999</v>
      </c>
      <c r="GA114" s="9">
        <v>706.53499999999997</v>
      </c>
      <c r="GB114" s="9">
        <v>651.48800000000006</v>
      </c>
      <c r="GC114" s="9">
        <v>852.71900000000005</v>
      </c>
      <c r="GD114" s="9">
        <v>494.69499999999999</v>
      </c>
      <c r="GE114" s="9">
        <v>358.024</v>
      </c>
      <c r="GF114" s="9">
        <v>505.30399999999997</v>
      </c>
      <c r="GG114" s="9">
        <v>211.84</v>
      </c>
      <c r="GH114" s="9">
        <v>293.464</v>
      </c>
      <c r="GI114" s="9">
        <v>218.679</v>
      </c>
      <c r="GJ114" s="9">
        <v>110.908</v>
      </c>
      <c r="GK114" s="9">
        <v>107.771</v>
      </c>
      <c r="GL114" s="9">
        <v>34.429000000000002</v>
      </c>
      <c r="GM114" s="9">
        <v>17.443000000000001</v>
      </c>
      <c r="GN114" s="9">
        <v>16.986000000000001</v>
      </c>
      <c r="GO114" s="9">
        <v>9.3190000000000008</v>
      </c>
      <c r="GP114" s="9">
        <v>6.9160000000000004</v>
      </c>
      <c r="GQ114" s="9">
        <v>2.403</v>
      </c>
      <c r="GR114" s="9">
        <v>6.2759999999999998</v>
      </c>
      <c r="GS114" s="9">
        <v>3.8730000000000002</v>
      </c>
      <c r="GT114" s="9">
        <v>2.403</v>
      </c>
      <c r="GU114" s="9">
        <v>3.0430000000000001</v>
      </c>
      <c r="GV114" s="9">
        <v>3.0430000000000001</v>
      </c>
      <c r="GW114" s="9">
        <v>0</v>
      </c>
      <c r="GX114" s="9">
        <v>25.111000000000001</v>
      </c>
      <c r="GY114" s="9">
        <v>10.526999999999999</v>
      </c>
      <c r="GZ114" s="9">
        <v>14.584</v>
      </c>
      <c r="HA114" s="9">
        <v>199.78100000000001</v>
      </c>
      <c r="HB114" s="9">
        <v>101.71899999999999</v>
      </c>
      <c r="HC114" s="9">
        <v>98.061999999999998</v>
      </c>
      <c r="HD114" s="9">
        <v>72.540999999999997</v>
      </c>
      <c r="HE114" s="9">
        <v>43.65</v>
      </c>
      <c r="HF114" s="9">
        <v>28.890999999999998</v>
      </c>
      <c r="HG114" s="9">
        <v>127.24</v>
      </c>
      <c r="HH114" s="9">
        <v>58.069000000000003</v>
      </c>
      <c r="HI114" s="9">
        <v>69.171000000000006</v>
      </c>
      <c r="HJ114" s="9">
        <v>79.353999999999999</v>
      </c>
      <c r="HK114" s="9">
        <v>49.222000000000001</v>
      </c>
      <c r="HL114" s="9">
        <v>30.131</v>
      </c>
      <c r="HM114" s="9">
        <v>139.32499999999999</v>
      </c>
      <c r="HN114" s="9">
        <v>61.686</v>
      </c>
      <c r="HO114" s="9">
        <v>77.638999999999996</v>
      </c>
      <c r="HP114" s="9">
        <v>133.51599999999999</v>
      </c>
      <c r="HQ114" s="9">
        <v>61.942</v>
      </c>
      <c r="HR114" s="9">
        <v>71.572999999999993</v>
      </c>
      <c r="HS114" s="9">
        <v>3222.2840000000001</v>
      </c>
      <c r="HT114" s="9">
        <v>1701.373</v>
      </c>
      <c r="HU114" s="9">
        <v>1520.9110000000001</v>
      </c>
      <c r="HV114" s="9">
        <v>2563.3539999999998</v>
      </c>
      <c r="HW114" s="9">
        <v>1508.2270000000001</v>
      </c>
      <c r="HX114" s="9">
        <v>1055.127</v>
      </c>
      <c r="HY114" s="9">
        <v>658.93</v>
      </c>
      <c r="HZ114" s="9">
        <v>193.14599999999999</v>
      </c>
      <c r="IA114" s="9">
        <v>465.78399999999999</v>
      </c>
      <c r="IB114" s="9">
        <v>344.14499999999998</v>
      </c>
      <c r="IC114" s="9">
        <v>207.27</v>
      </c>
      <c r="ID114" s="9">
        <v>136.875</v>
      </c>
      <c r="IE114" s="9">
        <v>51.203000000000003</v>
      </c>
      <c r="IF114" s="9">
        <v>27.167000000000002</v>
      </c>
      <c r="IG114" s="9">
        <v>24.036000000000001</v>
      </c>
      <c r="IH114" s="9">
        <v>23.280999999999999</v>
      </c>
      <c r="II114" s="9">
        <v>13.617000000000001</v>
      </c>
      <c r="IJ114" s="9">
        <v>9.6639999999999997</v>
      </c>
      <c r="IK114" s="9">
        <v>11.564</v>
      </c>
      <c r="IL114" s="9">
        <v>7.3760000000000003</v>
      </c>
      <c r="IM114" s="9">
        <v>4.1890000000000001</v>
      </c>
      <c r="IN114" s="9">
        <v>11.717000000000001</v>
      </c>
      <c r="IO114" s="9">
        <v>6.2409999999999997</v>
      </c>
      <c r="IP114" s="9">
        <v>5.4749999999999996</v>
      </c>
      <c r="IQ114" s="9">
        <v>27.922000000000001</v>
      </c>
    </row>
    <row r="115" spans="1:251">
      <c r="A115" s="10">
        <v>44986</v>
      </c>
      <c r="B115" s="9">
        <v>13964.99</v>
      </c>
      <c r="C115" s="9">
        <v>7310.34</v>
      </c>
      <c r="D115" s="9">
        <v>6654.65</v>
      </c>
      <c r="E115" s="9">
        <v>9783.7309999999998</v>
      </c>
      <c r="F115" s="9">
        <v>5976.4920000000002</v>
      </c>
      <c r="G115" s="9">
        <v>3807.239</v>
      </c>
      <c r="H115" s="9">
        <v>4181.259</v>
      </c>
      <c r="I115" s="9">
        <v>1333.848</v>
      </c>
      <c r="J115" s="9">
        <v>2847.4110000000001</v>
      </c>
      <c r="K115" s="9">
        <v>1587.9269999999999</v>
      </c>
      <c r="L115" s="9">
        <v>846.09</v>
      </c>
      <c r="M115" s="9">
        <v>741.83799999999997</v>
      </c>
      <c r="N115" s="9">
        <v>322.74700000000001</v>
      </c>
      <c r="O115" s="9">
        <v>173.333</v>
      </c>
      <c r="P115" s="9">
        <v>149.41399999999999</v>
      </c>
      <c r="Q115" s="9">
        <v>127.758</v>
      </c>
      <c r="R115" s="9">
        <v>90.745999999999995</v>
      </c>
      <c r="S115" s="9">
        <v>37.012</v>
      </c>
      <c r="T115" s="9">
        <v>73.417000000000002</v>
      </c>
      <c r="U115" s="9">
        <v>48.493000000000002</v>
      </c>
      <c r="V115" s="9">
        <v>24.923999999999999</v>
      </c>
      <c r="W115" s="9">
        <v>54.341000000000001</v>
      </c>
      <c r="X115" s="9">
        <v>42.253</v>
      </c>
      <c r="Y115" s="9">
        <v>12.087999999999999</v>
      </c>
      <c r="Z115" s="9">
        <v>194.989</v>
      </c>
      <c r="AA115" s="9">
        <v>82.587999999999994</v>
      </c>
      <c r="AB115" s="9">
        <v>112.402</v>
      </c>
      <c r="AC115" s="9">
        <v>1395.258</v>
      </c>
      <c r="AD115" s="9">
        <v>738.34</v>
      </c>
      <c r="AE115" s="9">
        <v>656.91800000000001</v>
      </c>
      <c r="AF115" s="9">
        <v>577.73699999999997</v>
      </c>
      <c r="AG115" s="9">
        <v>421.47</v>
      </c>
      <c r="AH115" s="9">
        <v>156.267</v>
      </c>
      <c r="AI115" s="9">
        <v>817.52099999999996</v>
      </c>
      <c r="AJ115" s="9">
        <v>316.87099999999998</v>
      </c>
      <c r="AK115" s="9">
        <v>500.65</v>
      </c>
      <c r="AL115" s="9">
        <v>671.95</v>
      </c>
      <c r="AM115" s="9">
        <v>488.976</v>
      </c>
      <c r="AN115" s="9">
        <v>182.97399999999999</v>
      </c>
      <c r="AO115" s="9">
        <v>915.97699999999998</v>
      </c>
      <c r="AP115" s="9">
        <v>357.113</v>
      </c>
      <c r="AQ115" s="9">
        <v>558.86400000000003</v>
      </c>
      <c r="AR115" s="9">
        <v>890.93799999999999</v>
      </c>
      <c r="AS115" s="9">
        <v>365.36399999999998</v>
      </c>
      <c r="AT115" s="9">
        <v>525.57399999999996</v>
      </c>
      <c r="AU115" s="9">
        <v>13290.96</v>
      </c>
      <c r="AV115" s="9">
        <v>6909.6549999999997</v>
      </c>
      <c r="AW115" s="9">
        <v>6381.3050000000003</v>
      </c>
      <c r="AX115" s="9">
        <v>9482.9410000000007</v>
      </c>
      <c r="AY115" s="9">
        <v>5764.1819999999998</v>
      </c>
      <c r="AZ115" s="9">
        <v>3718.759</v>
      </c>
      <c r="BA115" s="9">
        <v>3808.0189999999998</v>
      </c>
      <c r="BB115" s="9">
        <v>1145.473</v>
      </c>
      <c r="BC115" s="9">
        <v>2662.547</v>
      </c>
      <c r="BD115" s="9">
        <v>1529.63</v>
      </c>
      <c r="BE115" s="9">
        <v>809.16600000000005</v>
      </c>
      <c r="BF115" s="9">
        <v>720.46400000000006</v>
      </c>
      <c r="BG115" s="9">
        <v>292.59500000000003</v>
      </c>
      <c r="BH115" s="9">
        <v>152.971</v>
      </c>
      <c r="BI115" s="9">
        <v>139.624</v>
      </c>
      <c r="BJ115" s="9">
        <v>123.97199999999999</v>
      </c>
      <c r="BK115" s="9">
        <v>87.206000000000003</v>
      </c>
      <c r="BL115" s="9">
        <v>36.765999999999998</v>
      </c>
      <c r="BM115" s="9">
        <v>71.046999999999997</v>
      </c>
      <c r="BN115" s="9">
        <v>46.122999999999998</v>
      </c>
      <c r="BO115" s="9">
        <v>24.923999999999999</v>
      </c>
      <c r="BP115" s="9">
        <v>52.924999999999997</v>
      </c>
      <c r="BQ115" s="9">
        <v>41.082999999999998</v>
      </c>
      <c r="BR115" s="9">
        <v>11.842000000000001</v>
      </c>
      <c r="BS115" s="9">
        <v>168.62200000000001</v>
      </c>
      <c r="BT115" s="9">
        <v>65.765000000000001</v>
      </c>
      <c r="BU115" s="9">
        <v>102.858</v>
      </c>
      <c r="BV115" s="9">
        <v>1357.876</v>
      </c>
      <c r="BW115" s="9">
        <v>715.99199999999996</v>
      </c>
      <c r="BX115" s="9">
        <v>641.88400000000001</v>
      </c>
      <c r="BY115" s="9">
        <v>569.89099999999996</v>
      </c>
      <c r="BZ115" s="9">
        <v>414.923</v>
      </c>
      <c r="CA115" s="9">
        <v>154.96799999999999</v>
      </c>
      <c r="CB115" s="9">
        <v>787.98500000000001</v>
      </c>
      <c r="CC115" s="9">
        <v>301.06900000000002</v>
      </c>
      <c r="CD115" s="9">
        <v>486.916</v>
      </c>
      <c r="CE115" s="9">
        <v>661.38900000000001</v>
      </c>
      <c r="CF115" s="9">
        <v>479.96100000000001</v>
      </c>
      <c r="CG115" s="9">
        <v>181.428</v>
      </c>
      <c r="CH115" s="9">
        <v>868.24099999999999</v>
      </c>
      <c r="CI115" s="9">
        <v>329.20499999999998</v>
      </c>
      <c r="CJ115" s="9">
        <v>539.03599999999994</v>
      </c>
      <c r="CK115" s="9">
        <v>859.03200000000004</v>
      </c>
      <c r="CL115" s="9">
        <v>347.19200000000001</v>
      </c>
      <c r="CM115" s="9">
        <v>511.84</v>
      </c>
      <c r="CN115" s="9">
        <v>2172.7190000000001</v>
      </c>
      <c r="CO115" s="9">
        <v>1109.818</v>
      </c>
      <c r="CP115" s="9">
        <v>1062.9010000000001</v>
      </c>
      <c r="CQ115" s="9">
        <v>1007.439</v>
      </c>
      <c r="CR115" s="9">
        <v>593.42600000000004</v>
      </c>
      <c r="CS115" s="9">
        <v>414.01299999999998</v>
      </c>
      <c r="CT115" s="9">
        <v>1165.28</v>
      </c>
      <c r="CU115" s="9">
        <v>516.39300000000003</v>
      </c>
      <c r="CV115" s="9">
        <v>648.88800000000003</v>
      </c>
      <c r="CW115" s="9">
        <v>454.089</v>
      </c>
      <c r="CX115" s="9">
        <v>237.38399999999999</v>
      </c>
      <c r="CY115" s="9">
        <v>216.70500000000001</v>
      </c>
      <c r="CZ115" s="9">
        <v>86.262</v>
      </c>
      <c r="DA115" s="9">
        <v>43.695</v>
      </c>
      <c r="DB115" s="9">
        <v>42.567</v>
      </c>
      <c r="DC115" s="9">
        <v>18.013000000000002</v>
      </c>
      <c r="DD115" s="9">
        <v>12.34</v>
      </c>
      <c r="DE115" s="9">
        <v>5.673</v>
      </c>
      <c r="DF115" s="9">
        <v>13.827999999999999</v>
      </c>
      <c r="DG115" s="9">
        <v>9.1859999999999999</v>
      </c>
      <c r="DH115" s="9">
        <v>4.6420000000000003</v>
      </c>
      <c r="DI115" s="9">
        <v>4.1849999999999996</v>
      </c>
      <c r="DJ115" s="9">
        <v>3.153</v>
      </c>
      <c r="DK115" s="9">
        <v>1.0309999999999999</v>
      </c>
      <c r="DL115" s="9">
        <v>68.248999999999995</v>
      </c>
      <c r="DM115" s="9">
        <v>31.356000000000002</v>
      </c>
      <c r="DN115" s="9">
        <v>36.893000000000001</v>
      </c>
      <c r="DO115" s="9">
        <v>416.089</v>
      </c>
      <c r="DP115" s="9">
        <v>215.85499999999999</v>
      </c>
      <c r="DQ115" s="9">
        <v>200.23400000000001</v>
      </c>
      <c r="DR115" s="9">
        <v>95.263000000000005</v>
      </c>
      <c r="DS115" s="9">
        <v>65.584999999999994</v>
      </c>
      <c r="DT115" s="9">
        <v>29.678999999999998</v>
      </c>
      <c r="DU115" s="9">
        <v>320.82600000000002</v>
      </c>
      <c r="DV115" s="9">
        <v>150.27000000000001</v>
      </c>
      <c r="DW115" s="9">
        <v>170.55500000000001</v>
      </c>
      <c r="DX115" s="9">
        <v>105.018</v>
      </c>
      <c r="DY115" s="9">
        <v>72.92</v>
      </c>
      <c r="DZ115" s="9">
        <v>32.097999999999999</v>
      </c>
      <c r="EA115" s="9">
        <v>349.07100000000003</v>
      </c>
      <c r="EB115" s="9">
        <v>164.464</v>
      </c>
      <c r="EC115" s="9">
        <v>184.607</v>
      </c>
      <c r="ED115" s="9">
        <v>334.654</v>
      </c>
      <c r="EE115" s="9">
        <v>159.45599999999999</v>
      </c>
      <c r="EF115" s="9">
        <v>175.19800000000001</v>
      </c>
      <c r="EG115" s="9">
        <v>814.39700000000005</v>
      </c>
      <c r="EH115" s="9">
        <v>401.61200000000002</v>
      </c>
      <c r="EI115" s="9">
        <v>412.78399999999999</v>
      </c>
      <c r="EJ115" s="9">
        <v>187.55099999999999</v>
      </c>
      <c r="EK115" s="9">
        <v>123.74299999999999</v>
      </c>
      <c r="EL115" s="9">
        <v>63.808</v>
      </c>
      <c r="EM115" s="9">
        <v>626.846</v>
      </c>
      <c r="EN115" s="9">
        <v>277.86900000000003</v>
      </c>
      <c r="EO115" s="9">
        <v>348.976</v>
      </c>
      <c r="EP115" s="9">
        <v>218.11099999999999</v>
      </c>
      <c r="EQ115" s="9">
        <v>106.893</v>
      </c>
      <c r="ER115" s="9">
        <v>111.218</v>
      </c>
      <c r="ES115" s="9">
        <v>42.518999999999998</v>
      </c>
      <c r="ET115" s="9">
        <v>19.018999999999998</v>
      </c>
      <c r="EU115" s="9">
        <v>23.5</v>
      </c>
      <c r="EV115" s="9">
        <v>2.7869999999999999</v>
      </c>
      <c r="EW115" s="9">
        <v>2.0590000000000002</v>
      </c>
      <c r="EX115" s="9">
        <v>0.72799999999999998</v>
      </c>
      <c r="EY115" s="9">
        <v>2.7869999999999999</v>
      </c>
      <c r="EZ115" s="9">
        <v>2.0590000000000002</v>
      </c>
      <c r="FA115" s="9">
        <v>0.72799999999999998</v>
      </c>
      <c r="FB115" s="9">
        <v>0</v>
      </c>
      <c r="FC115" s="9">
        <v>0</v>
      </c>
      <c r="FD115" s="9">
        <v>0</v>
      </c>
      <c r="FE115" s="9">
        <v>39.731999999999999</v>
      </c>
      <c r="FF115" s="9">
        <v>16.96</v>
      </c>
      <c r="FG115" s="9">
        <v>22.771999999999998</v>
      </c>
      <c r="FH115" s="9">
        <v>199.43</v>
      </c>
      <c r="FI115" s="9">
        <v>99.1</v>
      </c>
      <c r="FJ115" s="9">
        <v>100.331</v>
      </c>
      <c r="FK115" s="9">
        <v>20.535</v>
      </c>
      <c r="FL115" s="9">
        <v>13.295</v>
      </c>
      <c r="FM115" s="9">
        <v>7.24</v>
      </c>
      <c r="FN115" s="9">
        <v>178.89599999999999</v>
      </c>
      <c r="FO115" s="9">
        <v>85.805000000000007</v>
      </c>
      <c r="FP115" s="9">
        <v>93.090999999999994</v>
      </c>
      <c r="FQ115" s="9">
        <v>21.806999999999999</v>
      </c>
      <c r="FR115" s="9">
        <v>14.567</v>
      </c>
      <c r="FS115" s="9">
        <v>7.24</v>
      </c>
      <c r="FT115" s="9">
        <v>196.304</v>
      </c>
      <c r="FU115" s="9">
        <v>92.325999999999993</v>
      </c>
      <c r="FV115" s="9">
        <v>103.97799999999999</v>
      </c>
      <c r="FW115" s="9">
        <v>181.68299999999999</v>
      </c>
      <c r="FX115" s="9">
        <v>87.864000000000004</v>
      </c>
      <c r="FY115" s="9">
        <v>93.819000000000003</v>
      </c>
      <c r="FZ115" s="9">
        <v>1358.3219999999999</v>
      </c>
      <c r="GA115" s="9">
        <v>708.20600000000002</v>
      </c>
      <c r="GB115" s="9">
        <v>650.11599999999999</v>
      </c>
      <c r="GC115" s="9">
        <v>819.88800000000003</v>
      </c>
      <c r="GD115" s="9">
        <v>469.68299999999999</v>
      </c>
      <c r="GE115" s="9">
        <v>350.20499999999998</v>
      </c>
      <c r="GF115" s="9">
        <v>538.43499999999995</v>
      </c>
      <c r="GG115" s="9">
        <v>238.523</v>
      </c>
      <c r="GH115" s="9">
        <v>299.911</v>
      </c>
      <c r="GI115" s="9">
        <v>235.97800000000001</v>
      </c>
      <c r="GJ115" s="9">
        <v>130.49100000000001</v>
      </c>
      <c r="GK115" s="9">
        <v>105.48699999999999</v>
      </c>
      <c r="GL115" s="9">
        <v>43.743000000000002</v>
      </c>
      <c r="GM115" s="9">
        <v>24.675999999999998</v>
      </c>
      <c r="GN115" s="9">
        <v>19.067</v>
      </c>
      <c r="GO115" s="9">
        <v>15.226000000000001</v>
      </c>
      <c r="GP115" s="9">
        <v>10.281000000000001</v>
      </c>
      <c r="GQ115" s="9">
        <v>4.9450000000000003</v>
      </c>
      <c r="GR115" s="9">
        <v>11.041</v>
      </c>
      <c r="GS115" s="9">
        <v>7.1269999999999998</v>
      </c>
      <c r="GT115" s="9">
        <v>3.9140000000000001</v>
      </c>
      <c r="GU115" s="9">
        <v>4.1849999999999996</v>
      </c>
      <c r="GV115" s="9">
        <v>3.153</v>
      </c>
      <c r="GW115" s="9">
        <v>1.0309999999999999</v>
      </c>
      <c r="GX115" s="9">
        <v>28.516999999999999</v>
      </c>
      <c r="GY115" s="9">
        <v>14.395</v>
      </c>
      <c r="GZ115" s="9">
        <v>14.122</v>
      </c>
      <c r="HA115" s="9">
        <v>216.65899999999999</v>
      </c>
      <c r="HB115" s="9">
        <v>116.755</v>
      </c>
      <c r="HC115" s="9">
        <v>99.903000000000006</v>
      </c>
      <c r="HD115" s="9">
        <v>74.728999999999999</v>
      </c>
      <c r="HE115" s="9">
        <v>52.29</v>
      </c>
      <c r="HF115" s="9">
        <v>22.439</v>
      </c>
      <c r="HG115" s="9">
        <v>141.93</v>
      </c>
      <c r="HH115" s="9">
        <v>64.465000000000003</v>
      </c>
      <c r="HI115" s="9">
        <v>77.465000000000003</v>
      </c>
      <c r="HJ115" s="9">
        <v>83.210999999999999</v>
      </c>
      <c r="HK115" s="9">
        <v>58.353000000000002</v>
      </c>
      <c r="HL115" s="9">
        <v>24.858000000000001</v>
      </c>
      <c r="HM115" s="9">
        <v>152.767</v>
      </c>
      <c r="HN115" s="9">
        <v>72.138000000000005</v>
      </c>
      <c r="HO115" s="9">
        <v>80.629000000000005</v>
      </c>
      <c r="HP115" s="9">
        <v>152.971</v>
      </c>
      <c r="HQ115" s="9">
        <v>71.593000000000004</v>
      </c>
      <c r="HR115" s="9">
        <v>81.379000000000005</v>
      </c>
      <c r="HS115" s="9">
        <v>3228.9569999999999</v>
      </c>
      <c r="HT115" s="9">
        <v>1695.527</v>
      </c>
      <c r="HU115" s="9">
        <v>1533.43</v>
      </c>
      <c r="HV115" s="9">
        <v>2546.924</v>
      </c>
      <c r="HW115" s="9">
        <v>1502.046</v>
      </c>
      <c r="HX115" s="9">
        <v>1044.8779999999999</v>
      </c>
      <c r="HY115" s="9">
        <v>682.03300000000002</v>
      </c>
      <c r="HZ115" s="9">
        <v>193.48099999999999</v>
      </c>
      <c r="IA115" s="9">
        <v>488.55200000000002</v>
      </c>
      <c r="IB115" s="9">
        <v>358.52</v>
      </c>
      <c r="IC115" s="9">
        <v>207.982</v>
      </c>
      <c r="ID115" s="9">
        <v>150.53899999999999</v>
      </c>
      <c r="IE115" s="9">
        <v>52.609000000000002</v>
      </c>
      <c r="IF115" s="9">
        <v>26.968</v>
      </c>
      <c r="IG115" s="9">
        <v>25.640999999999998</v>
      </c>
      <c r="IH115" s="9">
        <v>27.138000000000002</v>
      </c>
      <c r="II115" s="9">
        <v>16.57</v>
      </c>
      <c r="IJ115" s="9">
        <v>10.569000000000001</v>
      </c>
      <c r="IK115" s="9">
        <v>14.778</v>
      </c>
      <c r="IL115" s="9">
        <v>8.9410000000000007</v>
      </c>
      <c r="IM115" s="9">
        <v>5.8380000000000001</v>
      </c>
      <c r="IN115" s="9">
        <v>12.36</v>
      </c>
      <c r="IO115" s="9">
        <v>7.6289999999999996</v>
      </c>
      <c r="IP115" s="9">
        <v>4.7309999999999999</v>
      </c>
      <c r="IQ115" s="9">
        <v>25.471</v>
      </c>
    </row>
    <row r="116" spans="1:251">
      <c r="A116" s="10">
        <v>45017</v>
      </c>
      <c r="B116" s="9">
        <v>13934.259</v>
      </c>
      <c r="C116" s="9">
        <v>7292.3860000000004</v>
      </c>
      <c r="D116" s="9">
        <v>6641.8729999999996</v>
      </c>
      <c r="E116" s="9">
        <v>9733.009</v>
      </c>
      <c r="F116" s="9">
        <v>5901.8130000000001</v>
      </c>
      <c r="G116" s="9">
        <v>3831.1959999999999</v>
      </c>
      <c r="H116" s="9">
        <v>4201.25</v>
      </c>
      <c r="I116" s="9">
        <v>1390.5730000000001</v>
      </c>
      <c r="J116" s="9">
        <v>2810.6770000000001</v>
      </c>
      <c r="K116" s="9">
        <v>1535.856</v>
      </c>
      <c r="L116" s="9">
        <v>826.03</v>
      </c>
      <c r="M116" s="9">
        <v>709.82600000000002</v>
      </c>
      <c r="N116" s="9">
        <v>273.05599999999998</v>
      </c>
      <c r="O116" s="9">
        <v>150.80600000000001</v>
      </c>
      <c r="P116" s="9">
        <v>122.251</v>
      </c>
      <c r="Q116" s="9">
        <v>82.673000000000002</v>
      </c>
      <c r="R116" s="9">
        <v>61.66</v>
      </c>
      <c r="S116" s="9">
        <v>21.013000000000002</v>
      </c>
      <c r="T116" s="9">
        <v>54.570999999999998</v>
      </c>
      <c r="U116" s="9">
        <v>38.302999999999997</v>
      </c>
      <c r="V116" s="9">
        <v>16.268000000000001</v>
      </c>
      <c r="W116" s="9">
        <v>28.102</v>
      </c>
      <c r="X116" s="9">
        <v>23.356999999999999</v>
      </c>
      <c r="Y116" s="9">
        <v>4.7450000000000001</v>
      </c>
      <c r="Z116" s="9">
        <v>190.38399999999999</v>
      </c>
      <c r="AA116" s="9">
        <v>89.146000000000001</v>
      </c>
      <c r="AB116" s="9">
        <v>101.238</v>
      </c>
      <c r="AC116" s="9">
        <v>1395.6210000000001</v>
      </c>
      <c r="AD116" s="9">
        <v>745.60599999999999</v>
      </c>
      <c r="AE116" s="9">
        <v>650.01499999999999</v>
      </c>
      <c r="AF116" s="9">
        <v>574.88699999999994</v>
      </c>
      <c r="AG116" s="9">
        <v>405.65100000000001</v>
      </c>
      <c r="AH116" s="9">
        <v>169.23599999999999</v>
      </c>
      <c r="AI116" s="9">
        <v>820.73400000000004</v>
      </c>
      <c r="AJ116" s="9">
        <v>339.95499999999998</v>
      </c>
      <c r="AK116" s="9">
        <v>480.779</v>
      </c>
      <c r="AL116" s="9">
        <v>631.29200000000003</v>
      </c>
      <c r="AM116" s="9">
        <v>449.43299999999999</v>
      </c>
      <c r="AN116" s="9">
        <v>181.85900000000001</v>
      </c>
      <c r="AO116" s="9">
        <v>904.56399999999996</v>
      </c>
      <c r="AP116" s="9">
        <v>376.59699999999998</v>
      </c>
      <c r="AQ116" s="9">
        <v>527.96699999999998</v>
      </c>
      <c r="AR116" s="9">
        <v>875.30499999999995</v>
      </c>
      <c r="AS116" s="9">
        <v>378.25799999999998</v>
      </c>
      <c r="AT116" s="9">
        <v>497.04700000000003</v>
      </c>
      <c r="AU116" s="9">
        <v>13275.804</v>
      </c>
      <c r="AV116" s="9">
        <v>6895.2269999999999</v>
      </c>
      <c r="AW116" s="9">
        <v>6380.5770000000002</v>
      </c>
      <c r="AX116" s="9">
        <v>9443.8619999999992</v>
      </c>
      <c r="AY116" s="9">
        <v>5697.39</v>
      </c>
      <c r="AZ116" s="9">
        <v>3746.4720000000002</v>
      </c>
      <c r="BA116" s="9">
        <v>3831.942</v>
      </c>
      <c r="BB116" s="9">
        <v>1197.836</v>
      </c>
      <c r="BC116" s="9">
        <v>2634.1060000000002</v>
      </c>
      <c r="BD116" s="9">
        <v>1480.4449999999999</v>
      </c>
      <c r="BE116" s="9">
        <v>790.22400000000005</v>
      </c>
      <c r="BF116" s="9">
        <v>690.221</v>
      </c>
      <c r="BG116" s="9">
        <v>246.15799999999999</v>
      </c>
      <c r="BH116" s="9">
        <v>133.20599999999999</v>
      </c>
      <c r="BI116" s="9">
        <v>112.952</v>
      </c>
      <c r="BJ116" s="9">
        <v>78.903000000000006</v>
      </c>
      <c r="BK116" s="9">
        <v>57.89</v>
      </c>
      <c r="BL116" s="9">
        <v>21.013000000000002</v>
      </c>
      <c r="BM116" s="9">
        <v>51.514000000000003</v>
      </c>
      <c r="BN116" s="9">
        <v>35.247</v>
      </c>
      <c r="BO116" s="9">
        <v>16.268000000000001</v>
      </c>
      <c r="BP116" s="9">
        <v>27.388000000000002</v>
      </c>
      <c r="BQ116" s="9">
        <v>22.643000000000001</v>
      </c>
      <c r="BR116" s="9">
        <v>4.7450000000000001</v>
      </c>
      <c r="BS116" s="9">
        <v>167.255</v>
      </c>
      <c r="BT116" s="9">
        <v>75.316000000000003</v>
      </c>
      <c r="BU116" s="9">
        <v>91.938999999999993</v>
      </c>
      <c r="BV116" s="9">
        <v>1357.604</v>
      </c>
      <c r="BW116" s="9">
        <v>720.67399999999998</v>
      </c>
      <c r="BX116" s="9">
        <v>636.92999999999995</v>
      </c>
      <c r="BY116" s="9">
        <v>563.86099999999999</v>
      </c>
      <c r="BZ116" s="9">
        <v>396.18</v>
      </c>
      <c r="CA116" s="9">
        <v>167.68100000000001</v>
      </c>
      <c r="CB116" s="9">
        <v>793.74300000000005</v>
      </c>
      <c r="CC116" s="9">
        <v>324.49400000000003</v>
      </c>
      <c r="CD116" s="9">
        <v>469.24900000000002</v>
      </c>
      <c r="CE116" s="9">
        <v>617.03899999999999</v>
      </c>
      <c r="CF116" s="9">
        <v>436.73500000000001</v>
      </c>
      <c r="CG116" s="9">
        <v>180.304</v>
      </c>
      <c r="CH116" s="9">
        <v>863.40599999999995</v>
      </c>
      <c r="CI116" s="9">
        <v>353.48899999999998</v>
      </c>
      <c r="CJ116" s="9">
        <v>509.91699999999997</v>
      </c>
      <c r="CK116" s="9">
        <v>845.25699999999995</v>
      </c>
      <c r="CL116" s="9">
        <v>359.74099999999999</v>
      </c>
      <c r="CM116" s="9">
        <v>485.51600000000002</v>
      </c>
      <c r="CN116" s="9">
        <v>2158.366</v>
      </c>
      <c r="CO116" s="9">
        <v>1100.1479999999999</v>
      </c>
      <c r="CP116" s="9">
        <v>1058.2170000000001</v>
      </c>
      <c r="CQ116" s="9">
        <v>998.34799999999996</v>
      </c>
      <c r="CR116" s="9">
        <v>584.61300000000006</v>
      </c>
      <c r="CS116" s="9">
        <v>413.73500000000001</v>
      </c>
      <c r="CT116" s="9">
        <v>1160.018</v>
      </c>
      <c r="CU116" s="9">
        <v>515.53499999999997</v>
      </c>
      <c r="CV116" s="9">
        <v>644.48199999999997</v>
      </c>
      <c r="CW116" s="9">
        <v>451.65300000000002</v>
      </c>
      <c r="CX116" s="9">
        <v>222.916</v>
      </c>
      <c r="CY116" s="9">
        <v>228.73699999999999</v>
      </c>
      <c r="CZ116" s="9">
        <v>78.186999999999998</v>
      </c>
      <c r="DA116" s="9">
        <v>39.561999999999998</v>
      </c>
      <c r="DB116" s="9">
        <v>38.625</v>
      </c>
      <c r="DC116" s="9">
        <v>9.1219999999999999</v>
      </c>
      <c r="DD116" s="9">
        <v>6.6630000000000003</v>
      </c>
      <c r="DE116" s="9">
        <v>2.4590000000000001</v>
      </c>
      <c r="DF116" s="9">
        <v>5.1130000000000004</v>
      </c>
      <c r="DG116" s="9">
        <v>2.6539999999999999</v>
      </c>
      <c r="DH116" s="9">
        <v>2.4590000000000001</v>
      </c>
      <c r="DI116" s="9">
        <v>4.0090000000000003</v>
      </c>
      <c r="DJ116" s="9">
        <v>4.0090000000000003</v>
      </c>
      <c r="DK116" s="9">
        <v>0</v>
      </c>
      <c r="DL116" s="9">
        <v>69.066000000000003</v>
      </c>
      <c r="DM116" s="9">
        <v>32.899000000000001</v>
      </c>
      <c r="DN116" s="9">
        <v>36.165999999999997</v>
      </c>
      <c r="DO116" s="9">
        <v>415.46600000000001</v>
      </c>
      <c r="DP116" s="9">
        <v>203.648</v>
      </c>
      <c r="DQ116" s="9">
        <v>211.81800000000001</v>
      </c>
      <c r="DR116" s="9">
        <v>90.274000000000001</v>
      </c>
      <c r="DS116" s="9">
        <v>50.633000000000003</v>
      </c>
      <c r="DT116" s="9">
        <v>39.64</v>
      </c>
      <c r="DU116" s="9">
        <v>325.19200000000001</v>
      </c>
      <c r="DV116" s="9">
        <v>153.01499999999999</v>
      </c>
      <c r="DW116" s="9">
        <v>172.178</v>
      </c>
      <c r="DX116" s="9">
        <v>97.207999999999998</v>
      </c>
      <c r="DY116" s="9">
        <v>56.124000000000002</v>
      </c>
      <c r="DZ116" s="9">
        <v>41.084000000000003</v>
      </c>
      <c r="EA116" s="9">
        <v>354.44499999999999</v>
      </c>
      <c r="EB116" s="9">
        <v>166.792</v>
      </c>
      <c r="EC116" s="9">
        <v>187.65299999999999</v>
      </c>
      <c r="ED116" s="9">
        <v>330.30500000000001</v>
      </c>
      <c r="EE116" s="9">
        <v>155.66900000000001</v>
      </c>
      <c r="EF116" s="9">
        <v>174.637</v>
      </c>
      <c r="EG116" s="9">
        <v>821.30499999999995</v>
      </c>
      <c r="EH116" s="9">
        <v>407.19</v>
      </c>
      <c r="EI116" s="9">
        <v>414.11500000000001</v>
      </c>
      <c r="EJ116" s="9">
        <v>198.65100000000001</v>
      </c>
      <c r="EK116" s="9">
        <v>126.381</v>
      </c>
      <c r="EL116" s="9">
        <v>72.269000000000005</v>
      </c>
      <c r="EM116" s="9">
        <v>622.654</v>
      </c>
      <c r="EN116" s="9">
        <v>280.80799999999999</v>
      </c>
      <c r="EO116" s="9">
        <v>341.846</v>
      </c>
      <c r="EP116" s="9">
        <v>208.26900000000001</v>
      </c>
      <c r="EQ116" s="9">
        <v>100.389</v>
      </c>
      <c r="ER116" s="9">
        <v>107.88</v>
      </c>
      <c r="ES116" s="9">
        <v>41.523000000000003</v>
      </c>
      <c r="ET116" s="9">
        <v>20.117000000000001</v>
      </c>
      <c r="EU116" s="9">
        <v>21.405999999999999</v>
      </c>
      <c r="EV116" s="9">
        <v>2.5009999999999999</v>
      </c>
      <c r="EW116" s="9">
        <v>1.4710000000000001</v>
      </c>
      <c r="EX116" s="9">
        <v>1.03</v>
      </c>
      <c r="EY116" s="9">
        <v>1.7150000000000001</v>
      </c>
      <c r="EZ116" s="9">
        <v>0.68400000000000005</v>
      </c>
      <c r="FA116" s="9">
        <v>1.03</v>
      </c>
      <c r="FB116" s="9">
        <v>0.78600000000000003</v>
      </c>
      <c r="FC116" s="9">
        <v>0.78600000000000003</v>
      </c>
      <c r="FD116" s="9">
        <v>0</v>
      </c>
      <c r="FE116" s="9">
        <v>39.021999999999998</v>
      </c>
      <c r="FF116" s="9">
        <v>18.646000000000001</v>
      </c>
      <c r="FG116" s="9">
        <v>20.376000000000001</v>
      </c>
      <c r="FH116" s="9">
        <v>186.82300000000001</v>
      </c>
      <c r="FI116" s="9">
        <v>90.296999999999997</v>
      </c>
      <c r="FJ116" s="9">
        <v>96.525999999999996</v>
      </c>
      <c r="FK116" s="9">
        <v>17.759</v>
      </c>
      <c r="FL116" s="9">
        <v>7.8360000000000003</v>
      </c>
      <c r="FM116" s="9">
        <v>9.923</v>
      </c>
      <c r="FN116" s="9">
        <v>169.06399999999999</v>
      </c>
      <c r="FO116" s="9">
        <v>82.460999999999999</v>
      </c>
      <c r="FP116" s="9">
        <v>86.602999999999994</v>
      </c>
      <c r="FQ116" s="9">
        <v>19.675999999999998</v>
      </c>
      <c r="FR116" s="9">
        <v>9.3070000000000004</v>
      </c>
      <c r="FS116" s="9">
        <v>10.369</v>
      </c>
      <c r="FT116" s="9">
        <v>188.59299999999999</v>
      </c>
      <c r="FU116" s="9">
        <v>91.081999999999994</v>
      </c>
      <c r="FV116" s="9">
        <v>97.510999999999996</v>
      </c>
      <c r="FW116" s="9">
        <v>170.779</v>
      </c>
      <c r="FX116" s="9">
        <v>83.146000000000001</v>
      </c>
      <c r="FY116" s="9">
        <v>87.632999999999996</v>
      </c>
      <c r="FZ116" s="9">
        <v>1337.0609999999999</v>
      </c>
      <c r="GA116" s="9">
        <v>692.95799999999997</v>
      </c>
      <c r="GB116" s="9">
        <v>644.10299999999995</v>
      </c>
      <c r="GC116" s="9">
        <v>799.697</v>
      </c>
      <c r="GD116" s="9">
        <v>458.23099999999999</v>
      </c>
      <c r="GE116" s="9">
        <v>341.46600000000001</v>
      </c>
      <c r="GF116" s="9">
        <v>537.36400000000003</v>
      </c>
      <c r="GG116" s="9">
        <v>234.727</v>
      </c>
      <c r="GH116" s="9">
        <v>302.637</v>
      </c>
      <c r="GI116" s="9">
        <v>243.38499999999999</v>
      </c>
      <c r="GJ116" s="9">
        <v>122.527</v>
      </c>
      <c r="GK116" s="9">
        <v>120.857</v>
      </c>
      <c r="GL116" s="9">
        <v>36.664000000000001</v>
      </c>
      <c r="GM116" s="9">
        <v>19.445</v>
      </c>
      <c r="GN116" s="9">
        <v>17.219000000000001</v>
      </c>
      <c r="GO116" s="9">
        <v>6.6210000000000004</v>
      </c>
      <c r="GP116" s="9">
        <v>5.1920000000000002</v>
      </c>
      <c r="GQ116" s="9">
        <v>1.429</v>
      </c>
      <c r="GR116" s="9">
        <v>3.3980000000000001</v>
      </c>
      <c r="GS116" s="9">
        <v>1.9690000000000001</v>
      </c>
      <c r="GT116" s="9">
        <v>1.429</v>
      </c>
      <c r="GU116" s="9">
        <v>3.2229999999999999</v>
      </c>
      <c r="GV116" s="9">
        <v>3.2229999999999999</v>
      </c>
      <c r="GW116" s="9">
        <v>0</v>
      </c>
      <c r="GX116" s="9">
        <v>30.042999999999999</v>
      </c>
      <c r="GY116" s="9">
        <v>14.253</v>
      </c>
      <c r="GZ116" s="9">
        <v>15.79</v>
      </c>
      <c r="HA116" s="9">
        <v>228.643</v>
      </c>
      <c r="HB116" s="9">
        <v>113.351</v>
      </c>
      <c r="HC116" s="9">
        <v>115.292</v>
      </c>
      <c r="HD116" s="9">
        <v>72.515000000000001</v>
      </c>
      <c r="HE116" s="9">
        <v>42.796999999999997</v>
      </c>
      <c r="HF116" s="9">
        <v>29.716999999999999</v>
      </c>
      <c r="HG116" s="9">
        <v>156.12799999999999</v>
      </c>
      <c r="HH116" s="9">
        <v>70.552999999999997</v>
      </c>
      <c r="HI116" s="9">
        <v>85.575000000000003</v>
      </c>
      <c r="HJ116" s="9">
        <v>77.531999999999996</v>
      </c>
      <c r="HK116" s="9">
        <v>46.817</v>
      </c>
      <c r="HL116" s="9">
        <v>30.715</v>
      </c>
      <c r="HM116" s="9">
        <v>165.852</v>
      </c>
      <c r="HN116" s="9">
        <v>75.709999999999994</v>
      </c>
      <c r="HO116" s="9">
        <v>90.141999999999996</v>
      </c>
      <c r="HP116" s="9">
        <v>159.52600000000001</v>
      </c>
      <c r="HQ116" s="9">
        <v>72.522999999999996</v>
      </c>
      <c r="HR116" s="9">
        <v>87.004000000000005</v>
      </c>
      <c r="HS116" s="9">
        <v>3233.8670000000002</v>
      </c>
      <c r="HT116" s="9">
        <v>1706.884</v>
      </c>
      <c r="HU116" s="9">
        <v>1526.9829999999999</v>
      </c>
      <c r="HV116" s="9">
        <v>2537.8440000000001</v>
      </c>
      <c r="HW116" s="9">
        <v>1494.8209999999999</v>
      </c>
      <c r="HX116" s="9">
        <v>1043.0229999999999</v>
      </c>
      <c r="HY116" s="9">
        <v>696.02300000000002</v>
      </c>
      <c r="HZ116" s="9">
        <v>212.06299999999999</v>
      </c>
      <c r="IA116" s="9">
        <v>483.96</v>
      </c>
      <c r="IB116" s="9">
        <v>359.85599999999999</v>
      </c>
      <c r="IC116" s="9">
        <v>217.64500000000001</v>
      </c>
      <c r="ID116" s="9">
        <v>142.21100000000001</v>
      </c>
      <c r="IE116" s="9">
        <v>41.677</v>
      </c>
      <c r="IF116" s="9">
        <v>22.675999999999998</v>
      </c>
      <c r="IG116" s="9">
        <v>19.001000000000001</v>
      </c>
      <c r="IH116" s="9">
        <v>16.684999999999999</v>
      </c>
      <c r="II116" s="9">
        <v>11.656000000000001</v>
      </c>
      <c r="IJ116" s="9">
        <v>5.0289999999999999</v>
      </c>
      <c r="IK116" s="9">
        <v>10.781000000000001</v>
      </c>
      <c r="IL116" s="9">
        <v>7.44</v>
      </c>
      <c r="IM116" s="9">
        <v>3.3410000000000002</v>
      </c>
      <c r="IN116" s="9">
        <v>5.9029999999999996</v>
      </c>
      <c r="IO116" s="9">
        <v>4.2149999999999999</v>
      </c>
      <c r="IP116" s="9">
        <v>1.6879999999999999</v>
      </c>
      <c r="IQ116" s="9">
        <v>24.992999999999999</v>
      </c>
    </row>
    <row r="117" spans="1:251">
      <c r="A117" s="10">
        <v>45047</v>
      </c>
      <c r="B117" s="9">
        <v>14102.888000000001</v>
      </c>
      <c r="C117" s="9">
        <v>7369.6080000000002</v>
      </c>
      <c r="D117" s="9">
        <v>6733.28</v>
      </c>
      <c r="E117" s="9">
        <v>9835.5570000000007</v>
      </c>
      <c r="F117" s="9">
        <v>5964.9620000000004</v>
      </c>
      <c r="G117" s="9">
        <v>3870.5949999999998</v>
      </c>
      <c r="H117" s="9">
        <v>4267.3310000000001</v>
      </c>
      <c r="I117" s="9">
        <v>1404.645</v>
      </c>
      <c r="J117" s="9">
        <v>2862.6860000000001</v>
      </c>
      <c r="K117" s="9">
        <v>1594.3510000000001</v>
      </c>
      <c r="L117" s="9">
        <v>859.25699999999995</v>
      </c>
      <c r="M117" s="9">
        <v>735.09400000000005</v>
      </c>
      <c r="N117" s="9">
        <v>296.91199999999998</v>
      </c>
      <c r="O117" s="9">
        <v>167.16200000000001</v>
      </c>
      <c r="P117" s="9">
        <v>129.75</v>
      </c>
      <c r="Q117" s="9">
        <v>116.151</v>
      </c>
      <c r="R117" s="9">
        <v>88.83</v>
      </c>
      <c r="S117" s="9">
        <v>27.321000000000002</v>
      </c>
      <c r="T117" s="9">
        <v>61.847000000000001</v>
      </c>
      <c r="U117" s="9">
        <v>43.261000000000003</v>
      </c>
      <c r="V117" s="9">
        <v>18.585999999999999</v>
      </c>
      <c r="W117" s="9">
        <v>54.304000000000002</v>
      </c>
      <c r="X117" s="9">
        <v>45.569000000000003</v>
      </c>
      <c r="Y117" s="9">
        <v>8.7349999999999994</v>
      </c>
      <c r="Z117" s="9">
        <v>180.761</v>
      </c>
      <c r="AA117" s="9">
        <v>78.331999999999994</v>
      </c>
      <c r="AB117" s="9">
        <v>102.429</v>
      </c>
      <c r="AC117" s="9">
        <v>1424.817</v>
      </c>
      <c r="AD117" s="9">
        <v>759.43100000000004</v>
      </c>
      <c r="AE117" s="9">
        <v>665.38599999999997</v>
      </c>
      <c r="AF117" s="9">
        <v>585.17399999999998</v>
      </c>
      <c r="AG117" s="9">
        <v>415.72800000000001</v>
      </c>
      <c r="AH117" s="9">
        <v>169.447</v>
      </c>
      <c r="AI117" s="9">
        <v>839.64300000000003</v>
      </c>
      <c r="AJ117" s="9">
        <v>343.70299999999997</v>
      </c>
      <c r="AK117" s="9">
        <v>495.93900000000002</v>
      </c>
      <c r="AL117" s="9">
        <v>670.29399999999998</v>
      </c>
      <c r="AM117" s="9">
        <v>482.98899999999998</v>
      </c>
      <c r="AN117" s="9">
        <v>187.30500000000001</v>
      </c>
      <c r="AO117" s="9">
        <v>924.05700000000002</v>
      </c>
      <c r="AP117" s="9">
        <v>376.26799999999997</v>
      </c>
      <c r="AQ117" s="9">
        <v>547.78899999999999</v>
      </c>
      <c r="AR117" s="9">
        <v>901.49</v>
      </c>
      <c r="AS117" s="9">
        <v>386.964</v>
      </c>
      <c r="AT117" s="9">
        <v>514.52599999999995</v>
      </c>
      <c r="AU117" s="9">
        <v>13417.886</v>
      </c>
      <c r="AV117" s="9">
        <v>6960.8670000000002</v>
      </c>
      <c r="AW117" s="9">
        <v>6457.0190000000002</v>
      </c>
      <c r="AX117" s="9">
        <v>9534.1730000000007</v>
      </c>
      <c r="AY117" s="9">
        <v>5755.6120000000001</v>
      </c>
      <c r="AZ117" s="9">
        <v>3778.5610000000001</v>
      </c>
      <c r="BA117" s="9">
        <v>3883.7139999999999</v>
      </c>
      <c r="BB117" s="9">
        <v>1205.2550000000001</v>
      </c>
      <c r="BC117" s="9">
        <v>2678.4589999999998</v>
      </c>
      <c r="BD117" s="9">
        <v>1539.3630000000001</v>
      </c>
      <c r="BE117" s="9">
        <v>825.09</v>
      </c>
      <c r="BF117" s="9">
        <v>714.27300000000002</v>
      </c>
      <c r="BG117" s="9">
        <v>276.22500000000002</v>
      </c>
      <c r="BH117" s="9">
        <v>152.392</v>
      </c>
      <c r="BI117" s="9">
        <v>123.833</v>
      </c>
      <c r="BJ117" s="9">
        <v>111.15600000000001</v>
      </c>
      <c r="BK117" s="9">
        <v>84.363</v>
      </c>
      <c r="BL117" s="9">
        <v>26.792999999999999</v>
      </c>
      <c r="BM117" s="9">
        <v>59.405000000000001</v>
      </c>
      <c r="BN117" s="9">
        <v>41.347000000000001</v>
      </c>
      <c r="BO117" s="9">
        <v>18.058</v>
      </c>
      <c r="BP117" s="9">
        <v>51.750999999999998</v>
      </c>
      <c r="BQ117" s="9">
        <v>43.015999999999998</v>
      </c>
      <c r="BR117" s="9">
        <v>8.7349999999999994</v>
      </c>
      <c r="BS117" s="9">
        <v>165.06899999999999</v>
      </c>
      <c r="BT117" s="9">
        <v>68.028999999999996</v>
      </c>
      <c r="BU117" s="9">
        <v>97.04</v>
      </c>
      <c r="BV117" s="9">
        <v>1383.6189999999999</v>
      </c>
      <c r="BW117" s="9">
        <v>735.00199999999995</v>
      </c>
      <c r="BX117" s="9">
        <v>648.61800000000005</v>
      </c>
      <c r="BY117" s="9">
        <v>574.65300000000002</v>
      </c>
      <c r="BZ117" s="9">
        <v>407.56799999999998</v>
      </c>
      <c r="CA117" s="9">
        <v>167.08500000000001</v>
      </c>
      <c r="CB117" s="9">
        <v>808.96600000000001</v>
      </c>
      <c r="CC117" s="9">
        <v>327.43400000000003</v>
      </c>
      <c r="CD117" s="9">
        <v>481.53199999999998</v>
      </c>
      <c r="CE117" s="9">
        <v>655.81100000000004</v>
      </c>
      <c r="CF117" s="9">
        <v>471.39600000000002</v>
      </c>
      <c r="CG117" s="9">
        <v>184.41499999999999</v>
      </c>
      <c r="CH117" s="9">
        <v>883.55200000000002</v>
      </c>
      <c r="CI117" s="9">
        <v>353.69400000000002</v>
      </c>
      <c r="CJ117" s="9">
        <v>529.85799999999995</v>
      </c>
      <c r="CK117" s="9">
        <v>868.37099999999998</v>
      </c>
      <c r="CL117" s="9">
        <v>368.78100000000001</v>
      </c>
      <c r="CM117" s="9">
        <v>499.59100000000001</v>
      </c>
      <c r="CN117" s="9">
        <v>2178.37</v>
      </c>
      <c r="CO117" s="9">
        <v>1105.8499999999999</v>
      </c>
      <c r="CP117" s="9">
        <v>1072.52</v>
      </c>
      <c r="CQ117" s="9">
        <v>994.35599999999999</v>
      </c>
      <c r="CR117" s="9">
        <v>580.79600000000005</v>
      </c>
      <c r="CS117" s="9">
        <v>413.56</v>
      </c>
      <c r="CT117" s="9">
        <v>1184.0139999999999</v>
      </c>
      <c r="CU117" s="9">
        <v>525.053</v>
      </c>
      <c r="CV117" s="9">
        <v>658.96</v>
      </c>
      <c r="CW117" s="9">
        <v>436.41800000000001</v>
      </c>
      <c r="CX117" s="9">
        <v>238.215</v>
      </c>
      <c r="CY117" s="9">
        <v>198.203</v>
      </c>
      <c r="CZ117" s="9">
        <v>61.613999999999997</v>
      </c>
      <c r="DA117" s="9">
        <v>35.427</v>
      </c>
      <c r="DB117" s="9">
        <v>26.187000000000001</v>
      </c>
      <c r="DC117" s="9">
        <v>10.997999999999999</v>
      </c>
      <c r="DD117" s="9">
        <v>7.7309999999999999</v>
      </c>
      <c r="DE117" s="9">
        <v>3.2669999999999999</v>
      </c>
      <c r="DF117" s="9">
        <v>6.5510000000000002</v>
      </c>
      <c r="DG117" s="9">
        <v>4.8410000000000002</v>
      </c>
      <c r="DH117" s="9">
        <v>1.71</v>
      </c>
      <c r="DI117" s="9">
        <v>4.4470000000000001</v>
      </c>
      <c r="DJ117" s="9">
        <v>2.8889999999999998</v>
      </c>
      <c r="DK117" s="9">
        <v>1.5569999999999999</v>
      </c>
      <c r="DL117" s="9">
        <v>50.616999999999997</v>
      </c>
      <c r="DM117" s="9">
        <v>27.696000000000002</v>
      </c>
      <c r="DN117" s="9">
        <v>22.920999999999999</v>
      </c>
      <c r="DO117" s="9">
        <v>406.03800000000001</v>
      </c>
      <c r="DP117" s="9">
        <v>223.85</v>
      </c>
      <c r="DQ117" s="9">
        <v>182.18799999999999</v>
      </c>
      <c r="DR117" s="9">
        <v>93.980999999999995</v>
      </c>
      <c r="DS117" s="9">
        <v>65.191000000000003</v>
      </c>
      <c r="DT117" s="9">
        <v>28.791</v>
      </c>
      <c r="DU117" s="9">
        <v>312.05700000000002</v>
      </c>
      <c r="DV117" s="9">
        <v>158.65899999999999</v>
      </c>
      <c r="DW117" s="9">
        <v>153.39699999999999</v>
      </c>
      <c r="DX117" s="9">
        <v>101.14400000000001</v>
      </c>
      <c r="DY117" s="9">
        <v>70.518000000000001</v>
      </c>
      <c r="DZ117" s="9">
        <v>30.626000000000001</v>
      </c>
      <c r="EA117" s="9">
        <v>335.274</v>
      </c>
      <c r="EB117" s="9">
        <v>167.697</v>
      </c>
      <c r="EC117" s="9">
        <v>167.577</v>
      </c>
      <c r="ED117" s="9">
        <v>318.608</v>
      </c>
      <c r="EE117" s="9">
        <v>163.501</v>
      </c>
      <c r="EF117" s="9">
        <v>155.107</v>
      </c>
      <c r="EG117" s="9">
        <v>828.21500000000003</v>
      </c>
      <c r="EH117" s="9">
        <v>411.50799999999998</v>
      </c>
      <c r="EI117" s="9">
        <v>416.70699999999999</v>
      </c>
      <c r="EJ117" s="9">
        <v>190.07599999999999</v>
      </c>
      <c r="EK117" s="9">
        <v>123.208</v>
      </c>
      <c r="EL117" s="9">
        <v>66.869</v>
      </c>
      <c r="EM117" s="9">
        <v>638.13800000000003</v>
      </c>
      <c r="EN117" s="9">
        <v>288.3</v>
      </c>
      <c r="EO117" s="9">
        <v>349.83800000000002</v>
      </c>
      <c r="EP117" s="9">
        <v>211.708</v>
      </c>
      <c r="EQ117" s="9">
        <v>115.283</v>
      </c>
      <c r="ER117" s="9">
        <v>96.424999999999997</v>
      </c>
      <c r="ES117" s="9">
        <v>28.550999999999998</v>
      </c>
      <c r="ET117" s="9">
        <v>16.25</v>
      </c>
      <c r="EU117" s="9">
        <v>12.301</v>
      </c>
      <c r="EV117" s="9">
        <v>2.1269999999999998</v>
      </c>
      <c r="EW117" s="9">
        <v>0.92100000000000004</v>
      </c>
      <c r="EX117" s="9">
        <v>1.206</v>
      </c>
      <c r="EY117" s="9">
        <v>1.4279999999999999</v>
      </c>
      <c r="EZ117" s="9">
        <v>0.76100000000000001</v>
      </c>
      <c r="FA117" s="9">
        <v>0.66700000000000004</v>
      </c>
      <c r="FB117" s="9">
        <v>0.69899999999999995</v>
      </c>
      <c r="FC117" s="9">
        <v>0.16</v>
      </c>
      <c r="FD117" s="9">
        <v>0.53900000000000003</v>
      </c>
      <c r="FE117" s="9">
        <v>26.423999999999999</v>
      </c>
      <c r="FF117" s="9">
        <v>15.327999999999999</v>
      </c>
      <c r="FG117" s="9">
        <v>11.095000000000001</v>
      </c>
      <c r="FH117" s="9">
        <v>199.06800000000001</v>
      </c>
      <c r="FI117" s="9">
        <v>109.514</v>
      </c>
      <c r="FJ117" s="9">
        <v>89.554000000000002</v>
      </c>
      <c r="FK117" s="9">
        <v>22.106999999999999</v>
      </c>
      <c r="FL117" s="9">
        <v>15.606999999999999</v>
      </c>
      <c r="FM117" s="9">
        <v>6.5010000000000003</v>
      </c>
      <c r="FN117" s="9">
        <v>176.96</v>
      </c>
      <c r="FO117" s="9">
        <v>93.906999999999996</v>
      </c>
      <c r="FP117" s="9">
        <v>83.054000000000002</v>
      </c>
      <c r="FQ117" s="9">
        <v>23.695</v>
      </c>
      <c r="FR117" s="9">
        <v>16.527999999999999</v>
      </c>
      <c r="FS117" s="9">
        <v>7.1669999999999998</v>
      </c>
      <c r="FT117" s="9">
        <v>188.01300000000001</v>
      </c>
      <c r="FU117" s="9">
        <v>98.754999999999995</v>
      </c>
      <c r="FV117" s="9">
        <v>89.257999999999996</v>
      </c>
      <c r="FW117" s="9">
        <v>178.38800000000001</v>
      </c>
      <c r="FX117" s="9">
        <v>94.668000000000006</v>
      </c>
      <c r="FY117" s="9">
        <v>83.72</v>
      </c>
      <c r="FZ117" s="9">
        <v>1350.155</v>
      </c>
      <c r="GA117" s="9">
        <v>694.34199999999998</v>
      </c>
      <c r="GB117" s="9">
        <v>655.81299999999999</v>
      </c>
      <c r="GC117" s="9">
        <v>804.28</v>
      </c>
      <c r="GD117" s="9">
        <v>457.589</v>
      </c>
      <c r="GE117" s="9">
        <v>346.69099999999997</v>
      </c>
      <c r="GF117" s="9">
        <v>545.875</v>
      </c>
      <c r="GG117" s="9">
        <v>236.75299999999999</v>
      </c>
      <c r="GH117" s="9">
        <v>309.12200000000001</v>
      </c>
      <c r="GI117" s="9">
        <v>224.71</v>
      </c>
      <c r="GJ117" s="9">
        <v>122.932</v>
      </c>
      <c r="GK117" s="9">
        <v>101.77800000000001</v>
      </c>
      <c r="GL117" s="9">
        <v>33.064</v>
      </c>
      <c r="GM117" s="9">
        <v>19.177</v>
      </c>
      <c r="GN117" s="9">
        <v>13.885999999999999</v>
      </c>
      <c r="GO117" s="9">
        <v>8.8710000000000004</v>
      </c>
      <c r="GP117" s="9">
        <v>6.81</v>
      </c>
      <c r="GQ117" s="9">
        <v>2.0609999999999999</v>
      </c>
      <c r="GR117" s="9">
        <v>5.1230000000000002</v>
      </c>
      <c r="GS117" s="9">
        <v>4.08</v>
      </c>
      <c r="GT117" s="9">
        <v>1.0429999999999999</v>
      </c>
      <c r="GU117" s="9">
        <v>3.7480000000000002</v>
      </c>
      <c r="GV117" s="9">
        <v>2.73</v>
      </c>
      <c r="GW117" s="9">
        <v>1.018</v>
      </c>
      <c r="GX117" s="9">
        <v>24.193000000000001</v>
      </c>
      <c r="GY117" s="9">
        <v>12.368</v>
      </c>
      <c r="GZ117" s="9">
        <v>11.824999999999999</v>
      </c>
      <c r="HA117" s="9">
        <v>206.97</v>
      </c>
      <c r="HB117" s="9">
        <v>114.337</v>
      </c>
      <c r="HC117" s="9">
        <v>92.634</v>
      </c>
      <c r="HD117" s="9">
        <v>71.873999999999995</v>
      </c>
      <c r="HE117" s="9">
        <v>49.584000000000003</v>
      </c>
      <c r="HF117" s="9">
        <v>22.29</v>
      </c>
      <c r="HG117" s="9">
        <v>135.096</v>
      </c>
      <c r="HH117" s="9">
        <v>64.753</v>
      </c>
      <c r="HI117" s="9">
        <v>70.343999999999994</v>
      </c>
      <c r="HJ117" s="9">
        <v>77.448999999999998</v>
      </c>
      <c r="HK117" s="9">
        <v>53.99</v>
      </c>
      <c r="HL117" s="9">
        <v>23.459</v>
      </c>
      <c r="HM117" s="9">
        <v>147.261</v>
      </c>
      <c r="HN117" s="9">
        <v>68.941999999999993</v>
      </c>
      <c r="HO117" s="9">
        <v>78.319000000000003</v>
      </c>
      <c r="HP117" s="9">
        <v>140.22</v>
      </c>
      <c r="HQ117" s="9">
        <v>68.832999999999998</v>
      </c>
      <c r="HR117" s="9">
        <v>71.387</v>
      </c>
      <c r="HS117" s="9">
        <v>3270.433</v>
      </c>
      <c r="HT117" s="9">
        <v>1716.79</v>
      </c>
      <c r="HU117" s="9">
        <v>1553.643</v>
      </c>
      <c r="HV117" s="9">
        <v>2570.6379999999999</v>
      </c>
      <c r="HW117" s="9">
        <v>1509.4929999999999</v>
      </c>
      <c r="HX117" s="9">
        <v>1061.145</v>
      </c>
      <c r="HY117" s="9">
        <v>699.79600000000005</v>
      </c>
      <c r="HZ117" s="9">
        <v>207.298</v>
      </c>
      <c r="IA117" s="9">
        <v>492.49799999999999</v>
      </c>
      <c r="IB117" s="9">
        <v>370.35500000000002</v>
      </c>
      <c r="IC117" s="9">
        <v>213.49</v>
      </c>
      <c r="ID117" s="9">
        <v>156.86500000000001</v>
      </c>
      <c r="IE117" s="9">
        <v>63.287999999999997</v>
      </c>
      <c r="IF117" s="9">
        <v>34.277000000000001</v>
      </c>
      <c r="IG117" s="9">
        <v>29.010999999999999</v>
      </c>
      <c r="IH117" s="9">
        <v>30.114999999999998</v>
      </c>
      <c r="II117" s="9">
        <v>22.573</v>
      </c>
      <c r="IJ117" s="9">
        <v>7.5419999999999998</v>
      </c>
      <c r="IK117" s="9">
        <v>14.867000000000001</v>
      </c>
      <c r="IL117" s="9">
        <v>10.667</v>
      </c>
      <c r="IM117" s="9">
        <v>4.1989999999999998</v>
      </c>
      <c r="IN117" s="9">
        <v>15.249000000000001</v>
      </c>
      <c r="IO117" s="9">
        <v>11.906000000000001</v>
      </c>
      <c r="IP117" s="9">
        <v>3.3420000000000001</v>
      </c>
      <c r="IQ117" s="9">
        <v>33.173000000000002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749</v>
      </c>
      <c r="IE1" s="3" t="s">
        <v>750</v>
      </c>
      <c r="IF1" s="3" t="s">
        <v>751</v>
      </c>
      <c r="IG1" s="3" t="s">
        <v>752</v>
      </c>
      <c r="IH1" s="3" t="s">
        <v>753</v>
      </c>
      <c r="II1" s="3" t="s">
        <v>754</v>
      </c>
      <c r="IJ1" s="3" t="s">
        <v>755</v>
      </c>
      <c r="IK1" s="3" t="s">
        <v>756</v>
      </c>
      <c r="IL1" s="3" t="s">
        <v>757</v>
      </c>
      <c r="IM1" s="3" t="s">
        <v>758</v>
      </c>
      <c r="IN1" s="3" t="s">
        <v>759</v>
      </c>
      <c r="IO1" s="3" t="s">
        <v>760</v>
      </c>
      <c r="IP1" s="3" t="s">
        <v>761</v>
      </c>
      <c r="IQ1" s="3" t="s">
        <v>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45047</v>
      </c>
      <c r="C8" s="6">
        <v>45047</v>
      </c>
      <c r="D8" s="6">
        <v>45047</v>
      </c>
      <c r="E8" s="6">
        <v>45047</v>
      </c>
      <c r="F8" s="6">
        <v>45047</v>
      </c>
      <c r="G8" s="6">
        <v>45047</v>
      </c>
      <c r="H8" s="6">
        <v>45047</v>
      </c>
      <c r="I8" s="6">
        <v>45047</v>
      </c>
      <c r="J8" s="6">
        <v>45047</v>
      </c>
      <c r="K8" s="6">
        <v>45047</v>
      </c>
      <c r="L8" s="6">
        <v>45047</v>
      </c>
      <c r="M8" s="6">
        <v>45047</v>
      </c>
      <c r="N8" s="6">
        <v>45047</v>
      </c>
      <c r="O8" s="6">
        <v>45047</v>
      </c>
      <c r="P8" s="6">
        <v>45047</v>
      </c>
      <c r="Q8" s="6">
        <v>45047</v>
      </c>
      <c r="R8" s="6">
        <v>45047</v>
      </c>
      <c r="S8" s="6">
        <v>45047</v>
      </c>
      <c r="T8" s="6">
        <v>45047</v>
      </c>
      <c r="U8" s="6">
        <v>45047</v>
      </c>
      <c r="V8" s="6">
        <v>45047</v>
      </c>
      <c r="W8" s="6">
        <v>45047</v>
      </c>
      <c r="X8" s="6">
        <v>45047</v>
      </c>
      <c r="Y8" s="6">
        <v>45047</v>
      </c>
      <c r="Z8" s="6">
        <v>45047</v>
      </c>
      <c r="AA8" s="6">
        <v>45047</v>
      </c>
      <c r="AB8" s="6">
        <v>45047</v>
      </c>
      <c r="AC8" s="6">
        <v>45047</v>
      </c>
      <c r="AD8" s="6">
        <v>45047</v>
      </c>
      <c r="AE8" s="6">
        <v>45047</v>
      </c>
      <c r="AF8" s="6">
        <v>45047</v>
      </c>
      <c r="AG8" s="6">
        <v>45047</v>
      </c>
      <c r="AH8" s="6">
        <v>45047</v>
      </c>
      <c r="AI8" s="6">
        <v>45047</v>
      </c>
      <c r="AJ8" s="6">
        <v>45047</v>
      </c>
      <c r="AK8" s="6">
        <v>45047</v>
      </c>
      <c r="AL8" s="6">
        <v>45047</v>
      </c>
      <c r="AM8" s="6">
        <v>45047</v>
      </c>
      <c r="AN8" s="6">
        <v>45047</v>
      </c>
      <c r="AO8" s="6">
        <v>45047</v>
      </c>
      <c r="AP8" s="6">
        <v>45047</v>
      </c>
      <c r="AQ8" s="6">
        <v>45047</v>
      </c>
      <c r="AR8" s="6">
        <v>45047</v>
      </c>
      <c r="AS8" s="6">
        <v>45047</v>
      </c>
      <c r="AT8" s="6">
        <v>45047</v>
      </c>
      <c r="AU8" s="6">
        <v>45047</v>
      </c>
      <c r="AV8" s="6">
        <v>45047</v>
      </c>
      <c r="AW8" s="6">
        <v>45047</v>
      </c>
      <c r="AX8" s="6">
        <v>45047</v>
      </c>
      <c r="AY8" s="6">
        <v>45047</v>
      </c>
      <c r="AZ8" s="6">
        <v>45047</v>
      </c>
      <c r="BA8" s="6">
        <v>45047</v>
      </c>
      <c r="BB8" s="6">
        <v>45047</v>
      </c>
      <c r="BC8" s="6">
        <v>45047</v>
      </c>
      <c r="BD8" s="6">
        <v>45047</v>
      </c>
      <c r="BE8" s="6">
        <v>45047</v>
      </c>
      <c r="BF8" s="6">
        <v>45047</v>
      </c>
      <c r="BG8" s="6">
        <v>45047</v>
      </c>
      <c r="BH8" s="6">
        <v>45047</v>
      </c>
      <c r="BI8" s="6">
        <v>45047</v>
      </c>
      <c r="BJ8" s="6">
        <v>45047</v>
      </c>
      <c r="BK8" s="6">
        <v>45047</v>
      </c>
      <c r="BL8" s="6">
        <v>45047</v>
      </c>
      <c r="BM8" s="6">
        <v>45047</v>
      </c>
      <c r="BN8" s="6">
        <v>45047</v>
      </c>
      <c r="BO8" s="6">
        <v>45047</v>
      </c>
      <c r="BP8" s="6">
        <v>45047</v>
      </c>
      <c r="BQ8" s="6">
        <v>45047</v>
      </c>
      <c r="BR8" s="6">
        <v>45047</v>
      </c>
      <c r="BS8" s="6">
        <v>45047</v>
      </c>
      <c r="BT8" s="6">
        <v>45047</v>
      </c>
      <c r="BU8" s="6">
        <v>45047</v>
      </c>
      <c r="BV8" s="6">
        <v>45047</v>
      </c>
      <c r="BW8" s="6">
        <v>45047</v>
      </c>
      <c r="BX8" s="6">
        <v>45047</v>
      </c>
      <c r="BY8" s="6">
        <v>45047</v>
      </c>
      <c r="BZ8" s="6">
        <v>45047</v>
      </c>
      <c r="CA8" s="6">
        <v>45047</v>
      </c>
      <c r="CB8" s="6">
        <v>45047</v>
      </c>
      <c r="CC8" s="6">
        <v>45047</v>
      </c>
      <c r="CD8" s="6">
        <v>45047</v>
      </c>
      <c r="CE8" s="6">
        <v>45047</v>
      </c>
      <c r="CF8" s="6">
        <v>45047</v>
      </c>
      <c r="CG8" s="6">
        <v>45047</v>
      </c>
      <c r="CH8" s="6">
        <v>45047</v>
      </c>
      <c r="CI8" s="6">
        <v>45047</v>
      </c>
      <c r="CJ8" s="6">
        <v>45047</v>
      </c>
      <c r="CK8" s="6">
        <v>45047</v>
      </c>
      <c r="CL8" s="6">
        <v>45047</v>
      </c>
      <c r="CM8" s="6">
        <v>45047</v>
      </c>
      <c r="CN8" s="6">
        <v>45047</v>
      </c>
      <c r="CO8" s="6">
        <v>45047</v>
      </c>
      <c r="CP8" s="6">
        <v>45047</v>
      </c>
      <c r="CQ8" s="6">
        <v>45047</v>
      </c>
      <c r="CR8" s="6">
        <v>45047</v>
      </c>
      <c r="CS8" s="6">
        <v>45047</v>
      </c>
      <c r="CT8" s="6">
        <v>45047</v>
      </c>
      <c r="CU8" s="6">
        <v>45047</v>
      </c>
      <c r="CV8" s="6">
        <v>45047</v>
      </c>
      <c r="CW8" s="6">
        <v>45047</v>
      </c>
      <c r="CX8" s="6">
        <v>45047</v>
      </c>
      <c r="CY8" s="6">
        <v>45047</v>
      </c>
      <c r="CZ8" s="6">
        <v>45047</v>
      </c>
      <c r="DA8" s="6">
        <v>45047</v>
      </c>
      <c r="DB8" s="6">
        <v>45047</v>
      </c>
      <c r="DC8" s="6">
        <v>45047</v>
      </c>
      <c r="DD8" s="6">
        <v>45047</v>
      </c>
      <c r="DE8" s="6">
        <v>45047</v>
      </c>
      <c r="DF8" s="6">
        <v>45047</v>
      </c>
      <c r="DG8" s="6">
        <v>45047</v>
      </c>
      <c r="DH8" s="6">
        <v>45047</v>
      </c>
      <c r="DI8" s="6">
        <v>45047</v>
      </c>
      <c r="DJ8" s="6">
        <v>45047</v>
      </c>
      <c r="DK8" s="6">
        <v>45047</v>
      </c>
      <c r="DL8" s="6">
        <v>45047</v>
      </c>
      <c r="DM8" s="6">
        <v>45047</v>
      </c>
      <c r="DN8" s="6">
        <v>45047</v>
      </c>
      <c r="DO8" s="6">
        <v>45047</v>
      </c>
      <c r="DP8" s="6">
        <v>45047</v>
      </c>
      <c r="DQ8" s="6">
        <v>45047</v>
      </c>
      <c r="DR8" s="6">
        <v>45047</v>
      </c>
      <c r="DS8" s="6">
        <v>45047</v>
      </c>
      <c r="DT8" s="6">
        <v>45047</v>
      </c>
      <c r="DU8" s="6">
        <v>45047</v>
      </c>
      <c r="DV8" s="6">
        <v>45047</v>
      </c>
      <c r="DW8" s="6">
        <v>45047</v>
      </c>
      <c r="DX8" s="6">
        <v>45047</v>
      </c>
      <c r="DY8" s="6">
        <v>45047</v>
      </c>
      <c r="DZ8" s="6">
        <v>45047</v>
      </c>
      <c r="EA8" s="6">
        <v>45047</v>
      </c>
      <c r="EB8" s="6">
        <v>45047</v>
      </c>
      <c r="EC8" s="6">
        <v>45047</v>
      </c>
      <c r="ED8" s="6">
        <v>45047</v>
      </c>
      <c r="EE8" s="6">
        <v>45047</v>
      </c>
      <c r="EF8" s="6">
        <v>45047</v>
      </c>
      <c r="EG8" s="6">
        <v>45047</v>
      </c>
      <c r="EH8" s="6">
        <v>45047</v>
      </c>
      <c r="EI8" s="6">
        <v>45047</v>
      </c>
      <c r="EJ8" s="6">
        <v>45047</v>
      </c>
      <c r="EK8" s="6">
        <v>45047</v>
      </c>
      <c r="EL8" s="6">
        <v>45047</v>
      </c>
      <c r="EM8" s="6">
        <v>45047</v>
      </c>
      <c r="EN8" s="6">
        <v>45047</v>
      </c>
      <c r="EO8" s="6">
        <v>45047</v>
      </c>
      <c r="EP8" s="6">
        <v>45047</v>
      </c>
      <c r="EQ8" s="6">
        <v>45047</v>
      </c>
      <c r="ER8" s="6">
        <v>45047</v>
      </c>
      <c r="ES8" s="6">
        <v>45047</v>
      </c>
      <c r="ET8" s="6">
        <v>45047</v>
      </c>
      <c r="EU8" s="6">
        <v>45047</v>
      </c>
      <c r="EV8" s="6">
        <v>45047</v>
      </c>
      <c r="EW8" s="6">
        <v>45047</v>
      </c>
      <c r="EX8" s="6">
        <v>45047</v>
      </c>
      <c r="EY8" s="6">
        <v>45047</v>
      </c>
      <c r="EZ8" s="6">
        <v>45047</v>
      </c>
      <c r="FA8" s="6">
        <v>45047</v>
      </c>
      <c r="FB8" s="6">
        <v>45047</v>
      </c>
      <c r="FC8" s="6">
        <v>45047</v>
      </c>
      <c r="FD8" s="6">
        <v>45047</v>
      </c>
      <c r="FE8" s="6">
        <v>45047</v>
      </c>
      <c r="FF8" s="6">
        <v>45047</v>
      </c>
      <c r="FG8" s="6">
        <v>45047</v>
      </c>
      <c r="FH8" s="6">
        <v>45047</v>
      </c>
      <c r="FI8" s="6">
        <v>45047</v>
      </c>
      <c r="FJ8" s="6">
        <v>45047</v>
      </c>
      <c r="FK8" s="6">
        <v>45047</v>
      </c>
      <c r="FL8" s="6">
        <v>45047</v>
      </c>
      <c r="FM8" s="6">
        <v>45047</v>
      </c>
      <c r="FN8" s="6">
        <v>45047</v>
      </c>
      <c r="FO8" s="6">
        <v>45047</v>
      </c>
      <c r="FP8" s="6">
        <v>45047</v>
      </c>
      <c r="FQ8" s="6">
        <v>45047</v>
      </c>
      <c r="FR8" s="6">
        <v>45047</v>
      </c>
      <c r="FS8" s="6">
        <v>45047</v>
      </c>
      <c r="FT8" s="6">
        <v>45047</v>
      </c>
      <c r="FU8" s="6">
        <v>45047</v>
      </c>
      <c r="FV8" s="6">
        <v>45047</v>
      </c>
      <c r="FW8" s="6">
        <v>45047</v>
      </c>
      <c r="FX8" s="6">
        <v>45047</v>
      </c>
      <c r="FY8" s="6">
        <v>45047</v>
      </c>
      <c r="FZ8" s="6">
        <v>45047</v>
      </c>
      <c r="GA8" s="6">
        <v>45047</v>
      </c>
      <c r="GB8" s="6">
        <v>45047</v>
      </c>
      <c r="GC8" s="6">
        <v>45047</v>
      </c>
      <c r="GD8" s="6">
        <v>45047</v>
      </c>
      <c r="GE8" s="6">
        <v>45047</v>
      </c>
      <c r="GF8" s="6">
        <v>45047</v>
      </c>
      <c r="GG8" s="6">
        <v>45047</v>
      </c>
      <c r="GH8" s="6">
        <v>45047</v>
      </c>
      <c r="GI8" s="6">
        <v>45047</v>
      </c>
      <c r="GJ8" s="6">
        <v>45047</v>
      </c>
      <c r="GK8" s="6">
        <v>45047</v>
      </c>
      <c r="GL8" s="6">
        <v>45047</v>
      </c>
      <c r="GM8" s="6">
        <v>45047</v>
      </c>
      <c r="GN8" s="6">
        <v>45047</v>
      </c>
      <c r="GO8" s="6">
        <v>45047</v>
      </c>
      <c r="GP8" s="6">
        <v>45047</v>
      </c>
      <c r="GQ8" s="6">
        <v>45047</v>
      </c>
      <c r="GR8" s="6">
        <v>45047</v>
      </c>
      <c r="GS8" s="6">
        <v>45047</v>
      </c>
      <c r="GT8" s="6">
        <v>45047</v>
      </c>
      <c r="GU8" s="6">
        <v>45047</v>
      </c>
      <c r="GV8" s="6">
        <v>45047</v>
      </c>
      <c r="GW8" s="6">
        <v>45047</v>
      </c>
      <c r="GX8" s="6">
        <v>45047</v>
      </c>
      <c r="GY8" s="6">
        <v>45047</v>
      </c>
      <c r="GZ8" s="6">
        <v>45047</v>
      </c>
      <c r="HA8" s="6">
        <v>45047</v>
      </c>
      <c r="HB8" s="6">
        <v>45047</v>
      </c>
      <c r="HC8" s="6">
        <v>45047</v>
      </c>
      <c r="HD8" s="6">
        <v>45047</v>
      </c>
      <c r="HE8" s="6">
        <v>45047</v>
      </c>
      <c r="HF8" s="6">
        <v>45047</v>
      </c>
      <c r="HG8" s="6">
        <v>45047</v>
      </c>
      <c r="HH8" s="6">
        <v>45047</v>
      </c>
      <c r="HI8" s="6">
        <v>45047</v>
      </c>
      <c r="HJ8" s="6">
        <v>45047</v>
      </c>
      <c r="HK8" s="6">
        <v>45047</v>
      </c>
      <c r="HL8" s="6">
        <v>45047</v>
      </c>
      <c r="HM8" s="6">
        <v>45047</v>
      </c>
      <c r="HN8" s="6">
        <v>45047</v>
      </c>
      <c r="HO8" s="6">
        <v>45047</v>
      </c>
      <c r="HP8" s="6">
        <v>45047</v>
      </c>
      <c r="HQ8" s="6">
        <v>45047</v>
      </c>
      <c r="HR8" s="6">
        <v>45047</v>
      </c>
      <c r="HS8" s="6">
        <v>45047</v>
      </c>
      <c r="HT8" s="6">
        <v>45047</v>
      </c>
      <c r="HU8" s="6">
        <v>45047</v>
      </c>
      <c r="HV8" s="6">
        <v>45047</v>
      </c>
      <c r="HW8" s="6">
        <v>45047</v>
      </c>
      <c r="HX8" s="6">
        <v>45047</v>
      </c>
      <c r="HY8" s="6">
        <v>45047</v>
      </c>
      <c r="HZ8" s="6">
        <v>45047</v>
      </c>
      <c r="IA8" s="6">
        <v>45047</v>
      </c>
      <c r="IB8" s="6">
        <v>45047</v>
      </c>
      <c r="IC8" s="6">
        <v>45047</v>
      </c>
      <c r="ID8" s="6">
        <v>45047</v>
      </c>
      <c r="IE8" s="6">
        <v>45047</v>
      </c>
      <c r="IF8" s="6">
        <v>45047</v>
      </c>
      <c r="IG8" s="6">
        <v>45047</v>
      </c>
      <c r="IH8" s="6">
        <v>45047</v>
      </c>
      <c r="II8" s="6">
        <v>45047</v>
      </c>
      <c r="IJ8" s="6">
        <v>45047</v>
      </c>
      <c r="IK8" s="6">
        <v>45047</v>
      </c>
      <c r="IL8" s="6">
        <v>45047</v>
      </c>
      <c r="IM8" s="6">
        <v>45047</v>
      </c>
      <c r="IN8" s="6">
        <v>45047</v>
      </c>
      <c r="IO8" s="6">
        <v>45047</v>
      </c>
      <c r="IP8" s="6">
        <v>45047</v>
      </c>
      <c r="IQ8" s="6">
        <v>45047</v>
      </c>
    </row>
    <row r="9" spans="1:251">
      <c r="A9" s="4" t="s">
        <v>257</v>
      </c>
      <c r="B9" s="1">
        <v>107</v>
      </c>
      <c r="C9" s="1">
        <v>107</v>
      </c>
      <c r="D9" s="1">
        <v>107</v>
      </c>
      <c r="E9" s="1">
        <v>107</v>
      </c>
      <c r="F9" s="1">
        <v>107</v>
      </c>
      <c r="G9" s="1">
        <v>107</v>
      </c>
      <c r="H9" s="1">
        <v>107</v>
      </c>
      <c r="I9" s="1">
        <v>107</v>
      </c>
      <c r="J9" s="1">
        <v>107</v>
      </c>
      <c r="K9" s="1">
        <v>107</v>
      </c>
      <c r="L9" s="1">
        <v>107</v>
      </c>
      <c r="M9" s="1">
        <v>107</v>
      </c>
      <c r="N9" s="1">
        <v>107</v>
      </c>
      <c r="O9" s="1">
        <v>107</v>
      </c>
      <c r="P9" s="1">
        <v>107</v>
      </c>
      <c r="Q9" s="1">
        <v>107</v>
      </c>
      <c r="R9" s="1">
        <v>107</v>
      </c>
      <c r="S9" s="1">
        <v>107</v>
      </c>
      <c r="T9" s="1">
        <v>107</v>
      </c>
      <c r="U9" s="1">
        <v>107</v>
      </c>
      <c r="V9" s="1">
        <v>107</v>
      </c>
      <c r="W9" s="1">
        <v>107</v>
      </c>
      <c r="X9" s="1">
        <v>107</v>
      </c>
      <c r="Y9" s="1">
        <v>107</v>
      </c>
      <c r="Z9" s="1">
        <v>107</v>
      </c>
      <c r="AA9" s="1">
        <v>107</v>
      </c>
      <c r="AB9" s="1">
        <v>107</v>
      </c>
      <c r="AC9" s="1">
        <v>107</v>
      </c>
      <c r="AD9" s="1">
        <v>107</v>
      </c>
      <c r="AE9" s="1">
        <v>107</v>
      </c>
      <c r="AF9" s="1">
        <v>107</v>
      </c>
      <c r="AG9" s="1">
        <v>107</v>
      </c>
      <c r="AH9" s="1">
        <v>107</v>
      </c>
      <c r="AI9" s="1">
        <v>107</v>
      </c>
      <c r="AJ9" s="1">
        <v>107</v>
      </c>
      <c r="AK9" s="1">
        <v>107</v>
      </c>
      <c r="AL9" s="1">
        <v>107</v>
      </c>
      <c r="AM9" s="1">
        <v>107</v>
      </c>
      <c r="AN9" s="1">
        <v>107</v>
      </c>
      <c r="AO9" s="1">
        <v>107</v>
      </c>
      <c r="AP9" s="1">
        <v>107</v>
      </c>
      <c r="AQ9" s="1">
        <v>107</v>
      </c>
      <c r="AR9" s="1">
        <v>107</v>
      </c>
      <c r="AS9" s="1">
        <v>107</v>
      </c>
      <c r="AT9" s="1">
        <v>107</v>
      </c>
      <c r="AU9" s="1">
        <v>107</v>
      </c>
      <c r="AV9" s="1">
        <v>107</v>
      </c>
      <c r="AW9" s="1">
        <v>107</v>
      </c>
      <c r="AX9" s="1">
        <v>107</v>
      </c>
      <c r="AY9" s="1">
        <v>107</v>
      </c>
      <c r="AZ9" s="1">
        <v>107</v>
      </c>
      <c r="BA9" s="1">
        <v>107</v>
      </c>
      <c r="BB9" s="1">
        <v>107</v>
      </c>
      <c r="BC9" s="1">
        <v>107</v>
      </c>
      <c r="BD9" s="1">
        <v>107</v>
      </c>
      <c r="BE9" s="1">
        <v>107</v>
      </c>
      <c r="BF9" s="1">
        <v>107</v>
      </c>
      <c r="BG9" s="1">
        <v>107</v>
      </c>
      <c r="BH9" s="1">
        <v>107</v>
      </c>
      <c r="BI9" s="1">
        <v>107</v>
      </c>
      <c r="BJ9" s="1">
        <v>107</v>
      </c>
      <c r="BK9" s="1">
        <v>107</v>
      </c>
      <c r="BL9" s="1">
        <v>107</v>
      </c>
      <c r="BM9" s="1">
        <v>107</v>
      </c>
      <c r="BN9" s="1">
        <v>107</v>
      </c>
      <c r="BO9" s="1">
        <v>107</v>
      </c>
      <c r="BP9" s="1">
        <v>107</v>
      </c>
      <c r="BQ9" s="1">
        <v>107</v>
      </c>
      <c r="BR9" s="1">
        <v>107</v>
      </c>
      <c r="BS9" s="1">
        <v>107</v>
      </c>
      <c r="BT9" s="1">
        <v>107</v>
      </c>
      <c r="BU9" s="1">
        <v>107</v>
      </c>
      <c r="BV9" s="1">
        <v>107</v>
      </c>
      <c r="BW9" s="1">
        <v>107</v>
      </c>
      <c r="BX9" s="1">
        <v>107</v>
      </c>
      <c r="BY9" s="1">
        <v>107</v>
      </c>
      <c r="BZ9" s="1">
        <v>107</v>
      </c>
      <c r="CA9" s="1">
        <v>107</v>
      </c>
      <c r="CB9" s="1">
        <v>107</v>
      </c>
      <c r="CC9" s="1">
        <v>107</v>
      </c>
      <c r="CD9" s="1">
        <v>107</v>
      </c>
      <c r="CE9" s="1">
        <v>107</v>
      </c>
      <c r="CF9" s="1">
        <v>107</v>
      </c>
      <c r="CG9" s="1">
        <v>107</v>
      </c>
      <c r="CH9" s="1">
        <v>107</v>
      </c>
      <c r="CI9" s="1">
        <v>107</v>
      </c>
      <c r="CJ9" s="1">
        <v>107</v>
      </c>
      <c r="CK9" s="1">
        <v>107</v>
      </c>
      <c r="CL9" s="1">
        <v>107</v>
      </c>
      <c r="CM9" s="1">
        <v>107</v>
      </c>
      <c r="CN9" s="1">
        <v>107</v>
      </c>
      <c r="CO9" s="1">
        <v>107</v>
      </c>
      <c r="CP9" s="1">
        <v>107</v>
      </c>
      <c r="CQ9" s="1">
        <v>107</v>
      </c>
      <c r="CR9" s="1">
        <v>107</v>
      </c>
      <c r="CS9" s="1">
        <v>107</v>
      </c>
      <c r="CT9" s="1">
        <v>107</v>
      </c>
      <c r="CU9" s="1">
        <v>107</v>
      </c>
      <c r="CV9" s="1">
        <v>107</v>
      </c>
      <c r="CW9" s="1">
        <v>107</v>
      </c>
      <c r="CX9" s="1">
        <v>107</v>
      </c>
      <c r="CY9" s="1">
        <v>107</v>
      </c>
      <c r="CZ9" s="1">
        <v>107</v>
      </c>
      <c r="DA9" s="1">
        <v>107</v>
      </c>
      <c r="DB9" s="1">
        <v>107</v>
      </c>
      <c r="DC9" s="1">
        <v>107</v>
      </c>
      <c r="DD9" s="1">
        <v>107</v>
      </c>
      <c r="DE9" s="1">
        <v>107</v>
      </c>
      <c r="DF9" s="1">
        <v>107</v>
      </c>
      <c r="DG9" s="1">
        <v>107</v>
      </c>
      <c r="DH9" s="1">
        <v>107</v>
      </c>
      <c r="DI9" s="1">
        <v>107</v>
      </c>
      <c r="DJ9" s="1">
        <v>107</v>
      </c>
      <c r="DK9" s="1">
        <v>107</v>
      </c>
      <c r="DL9" s="1">
        <v>107</v>
      </c>
      <c r="DM9" s="1">
        <v>107</v>
      </c>
      <c r="DN9" s="1">
        <v>107</v>
      </c>
      <c r="DO9" s="1">
        <v>107</v>
      </c>
      <c r="DP9" s="1">
        <v>107</v>
      </c>
      <c r="DQ9" s="1">
        <v>107</v>
      </c>
      <c r="DR9" s="1">
        <v>107</v>
      </c>
      <c r="DS9" s="1">
        <v>107</v>
      </c>
      <c r="DT9" s="1">
        <v>107</v>
      </c>
      <c r="DU9" s="1">
        <v>107</v>
      </c>
      <c r="DV9" s="1">
        <v>107</v>
      </c>
      <c r="DW9" s="1">
        <v>107</v>
      </c>
      <c r="DX9" s="1">
        <v>107</v>
      </c>
      <c r="DY9" s="1">
        <v>107</v>
      </c>
      <c r="DZ9" s="1">
        <v>107</v>
      </c>
      <c r="EA9" s="1">
        <v>107</v>
      </c>
      <c r="EB9" s="1">
        <v>107</v>
      </c>
      <c r="EC9" s="1">
        <v>107</v>
      </c>
      <c r="ED9" s="1">
        <v>107</v>
      </c>
      <c r="EE9" s="1">
        <v>107</v>
      </c>
      <c r="EF9" s="1">
        <v>107</v>
      </c>
      <c r="EG9" s="1">
        <v>107</v>
      </c>
      <c r="EH9" s="1">
        <v>107</v>
      </c>
      <c r="EI9" s="1">
        <v>107</v>
      </c>
      <c r="EJ9" s="1">
        <v>107</v>
      </c>
      <c r="EK9" s="1">
        <v>107</v>
      </c>
      <c r="EL9" s="1">
        <v>107</v>
      </c>
      <c r="EM9" s="1">
        <v>107</v>
      </c>
      <c r="EN9" s="1">
        <v>107</v>
      </c>
      <c r="EO9" s="1">
        <v>107</v>
      </c>
      <c r="EP9" s="1">
        <v>107</v>
      </c>
      <c r="EQ9" s="1">
        <v>107</v>
      </c>
      <c r="ER9" s="1">
        <v>107</v>
      </c>
      <c r="ES9" s="1">
        <v>107</v>
      </c>
      <c r="ET9" s="1">
        <v>107</v>
      </c>
      <c r="EU9" s="1">
        <v>107</v>
      </c>
      <c r="EV9" s="1">
        <v>107</v>
      </c>
      <c r="EW9" s="1">
        <v>107</v>
      </c>
      <c r="EX9" s="1">
        <v>107</v>
      </c>
      <c r="EY9" s="1">
        <v>107</v>
      </c>
      <c r="EZ9" s="1">
        <v>107</v>
      </c>
      <c r="FA9" s="1">
        <v>107</v>
      </c>
      <c r="FB9" s="1">
        <v>107</v>
      </c>
      <c r="FC9" s="1">
        <v>107</v>
      </c>
      <c r="FD9" s="1">
        <v>107</v>
      </c>
      <c r="FE9" s="1">
        <v>107</v>
      </c>
      <c r="FF9" s="1">
        <v>107</v>
      </c>
      <c r="FG9" s="1">
        <v>107</v>
      </c>
      <c r="FH9" s="1">
        <v>107</v>
      </c>
      <c r="FI9" s="1">
        <v>107</v>
      </c>
      <c r="FJ9" s="1">
        <v>107</v>
      </c>
      <c r="FK9" s="1">
        <v>107</v>
      </c>
      <c r="FL9" s="1">
        <v>107</v>
      </c>
      <c r="FM9" s="1">
        <v>107</v>
      </c>
      <c r="FN9" s="1">
        <v>107</v>
      </c>
      <c r="FO9" s="1">
        <v>107</v>
      </c>
      <c r="FP9" s="1">
        <v>107</v>
      </c>
      <c r="FQ9" s="1">
        <v>107</v>
      </c>
      <c r="FR9" s="1">
        <v>107</v>
      </c>
      <c r="FS9" s="1">
        <v>107</v>
      </c>
      <c r="FT9" s="1">
        <v>107</v>
      </c>
      <c r="FU9" s="1">
        <v>107</v>
      </c>
      <c r="FV9" s="1">
        <v>107</v>
      </c>
      <c r="FW9" s="1">
        <v>107</v>
      </c>
      <c r="FX9" s="1">
        <v>107</v>
      </c>
      <c r="FY9" s="1">
        <v>107</v>
      </c>
      <c r="FZ9" s="1">
        <v>107</v>
      </c>
      <c r="GA9" s="1">
        <v>107</v>
      </c>
      <c r="GB9" s="1">
        <v>107</v>
      </c>
      <c r="GC9" s="1">
        <v>107</v>
      </c>
      <c r="GD9" s="1">
        <v>107</v>
      </c>
      <c r="GE9" s="1">
        <v>107</v>
      </c>
      <c r="GF9" s="1">
        <v>107</v>
      </c>
      <c r="GG9" s="1">
        <v>107</v>
      </c>
      <c r="GH9" s="1">
        <v>107</v>
      </c>
      <c r="GI9" s="1">
        <v>107</v>
      </c>
      <c r="GJ9" s="1">
        <v>107</v>
      </c>
      <c r="GK9" s="1">
        <v>107</v>
      </c>
      <c r="GL9" s="1">
        <v>107</v>
      </c>
      <c r="GM9" s="1">
        <v>107</v>
      </c>
      <c r="GN9" s="1">
        <v>107</v>
      </c>
      <c r="GO9" s="1">
        <v>107</v>
      </c>
      <c r="GP9" s="1">
        <v>107</v>
      </c>
      <c r="GQ9" s="1">
        <v>107</v>
      </c>
      <c r="GR9" s="1">
        <v>107</v>
      </c>
      <c r="GS9" s="1">
        <v>107</v>
      </c>
      <c r="GT9" s="1">
        <v>107</v>
      </c>
      <c r="GU9" s="1">
        <v>107</v>
      </c>
      <c r="GV9" s="1">
        <v>107</v>
      </c>
      <c r="GW9" s="1">
        <v>107</v>
      </c>
      <c r="GX9" s="1">
        <v>107</v>
      </c>
      <c r="GY9" s="1">
        <v>107</v>
      </c>
      <c r="GZ9" s="1">
        <v>107</v>
      </c>
      <c r="HA9" s="1">
        <v>107</v>
      </c>
      <c r="HB9" s="1">
        <v>107</v>
      </c>
      <c r="HC9" s="1">
        <v>107</v>
      </c>
      <c r="HD9" s="1">
        <v>107</v>
      </c>
      <c r="HE9" s="1">
        <v>107</v>
      </c>
      <c r="HF9" s="1">
        <v>107</v>
      </c>
      <c r="HG9" s="1">
        <v>107</v>
      </c>
      <c r="HH9" s="1">
        <v>107</v>
      </c>
      <c r="HI9" s="1">
        <v>107</v>
      </c>
      <c r="HJ9" s="1">
        <v>107</v>
      </c>
      <c r="HK9" s="1">
        <v>107</v>
      </c>
      <c r="HL9" s="1">
        <v>107</v>
      </c>
      <c r="HM9" s="1">
        <v>107</v>
      </c>
      <c r="HN9" s="1">
        <v>107</v>
      </c>
      <c r="HO9" s="1">
        <v>107</v>
      </c>
      <c r="HP9" s="1">
        <v>107</v>
      </c>
      <c r="HQ9" s="1">
        <v>107</v>
      </c>
      <c r="HR9" s="1">
        <v>107</v>
      </c>
      <c r="HS9" s="1">
        <v>107</v>
      </c>
      <c r="HT9" s="1">
        <v>107</v>
      </c>
      <c r="HU9" s="1">
        <v>107</v>
      </c>
      <c r="HV9" s="1">
        <v>107</v>
      </c>
      <c r="HW9" s="1">
        <v>107</v>
      </c>
      <c r="HX9" s="1">
        <v>107</v>
      </c>
      <c r="HY9" s="1">
        <v>107</v>
      </c>
      <c r="HZ9" s="1">
        <v>107</v>
      </c>
      <c r="IA9" s="1">
        <v>107</v>
      </c>
      <c r="IB9" s="1">
        <v>107</v>
      </c>
      <c r="IC9" s="1">
        <v>107</v>
      </c>
      <c r="ID9" s="1">
        <v>107</v>
      </c>
      <c r="IE9" s="1">
        <v>107</v>
      </c>
      <c r="IF9" s="1">
        <v>107</v>
      </c>
      <c r="IG9" s="1">
        <v>107</v>
      </c>
      <c r="IH9" s="1">
        <v>107</v>
      </c>
      <c r="II9" s="1">
        <v>107</v>
      </c>
      <c r="IJ9" s="1">
        <v>107</v>
      </c>
      <c r="IK9" s="1">
        <v>107</v>
      </c>
      <c r="IL9" s="1">
        <v>107</v>
      </c>
      <c r="IM9" s="1">
        <v>107</v>
      </c>
      <c r="IN9" s="1">
        <v>107</v>
      </c>
      <c r="IO9" s="1">
        <v>107</v>
      </c>
      <c r="IP9" s="1">
        <v>107</v>
      </c>
      <c r="IQ9" s="1">
        <v>107</v>
      </c>
    </row>
    <row r="10" spans="1:251">
      <c r="A10" s="4" t="s">
        <v>258</v>
      </c>
      <c r="B10" s="8" t="s">
        <v>763</v>
      </c>
      <c r="C10" s="8" t="s">
        <v>764</v>
      </c>
      <c r="D10" s="8" t="s">
        <v>765</v>
      </c>
      <c r="E10" s="8" t="s">
        <v>766</v>
      </c>
      <c r="F10" s="8" t="s">
        <v>767</v>
      </c>
      <c r="G10" s="8" t="s">
        <v>768</v>
      </c>
      <c r="H10" s="8" t="s">
        <v>769</v>
      </c>
      <c r="I10" s="8" t="s">
        <v>770</v>
      </c>
      <c r="J10" s="8" t="s">
        <v>771</v>
      </c>
      <c r="K10" s="8" t="s">
        <v>772</v>
      </c>
      <c r="L10" s="8" t="s">
        <v>773</v>
      </c>
      <c r="M10" s="8" t="s">
        <v>774</v>
      </c>
      <c r="N10" s="8" t="s">
        <v>775</v>
      </c>
      <c r="O10" s="8" t="s">
        <v>776</v>
      </c>
      <c r="P10" s="8" t="s">
        <v>777</v>
      </c>
      <c r="Q10" s="8" t="s">
        <v>778</v>
      </c>
      <c r="R10" s="8" t="s">
        <v>779</v>
      </c>
      <c r="S10" s="8" t="s">
        <v>780</v>
      </c>
      <c r="T10" s="8" t="s">
        <v>781</v>
      </c>
      <c r="U10" s="8" t="s">
        <v>782</v>
      </c>
      <c r="V10" s="8" t="s">
        <v>783</v>
      </c>
      <c r="W10" s="8" t="s">
        <v>784</v>
      </c>
      <c r="X10" s="8" t="s">
        <v>785</v>
      </c>
      <c r="Y10" s="8" t="s">
        <v>786</v>
      </c>
      <c r="Z10" s="8" t="s">
        <v>787</v>
      </c>
      <c r="AA10" s="8" t="s">
        <v>788</v>
      </c>
      <c r="AB10" s="8" t="s">
        <v>789</v>
      </c>
      <c r="AC10" s="8" t="s">
        <v>790</v>
      </c>
      <c r="AD10" s="8" t="s">
        <v>791</v>
      </c>
      <c r="AE10" s="8" t="s">
        <v>792</v>
      </c>
      <c r="AF10" s="8" t="s">
        <v>793</v>
      </c>
      <c r="AG10" s="8" t="s">
        <v>794</v>
      </c>
      <c r="AH10" s="8" t="s">
        <v>795</v>
      </c>
      <c r="AI10" s="8" t="s">
        <v>796</v>
      </c>
      <c r="AJ10" s="8" t="s">
        <v>797</v>
      </c>
      <c r="AK10" s="8" t="s">
        <v>798</v>
      </c>
      <c r="AL10" s="8" t="s">
        <v>799</v>
      </c>
      <c r="AM10" s="8" t="s">
        <v>800</v>
      </c>
      <c r="AN10" s="8" t="s">
        <v>801</v>
      </c>
      <c r="AO10" s="8" t="s">
        <v>802</v>
      </c>
      <c r="AP10" s="8" t="s">
        <v>803</v>
      </c>
      <c r="AQ10" s="8" t="s">
        <v>804</v>
      </c>
      <c r="AR10" s="8" t="s">
        <v>805</v>
      </c>
      <c r="AS10" s="8" t="s">
        <v>806</v>
      </c>
      <c r="AT10" s="8" t="s">
        <v>807</v>
      </c>
      <c r="AU10" s="8" t="s">
        <v>808</v>
      </c>
      <c r="AV10" s="8" t="s">
        <v>809</v>
      </c>
      <c r="AW10" s="8" t="s">
        <v>810</v>
      </c>
      <c r="AX10" s="8" t="s">
        <v>811</v>
      </c>
      <c r="AY10" s="8" t="s">
        <v>812</v>
      </c>
      <c r="AZ10" s="8" t="s">
        <v>813</v>
      </c>
      <c r="BA10" s="8" t="s">
        <v>814</v>
      </c>
      <c r="BB10" s="8" t="s">
        <v>815</v>
      </c>
      <c r="BC10" s="8" t="s">
        <v>816</v>
      </c>
      <c r="BD10" s="8" t="s">
        <v>817</v>
      </c>
      <c r="BE10" s="8" t="s">
        <v>818</v>
      </c>
      <c r="BF10" s="8" t="s">
        <v>819</v>
      </c>
      <c r="BG10" s="8" t="s">
        <v>820</v>
      </c>
      <c r="BH10" s="8" t="s">
        <v>821</v>
      </c>
      <c r="BI10" s="8" t="s">
        <v>822</v>
      </c>
      <c r="BJ10" s="8" t="s">
        <v>823</v>
      </c>
      <c r="BK10" s="8" t="s">
        <v>824</v>
      </c>
      <c r="BL10" s="8" t="s">
        <v>825</v>
      </c>
      <c r="BM10" s="8" t="s">
        <v>826</v>
      </c>
      <c r="BN10" s="8" t="s">
        <v>827</v>
      </c>
      <c r="BO10" s="8" t="s">
        <v>828</v>
      </c>
      <c r="BP10" s="8" t="s">
        <v>829</v>
      </c>
      <c r="BQ10" s="8" t="s">
        <v>830</v>
      </c>
      <c r="BR10" s="8" t="s">
        <v>831</v>
      </c>
      <c r="BS10" s="8" t="s">
        <v>832</v>
      </c>
      <c r="BT10" s="8" t="s">
        <v>833</v>
      </c>
      <c r="BU10" s="8" t="s">
        <v>834</v>
      </c>
      <c r="BV10" s="8" t="s">
        <v>835</v>
      </c>
      <c r="BW10" s="8" t="s">
        <v>836</v>
      </c>
      <c r="BX10" s="8" t="s">
        <v>837</v>
      </c>
      <c r="BY10" s="8" t="s">
        <v>838</v>
      </c>
      <c r="BZ10" s="8" t="s">
        <v>839</v>
      </c>
      <c r="CA10" s="8" t="s">
        <v>840</v>
      </c>
      <c r="CB10" s="8" t="s">
        <v>841</v>
      </c>
      <c r="CC10" s="8" t="s">
        <v>842</v>
      </c>
      <c r="CD10" s="8" t="s">
        <v>843</v>
      </c>
      <c r="CE10" s="8" t="s">
        <v>844</v>
      </c>
      <c r="CF10" s="8" t="s">
        <v>845</v>
      </c>
      <c r="CG10" s="8" t="s">
        <v>846</v>
      </c>
      <c r="CH10" s="8" t="s">
        <v>847</v>
      </c>
      <c r="CI10" s="8" t="s">
        <v>848</v>
      </c>
      <c r="CJ10" s="8" t="s">
        <v>849</v>
      </c>
      <c r="CK10" s="8" t="s">
        <v>850</v>
      </c>
      <c r="CL10" s="8" t="s">
        <v>851</v>
      </c>
      <c r="CM10" s="8" t="s">
        <v>852</v>
      </c>
      <c r="CN10" s="8" t="s">
        <v>853</v>
      </c>
      <c r="CO10" s="8" t="s">
        <v>854</v>
      </c>
      <c r="CP10" s="8" t="s">
        <v>855</v>
      </c>
      <c r="CQ10" s="8" t="s">
        <v>856</v>
      </c>
      <c r="CR10" s="8" t="s">
        <v>857</v>
      </c>
      <c r="CS10" s="8" t="s">
        <v>858</v>
      </c>
      <c r="CT10" s="8" t="s">
        <v>859</v>
      </c>
      <c r="CU10" s="8" t="s">
        <v>860</v>
      </c>
      <c r="CV10" s="8" t="s">
        <v>861</v>
      </c>
      <c r="CW10" s="8" t="s">
        <v>862</v>
      </c>
      <c r="CX10" s="8" t="s">
        <v>863</v>
      </c>
      <c r="CY10" s="8" t="s">
        <v>864</v>
      </c>
      <c r="CZ10" s="8" t="s">
        <v>865</v>
      </c>
      <c r="DA10" s="8" t="s">
        <v>866</v>
      </c>
      <c r="DB10" s="8" t="s">
        <v>867</v>
      </c>
      <c r="DC10" s="8" t="s">
        <v>868</v>
      </c>
      <c r="DD10" s="8" t="s">
        <v>869</v>
      </c>
      <c r="DE10" s="8" t="s">
        <v>870</v>
      </c>
      <c r="DF10" s="8" t="s">
        <v>871</v>
      </c>
      <c r="DG10" s="8" t="s">
        <v>872</v>
      </c>
      <c r="DH10" s="8" t="s">
        <v>873</v>
      </c>
      <c r="DI10" s="8" t="s">
        <v>874</v>
      </c>
      <c r="DJ10" s="8" t="s">
        <v>875</v>
      </c>
      <c r="DK10" s="8" t="s">
        <v>876</v>
      </c>
      <c r="DL10" s="8" t="s">
        <v>877</v>
      </c>
      <c r="DM10" s="8" t="s">
        <v>878</v>
      </c>
      <c r="DN10" s="8" t="s">
        <v>879</v>
      </c>
      <c r="DO10" s="8" t="s">
        <v>880</v>
      </c>
      <c r="DP10" s="8" t="s">
        <v>881</v>
      </c>
      <c r="DQ10" s="8" t="s">
        <v>882</v>
      </c>
      <c r="DR10" s="8" t="s">
        <v>883</v>
      </c>
      <c r="DS10" s="8" t="s">
        <v>884</v>
      </c>
      <c r="DT10" s="8" t="s">
        <v>885</v>
      </c>
      <c r="DU10" s="8" t="s">
        <v>886</v>
      </c>
      <c r="DV10" s="8" t="s">
        <v>887</v>
      </c>
      <c r="DW10" s="8" t="s">
        <v>888</v>
      </c>
      <c r="DX10" s="8" t="s">
        <v>889</v>
      </c>
      <c r="DY10" s="8" t="s">
        <v>890</v>
      </c>
      <c r="DZ10" s="8" t="s">
        <v>891</v>
      </c>
      <c r="EA10" s="8" t="s">
        <v>892</v>
      </c>
      <c r="EB10" s="8" t="s">
        <v>893</v>
      </c>
      <c r="EC10" s="8" t="s">
        <v>894</v>
      </c>
      <c r="ED10" s="8" t="s">
        <v>895</v>
      </c>
      <c r="EE10" s="8" t="s">
        <v>896</v>
      </c>
      <c r="EF10" s="8" t="s">
        <v>897</v>
      </c>
      <c r="EG10" s="8" t="s">
        <v>898</v>
      </c>
      <c r="EH10" s="8" t="s">
        <v>899</v>
      </c>
      <c r="EI10" s="8" t="s">
        <v>900</v>
      </c>
      <c r="EJ10" s="8" t="s">
        <v>901</v>
      </c>
      <c r="EK10" s="8" t="s">
        <v>902</v>
      </c>
      <c r="EL10" s="8" t="s">
        <v>903</v>
      </c>
      <c r="EM10" s="8" t="s">
        <v>904</v>
      </c>
      <c r="EN10" s="8" t="s">
        <v>905</v>
      </c>
      <c r="EO10" s="8" t="s">
        <v>906</v>
      </c>
      <c r="EP10" s="8" t="s">
        <v>907</v>
      </c>
      <c r="EQ10" s="8" t="s">
        <v>908</v>
      </c>
      <c r="ER10" s="8" t="s">
        <v>909</v>
      </c>
      <c r="ES10" s="8" t="s">
        <v>910</v>
      </c>
      <c r="ET10" s="8" t="s">
        <v>911</v>
      </c>
      <c r="EU10" s="8" t="s">
        <v>912</v>
      </c>
      <c r="EV10" s="8" t="s">
        <v>913</v>
      </c>
      <c r="EW10" s="8" t="s">
        <v>914</v>
      </c>
      <c r="EX10" s="8" t="s">
        <v>915</v>
      </c>
      <c r="EY10" s="8" t="s">
        <v>916</v>
      </c>
      <c r="EZ10" s="8" t="s">
        <v>917</v>
      </c>
      <c r="FA10" s="8" t="s">
        <v>918</v>
      </c>
      <c r="FB10" s="8" t="s">
        <v>919</v>
      </c>
      <c r="FC10" s="8" t="s">
        <v>920</v>
      </c>
      <c r="FD10" s="8" t="s">
        <v>921</v>
      </c>
      <c r="FE10" s="8" t="s">
        <v>922</v>
      </c>
      <c r="FF10" s="8" t="s">
        <v>923</v>
      </c>
      <c r="FG10" s="8" t="s">
        <v>924</v>
      </c>
      <c r="FH10" s="8" t="s">
        <v>925</v>
      </c>
      <c r="FI10" s="8" t="s">
        <v>926</v>
      </c>
      <c r="FJ10" s="8" t="s">
        <v>927</v>
      </c>
      <c r="FK10" s="8" t="s">
        <v>928</v>
      </c>
      <c r="FL10" s="8" t="s">
        <v>929</v>
      </c>
      <c r="FM10" s="8" t="s">
        <v>930</v>
      </c>
      <c r="FN10" s="8" t="s">
        <v>931</v>
      </c>
      <c r="FO10" s="8" t="s">
        <v>932</v>
      </c>
      <c r="FP10" s="8" t="s">
        <v>933</v>
      </c>
      <c r="FQ10" s="8" t="s">
        <v>934</v>
      </c>
      <c r="FR10" s="8" t="s">
        <v>935</v>
      </c>
      <c r="FS10" s="8" t="s">
        <v>936</v>
      </c>
      <c r="FT10" s="8" t="s">
        <v>937</v>
      </c>
      <c r="FU10" s="8" t="s">
        <v>938</v>
      </c>
      <c r="FV10" s="8" t="s">
        <v>939</v>
      </c>
      <c r="FW10" s="8" t="s">
        <v>940</v>
      </c>
      <c r="FX10" s="8" t="s">
        <v>941</v>
      </c>
      <c r="FY10" s="8" t="s">
        <v>942</v>
      </c>
      <c r="FZ10" s="8" t="s">
        <v>943</v>
      </c>
      <c r="GA10" s="8" t="s">
        <v>944</v>
      </c>
      <c r="GB10" s="8" t="s">
        <v>945</v>
      </c>
      <c r="GC10" s="8" t="s">
        <v>946</v>
      </c>
      <c r="GD10" s="8" t="s">
        <v>947</v>
      </c>
      <c r="GE10" s="8" t="s">
        <v>948</v>
      </c>
      <c r="GF10" s="8" t="s">
        <v>949</v>
      </c>
      <c r="GG10" s="8" t="s">
        <v>950</v>
      </c>
      <c r="GH10" s="8" t="s">
        <v>951</v>
      </c>
      <c r="GI10" s="8" t="s">
        <v>952</v>
      </c>
      <c r="GJ10" s="8" t="s">
        <v>953</v>
      </c>
      <c r="GK10" s="8" t="s">
        <v>954</v>
      </c>
      <c r="GL10" s="8" t="s">
        <v>955</v>
      </c>
      <c r="GM10" s="8" t="s">
        <v>956</v>
      </c>
      <c r="GN10" s="8" t="s">
        <v>957</v>
      </c>
      <c r="GO10" s="8" t="s">
        <v>958</v>
      </c>
      <c r="GP10" s="8" t="s">
        <v>959</v>
      </c>
      <c r="GQ10" s="8" t="s">
        <v>960</v>
      </c>
      <c r="GR10" s="8" t="s">
        <v>961</v>
      </c>
      <c r="GS10" s="8" t="s">
        <v>962</v>
      </c>
      <c r="GT10" s="8" t="s">
        <v>963</v>
      </c>
      <c r="GU10" s="8" t="s">
        <v>964</v>
      </c>
      <c r="GV10" s="8" t="s">
        <v>965</v>
      </c>
      <c r="GW10" s="8" t="s">
        <v>966</v>
      </c>
      <c r="GX10" s="8" t="s">
        <v>967</v>
      </c>
      <c r="GY10" s="8" t="s">
        <v>968</v>
      </c>
      <c r="GZ10" s="8" t="s">
        <v>969</v>
      </c>
      <c r="HA10" s="8" t="s">
        <v>970</v>
      </c>
      <c r="HB10" s="8" t="s">
        <v>971</v>
      </c>
      <c r="HC10" s="8" t="s">
        <v>972</v>
      </c>
      <c r="HD10" s="8" t="s">
        <v>973</v>
      </c>
      <c r="HE10" s="8" t="s">
        <v>974</v>
      </c>
      <c r="HF10" s="8" t="s">
        <v>975</v>
      </c>
      <c r="HG10" s="8" t="s">
        <v>976</v>
      </c>
      <c r="HH10" s="8" t="s">
        <v>977</v>
      </c>
      <c r="HI10" s="8" t="s">
        <v>978</v>
      </c>
      <c r="HJ10" s="8" t="s">
        <v>979</v>
      </c>
      <c r="HK10" s="8" t="s">
        <v>980</v>
      </c>
      <c r="HL10" s="8" t="s">
        <v>981</v>
      </c>
      <c r="HM10" s="8" t="s">
        <v>982</v>
      </c>
      <c r="HN10" s="8" t="s">
        <v>983</v>
      </c>
      <c r="HO10" s="8" t="s">
        <v>984</v>
      </c>
      <c r="HP10" s="8" t="s">
        <v>985</v>
      </c>
      <c r="HQ10" s="8" t="s">
        <v>986</v>
      </c>
      <c r="HR10" s="8" t="s">
        <v>987</v>
      </c>
      <c r="HS10" s="8" t="s">
        <v>988</v>
      </c>
      <c r="HT10" s="8" t="s">
        <v>989</v>
      </c>
      <c r="HU10" s="8" t="s">
        <v>990</v>
      </c>
      <c r="HV10" s="8" t="s">
        <v>991</v>
      </c>
      <c r="HW10" s="8" t="s">
        <v>992</v>
      </c>
      <c r="HX10" s="8" t="s">
        <v>993</v>
      </c>
      <c r="HY10" s="8" t="s">
        <v>994</v>
      </c>
      <c r="HZ10" s="8" t="s">
        <v>995</v>
      </c>
      <c r="IA10" s="8" t="s">
        <v>996</v>
      </c>
      <c r="IB10" s="8" t="s">
        <v>997</v>
      </c>
      <c r="IC10" s="8" t="s">
        <v>998</v>
      </c>
      <c r="ID10" s="8" t="s">
        <v>999</v>
      </c>
      <c r="IE10" s="8" t="s">
        <v>1000</v>
      </c>
      <c r="IF10" s="8" t="s">
        <v>1001</v>
      </c>
      <c r="IG10" s="8" t="s">
        <v>1002</v>
      </c>
      <c r="IH10" s="8" t="s">
        <v>1003</v>
      </c>
      <c r="II10" s="8" t="s">
        <v>1004</v>
      </c>
      <c r="IJ10" s="8" t="s">
        <v>1005</v>
      </c>
      <c r="IK10" s="8" t="s">
        <v>1006</v>
      </c>
      <c r="IL10" s="8" t="s">
        <v>1007</v>
      </c>
      <c r="IM10" s="8" t="s">
        <v>1008</v>
      </c>
      <c r="IN10" s="8" t="s">
        <v>1009</v>
      </c>
      <c r="IO10" s="8" t="s">
        <v>1010</v>
      </c>
      <c r="IP10" s="8" t="s">
        <v>1011</v>
      </c>
      <c r="IQ10" s="8" t="s">
        <v>1012</v>
      </c>
    </row>
    <row r="11" spans="1:251">
      <c r="A11" s="10">
        <v>41821</v>
      </c>
      <c r="B11" s="9">
        <v>13.968999999999999</v>
      </c>
      <c r="C11" s="9">
        <v>18.701000000000001</v>
      </c>
      <c r="D11" s="9">
        <v>355.37799999999999</v>
      </c>
      <c r="E11" s="9">
        <v>212.91399999999999</v>
      </c>
      <c r="F11" s="9">
        <v>142.464</v>
      </c>
      <c r="G11" s="9">
        <v>179.73</v>
      </c>
      <c r="H11" s="9">
        <v>134.72800000000001</v>
      </c>
      <c r="I11" s="9">
        <v>45.002000000000002</v>
      </c>
      <c r="J11" s="9">
        <v>175.648</v>
      </c>
      <c r="K11" s="9">
        <v>78.186000000000007</v>
      </c>
      <c r="L11" s="9">
        <v>97.462000000000003</v>
      </c>
      <c r="M11" s="9">
        <v>197.99600000000001</v>
      </c>
      <c r="N11" s="9">
        <v>145.84800000000001</v>
      </c>
      <c r="O11" s="9">
        <v>52.148000000000003</v>
      </c>
      <c r="P11" s="9">
        <v>185.209</v>
      </c>
      <c r="Q11" s="9">
        <v>81.447999999999993</v>
      </c>
      <c r="R11" s="9">
        <v>103.761</v>
      </c>
      <c r="S11" s="9">
        <v>188.84200000000001</v>
      </c>
      <c r="T11" s="9">
        <v>85.268000000000001</v>
      </c>
      <c r="U11" s="9">
        <v>103.57299999999999</v>
      </c>
      <c r="V11" s="9">
        <v>2536.7060000000001</v>
      </c>
      <c r="W11" s="9">
        <v>1385.354</v>
      </c>
      <c r="X11" s="9">
        <v>1151.3520000000001</v>
      </c>
      <c r="Y11" s="9">
        <v>1875.83</v>
      </c>
      <c r="Z11" s="9">
        <v>1267.8440000000001</v>
      </c>
      <c r="AA11" s="9">
        <v>607.98599999999999</v>
      </c>
      <c r="AB11" s="9">
        <v>660.87599999999998</v>
      </c>
      <c r="AC11" s="9">
        <v>117.51</v>
      </c>
      <c r="AD11" s="9">
        <v>543.36599999999999</v>
      </c>
      <c r="AE11" s="9">
        <v>301.93200000000002</v>
      </c>
      <c r="AF11" s="9">
        <v>158.36199999999999</v>
      </c>
      <c r="AG11" s="9">
        <v>143.571</v>
      </c>
      <c r="AH11" s="9">
        <v>55.271999999999998</v>
      </c>
      <c r="AI11" s="9">
        <v>34.634999999999998</v>
      </c>
      <c r="AJ11" s="9">
        <v>20.637</v>
      </c>
      <c r="AK11" s="9">
        <v>22.2</v>
      </c>
      <c r="AL11" s="9">
        <v>18.927</v>
      </c>
      <c r="AM11" s="9">
        <v>3.2730000000000001</v>
      </c>
      <c r="AN11" s="9">
        <v>10.034000000000001</v>
      </c>
      <c r="AO11" s="9">
        <v>8.5280000000000005</v>
      </c>
      <c r="AP11" s="9">
        <v>1.506</v>
      </c>
      <c r="AQ11" s="9">
        <v>12.166</v>
      </c>
      <c r="AR11" s="9">
        <v>10.398999999999999</v>
      </c>
      <c r="AS11" s="9">
        <v>1.7669999999999999</v>
      </c>
      <c r="AT11" s="9">
        <v>33.072000000000003</v>
      </c>
      <c r="AU11" s="9">
        <v>15.709</v>
      </c>
      <c r="AV11" s="9">
        <v>17.364000000000001</v>
      </c>
      <c r="AW11" s="9">
        <v>269.13400000000001</v>
      </c>
      <c r="AX11" s="9">
        <v>140.434</v>
      </c>
      <c r="AY11" s="9">
        <v>128.69999999999999</v>
      </c>
      <c r="AZ11" s="9">
        <v>113.58</v>
      </c>
      <c r="BA11" s="9">
        <v>91.100999999999999</v>
      </c>
      <c r="BB11" s="9">
        <v>22.478999999999999</v>
      </c>
      <c r="BC11" s="9">
        <v>155.554</v>
      </c>
      <c r="BD11" s="9">
        <v>49.332999999999998</v>
      </c>
      <c r="BE11" s="9">
        <v>106.22</v>
      </c>
      <c r="BF11" s="9">
        <v>129.976</v>
      </c>
      <c r="BG11" s="9">
        <v>104.32299999999999</v>
      </c>
      <c r="BH11" s="9">
        <v>25.654</v>
      </c>
      <c r="BI11" s="9">
        <v>171.95599999999999</v>
      </c>
      <c r="BJ11" s="9">
        <v>54.039000000000001</v>
      </c>
      <c r="BK11" s="9">
        <v>117.917</v>
      </c>
      <c r="BL11" s="9">
        <v>165.58799999999999</v>
      </c>
      <c r="BM11" s="9">
        <v>57.860999999999997</v>
      </c>
      <c r="BN11" s="9">
        <v>107.727</v>
      </c>
      <c r="BO11" s="9">
        <v>2449.808</v>
      </c>
      <c r="BP11" s="9">
        <v>1283.999</v>
      </c>
      <c r="BQ11" s="9">
        <v>1165.808</v>
      </c>
      <c r="BR11" s="9">
        <v>1842.58</v>
      </c>
      <c r="BS11" s="9">
        <v>1166.9490000000001</v>
      </c>
      <c r="BT11" s="9">
        <v>675.63099999999997</v>
      </c>
      <c r="BU11" s="9">
        <v>607.22799999999995</v>
      </c>
      <c r="BV11" s="9">
        <v>117.05</v>
      </c>
      <c r="BW11" s="9">
        <v>490.178</v>
      </c>
      <c r="BX11" s="9">
        <v>306.34899999999999</v>
      </c>
      <c r="BY11" s="9">
        <v>155.06100000000001</v>
      </c>
      <c r="BZ11" s="9">
        <v>151.28800000000001</v>
      </c>
      <c r="CA11" s="9">
        <v>65.724000000000004</v>
      </c>
      <c r="CB11" s="9">
        <v>42.058999999999997</v>
      </c>
      <c r="CC11" s="9">
        <v>23.666</v>
      </c>
      <c r="CD11" s="9">
        <v>31.888000000000002</v>
      </c>
      <c r="CE11" s="9">
        <v>26.611000000000001</v>
      </c>
      <c r="CF11" s="9">
        <v>5.2770000000000001</v>
      </c>
      <c r="CG11" s="9">
        <v>16.998999999999999</v>
      </c>
      <c r="CH11" s="9">
        <v>13.414999999999999</v>
      </c>
      <c r="CI11" s="9">
        <v>3.5840000000000001</v>
      </c>
      <c r="CJ11" s="9">
        <v>14.888999999999999</v>
      </c>
      <c r="CK11" s="9">
        <v>13.196</v>
      </c>
      <c r="CL11" s="9">
        <v>1.6930000000000001</v>
      </c>
      <c r="CM11" s="9">
        <v>33.835999999999999</v>
      </c>
      <c r="CN11" s="9">
        <v>15.448</v>
      </c>
      <c r="CO11" s="9">
        <v>18.388999999999999</v>
      </c>
      <c r="CP11" s="9">
        <v>269.00400000000002</v>
      </c>
      <c r="CQ11" s="9">
        <v>130.565</v>
      </c>
      <c r="CR11" s="9">
        <v>138.43899999999999</v>
      </c>
      <c r="CS11" s="9">
        <v>113.41</v>
      </c>
      <c r="CT11" s="9">
        <v>83.951999999999998</v>
      </c>
      <c r="CU11" s="9">
        <v>29.457000000000001</v>
      </c>
      <c r="CV11" s="9">
        <v>155.59399999999999</v>
      </c>
      <c r="CW11" s="9">
        <v>46.613</v>
      </c>
      <c r="CX11" s="9">
        <v>108.98099999999999</v>
      </c>
      <c r="CY11" s="9">
        <v>137.572</v>
      </c>
      <c r="CZ11" s="9">
        <v>103.83499999999999</v>
      </c>
      <c r="DA11" s="9">
        <v>33.737000000000002</v>
      </c>
      <c r="DB11" s="9">
        <v>168.77699999999999</v>
      </c>
      <c r="DC11" s="9">
        <v>51.225999999999999</v>
      </c>
      <c r="DD11" s="9">
        <v>117.551</v>
      </c>
      <c r="DE11" s="9">
        <v>172.59399999999999</v>
      </c>
      <c r="DF11" s="9">
        <v>60.027999999999999</v>
      </c>
      <c r="DG11" s="9">
        <v>112.566</v>
      </c>
      <c r="DH11" s="9">
        <v>2083.9639999999999</v>
      </c>
      <c r="DI11" s="9">
        <v>1185.3219999999999</v>
      </c>
      <c r="DJ11" s="9">
        <v>898.64300000000003</v>
      </c>
      <c r="DK11" s="9">
        <v>1322.2619999999999</v>
      </c>
      <c r="DL11" s="9">
        <v>899.52200000000005</v>
      </c>
      <c r="DM11" s="9">
        <v>422.74099999999999</v>
      </c>
      <c r="DN11" s="9">
        <v>761.702</v>
      </c>
      <c r="DO11" s="9">
        <v>285.8</v>
      </c>
      <c r="DP11" s="9">
        <v>475.90199999999999</v>
      </c>
      <c r="DQ11" s="9">
        <v>231.489</v>
      </c>
      <c r="DR11" s="9">
        <v>136.488</v>
      </c>
      <c r="DS11" s="9">
        <v>95.001999999999995</v>
      </c>
      <c r="DT11" s="9">
        <v>66.789000000000001</v>
      </c>
      <c r="DU11" s="9">
        <v>47.414000000000001</v>
      </c>
      <c r="DV11" s="9">
        <v>19.375</v>
      </c>
      <c r="DW11" s="9">
        <v>26.355</v>
      </c>
      <c r="DX11" s="9">
        <v>22.334</v>
      </c>
      <c r="DY11" s="9">
        <v>4.0199999999999996</v>
      </c>
      <c r="DZ11" s="9">
        <v>16.724</v>
      </c>
      <c r="EA11" s="9">
        <v>12.93</v>
      </c>
      <c r="EB11" s="9">
        <v>3.794</v>
      </c>
      <c r="EC11" s="9">
        <v>9.6310000000000002</v>
      </c>
      <c r="ED11" s="9">
        <v>9.4049999999999994</v>
      </c>
      <c r="EE11" s="9">
        <v>0.22600000000000001</v>
      </c>
      <c r="EF11" s="9">
        <v>40.433999999999997</v>
      </c>
      <c r="EG11" s="9">
        <v>25.08</v>
      </c>
      <c r="EH11" s="9">
        <v>15.353999999999999</v>
      </c>
      <c r="EI11" s="9">
        <v>189.45599999999999</v>
      </c>
      <c r="EJ11" s="9">
        <v>106.015</v>
      </c>
      <c r="EK11" s="9">
        <v>83.441000000000003</v>
      </c>
      <c r="EL11" s="9">
        <v>64.710999999999999</v>
      </c>
      <c r="EM11" s="9">
        <v>48.558999999999997</v>
      </c>
      <c r="EN11" s="9">
        <v>16.151</v>
      </c>
      <c r="EO11" s="9">
        <v>124.746</v>
      </c>
      <c r="EP11" s="9">
        <v>57.456000000000003</v>
      </c>
      <c r="EQ11" s="9">
        <v>67.290000000000006</v>
      </c>
      <c r="ER11" s="9">
        <v>85.888000000000005</v>
      </c>
      <c r="ES11" s="9">
        <v>66.247</v>
      </c>
      <c r="ET11" s="9">
        <v>19.640999999999998</v>
      </c>
      <c r="EU11" s="9">
        <v>145.601</v>
      </c>
      <c r="EV11" s="9">
        <v>70.241</v>
      </c>
      <c r="EW11" s="9">
        <v>75.36</v>
      </c>
      <c r="EX11" s="9">
        <v>141.47</v>
      </c>
      <c r="EY11" s="9">
        <v>70.385999999999996</v>
      </c>
      <c r="EZ11" s="9">
        <v>71.084000000000003</v>
      </c>
      <c r="FA11" s="9">
        <v>1673.7460000000001</v>
      </c>
      <c r="FB11" s="9">
        <v>926.41700000000003</v>
      </c>
      <c r="FC11" s="9">
        <v>747.32899999999995</v>
      </c>
      <c r="FD11" s="9">
        <v>1150.9960000000001</v>
      </c>
      <c r="FE11" s="9">
        <v>771.35500000000002</v>
      </c>
      <c r="FF11" s="9">
        <v>379.64100000000002</v>
      </c>
      <c r="FG11" s="9">
        <v>522.75</v>
      </c>
      <c r="FH11" s="9">
        <v>155.06200000000001</v>
      </c>
      <c r="FI11" s="9">
        <v>367.68799999999999</v>
      </c>
      <c r="FJ11" s="9">
        <v>190.44399999999999</v>
      </c>
      <c r="FK11" s="9">
        <v>108.154</v>
      </c>
      <c r="FL11" s="9">
        <v>82.29</v>
      </c>
      <c r="FM11" s="9">
        <v>49.887</v>
      </c>
      <c r="FN11" s="9">
        <v>34.384</v>
      </c>
      <c r="FO11" s="9">
        <v>15.502000000000001</v>
      </c>
      <c r="FP11" s="9">
        <v>22.655000000000001</v>
      </c>
      <c r="FQ11" s="9">
        <v>19.093</v>
      </c>
      <c r="FR11" s="9">
        <v>3.5619999999999998</v>
      </c>
      <c r="FS11" s="9">
        <v>13.976000000000001</v>
      </c>
      <c r="FT11" s="9">
        <v>10.641</v>
      </c>
      <c r="FU11" s="9">
        <v>3.3359999999999999</v>
      </c>
      <c r="FV11" s="9">
        <v>8.6790000000000003</v>
      </c>
      <c r="FW11" s="9">
        <v>8.4529999999999994</v>
      </c>
      <c r="FX11" s="9">
        <v>0.22600000000000001</v>
      </c>
      <c r="FY11" s="9">
        <v>27.231999999999999</v>
      </c>
      <c r="FZ11" s="9">
        <v>15.291</v>
      </c>
      <c r="GA11" s="9">
        <v>11.94</v>
      </c>
      <c r="GB11" s="9">
        <v>161.459</v>
      </c>
      <c r="GC11" s="9">
        <v>87.244</v>
      </c>
      <c r="GD11" s="9">
        <v>74.215000000000003</v>
      </c>
      <c r="GE11" s="9">
        <v>58.223999999999997</v>
      </c>
      <c r="GF11" s="9">
        <v>43.277999999999999</v>
      </c>
      <c r="GG11" s="9">
        <v>14.946</v>
      </c>
      <c r="GH11" s="9">
        <v>103.235</v>
      </c>
      <c r="GI11" s="9">
        <v>43.966000000000001</v>
      </c>
      <c r="GJ11" s="9">
        <v>59.268999999999998</v>
      </c>
      <c r="GK11" s="9">
        <v>76.405000000000001</v>
      </c>
      <c r="GL11" s="9">
        <v>58.427</v>
      </c>
      <c r="GM11" s="9">
        <v>17.978000000000002</v>
      </c>
      <c r="GN11" s="9">
        <v>114.039</v>
      </c>
      <c r="GO11" s="9">
        <v>49.726999999999997</v>
      </c>
      <c r="GP11" s="9">
        <v>64.311999999999998</v>
      </c>
      <c r="GQ11" s="9">
        <v>117.211</v>
      </c>
      <c r="GR11" s="9">
        <v>54.606999999999999</v>
      </c>
      <c r="GS11" s="9">
        <v>62.603999999999999</v>
      </c>
      <c r="GT11" s="9">
        <v>410.21800000000002</v>
      </c>
      <c r="GU11" s="9">
        <v>258.90499999999997</v>
      </c>
      <c r="GV11" s="9">
        <v>151.31399999999999</v>
      </c>
      <c r="GW11" s="9">
        <v>171.26599999999999</v>
      </c>
      <c r="GX11" s="9">
        <v>128.166</v>
      </c>
      <c r="GY11" s="9">
        <v>43.1</v>
      </c>
      <c r="GZ11" s="9">
        <v>238.952</v>
      </c>
      <c r="HA11" s="9">
        <v>130.738</v>
      </c>
      <c r="HB11" s="9">
        <v>108.214</v>
      </c>
      <c r="HC11" s="9">
        <v>41.045999999999999</v>
      </c>
      <c r="HD11" s="9">
        <v>28.334</v>
      </c>
      <c r="HE11" s="9">
        <v>12.712</v>
      </c>
      <c r="HF11" s="9">
        <v>16.902000000000001</v>
      </c>
      <c r="HG11" s="9">
        <v>13.03</v>
      </c>
      <c r="HH11" s="9">
        <v>3.8719999999999999</v>
      </c>
      <c r="HI11" s="9">
        <v>3.7</v>
      </c>
      <c r="HJ11" s="9">
        <v>3.2410000000000001</v>
      </c>
      <c r="HK11" s="9">
        <v>0.45800000000000002</v>
      </c>
      <c r="HL11" s="9">
        <v>2.7480000000000002</v>
      </c>
      <c r="HM11" s="9">
        <v>2.2890000000000001</v>
      </c>
      <c r="HN11" s="9">
        <v>0.45800000000000002</v>
      </c>
      <c r="HO11" s="9">
        <v>0.95199999999999996</v>
      </c>
      <c r="HP11" s="9">
        <v>0.95199999999999996</v>
      </c>
      <c r="HQ11" s="9">
        <v>0</v>
      </c>
      <c r="HR11" s="9">
        <v>13.202999999999999</v>
      </c>
      <c r="HS11" s="9">
        <v>9.7889999999999997</v>
      </c>
      <c r="HT11" s="9">
        <v>3.4140000000000001</v>
      </c>
      <c r="HU11" s="9">
        <v>27.998000000000001</v>
      </c>
      <c r="HV11" s="9">
        <v>18.771000000000001</v>
      </c>
      <c r="HW11" s="9">
        <v>9.2260000000000009</v>
      </c>
      <c r="HX11" s="9">
        <v>6.4870000000000001</v>
      </c>
      <c r="HY11" s="9">
        <v>5.282</v>
      </c>
      <c r="HZ11" s="9">
        <v>1.2050000000000001</v>
      </c>
      <c r="IA11" s="9">
        <v>21.510999999999999</v>
      </c>
      <c r="IB11" s="9">
        <v>13.49</v>
      </c>
      <c r="IC11" s="9">
        <v>8.0210000000000008</v>
      </c>
      <c r="ID11" s="9">
        <v>9.484</v>
      </c>
      <c r="IE11" s="9">
        <v>7.82</v>
      </c>
      <c r="IF11" s="9">
        <v>1.663</v>
      </c>
      <c r="IG11" s="9">
        <v>31.562000000000001</v>
      </c>
      <c r="IH11" s="9">
        <v>20.513999999999999</v>
      </c>
      <c r="II11" s="9">
        <v>11.048</v>
      </c>
      <c r="IJ11" s="9">
        <v>24.257999999999999</v>
      </c>
      <c r="IK11" s="9">
        <v>15.779</v>
      </c>
      <c r="IL11" s="9">
        <v>8.48</v>
      </c>
      <c r="IM11" s="9">
        <v>3611.4639999999999</v>
      </c>
      <c r="IN11" s="9">
        <v>1965.35</v>
      </c>
      <c r="IO11" s="9">
        <v>1646.114</v>
      </c>
      <c r="IP11" s="9">
        <v>2565.8969999999999</v>
      </c>
      <c r="IQ11" s="9">
        <v>1651.894</v>
      </c>
    </row>
    <row r="12" spans="1:251">
      <c r="A12" s="10">
        <v>41852</v>
      </c>
      <c r="B12" s="9">
        <v>12.005000000000001</v>
      </c>
      <c r="C12" s="9">
        <v>15.853999999999999</v>
      </c>
      <c r="D12" s="9">
        <v>361.75299999999999</v>
      </c>
      <c r="E12" s="9">
        <v>220.56100000000001</v>
      </c>
      <c r="F12" s="9">
        <v>141.191</v>
      </c>
      <c r="G12" s="9">
        <v>171.86</v>
      </c>
      <c r="H12" s="9">
        <v>136.20500000000001</v>
      </c>
      <c r="I12" s="9">
        <v>35.655000000000001</v>
      </c>
      <c r="J12" s="9">
        <v>189.893</v>
      </c>
      <c r="K12" s="9">
        <v>84.355999999999995</v>
      </c>
      <c r="L12" s="9">
        <v>105.53700000000001</v>
      </c>
      <c r="M12" s="9">
        <v>186.995</v>
      </c>
      <c r="N12" s="9">
        <v>146.524</v>
      </c>
      <c r="O12" s="9">
        <v>40.470999999999997</v>
      </c>
      <c r="P12" s="9">
        <v>198.852</v>
      </c>
      <c r="Q12" s="9">
        <v>86.668999999999997</v>
      </c>
      <c r="R12" s="9">
        <v>112.18300000000001</v>
      </c>
      <c r="S12" s="9">
        <v>200.12</v>
      </c>
      <c r="T12" s="9">
        <v>92.411000000000001</v>
      </c>
      <c r="U12" s="9">
        <v>107.709</v>
      </c>
      <c r="V12" s="9">
        <v>2544.4580000000001</v>
      </c>
      <c r="W12" s="9">
        <v>1388.768</v>
      </c>
      <c r="X12" s="9">
        <v>1155.691</v>
      </c>
      <c r="Y12" s="9">
        <v>1876.848</v>
      </c>
      <c r="Z12" s="9">
        <v>1272.904</v>
      </c>
      <c r="AA12" s="9">
        <v>603.94399999999996</v>
      </c>
      <c r="AB12" s="9">
        <v>667.61</v>
      </c>
      <c r="AC12" s="9">
        <v>115.863</v>
      </c>
      <c r="AD12" s="9">
        <v>551.74699999999996</v>
      </c>
      <c r="AE12" s="9">
        <v>322.541</v>
      </c>
      <c r="AF12" s="9">
        <v>163.245</v>
      </c>
      <c r="AG12" s="9">
        <v>159.29599999999999</v>
      </c>
      <c r="AH12" s="9">
        <v>65.86</v>
      </c>
      <c r="AI12" s="9">
        <v>37.314999999999998</v>
      </c>
      <c r="AJ12" s="9">
        <v>28.544</v>
      </c>
      <c r="AK12" s="9">
        <v>31.648</v>
      </c>
      <c r="AL12" s="9">
        <v>25.356000000000002</v>
      </c>
      <c r="AM12" s="9">
        <v>6.2919999999999998</v>
      </c>
      <c r="AN12" s="9">
        <v>17.899000000000001</v>
      </c>
      <c r="AO12" s="9">
        <v>13.678000000000001</v>
      </c>
      <c r="AP12" s="9">
        <v>4.2210000000000001</v>
      </c>
      <c r="AQ12" s="9">
        <v>13.749000000000001</v>
      </c>
      <c r="AR12" s="9">
        <v>11.677</v>
      </c>
      <c r="AS12" s="9">
        <v>2.0710000000000002</v>
      </c>
      <c r="AT12" s="9">
        <v>34.212000000000003</v>
      </c>
      <c r="AU12" s="9">
        <v>11.96</v>
      </c>
      <c r="AV12" s="9">
        <v>22.251999999999999</v>
      </c>
      <c r="AW12" s="9">
        <v>277.089</v>
      </c>
      <c r="AX12" s="9">
        <v>137.46700000000001</v>
      </c>
      <c r="AY12" s="9">
        <v>139.62100000000001</v>
      </c>
      <c r="AZ12" s="9">
        <v>112.494</v>
      </c>
      <c r="BA12" s="9">
        <v>90.846000000000004</v>
      </c>
      <c r="BB12" s="9">
        <v>21.648</v>
      </c>
      <c r="BC12" s="9">
        <v>164.595</v>
      </c>
      <c r="BD12" s="9">
        <v>46.621000000000002</v>
      </c>
      <c r="BE12" s="9">
        <v>117.974</v>
      </c>
      <c r="BF12" s="9">
        <v>139.79599999999999</v>
      </c>
      <c r="BG12" s="9">
        <v>112.717</v>
      </c>
      <c r="BH12" s="9">
        <v>27.079000000000001</v>
      </c>
      <c r="BI12" s="9">
        <v>182.745</v>
      </c>
      <c r="BJ12" s="9">
        <v>50.527999999999999</v>
      </c>
      <c r="BK12" s="9">
        <v>132.21700000000001</v>
      </c>
      <c r="BL12" s="9">
        <v>182.494</v>
      </c>
      <c r="BM12" s="9">
        <v>60.298999999999999</v>
      </c>
      <c r="BN12" s="9">
        <v>122.194</v>
      </c>
      <c r="BO12" s="9">
        <v>2461.7359999999999</v>
      </c>
      <c r="BP12" s="9">
        <v>1286.5239999999999</v>
      </c>
      <c r="BQ12" s="9">
        <v>1175.212</v>
      </c>
      <c r="BR12" s="9">
        <v>1842.9380000000001</v>
      </c>
      <c r="BS12" s="9">
        <v>1159.9880000000001</v>
      </c>
      <c r="BT12" s="9">
        <v>682.95</v>
      </c>
      <c r="BU12" s="9">
        <v>618.798</v>
      </c>
      <c r="BV12" s="9">
        <v>126.535</v>
      </c>
      <c r="BW12" s="9">
        <v>492.262</v>
      </c>
      <c r="BX12" s="9">
        <v>313.14800000000002</v>
      </c>
      <c r="BY12" s="9">
        <v>153.63999999999999</v>
      </c>
      <c r="BZ12" s="9">
        <v>159.50700000000001</v>
      </c>
      <c r="CA12" s="9">
        <v>70.75</v>
      </c>
      <c r="CB12" s="9">
        <v>44.045000000000002</v>
      </c>
      <c r="CC12" s="9">
        <v>26.704999999999998</v>
      </c>
      <c r="CD12" s="9">
        <v>35.101999999999997</v>
      </c>
      <c r="CE12" s="9">
        <v>28.710999999999999</v>
      </c>
      <c r="CF12" s="9">
        <v>6.391</v>
      </c>
      <c r="CG12" s="9">
        <v>17.832999999999998</v>
      </c>
      <c r="CH12" s="9">
        <v>14.66</v>
      </c>
      <c r="CI12" s="9">
        <v>3.1739999999999999</v>
      </c>
      <c r="CJ12" s="9">
        <v>17.268999999999998</v>
      </c>
      <c r="CK12" s="9">
        <v>14.051</v>
      </c>
      <c r="CL12" s="9">
        <v>3.218</v>
      </c>
      <c r="CM12" s="9">
        <v>35.648000000000003</v>
      </c>
      <c r="CN12" s="9">
        <v>15.334</v>
      </c>
      <c r="CO12" s="9">
        <v>20.312999999999999</v>
      </c>
      <c r="CP12" s="9">
        <v>269.995</v>
      </c>
      <c r="CQ12" s="9">
        <v>126.46599999999999</v>
      </c>
      <c r="CR12" s="9">
        <v>143.529</v>
      </c>
      <c r="CS12" s="9">
        <v>109.907</v>
      </c>
      <c r="CT12" s="9">
        <v>75.992999999999995</v>
      </c>
      <c r="CU12" s="9">
        <v>33.914999999999999</v>
      </c>
      <c r="CV12" s="9">
        <v>160.08799999999999</v>
      </c>
      <c r="CW12" s="9">
        <v>50.472999999999999</v>
      </c>
      <c r="CX12" s="9">
        <v>109.61499999999999</v>
      </c>
      <c r="CY12" s="9">
        <v>137.75200000000001</v>
      </c>
      <c r="CZ12" s="9">
        <v>99.31</v>
      </c>
      <c r="DA12" s="9">
        <v>38.442</v>
      </c>
      <c r="DB12" s="9">
        <v>175.39599999999999</v>
      </c>
      <c r="DC12" s="9">
        <v>54.33</v>
      </c>
      <c r="DD12" s="9">
        <v>121.066</v>
      </c>
      <c r="DE12" s="9">
        <v>177.92099999999999</v>
      </c>
      <c r="DF12" s="9">
        <v>65.132999999999996</v>
      </c>
      <c r="DG12" s="9">
        <v>112.788</v>
      </c>
      <c r="DH12" s="9">
        <v>2114.6529999999998</v>
      </c>
      <c r="DI12" s="9">
        <v>1193.008</v>
      </c>
      <c r="DJ12" s="9">
        <v>921.64499999999998</v>
      </c>
      <c r="DK12" s="9">
        <v>1319.4280000000001</v>
      </c>
      <c r="DL12" s="9">
        <v>898.57600000000002</v>
      </c>
      <c r="DM12" s="9">
        <v>420.85199999999998</v>
      </c>
      <c r="DN12" s="9">
        <v>795.22500000000002</v>
      </c>
      <c r="DO12" s="9">
        <v>294.43200000000002</v>
      </c>
      <c r="DP12" s="9">
        <v>500.79300000000001</v>
      </c>
      <c r="DQ12" s="9">
        <v>242.113</v>
      </c>
      <c r="DR12" s="9">
        <v>136.863</v>
      </c>
      <c r="DS12" s="9">
        <v>105.251</v>
      </c>
      <c r="DT12" s="9">
        <v>63.881</v>
      </c>
      <c r="DU12" s="9">
        <v>40.872</v>
      </c>
      <c r="DV12" s="9">
        <v>23.009</v>
      </c>
      <c r="DW12" s="9">
        <v>18.501999999999999</v>
      </c>
      <c r="DX12" s="9">
        <v>15.964</v>
      </c>
      <c r="DY12" s="9">
        <v>2.5379999999999998</v>
      </c>
      <c r="DZ12" s="9">
        <v>13.888999999999999</v>
      </c>
      <c r="EA12" s="9">
        <v>11.351000000000001</v>
      </c>
      <c r="EB12" s="9">
        <v>2.5379999999999998</v>
      </c>
      <c r="EC12" s="9">
        <v>4.6130000000000004</v>
      </c>
      <c r="ED12" s="9">
        <v>4.6130000000000004</v>
      </c>
      <c r="EE12" s="9">
        <v>0</v>
      </c>
      <c r="EF12" s="9">
        <v>45.378</v>
      </c>
      <c r="EG12" s="9">
        <v>24.908000000000001</v>
      </c>
      <c r="EH12" s="9">
        <v>20.471</v>
      </c>
      <c r="EI12" s="9">
        <v>202.327</v>
      </c>
      <c r="EJ12" s="9">
        <v>112.04300000000001</v>
      </c>
      <c r="EK12" s="9">
        <v>90.284000000000006</v>
      </c>
      <c r="EL12" s="9">
        <v>66.543000000000006</v>
      </c>
      <c r="EM12" s="9">
        <v>49.095999999999997</v>
      </c>
      <c r="EN12" s="9">
        <v>17.446999999999999</v>
      </c>
      <c r="EO12" s="9">
        <v>135.78399999999999</v>
      </c>
      <c r="EP12" s="9">
        <v>62.947000000000003</v>
      </c>
      <c r="EQ12" s="9">
        <v>72.837000000000003</v>
      </c>
      <c r="ER12" s="9">
        <v>80.399000000000001</v>
      </c>
      <c r="ES12" s="9">
        <v>60.414000000000001</v>
      </c>
      <c r="ET12" s="9">
        <v>19.984999999999999</v>
      </c>
      <c r="EU12" s="9">
        <v>161.714</v>
      </c>
      <c r="EV12" s="9">
        <v>76.447999999999993</v>
      </c>
      <c r="EW12" s="9">
        <v>85.266000000000005</v>
      </c>
      <c r="EX12" s="9">
        <v>149.673</v>
      </c>
      <c r="EY12" s="9">
        <v>74.298000000000002</v>
      </c>
      <c r="EZ12" s="9">
        <v>75.375</v>
      </c>
      <c r="FA12" s="9">
        <v>1679.6420000000001</v>
      </c>
      <c r="FB12" s="9">
        <v>920.04399999999998</v>
      </c>
      <c r="FC12" s="9">
        <v>759.59799999999996</v>
      </c>
      <c r="FD12" s="9">
        <v>1142.2929999999999</v>
      </c>
      <c r="FE12" s="9">
        <v>762.84299999999996</v>
      </c>
      <c r="FF12" s="9">
        <v>379.45</v>
      </c>
      <c r="FG12" s="9">
        <v>537.34900000000005</v>
      </c>
      <c r="FH12" s="9">
        <v>157.20099999999999</v>
      </c>
      <c r="FI12" s="9">
        <v>380.14800000000002</v>
      </c>
      <c r="FJ12" s="9">
        <v>194.16499999999999</v>
      </c>
      <c r="FK12" s="9">
        <v>104.07</v>
      </c>
      <c r="FL12" s="9">
        <v>90.094999999999999</v>
      </c>
      <c r="FM12" s="9">
        <v>43.607999999999997</v>
      </c>
      <c r="FN12" s="9">
        <v>26.562999999999999</v>
      </c>
      <c r="FO12" s="9">
        <v>17.044</v>
      </c>
      <c r="FP12" s="9">
        <v>13.675000000000001</v>
      </c>
      <c r="FQ12" s="9">
        <v>11.964</v>
      </c>
      <c r="FR12" s="9">
        <v>1.7110000000000001</v>
      </c>
      <c r="FS12" s="9">
        <v>9.5410000000000004</v>
      </c>
      <c r="FT12" s="9">
        <v>7.83</v>
      </c>
      <c r="FU12" s="9">
        <v>1.7110000000000001</v>
      </c>
      <c r="FV12" s="9">
        <v>4.1349999999999998</v>
      </c>
      <c r="FW12" s="9">
        <v>4.1349999999999998</v>
      </c>
      <c r="FX12" s="9">
        <v>0</v>
      </c>
      <c r="FY12" s="9">
        <v>29.931999999999999</v>
      </c>
      <c r="FZ12" s="9">
        <v>14.599</v>
      </c>
      <c r="GA12" s="9">
        <v>15.333</v>
      </c>
      <c r="GB12" s="9">
        <v>169.99799999999999</v>
      </c>
      <c r="GC12" s="9">
        <v>89.655000000000001</v>
      </c>
      <c r="GD12" s="9">
        <v>80.343000000000004</v>
      </c>
      <c r="GE12" s="9">
        <v>59.543999999999997</v>
      </c>
      <c r="GF12" s="9">
        <v>43.506</v>
      </c>
      <c r="GG12" s="9">
        <v>16.038</v>
      </c>
      <c r="GH12" s="9">
        <v>110.45399999999999</v>
      </c>
      <c r="GI12" s="9">
        <v>46.149000000000001</v>
      </c>
      <c r="GJ12" s="9">
        <v>64.305000000000007</v>
      </c>
      <c r="GK12" s="9">
        <v>68.572999999999993</v>
      </c>
      <c r="GL12" s="9">
        <v>50.823999999999998</v>
      </c>
      <c r="GM12" s="9">
        <v>17.748999999999999</v>
      </c>
      <c r="GN12" s="9">
        <v>125.592</v>
      </c>
      <c r="GO12" s="9">
        <v>53.246000000000002</v>
      </c>
      <c r="GP12" s="9">
        <v>72.346000000000004</v>
      </c>
      <c r="GQ12" s="9">
        <v>119.995</v>
      </c>
      <c r="GR12" s="9">
        <v>53.978999999999999</v>
      </c>
      <c r="GS12" s="9">
        <v>66.016000000000005</v>
      </c>
      <c r="GT12" s="9">
        <v>435.01100000000002</v>
      </c>
      <c r="GU12" s="9">
        <v>272.964</v>
      </c>
      <c r="GV12" s="9">
        <v>162.047</v>
      </c>
      <c r="GW12" s="9">
        <v>177.13499999999999</v>
      </c>
      <c r="GX12" s="9">
        <v>135.733</v>
      </c>
      <c r="GY12" s="9">
        <v>41.402000000000001</v>
      </c>
      <c r="GZ12" s="9">
        <v>257.87599999999998</v>
      </c>
      <c r="HA12" s="9">
        <v>137.23099999999999</v>
      </c>
      <c r="HB12" s="9">
        <v>120.645</v>
      </c>
      <c r="HC12" s="9">
        <v>47.948999999999998</v>
      </c>
      <c r="HD12" s="9">
        <v>32.792999999999999</v>
      </c>
      <c r="HE12" s="9">
        <v>15.156000000000001</v>
      </c>
      <c r="HF12" s="9">
        <v>20.273</v>
      </c>
      <c r="HG12" s="9">
        <v>14.308999999999999</v>
      </c>
      <c r="HH12" s="9">
        <v>5.9640000000000004</v>
      </c>
      <c r="HI12" s="9">
        <v>4.827</v>
      </c>
      <c r="HJ12" s="9">
        <v>4</v>
      </c>
      <c r="HK12" s="9">
        <v>0.82699999999999996</v>
      </c>
      <c r="HL12" s="9">
        <v>4.3479999999999999</v>
      </c>
      <c r="HM12" s="9">
        <v>3.5209999999999999</v>
      </c>
      <c r="HN12" s="9">
        <v>0.82699999999999996</v>
      </c>
      <c r="HO12" s="9">
        <v>0.47899999999999998</v>
      </c>
      <c r="HP12" s="9">
        <v>0.47899999999999998</v>
      </c>
      <c r="HQ12" s="9">
        <v>0</v>
      </c>
      <c r="HR12" s="9">
        <v>15.446</v>
      </c>
      <c r="HS12" s="9">
        <v>10.308999999999999</v>
      </c>
      <c r="HT12" s="9">
        <v>5.1369999999999996</v>
      </c>
      <c r="HU12" s="9">
        <v>32.33</v>
      </c>
      <c r="HV12" s="9">
        <v>22.388000000000002</v>
      </c>
      <c r="HW12" s="9">
        <v>9.9410000000000007</v>
      </c>
      <c r="HX12" s="9">
        <v>6.9989999999999997</v>
      </c>
      <c r="HY12" s="9">
        <v>5.59</v>
      </c>
      <c r="HZ12" s="9">
        <v>1.409</v>
      </c>
      <c r="IA12" s="9">
        <v>25.33</v>
      </c>
      <c r="IB12" s="9">
        <v>16.797999999999998</v>
      </c>
      <c r="IC12" s="9">
        <v>8.532</v>
      </c>
      <c r="ID12" s="9">
        <v>11.827</v>
      </c>
      <c r="IE12" s="9">
        <v>9.5909999999999993</v>
      </c>
      <c r="IF12" s="9">
        <v>2.2360000000000002</v>
      </c>
      <c r="IG12" s="9">
        <v>36.122</v>
      </c>
      <c r="IH12" s="9">
        <v>23.202000000000002</v>
      </c>
      <c r="II12" s="9">
        <v>12.92</v>
      </c>
      <c r="IJ12" s="9">
        <v>29.678999999999998</v>
      </c>
      <c r="IK12" s="9">
        <v>20.318999999999999</v>
      </c>
      <c r="IL12" s="9">
        <v>9.359</v>
      </c>
      <c r="IM12" s="9">
        <v>3623.1930000000002</v>
      </c>
      <c r="IN12" s="9">
        <v>1953.9349999999999</v>
      </c>
      <c r="IO12" s="9">
        <v>1669.258</v>
      </c>
      <c r="IP12" s="9">
        <v>2520.3090000000002</v>
      </c>
      <c r="IQ12" s="9">
        <v>1615.046</v>
      </c>
    </row>
    <row r="13" spans="1:251">
      <c r="A13" s="10">
        <v>41883</v>
      </c>
      <c r="B13" s="9">
        <v>14.882</v>
      </c>
      <c r="C13" s="9">
        <v>11.481</v>
      </c>
      <c r="D13" s="9">
        <v>375.791</v>
      </c>
      <c r="E13" s="9">
        <v>232.387</v>
      </c>
      <c r="F13" s="9">
        <v>143.40299999999999</v>
      </c>
      <c r="G13" s="9">
        <v>196.899</v>
      </c>
      <c r="H13" s="9">
        <v>154.119</v>
      </c>
      <c r="I13" s="9">
        <v>42.78</v>
      </c>
      <c r="J13" s="9">
        <v>178.892</v>
      </c>
      <c r="K13" s="9">
        <v>78.269000000000005</v>
      </c>
      <c r="L13" s="9">
        <v>100.623</v>
      </c>
      <c r="M13" s="9">
        <v>222.327</v>
      </c>
      <c r="N13" s="9">
        <v>170.66900000000001</v>
      </c>
      <c r="O13" s="9">
        <v>51.658000000000001</v>
      </c>
      <c r="P13" s="9">
        <v>186.45500000000001</v>
      </c>
      <c r="Q13" s="9">
        <v>80.332999999999998</v>
      </c>
      <c r="R13" s="9">
        <v>106.122</v>
      </c>
      <c r="S13" s="9">
        <v>196.19499999999999</v>
      </c>
      <c r="T13" s="9">
        <v>89.834000000000003</v>
      </c>
      <c r="U13" s="9">
        <v>106.361</v>
      </c>
      <c r="V13" s="9">
        <v>2525.5160000000001</v>
      </c>
      <c r="W13" s="9">
        <v>1373.2909999999999</v>
      </c>
      <c r="X13" s="9">
        <v>1152.2249999999999</v>
      </c>
      <c r="Y13" s="9">
        <v>1865.425</v>
      </c>
      <c r="Z13" s="9">
        <v>1259.7660000000001</v>
      </c>
      <c r="AA13" s="9">
        <v>605.65899999999999</v>
      </c>
      <c r="AB13" s="9">
        <v>660.09100000000001</v>
      </c>
      <c r="AC13" s="9">
        <v>113.52500000000001</v>
      </c>
      <c r="AD13" s="9">
        <v>546.56600000000003</v>
      </c>
      <c r="AE13" s="9">
        <v>341.358</v>
      </c>
      <c r="AF13" s="9">
        <v>180.274</v>
      </c>
      <c r="AG13" s="9">
        <v>161.084</v>
      </c>
      <c r="AH13" s="9">
        <v>65.165000000000006</v>
      </c>
      <c r="AI13" s="9">
        <v>38.109000000000002</v>
      </c>
      <c r="AJ13" s="9">
        <v>27.056000000000001</v>
      </c>
      <c r="AK13" s="9">
        <v>31.274999999999999</v>
      </c>
      <c r="AL13" s="9">
        <v>25.225999999999999</v>
      </c>
      <c r="AM13" s="9">
        <v>6.0490000000000004</v>
      </c>
      <c r="AN13" s="9">
        <v>16.096</v>
      </c>
      <c r="AO13" s="9">
        <v>14.506</v>
      </c>
      <c r="AP13" s="9">
        <v>1.59</v>
      </c>
      <c r="AQ13" s="9">
        <v>15.179</v>
      </c>
      <c r="AR13" s="9">
        <v>10.718999999999999</v>
      </c>
      <c r="AS13" s="9">
        <v>4.4589999999999996</v>
      </c>
      <c r="AT13" s="9">
        <v>33.89</v>
      </c>
      <c r="AU13" s="9">
        <v>12.882999999999999</v>
      </c>
      <c r="AV13" s="9">
        <v>21.007000000000001</v>
      </c>
      <c r="AW13" s="9">
        <v>301.82499999999999</v>
      </c>
      <c r="AX13" s="9">
        <v>158.62</v>
      </c>
      <c r="AY13" s="9">
        <v>143.20599999999999</v>
      </c>
      <c r="AZ13" s="9">
        <v>126.84099999999999</v>
      </c>
      <c r="BA13" s="9">
        <v>106.33</v>
      </c>
      <c r="BB13" s="9">
        <v>20.512</v>
      </c>
      <c r="BC13" s="9">
        <v>174.98400000000001</v>
      </c>
      <c r="BD13" s="9">
        <v>52.29</v>
      </c>
      <c r="BE13" s="9">
        <v>122.694</v>
      </c>
      <c r="BF13" s="9">
        <v>150.154</v>
      </c>
      <c r="BG13" s="9">
        <v>124.751</v>
      </c>
      <c r="BH13" s="9">
        <v>25.402999999999999</v>
      </c>
      <c r="BI13" s="9">
        <v>191.20400000000001</v>
      </c>
      <c r="BJ13" s="9">
        <v>55.523000000000003</v>
      </c>
      <c r="BK13" s="9">
        <v>135.68100000000001</v>
      </c>
      <c r="BL13" s="9">
        <v>191.08</v>
      </c>
      <c r="BM13" s="9">
        <v>66.796999999999997</v>
      </c>
      <c r="BN13" s="9">
        <v>124.28400000000001</v>
      </c>
      <c r="BO13" s="9">
        <v>2455.2559999999999</v>
      </c>
      <c r="BP13" s="9">
        <v>1278.508</v>
      </c>
      <c r="BQ13" s="9">
        <v>1176.748</v>
      </c>
      <c r="BR13" s="9">
        <v>1837.54</v>
      </c>
      <c r="BS13" s="9">
        <v>1157.559</v>
      </c>
      <c r="BT13" s="9">
        <v>679.98199999999997</v>
      </c>
      <c r="BU13" s="9">
        <v>617.71600000000001</v>
      </c>
      <c r="BV13" s="9">
        <v>120.949</v>
      </c>
      <c r="BW13" s="9">
        <v>496.76600000000002</v>
      </c>
      <c r="BX13" s="9">
        <v>323.53899999999999</v>
      </c>
      <c r="BY13" s="9">
        <v>152.51499999999999</v>
      </c>
      <c r="BZ13" s="9">
        <v>171.024</v>
      </c>
      <c r="CA13" s="9">
        <v>65.728999999999999</v>
      </c>
      <c r="CB13" s="9">
        <v>34.454999999999998</v>
      </c>
      <c r="CC13" s="9">
        <v>31.273</v>
      </c>
      <c r="CD13" s="9">
        <v>29.97</v>
      </c>
      <c r="CE13" s="9">
        <v>20.786000000000001</v>
      </c>
      <c r="CF13" s="9">
        <v>9.1839999999999993</v>
      </c>
      <c r="CG13" s="9">
        <v>15.43</v>
      </c>
      <c r="CH13" s="9">
        <v>11.712999999999999</v>
      </c>
      <c r="CI13" s="9">
        <v>3.7170000000000001</v>
      </c>
      <c r="CJ13" s="9">
        <v>14.54</v>
      </c>
      <c r="CK13" s="9">
        <v>9.0730000000000004</v>
      </c>
      <c r="CL13" s="9">
        <v>5.468</v>
      </c>
      <c r="CM13" s="9">
        <v>35.759</v>
      </c>
      <c r="CN13" s="9">
        <v>13.67</v>
      </c>
      <c r="CO13" s="9">
        <v>22.088999999999999</v>
      </c>
      <c r="CP13" s="9">
        <v>283.45800000000003</v>
      </c>
      <c r="CQ13" s="9">
        <v>132.161</v>
      </c>
      <c r="CR13" s="9">
        <v>151.297</v>
      </c>
      <c r="CS13" s="9">
        <v>125.836</v>
      </c>
      <c r="CT13" s="9">
        <v>88.100999999999999</v>
      </c>
      <c r="CU13" s="9">
        <v>37.734999999999999</v>
      </c>
      <c r="CV13" s="9">
        <v>157.62100000000001</v>
      </c>
      <c r="CW13" s="9">
        <v>44.06</v>
      </c>
      <c r="CX13" s="9">
        <v>113.56100000000001</v>
      </c>
      <c r="CY13" s="9">
        <v>149.55699999999999</v>
      </c>
      <c r="CZ13" s="9">
        <v>104.271</v>
      </c>
      <c r="DA13" s="9">
        <v>45.286000000000001</v>
      </c>
      <c r="DB13" s="9">
        <v>173.982</v>
      </c>
      <c r="DC13" s="9">
        <v>48.244</v>
      </c>
      <c r="DD13" s="9">
        <v>125.738</v>
      </c>
      <c r="DE13" s="9">
        <v>173.05099999999999</v>
      </c>
      <c r="DF13" s="9">
        <v>55.773000000000003</v>
      </c>
      <c r="DG13" s="9">
        <v>117.27800000000001</v>
      </c>
      <c r="DH13" s="9">
        <v>2083.8910000000001</v>
      </c>
      <c r="DI13" s="9">
        <v>1182.3530000000001</v>
      </c>
      <c r="DJ13" s="9">
        <v>901.53800000000001</v>
      </c>
      <c r="DK13" s="9">
        <v>1310.8489999999999</v>
      </c>
      <c r="DL13" s="9">
        <v>891.23099999999999</v>
      </c>
      <c r="DM13" s="9">
        <v>419.61799999999999</v>
      </c>
      <c r="DN13" s="9">
        <v>773.04200000000003</v>
      </c>
      <c r="DO13" s="9">
        <v>291.12299999999999</v>
      </c>
      <c r="DP13" s="9">
        <v>481.91899999999998</v>
      </c>
      <c r="DQ13" s="9">
        <v>246.48699999999999</v>
      </c>
      <c r="DR13" s="9">
        <v>140.91800000000001</v>
      </c>
      <c r="DS13" s="9">
        <v>105.569</v>
      </c>
      <c r="DT13" s="9">
        <v>71.081000000000003</v>
      </c>
      <c r="DU13" s="9">
        <v>47.484999999999999</v>
      </c>
      <c r="DV13" s="9">
        <v>23.594999999999999</v>
      </c>
      <c r="DW13" s="9">
        <v>26.850999999999999</v>
      </c>
      <c r="DX13" s="9">
        <v>22.064</v>
      </c>
      <c r="DY13" s="9">
        <v>4.7869999999999999</v>
      </c>
      <c r="DZ13" s="9">
        <v>17.739000000000001</v>
      </c>
      <c r="EA13" s="9">
        <v>14.744999999999999</v>
      </c>
      <c r="EB13" s="9">
        <v>2.9940000000000002</v>
      </c>
      <c r="EC13" s="9">
        <v>9.1120000000000001</v>
      </c>
      <c r="ED13" s="9">
        <v>7.319</v>
      </c>
      <c r="EE13" s="9">
        <v>1.7929999999999999</v>
      </c>
      <c r="EF13" s="9">
        <v>44.228999999999999</v>
      </c>
      <c r="EG13" s="9">
        <v>25.420999999999999</v>
      </c>
      <c r="EH13" s="9">
        <v>18.808</v>
      </c>
      <c r="EI13" s="9">
        <v>196.29400000000001</v>
      </c>
      <c r="EJ13" s="9">
        <v>107.117</v>
      </c>
      <c r="EK13" s="9">
        <v>89.177000000000007</v>
      </c>
      <c r="EL13" s="9">
        <v>73.59</v>
      </c>
      <c r="EM13" s="9">
        <v>53.366999999999997</v>
      </c>
      <c r="EN13" s="9">
        <v>20.222999999999999</v>
      </c>
      <c r="EO13" s="9">
        <v>122.705</v>
      </c>
      <c r="EP13" s="9">
        <v>53.75</v>
      </c>
      <c r="EQ13" s="9">
        <v>68.953999999999994</v>
      </c>
      <c r="ER13" s="9">
        <v>96.058000000000007</v>
      </c>
      <c r="ES13" s="9">
        <v>71.528999999999996</v>
      </c>
      <c r="ET13" s="9">
        <v>24.529</v>
      </c>
      <c r="EU13" s="9">
        <v>150.429</v>
      </c>
      <c r="EV13" s="9">
        <v>69.388999999999996</v>
      </c>
      <c r="EW13" s="9">
        <v>81.040000000000006</v>
      </c>
      <c r="EX13" s="9">
        <v>140.44399999999999</v>
      </c>
      <c r="EY13" s="9">
        <v>68.495000000000005</v>
      </c>
      <c r="EZ13" s="9">
        <v>71.948999999999998</v>
      </c>
      <c r="FA13" s="9">
        <v>1660.0619999999999</v>
      </c>
      <c r="FB13" s="9">
        <v>916.24800000000005</v>
      </c>
      <c r="FC13" s="9">
        <v>743.81399999999996</v>
      </c>
      <c r="FD13" s="9">
        <v>1137.2750000000001</v>
      </c>
      <c r="FE13" s="9">
        <v>757.13599999999997</v>
      </c>
      <c r="FF13" s="9">
        <v>380.13900000000001</v>
      </c>
      <c r="FG13" s="9">
        <v>522.78700000000003</v>
      </c>
      <c r="FH13" s="9">
        <v>159.11199999999999</v>
      </c>
      <c r="FI13" s="9">
        <v>363.67500000000001</v>
      </c>
      <c r="FJ13" s="9">
        <v>197.31700000000001</v>
      </c>
      <c r="FK13" s="9">
        <v>106.21599999999999</v>
      </c>
      <c r="FL13" s="9">
        <v>91.100999999999999</v>
      </c>
      <c r="FM13" s="9">
        <v>46.762999999999998</v>
      </c>
      <c r="FN13" s="9">
        <v>30.754000000000001</v>
      </c>
      <c r="FO13" s="9">
        <v>16.009</v>
      </c>
      <c r="FP13" s="9">
        <v>20.385999999999999</v>
      </c>
      <c r="FQ13" s="9">
        <v>16.742999999999999</v>
      </c>
      <c r="FR13" s="9">
        <v>3.6429999999999998</v>
      </c>
      <c r="FS13" s="9">
        <v>12.577</v>
      </c>
      <c r="FT13" s="9">
        <v>10.294</v>
      </c>
      <c r="FU13" s="9">
        <v>2.2829999999999999</v>
      </c>
      <c r="FV13" s="9">
        <v>7.8090000000000002</v>
      </c>
      <c r="FW13" s="9">
        <v>6.4489999999999998</v>
      </c>
      <c r="FX13" s="9">
        <v>1.36</v>
      </c>
      <c r="FY13" s="9">
        <v>26.376999999999999</v>
      </c>
      <c r="FZ13" s="9">
        <v>14.010999999999999</v>
      </c>
      <c r="GA13" s="9">
        <v>12.366</v>
      </c>
      <c r="GB13" s="9">
        <v>166.791</v>
      </c>
      <c r="GC13" s="9">
        <v>85.768000000000001</v>
      </c>
      <c r="GD13" s="9">
        <v>81.022999999999996</v>
      </c>
      <c r="GE13" s="9">
        <v>64.338999999999999</v>
      </c>
      <c r="GF13" s="9">
        <v>45.741999999999997</v>
      </c>
      <c r="GG13" s="9">
        <v>18.597000000000001</v>
      </c>
      <c r="GH13" s="9">
        <v>102.452</v>
      </c>
      <c r="GI13" s="9">
        <v>40.026000000000003</v>
      </c>
      <c r="GJ13" s="9">
        <v>62.426000000000002</v>
      </c>
      <c r="GK13" s="9">
        <v>81.216999999999999</v>
      </c>
      <c r="GL13" s="9">
        <v>59.457999999999998</v>
      </c>
      <c r="GM13" s="9">
        <v>21.759</v>
      </c>
      <c r="GN13" s="9">
        <v>116.1</v>
      </c>
      <c r="GO13" s="9">
        <v>46.758000000000003</v>
      </c>
      <c r="GP13" s="9">
        <v>69.341999999999999</v>
      </c>
      <c r="GQ13" s="9">
        <v>115.03</v>
      </c>
      <c r="GR13" s="9">
        <v>50.320999999999998</v>
      </c>
      <c r="GS13" s="9">
        <v>64.709000000000003</v>
      </c>
      <c r="GT13" s="9">
        <v>423.82900000000001</v>
      </c>
      <c r="GU13" s="9">
        <v>266.10500000000002</v>
      </c>
      <c r="GV13" s="9">
        <v>157.72399999999999</v>
      </c>
      <c r="GW13" s="9">
        <v>173.57400000000001</v>
      </c>
      <c r="GX13" s="9">
        <v>134.09399999999999</v>
      </c>
      <c r="GY13" s="9">
        <v>39.479999999999997</v>
      </c>
      <c r="GZ13" s="9">
        <v>250.255</v>
      </c>
      <c r="HA13" s="9">
        <v>132.011</v>
      </c>
      <c r="HB13" s="9">
        <v>118.244</v>
      </c>
      <c r="HC13" s="9">
        <v>49.170999999999999</v>
      </c>
      <c r="HD13" s="9">
        <v>34.703000000000003</v>
      </c>
      <c r="HE13" s="9">
        <v>14.468</v>
      </c>
      <c r="HF13" s="9">
        <v>24.318000000000001</v>
      </c>
      <c r="HG13" s="9">
        <v>16.731000000000002</v>
      </c>
      <c r="HH13" s="9">
        <v>7.5869999999999997</v>
      </c>
      <c r="HI13" s="9">
        <v>6.4660000000000002</v>
      </c>
      <c r="HJ13" s="9">
        <v>5.3209999999999997</v>
      </c>
      <c r="HK13" s="9">
        <v>1.1439999999999999</v>
      </c>
      <c r="HL13" s="9">
        <v>5.1619999999999999</v>
      </c>
      <c r="HM13" s="9">
        <v>4.4509999999999996</v>
      </c>
      <c r="HN13" s="9">
        <v>0.71199999999999997</v>
      </c>
      <c r="HO13" s="9">
        <v>1.3029999999999999</v>
      </c>
      <c r="HP13" s="9">
        <v>0.871</v>
      </c>
      <c r="HQ13" s="9">
        <v>0.433</v>
      </c>
      <c r="HR13" s="9">
        <v>17.852</v>
      </c>
      <c r="HS13" s="9">
        <v>11.41</v>
      </c>
      <c r="HT13" s="9">
        <v>6.4420000000000002</v>
      </c>
      <c r="HU13" s="9">
        <v>29.503</v>
      </c>
      <c r="HV13" s="9">
        <v>21.349</v>
      </c>
      <c r="HW13" s="9">
        <v>8.1539999999999999</v>
      </c>
      <c r="HX13" s="9">
        <v>9.2509999999999994</v>
      </c>
      <c r="HY13" s="9">
        <v>7.625</v>
      </c>
      <c r="HZ13" s="9">
        <v>1.6259999999999999</v>
      </c>
      <c r="IA13" s="9">
        <v>20.251999999999999</v>
      </c>
      <c r="IB13" s="9">
        <v>13.724</v>
      </c>
      <c r="IC13" s="9">
        <v>6.5279999999999996</v>
      </c>
      <c r="ID13" s="9">
        <v>14.840999999999999</v>
      </c>
      <c r="IE13" s="9">
        <v>12.071</v>
      </c>
      <c r="IF13" s="9">
        <v>2.77</v>
      </c>
      <c r="IG13" s="9">
        <v>34.329000000000001</v>
      </c>
      <c r="IH13" s="9">
        <v>22.631</v>
      </c>
      <c r="II13" s="9">
        <v>11.698</v>
      </c>
      <c r="IJ13" s="9">
        <v>25.414000000000001</v>
      </c>
      <c r="IK13" s="9">
        <v>18.173999999999999</v>
      </c>
      <c r="IL13" s="9">
        <v>7.24</v>
      </c>
      <c r="IM13" s="9">
        <v>3613.1709999999998</v>
      </c>
      <c r="IN13" s="9">
        <v>1961.1</v>
      </c>
      <c r="IO13" s="9">
        <v>1652.0719999999999</v>
      </c>
      <c r="IP13" s="9">
        <v>2525.777</v>
      </c>
      <c r="IQ13" s="9">
        <v>1624.9449999999999</v>
      </c>
    </row>
    <row r="14" spans="1:251">
      <c r="A14" s="10">
        <v>41913</v>
      </c>
      <c r="B14" s="9">
        <v>10.179</v>
      </c>
      <c r="C14" s="9">
        <v>13.755000000000001</v>
      </c>
      <c r="D14" s="9">
        <v>348.63499999999999</v>
      </c>
      <c r="E14" s="9">
        <v>205.05099999999999</v>
      </c>
      <c r="F14" s="9">
        <v>143.58500000000001</v>
      </c>
      <c r="G14" s="9">
        <v>178.17699999999999</v>
      </c>
      <c r="H14" s="9">
        <v>135.423</v>
      </c>
      <c r="I14" s="9">
        <v>42.753</v>
      </c>
      <c r="J14" s="9">
        <v>170.459</v>
      </c>
      <c r="K14" s="9">
        <v>69.626999999999995</v>
      </c>
      <c r="L14" s="9">
        <v>100.831</v>
      </c>
      <c r="M14" s="9">
        <v>195.63300000000001</v>
      </c>
      <c r="N14" s="9">
        <v>147.87200000000001</v>
      </c>
      <c r="O14" s="9">
        <v>47.761000000000003</v>
      </c>
      <c r="P14" s="9">
        <v>178.08600000000001</v>
      </c>
      <c r="Q14" s="9">
        <v>70.804000000000002</v>
      </c>
      <c r="R14" s="9">
        <v>107.283</v>
      </c>
      <c r="S14" s="9">
        <v>180.01499999999999</v>
      </c>
      <c r="T14" s="9">
        <v>77.075999999999993</v>
      </c>
      <c r="U14" s="9">
        <v>102.94</v>
      </c>
      <c r="V14" s="9">
        <v>2521.2060000000001</v>
      </c>
      <c r="W14" s="9">
        <v>1365.232</v>
      </c>
      <c r="X14" s="9">
        <v>1155.9739999999999</v>
      </c>
      <c r="Y14" s="9">
        <v>1855.6769999999999</v>
      </c>
      <c r="Z14" s="9">
        <v>1256.579</v>
      </c>
      <c r="AA14" s="9">
        <v>599.09699999999998</v>
      </c>
      <c r="AB14" s="9">
        <v>665.529</v>
      </c>
      <c r="AC14" s="9">
        <v>108.65300000000001</v>
      </c>
      <c r="AD14" s="9">
        <v>556.87699999999995</v>
      </c>
      <c r="AE14" s="9">
        <v>313.27300000000002</v>
      </c>
      <c r="AF14" s="9">
        <v>168.61500000000001</v>
      </c>
      <c r="AG14" s="9">
        <v>144.65799999999999</v>
      </c>
      <c r="AH14" s="9">
        <v>46.851999999999997</v>
      </c>
      <c r="AI14" s="9">
        <v>26.555</v>
      </c>
      <c r="AJ14" s="9">
        <v>20.297000000000001</v>
      </c>
      <c r="AK14" s="9">
        <v>22.562999999999999</v>
      </c>
      <c r="AL14" s="9">
        <v>18.172000000000001</v>
      </c>
      <c r="AM14" s="9">
        <v>4.391</v>
      </c>
      <c r="AN14" s="9">
        <v>12.319000000000001</v>
      </c>
      <c r="AO14" s="9">
        <v>9.2439999999999998</v>
      </c>
      <c r="AP14" s="9">
        <v>3.0760000000000001</v>
      </c>
      <c r="AQ14" s="9">
        <v>10.243</v>
      </c>
      <c r="AR14" s="9">
        <v>8.9280000000000008</v>
      </c>
      <c r="AS14" s="9">
        <v>1.3149999999999999</v>
      </c>
      <c r="AT14" s="9">
        <v>24.29</v>
      </c>
      <c r="AU14" s="9">
        <v>8.3829999999999991</v>
      </c>
      <c r="AV14" s="9">
        <v>15.906000000000001</v>
      </c>
      <c r="AW14" s="9">
        <v>283.05900000000003</v>
      </c>
      <c r="AX14" s="9">
        <v>150.33199999999999</v>
      </c>
      <c r="AY14" s="9">
        <v>132.72800000000001</v>
      </c>
      <c r="AZ14" s="9">
        <v>131.23500000000001</v>
      </c>
      <c r="BA14" s="9">
        <v>104.611</v>
      </c>
      <c r="BB14" s="9">
        <v>26.623999999999999</v>
      </c>
      <c r="BC14" s="9">
        <v>151.82400000000001</v>
      </c>
      <c r="BD14" s="9">
        <v>45.720999999999997</v>
      </c>
      <c r="BE14" s="9">
        <v>106.10299999999999</v>
      </c>
      <c r="BF14" s="9">
        <v>149.345</v>
      </c>
      <c r="BG14" s="9">
        <v>119.03400000000001</v>
      </c>
      <c r="BH14" s="9">
        <v>30.311</v>
      </c>
      <c r="BI14" s="9">
        <v>163.929</v>
      </c>
      <c r="BJ14" s="9">
        <v>49.581000000000003</v>
      </c>
      <c r="BK14" s="9">
        <v>114.348</v>
      </c>
      <c r="BL14" s="9">
        <v>164.14400000000001</v>
      </c>
      <c r="BM14" s="9">
        <v>54.963999999999999</v>
      </c>
      <c r="BN14" s="9">
        <v>109.179</v>
      </c>
      <c r="BO14" s="9">
        <v>2450.665</v>
      </c>
      <c r="BP14" s="9">
        <v>1285.7840000000001</v>
      </c>
      <c r="BQ14" s="9">
        <v>1164.8800000000001</v>
      </c>
      <c r="BR14" s="9">
        <v>1843.127</v>
      </c>
      <c r="BS14" s="9">
        <v>1165.6769999999999</v>
      </c>
      <c r="BT14" s="9">
        <v>677.45100000000002</v>
      </c>
      <c r="BU14" s="9">
        <v>607.53700000000003</v>
      </c>
      <c r="BV14" s="9">
        <v>120.108</v>
      </c>
      <c r="BW14" s="9">
        <v>487.43</v>
      </c>
      <c r="BX14" s="9">
        <v>292.959</v>
      </c>
      <c r="BY14" s="9">
        <v>141.47499999999999</v>
      </c>
      <c r="BZ14" s="9">
        <v>151.48400000000001</v>
      </c>
      <c r="CA14" s="9">
        <v>60.231999999999999</v>
      </c>
      <c r="CB14" s="9">
        <v>33.776000000000003</v>
      </c>
      <c r="CC14" s="9">
        <v>26.456</v>
      </c>
      <c r="CD14" s="9">
        <v>25.338999999999999</v>
      </c>
      <c r="CE14" s="9">
        <v>21.353000000000002</v>
      </c>
      <c r="CF14" s="9">
        <v>3.9860000000000002</v>
      </c>
      <c r="CG14" s="9">
        <v>14.302</v>
      </c>
      <c r="CH14" s="9">
        <v>11.718</v>
      </c>
      <c r="CI14" s="9">
        <v>2.5840000000000001</v>
      </c>
      <c r="CJ14" s="9">
        <v>11.037000000000001</v>
      </c>
      <c r="CK14" s="9">
        <v>9.6349999999999998</v>
      </c>
      <c r="CL14" s="9">
        <v>1.4019999999999999</v>
      </c>
      <c r="CM14" s="9">
        <v>34.893000000000001</v>
      </c>
      <c r="CN14" s="9">
        <v>12.423</v>
      </c>
      <c r="CO14" s="9">
        <v>22.47</v>
      </c>
      <c r="CP14" s="9">
        <v>260.23399999999998</v>
      </c>
      <c r="CQ14" s="9">
        <v>124.247</v>
      </c>
      <c r="CR14" s="9">
        <v>135.98599999999999</v>
      </c>
      <c r="CS14" s="9">
        <v>109.16</v>
      </c>
      <c r="CT14" s="9">
        <v>80.247</v>
      </c>
      <c r="CU14" s="9">
        <v>28.913</v>
      </c>
      <c r="CV14" s="9">
        <v>151.07400000000001</v>
      </c>
      <c r="CW14" s="9">
        <v>44.000999999999998</v>
      </c>
      <c r="CX14" s="9">
        <v>107.074</v>
      </c>
      <c r="CY14" s="9">
        <v>124.67700000000001</v>
      </c>
      <c r="CZ14" s="9">
        <v>92.840999999999994</v>
      </c>
      <c r="DA14" s="9">
        <v>31.835999999999999</v>
      </c>
      <c r="DB14" s="9">
        <v>168.28299999999999</v>
      </c>
      <c r="DC14" s="9">
        <v>48.634</v>
      </c>
      <c r="DD14" s="9">
        <v>119.649</v>
      </c>
      <c r="DE14" s="9">
        <v>165.376</v>
      </c>
      <c r="DF14" s="9">
        <v>55.719000000000001</v>
      </c>
      <c r="DG14" s="9">
        <v>109.657</v>
      </c>
      <c r="DH14" s="9">
        <v>2075.3069999999998</v>
      </c>
      <c r="DI14" s="9">
        <v>1183.9580000000001</v>
      </c>
      <c r="DJ14" s="9">
        <v>891.34900000000005</v>
      </c>
      <c r="DK14" s="9">
        <v>1302.4280000000001</v>
      </c>
      <c r="DL14" s="9">
        <v>886.17700000000002</v>
      </c>
      <c r="DM14" s="9">
        <v>416.25099999999998</v>
      </c>
      <c r="DN14" s="9">
        <v>772.87900000000002</v>
      </c>
      <c r="DO14" s="9">
        <v>297.78100000000001</v>
      </c>
      <c r="DP14" s="9">
        <v>475.09800000000001</v>
      </c>
      <c r="DQ14" s="9">
        <v>239.65</v>
      </c>
      <c r="DR14" s="9">
        <v>136.01400000000001</v>
      </c>
      <c r="DS14" s="9">
        <v>103.636</v>
      </c>
      <c r="DT14" s="9">
        <v>65.575000000000003</v>
      </c>
      <c r="DU14" s="9">
        <v>43.491</v>
      </c>
      <c r="DV14" s="9">
        <v>22.082999999999998</v>
      </c>
      <c r="DW14" s="9">
        <v>18.995999999999999</v>
      </c>
      <c r="DX14" s="9">
        <v>14.808999999999999</v>
      </c>
      <c r="DY14" s="9">
        <v>4.1879999999999997</v>
      </c>
      <c r="DZ14" s="9">
        <v>8.9260000000000002</v>
      </c>
      <c r="EA14" s="9">
        <v>6.141</v>
      </c>
      <c r="EB14" s="9">
        <v>2.7850000000000001</v>
      </c>
      <c r="EC14" s="9">
        <v>10.07</v>
      </c>
      <c r="ED14" s="9">
        <v>8.6669999999999998</v>
      </c>
      <c r="EE14" s="9">
        <v>1.403</v>
      </c>
      <c r="EF14" s="9">
        <v>46.578000000000003</v>
      </c>
      <c r="EG14" s="9">
        <v>28.683</v>
      </c>
      <c r="EH14" s="9">
        <v>17.896000000000001</v>
      </c>
      <c r="EI14" s="9">
        <v>194.203</v>
      </c>
      <c r="EJ14" s="9">
        <v>106.324</v>
      </c>
      <c r="EK14" s="9">
        <v>87.88</v>
      </c>
      <c r="EL14" s="9">
        <v>64.795000000000002</v>
      </c>
      <c r="EM14" s="9">
        <v>50.223999999999997</v>
      </c>
      <c r="EN14" s="9">
        <v>14.571</v>
      </c>
      <c r="EO14" s="9">
        <v>129.40799999999999</v>
      </c>
      <c r="EP14" s="9">
        <v>56.1</v>
      </c>
      <c r="EQ14" s="9">
        <v>73.308000000000007</v>
      </c>
      <c r="ER14" s="9">
        <v>80.974999999999994</v>
      </c>
      <c r="ES14" s="9">
        <v>62.216000000000001</v>
      </c>
      <c r="ET14" s="9">
        <v>18.759</v>
      </c>
      <c r="EU14" s="9">
        <v>158.67500000000001</v>
      </c>
      <c r="EV14" s="9">
        <v>73.798000000000002</v>
      </c>
      <c r="EW14" s="9">
        <v>84.876999999999995</v>
      </c>
      <c r="EX14" s="9">
        <v>138.334</v>
      </c>
      <c r="EY14" s="9">
        <v>62.241999999999997</v>
      </c>
      <c r="EZ14" s="9">
        <v>76.093000000000004</v>
      </c>
      <c r="FA14" s="9">
        <v>1660.0029999999999</v>
      </c>
      <c r="FB14" s="9">
        <v>919.41399999999999</v>
      </c>
      <c r="FC14" s="9">
        <v>740.58900000000006</v>
      </c>
      <c r="FD14" s="9">
        <v>1125.7339999999999</v>
      </c>
      <c r="FE14" s="9">
        <v>750.89599999999996</v>
      </c>
      <c r="FF14" s="9">
        <v>374.83800000000002</v>
      </c>
      <c r="FG14" s="9">
        <v>534.26900000000001</v>
      </c>
      <c r="FH14" s="9">
        <v>168.518</v>
      </c>
      <c r="FI14" s="9">
        <v>365.75099999999998</v>
      </c>
      <c r="FJ14" s="9">
        <v>202.74700000000001</v>
      </c>
      <c r="FK14" s="9">
        <v>109.29600000000001</v>
      </c>
      <c r="FL14" s="9">
        <v>93.450999999999993</v>
      </c>
      <c r="FM14" s="9">
        <v>48.792000000000002</v>
      </c>
      <c r="FN14" s="9">
        <v>30.414000000000001</v>
      </c>
      <c r="FO14" s="9">
        <v>18.379000000000001</v>
      </c>
      <c r="FP14" s="9">
        <v>16.885000000000002</v>
      </c>
      <c r="FQ14" s="9">
        <v>13.161</v>
      </c>
      <c r="FR14" s="9">
        <v>3.7240000000000002</v>
      </c>
      <c r="FS14" s="9">
        <v>8.4629999999999992</v>
      </c>
      <c r="FT14" s="9">
        <v>6.141</v>
      </c>
      <c r="FU14" s="9">
        <v>2.3210000000000002</v>
      </c>
      <c r="FV14" s="9">
        <v>8.4220000000000006</v>
      </c>
      <c r="FW14" s="9">
        <v>7.0190000000000001</v>
      </c>
      <c r="FX14" s="9">
        <v>1.403</v>
      </c>
      <c r="FY14" s="9">
        <v>31.907</v>
      </c>
      <c r="FZ14" s="9">
        <v>17.253</v>
      </c>
      <c r="GA14" s="9">
        <v>14.654</v>
      </c>
      <c r="GB14" s="9">
        <v>170.33600000000001</v>
      </c>
      <c r="GC14" s="9">
        <v>89.51</v>
      </c>
      <c r="GD14" s="9">
        <v>80.825999999999993</v>
      </c>
      <c r="GE14" s="9">
        <v>59.668999999999997</v>
      </c>
      <c r="GF14" s="9">
        <v>45.216000000000001</v>
      </c>
      <c r="GG14" s="9">
        <v>14.452999999999999</v>
      </c>
      <c r="GH14" s="9">
        <v>110.667</v>
      </c>
      <c r="GI14" s="9">
        <v>44.293999999999997</v>
      </c>
      <c r="GJ14" s="9">
        <v>66.373000000000005</v>
      </c>
      <c r="GK14" s="9">
        <v>73.872</v>
      </c>
      <c r="GL14" s="9">
        <v>55.695</v>
      </c>
      <c r="GM14" s="9">
        <v>18.177</v>
      </c>
      <c r="GN14" s="9">
        <v>128.875</v>
      </c>
      <c r="GO14" s="9">
        <v>53.600999999999999</v>
      </c>
      <c r="GP14" s="9">
        <v>75.274000000000001</v>
      </c>
      <c r="GQ14" s="9">
        <v>119.13</v>
      </c>
      <c r="GR14" s="9">
        <v>50.436</v>
      </c>
      <c r="GS14" s="9">
        <v>68.694000000000003</v>
      </c>
      <c r="GT14" s="9">
        <v>415.30399999999997</v>
      </c>
      <c r="GU14" s="9">
        <v>264.54399999999998</v>
      </c>
      <c r="GV14" s="9">
        <v>150.76</v>
      </c>
      <c r="GW14" s="9">
        <v>176.69399999999999</v>
      </c>
      <c r="GX14" s="9">
        <v>135.28100000000001</v>
      </c>
      <c r="GY14" s="9">
        <v>41.412999999999997</v>
      </c>
      <c r="GZ14" s="9">
        <v>238.61</v>
      </c>
      <c r="HA14" s="9">
        <v>129.26300000000001</v>
      </c>
      <c r="HB14" s="9">
        <v>109.34699999999999</v>
      </c>
      <c r="HC14" s="9">
        <v>36.902999999999999</v>
      </c>
      <c r="HD14" s="9">
        <v>26.718</v>
      </c>
      <c r="HE14" s="9">
        <v>10.185</v>
      </c>
      <c r="HF14" s="9">
        <v>16.782</v>
      </c>
      <c r="HG14" s="9">
        <v>13.077999999999999</v>
      </c>
      <c r="HH14" s="9">
        <v>3.7050000000000001</v>
      </c>
      <c r="HI14" s="9">
        <v>2.1110000000000002</v>
      </c>
      <c r="HJ14" s="9">
        <v>1.6479999999999999</v>
      </c>
      <c r="HK14" s="9">
        <v>0.46300000000000002</v>
      </c>
      <c r="HL14" s="9">
        <v>0.46300000000000002</v>
      </c>
      <c r="HM14" s="9">
        <v>0</v>
      </c>
      <c r="HN14" s="9">
        <v>0.46300000000000002</v>
      </c>
      <c r="HO14" s="9">
        <v>1.6479999999999999</v>
      </c>
      <c r="HP14" s="9">
        <v>1.6479999999999999</v>
      </c>
      <c r="HQ14" s="9">
        <v>0</v>
      </c>
      <c r="HR14" s="9">
        <v>14.670999999999999</v>
      </c>
      <c r="HS14" s="9">
        <v>11.429</v>
      </c>
      <c r="HT14" s="9">
        <v>3.242</v>
      </c>
      <c r="HU14" s="9">
        <v>23.867000000000001</v>
      </c>
      <c r="HV14" s="9">
        <v>16.814</v>
      </c>
      <c r="HW14" s="9">
        <v>7.0540000000000003</v>
      </c>
      <c r="HX14" s="9">
        <v>5.1260000000000003</v>
      </c>
      <c r="HY14" s="9">
        <v>5.008</v>
      </c>
      <c r="HZ14" s="9">
        <v>0.11799999999999999</v>
      </c>
      <c r="IA14" s="9">
        <v>18.741</v>
      </c>
      <c r="IB14" s="9">
        <v>11.805999999999999</v>
      </c>
      <c r="IC14" s="9">
        <v>6.9349999999999996</v>
      </c>
      <c r="ID14" s="9">
        <v>7.1029999999999998</v>
      </c>
      <c r="IE14" s="9">
        <v>6.5220000000000002</v>
      </c>
      <c r="IF14" s="9">
        <v>0.58199999999999996</v>
      </c>
      <c r="IG14" s="9">
        <v>29.8</v>
      </c>
      <c r="IH14" s="9">
        <v>20.196999999999999</v>
      </c>
      <c r="II14" s="9">
        <v>9.6039999999999992</v>
      </c>
      <c r="IJ14" s="9">
        <v>19.204000000000001</v>
      </c>
      <c r="IK14" s="9">
        <v>11.805999999999999</v>
      </c>
      <c r="IL14" s="9">
        <v>7.3979999999999997</v>
      </c>
      <c r="IM14" s="9">
        <v>3622.471</v>
      </c>
      <c r="IN14" s="9">
        <v>1958.1949999999999</v>
      </c>
      <c r="IO14" s="9">
        <v>1664.277</v>
      </c>
      <c r="IP14" s="9">
        <v>2503.2779999999998</v>
      </c>
      <c r="IQ14" s="9">
        <v>1620.3510000000001</v>
      </c>
    </row>
    <row r="15" spans="1:251">
      <c r="A15" s="10">
        <v>41944</v>
      </c>
      <c r="B15" s="9">
        <v>9.93</v>
      </c>
      <c r="C15" s="9">
        <v>15.452</v>
      </c>
      <c r="D15" s="9">
        <v>381.358</v>
      </c>
      <c r="E15" s="9">
        <v>236.679</v>
      </c>
      <c r="F15" s="9">
        <v>144.679</v>
      </c>
      <c r="G15" s="9">
        <v>189.47900000000001</v>
      </c>
      <c r="H15" s="9">
        <v>150.65700000000001</v>
      </c>
      <c r="I15" s="9">
        <v>38.822000000000003</v>
      </c>
      <c r="J15" s="9">
        <v>191.87899999999999</v>
      </c>
      <c r="K15" s="9">
        <v>86.022000000000006</v>
      </c>
      <c r="L15" s="9">
        <v>105.857</v>
      </c>
      <c r="M15" s="9">
        <v>202.14400000000001</v>
      </c>
      <c r="N15" s="9">
        <v>160.191</v>
      </c>
      <c r="O15" s="9">
        <v>41.953000000000003</v>
      </c>
      <c r="P15" s="9">
        <v>199.56700000000001</v>
      </c>
      <c r="Q15" s="9">
        <v>88.629000000000005</v>
      </c>
      <c r="R15" s="9">
        <v>110.938</v>
      </c>
      <c r="S15" s="9">
        <v>201.018</v>
      </c>
      <c r="T15" s="9">
        <v>92.14</v>
      </c>
      <c r="U15" s="9">
        <v>108.878</v>
      </c>
      <c r="V15" s="9">
        <v>2544.002</v>
      </c>
      <c r="W15" s="9">
        <v>1386.809</v>
      </c>
      <c r="X15" s="9">
        <v>1157.193</v>
      </c>
      <c r="Y15" s="9">
        <v>1883.3230000000001</v>
      </c>
      <c r="Z15" s="9">
        <v>1279.8589999999999</v>
      </c>
      <c r="AA15" s="9">
        <v>603.46299999999997</v>
      </c>
      <c r="AB15" s="9">
        <v>660.67899999999997</v>
      </c>
      <c r="AC15" s="9">
        <v>106.949</v>
      </c>
      <c r="AD15" s="9">
        <v>553.73</v>
      </c>
      <c r="AE15" s="9">
        <v>321.54599999999999</v>
      </c>
      <c r="AF15" s="9">
        <v>171.24600000000001</v>
      </c>
      <c r="AG15" s="9">
        <v>150.29900000000001</v>
      </c>
      <c r="AH15" s="9">
        <v>58.636000000000003</v>
      </c>
      <c r="AI15" s="9">
        <v>33.692</v>
      </c>
      <c r="AJ15" s="9">
        <v>24.943999999999999</v>
      </c>
      <c r="AK15" s="9">
        <v>28.561</v>
      </c>
      <c r="AL15" s="9">
        <v>23.164000000000001</v>
      </c>
      <c r="AM15" s="9">
        <v>5.3970000000000002</v>
      </c>
      <c r="AN15" s="9">
        <v>15.662000000000001</v>
      </c>
      <c r="AO15" s="9">
        <v>13.481</v>
      </c>
      <c r="AP15" s="9">
        <v>2.181</v>
      </c>
      <c r="AQ15" s="9">
        <v>12.898999999999999</v>
      </c>
      <c r="AR15" s="9">
        <v>9.6829999999999998</v>
      </c>
      <c r="AS15" s="9">
        <v>3.2160000000000002</v>
      </c>
      <c r="AT15" s="9">
        <v>30.074999999999999</v>
      </c>
      <c r="AU15" s="9">
        <v>10.528</v>
      </c>
      <c r="AV15" s="9">
        <v>19.547000000000001</v>
      </c>
      <c r="AW15" s="9">
        <v>284.29000000000002</v>
      </c>
      <c r="AX15" s="9">
        <v>149.78800000000001</v>
      </c>
      <c r="AY15" s="9">
        <v>134.50200000000001</v>
      </c>
      <c r="AZ15" s="9">
        <v>125.21899999999999</v>
      </c>
      <c r="BA15" s="9">
        <v>101.02500000000001</v>
      </c>
      <c r="BB15" s="9">
        <v>24.193999999999999</v>
      </c>
      <c r="BC15" s="9">
        <v>159.071</v>
      </c>
      <c r="BD15" s="9">
        <v>48.762999999999998</v>
      </c>
      <c r="BE15" s="9">
        <v>110.30800000000001</v>
      </c>
      <c r="BF15" s="9">
        <v>148.20699999999999</v>
      </c>
      <c r="BG15" s="9">
        <v>118.61499999999999</v>
      </c>
      <c r="BH15" s="9">
        <v>29.591999999999999</v>
      </c>
      <c r="BI15" s="9">
        <v>173.339</v>
      </c>
      <c r="BJ15" s="9">
        <v>52.631</v>
      </c>
      <c r="BK15" s="9">
        <v>120.70699999999999</v>
      </c>
      <c r="BL15" s="9">
        <v>174.733</v>
      </c>
      <c r="BM15" s="9">
        <v>62.244</v>
      </c>
      <c r="BN15" s="9">
        <v>112.489</v>
      </c>
      <c r="BO15" s="9">
        <v>2452.8110000000001</v>
      </c>
      <c r="BP15" s="9">
        <v>1282.077</v>
      </c>
      <c r="BQ15" s="9">
        <v>1170.7329999999999</v>
      </c>
      <c r="BR15" s="9">
        <v>1850.299</v>
      </c>
      <c r="BS15" s="9">
        <v>1172.2429999999999</v>
      </c>
      <c r="BT15" s="9">
        <v>678.05600000000004</v>
      </c>
      <c r="BU15" s="9">
        <v>602.51199999999994</v>
      </c>
      <c r="BV15" s="9">
        <v>109.834</v>
      </c>
      <c r="BW15" s="9">
        <v>492.678</v>
      </c>
      <c r="BX15" s="9">
        <v>304.733</v>
      </c>
      <c r="BY15" s="9">
        <v>141.565</v>
      </c>
      <c r="BZ15" s="9">
        <v>163.16800000000001</v>
      </c>
      <c r="CA15" s="9">
        <v>60.417000000000002</v>
      </c>
      <c r="CB15" s="9">
        <v>35.953000000000003</v>
      </c>
      <c r="CC15" s="9">
        <v>24.465</v>
      </c>
      <c r="CD15" s="9">
        <v>30.324999999999999</v>
      </c>
      <c r="CE15" s="9">
        <v>25.183</v>
      </c>
      <c r="CF15" s="9">
        <v>5.1420000000000003</v>
      </c>
      <c r="CG15" s="9">
        <v>15.407999999999999</v>
      </c>
      <c r="CH15" s="9">
        <v>13.186999999999999</v>
      </c>
      <c r="CI15" s="9">
        <v>2.2210000000000001</v>
      </c>
      <c r="CJ15" s="9">
        <v>14.917</v>
      </c>
      <c r="CK15" s="9">
        <v>11.997</v>
      </c>
      <c r="CL15" s="9">
        <v>2.92</v>
      </c>
      <c r="CM15" s="9">
        <v>30.091999999999999</v>
      </c>
      <c r="CN15" s="9">
        <v>10.769</v>
      </c>
      <c r="CO15" s="9">
        <v>19.323</v>
      </c>
      <c r="CP15" s="9">
        <v>265.798</v>
      </c>
      <c r="CQ15" s="9">
        <v>117.55200000000001</v>
      </c>
      <c r="CR15" s="9">
        <v>148.24600000000001</v>
      </c>
      <c r="CS15" s="9">
        <v>107.601</v>
      </c>
      <c r="CT15" s="9">
        <v>77.271000000000001</v>
      </c>
      <c r="CU15" s="9">
        <v>30.331</v>
      </c>
      <c r="CV15" s="9">
        <v>158.197</v>
      </c>
      <c r="CW15" s="9">
        <v>40.280999999999999</v>
      </c>
      <c r="CX15" s="9">
        <v>117.916</v>
      </c>
      <c r="CY15" s="9">
        <v>130.923</v>
      </c>
      <c r="CZ15" s="9">
        <v>96.268000000000001</v>
      </c>
      <c r="DA15" s="9">
        <v>34.655000000000001</v>
      </c>
      <c r="DB15" s="9">
        <v>173.809</v>
      </c>
      <c r="DC15" s="9">
        <v>45.295999999999999</v>
      </c>
      <c r="DD15" s="9">
        <v>128.51300000000001</v>
      </c>
      <c r="DE15" s="9">
        <v>173.60499999999999</v>
      </c>
      <c r="DF15" s="9">
        <v>53.466999999999999</v>
      </c>
      <c r="DG15" s="9">
        <v>120.137</v>
      </c>
      <c r="DH15" s="9">
        <v>2079.4940000000001</v>
      </c>
      <c r="DI15" s="9">
        <v>1177.75</v>
      </c>
      <c r="DJ15" s="9">
        <v>901.74400000000003</v>
      </c>
      <c r="DK15" s="9">
        <v>1295.742</v>
      </c>
      <c r="DL15" s="9">
        <v>890.18299999999999</v>
      </c>
      <c r="DM15" s="9">
        <v>405.55900000000003</v>
      </c>
      <c r="DN15" s="9">
        <v>783.75300000000004</v>
      </c>
      <c r="DO15" s="9">
        <v>287.56700000000001</v>
      </c>
      <c r="DP15" s="9">
        <v>496.18599999999998</v>
      </c>
      <c r="DQ15" s="9">
        <v>243.61600000000001</v>
      </c>
      <c r="DR15" s="9">
        <v>132.78299999999999</v>
      </c>
      <c r="DS15" s="9">
        <v>110.833</v>
      </c>
      <c r="DT15" s="9">
        <v>63.976999999999997</v>
      </c>
      <c r="DU15" s="9">
        <v>41.753999999999998</v>
      </c>
      <c r="DV15" s="9">
        <v>22.222999999999999</v>
      </c>
      <c r="DW15" s="9">
        <v>20.141999999999999</v>
      </c>
      <c r="DX15" s="9">
        <v>16.404</v>
      </c>
      <c r="DY15" s="9">
        <v>3.738</v>
      </c>
      <c r="DZ15" s="9">
        <v>10.677</v>
      </c>
      <c r="EA15" s="9">
        <v>7.7489999999999997</v>
      </c>
      <c r="EB15" s="9">
        <v>2.9279999999999999</v>
      </c>
      <c r="EC15" s="9">
        <v>9.4649999999999999</v>
      </c>
      <c r="ED15" s="9">
        <v>8.6549999999999994</v>
      </c>
      <c r="EE15" s="9">
        <v>0.81</v>
      </c>
      <c r="EF15" s="9">
        <v>43.835000000000001</v>
      </c>
      <c r="EG15" s="9">
        <v>25.35</v>
      </c>
      <c r="EH15" s="9">
        <v>18.484999999999999</v>
      </c>
      <c r="EI15" s="9">
        <v>199.78800000000001</v>
      </c>
      <c r="EJ15" s="9">
        <v>103.505</v>
      </c>
      <c r="EK15" s="9">
        <v>96.283000000000001</v>
      </c>
      <c r="EL15" s="9">
        <v>69.045000000000002</v>
      </c>
      <c r="EM15" s="9">
        <v>49.817</v>
      </c>
      <c r="EN15" s="9">
        <v>19.227</v>
      </c>
      <c r="EO15" s="9">
        <v>130.74299999999999</v>
      </c>
      <c r="EP15" s="9">
        <v>53.688000000000002</v>
      </c>
      <c r="EQ15" s="9">
        <v>77.055000000000007</v>
      </c>
      <c r="ER15" s="9">
        <v>87.03</v>
      </c>
      <c r="ES15" s="9">
        <v>65.084000000000003</v>
      </c>
      <c r="ET15" s="9">
        <v>21.946000000000002</v>
      </c>
      <c r="EU15" s="9">
        <v>156.58699999999999</v>
      </c>
      <c r="EV15" s="9">
        <v>67.698999999999998</v>
      </c>
      <c r="EW15" s="9">
        <v>88.888000000000005</v>
      </c>
      <c r="EX15" s="9">
        <v>141.41999999999999</v>
      </c>
      <c r="EY15" s="9">
        <v>61.436999999999998</v>
      </c>
      <c r="EZ15" s="9">
        <v>79.983000000000004</v>
      </c>
      <c r="FA15" s="9">
        <v>1656.8820000000001</v>
      </c>
      <c r="FB15" s="9">
        <v>909.68700000000001</v>
      </c>
      <c r="FC15" s="9">
        <v>747.19399999999996</v>
      </c>
      <c r="FD15" s="9">
        <v>1119.1780000000001</v>
      </c>
      <c r="FE15" s="9">
        <v>751.09199999999998</v>
      </c>
      <c r="FF15" s="9">
        <v>368.08600000000001</v>
      </c>
      <c r="FG15" s="9">
        <v>537.70299999999997</v>
      </c>
      <c r="FH15" s="9">
        <v>158.595</v>
      </c>
      <c r="FI15" s="9">
        <v>379.108</v>
      </c>
      <c r="FJ15" s="9">
        <v>208.70699999999999</v>
      </c>
      <c r="FK15" s="9">
        <v>107.923</v>
      </c>
      <c r="FL15" s="9">
        <v>100.78400000000001</v>
      </c>
      <c r="FM15" s="9">
        <v>47.621000000000002</v>
      </c>
      <c r="FN15" s="9">
        <v>30.853000000000002</v>
      </c>
      <c r="FO15" s="9">
        <v>16.766999999999999</v>
      </c>
      <c r="FP15" s="9">
        <v>17.420000000000002</v>
      </c>
      <c r="FQ15" s="9">
        <v>13.683</v>
      </c>
      <c r="FR15" s="9">
        <v>3.738</v>
      </c>
      <c r="FS15" s="9">
        <v>9.0500000000000007</v>
      </c>
      <c r="FT15" s="9">
        <v>6.1219999999999999</v>
      </c>
      <c r="FU15" s="9">
        <v>2.9279999999999999</v>
      </c>
      <c r="FV15" s="9">
        <v>8.3699999999999992</v>
      </c>
      <c r="FW15" s="9">
        <v>7.56</v>
      </c>
      <c r="FX15" s="9">
        <v>0.81</v>
      </c>
      <c r="FY15" s="9">
        <v>30.2</v>
      </c>
      <c r="FZ15" s="9">
        <v>17.170999999999999</v>
      </c>
      <c r="GA15" s="9">
        <v>13.03</v>
      </c>
      <c r="GB15" s="9">
        <v>179.071</v>
      </c>
      <c r="GC15" s="9">
        <v>88.676000000000002</v>
      </c>
      <c r="GD15" s="9">
        <v>90.394999999999996</v>
      </c>
      <c r="GE15" s="9">
        <v>65.257000000000005</v>
      </c>
      <c r="GF15" s="9">
        <v>46.895000000000003</v>
      </c>
      <c r="GG15" s="9">
        <v>18.361999999999998</v>
      </c>
      <c r="GH15" s="9">
        <v>113.81399999999999</v>
      </c>
      <c r="GI15" s="9">
        <v>41.780999999999999</v>
      </c>
      <c r="GJ15" s="9">
        <v>72.033000000000001</v>
      </c>
      <c r="GK15" s="9">
        <v>80.52</v>
      </c>
      <c r="GL15" s="9">
        <v>59.44</v>
      </c>
      <c r="GM15" s="9">
        <v>21.08</v>
      </c>
      <c r="GN15" s="9">
        <v>128.18700000000001</v>
      </c>
      <c r="GO15" s="9">
        <v>48.482999999999997</v>
      </c>
      <c r="GP15" s="9">
        <v>79.703999999999994</v>
      </c>
      <c r="GQ15" s="9">
        <v>122.864</v>
      </c>
      <c r="GR15" s="9">
        <v>47.904000000000003</v>
      </c>
      <c r="GS15" s="9">
        <v>74.959999999999994</v>
      </c>
      <c r="GT15" s="9">
        <v>422.613</v>
      </c>
      <c r="GU15" s="9">
        <v>268.06200000000001</v>
      </c>
      <c r="GV15" s="9">
        <v>154.55000000000001</v>
      </c>
      <c r="GW15" s="9">
        <v>176.56299999999999</v>
      </c>
      <c r="GX15" s="9">
        <v>139.09100000000001</v>
      </c>
      <c r="GY15" s="9">
        <v>37.472999999999999</v>
      </c>
      <c r="GZ15" s="9">
        <v>246.04900000000001</v>
      </c>
      <c r="HA15" s="9">
        <v>128.97200000000001</v>
      </c>
      <c r="HB15" s="9">
        <v>117.077</v>
      </c>
      <c r="HC15" s="9">
        <v>34.908999999999999</v>
      </c>
      <c r="HD15" s="9">
        <v>24.86</v>
      </c>
      <c r="HE15" s="9">
        <v>10.048999999999999</v>
      </c>
      <c r="HF15" s="9">
        <v>16.356000000000002</v>
      </c>
      <c r="HG15" s="9">
        <v>10.9</v>
      </c>
      <c r="HH15" s="9">
        <v>5.4550000000000001</v>
      </c>
      <c r="HI15" s="9">
        <v>2.7210000000000001</v>
      </c>
      <c r="HJ15" s="9">
        <v>2.7210000000000001</v>
      </c>
      <c r="HK15" s="9">
        <v>0</v>
      </c>
      <c r="HL15" s="9">
        <v>1.627</v>
      </c>
      <c r="HM15" s="9">
        <v>1.627</v>
      </c>
      <c r="HN15" s="9">
        <v>0</v>
      </c>
      <c r="HO15" s="9">
        <v>1.0940000000000001</v>
      </c>
      <c r="HP15" s="9">
        <v>1.0940000000000001</v>
      </c>
      <c r="HQ15" s="9">
        <v>0</v>
      </c>
      <c r="HR15" s="9">
        <v>13.634</v>
      </c>
      <c r="HS15" s="9">
        <v>8.1790000000000003</v>
      </c>
      <c r="HT15" s="9">
        <v>5.4550000000000001</v>
      </c>
      <c r="HU15" s="9">
        <v>20.716999999999999</v>
      </c>
      <c r="HV15" s="9">
        <v>14.829000000000001</v>
      </c>
      <c r="HW15" s="9">
        <v>5.8879999999999999</v>
      </c>
      <c r="HX15" s="9">
        <v>3.7879999999999998</v>
      </c>
      <c r="HY15" s="9">
        <v>2.923</v>
      </c>
      <c r="HZ15" s="9">
        <v>0.86499999999999999</v>
      </c>
      <c r="IA15" s="9">
        <v>16.928999999999998</v>
      </c>
      <c r="IB15" s="9">
        <v>11.906000000000001</v>
      </c>
      <c r="IC15" s="9">
        <v>5.0229999999999997</v>
      </c>
      <c r="ID15" s="9">
        <v>6.51</v>
      </c>
      <c r="IE15" s="9">
        <v>5.6440000000000001</v>
      </c>
      <c r="IF15" s="9">
        <v>0.86499999999999999</v>
      </c>
      <c r="IG15" s="9">
        <v>28.4</v>
      </c>
      <c r="IH15" s="9">
        <v>19.216000000000001</v>
      </c>
      <c r="II15" s="9">
        <v>9.1829999999999998</v>
      </c>
      <c r="IJ15" s="9">
        <v>18.556000000000001</v>
      </c>
      <c r="IK15" s="9">
        <v>13.534000000000001</v>
      </c>
      <c r="IL15" s="9">
        <v>5.0229999999999997</v>
      </c>
      <c r="IM15" s="9">
        <v>3634.0320000000002</v>
      </c>
      <c r="IN15" s="9">
        <v>1976.5119999999999</v>
      </c>
      <c r="IO15" s="9">
        <v>1657.52</v>
      </c>
      <c r="IP15" s="9">
        <v>2521.895</v>
      </c>
      <c r="IQ15" s="9">
        <v>1642.848</v>
      </c>
    </row>
    <row r="16" spans="1:251">
      <c r="A16" s="10">
        <v>41974</v>
      </c>
      <c r="B16" s="9">
        <v>14.243</v>
      </c>
      <c r="C16" s="9">
        <v>15.949</v>
      </c>
      <c r="D16" s="9">
        <v>364.24599999999998</v>
      </c>
      <c r="E16" s="9">
        <v>224.01300000000001</v>
      </c>
      <c r="F16" s="9">
        <v>140.232</v>
      </c>
      <c r="G16" s="9">
        <v>182.41900000000001</v>
      </c>
      <c r="H16" s="9">
        <v>143.208</v>
      </c>
      <c r="I16" s="9">
        <v>39.210999999999999</v>
      </c>
      <c r="J16" s="9">
        <v>181.827</v>
      </c>
      <c r="K16" s="9">
        <v>80.805000000000007</v>
      </c>
      <c r="L16" s="9">
        <v>101.02200000000001</v>
      </c>
      <c r="M16" s="9">
        <v>203.143</v>
      </c>
      <c r="N16" s="9">
        <v>155.96600000000001</v>
      </c>
      <c r="O16" s="9">
        <v>47.177</v>
      </c>
      <c r="P16" s="9">
        <v>192.91300000000001</v>
      </c>
      <c r="Q16" s="9">
        <v>83.673000000000002</v>
      </c>
      <c r="R16" s="9">
        <v>109.24</v>
      </c>
      <c r="S16" s="9">
        <v>199.489</v>
      </c>
      <c r="T16" s="9">
        <v>92.143000000000001</v>
      </c>
      <c r="U16" s="9">
        <v>107.34699999999999</v>
      </c>
      <c r="V16" s="9">
        <v>2548.627</v>
      </c>
      <c r="W16" s="9">
        <v>1390.134</v>
      </c>
      <c r="X16" s="9">
        <v>1158.4929999999999</v>
      </c>
      <c r="Y16" s="9">
        <v>1883.3030000000001</v>
      </c>
      <c r="Z16" s="9">
        <v>1278.4480000000001</v>
      </c>
      <c r="AA16" s="9">
        <v>604.85599999999999</v>
      </c>
      <c r="AB16" s="9">
        <v>665.32299999999998</v>
      </c>
      <c r="AC16" s="9">
        <v>111.68600000000001</v>
      </c>
      <c r="AD16" s="9">
        <v>553.63699999999994</v>
      </c>
      <c r="AE16" s="9">
        <v>316.63900000000001</v>
      </c>
      <c r="AF16" s="9">
        <v>168.58799999999999</v>
      </c>
      <c r="AG16" s="9">
        <v>148.05099999999999</v>
      </c>
      <c r="AH16" s="9">
        <v>53.328000000000003</v>
      </c>
      <c r="AI16" s="9">
        <v>27.027000000000001</v>
      </c>
      <c r="AJ16" s="9">
        <v>26.300999999999998</v>
      </c>
      <c r="AK16" s="9">
        <v>28.361000000000001</v>
      </c>
      <c r="AL16" s="9">
        <v>20.856999999999999</v>
      </c>
      <c r="AM16" s="9">
        <v>7.5039999999999996</v>
      </c>
      <c r="AN16" s="9">
        <v>14.271000000000001</v>
      </c>
      <c r="AO16" s="9">
        <v>10.336</v>
      </c>
      <c r="AP16" s="9">
        <v>3.9350000000000001</v>
      </c>
      <c r="AQ16" s="9">
        <v>14.09</v>
      </c>
      <c r="AR16" s="9">
        <v>10.521000000000001</v>
      </c>
      <c r="AS16" s="9">
        <v>3.57</v>
      </c>
      <c r="AT16" s="9">
        <v>24.966000000000001</v>
      </c>
      <c r="AU16" s="9">
        <v>6.17</v>
      </c>
      <c r="AV16" s="9">
        <v>18.797000000000001</v>
      </c>
      <c r="AW16" s="9">
        <v>285.26799999999997</v>
      </c>
      <c r="AX16" s="9">
        <v>151.488</v>
      </c>
      <c r="AY16" s="9">
        <v>133.78100000000001</v>
      </c>
      <c r="AZ16" s="9">
        <v>136.01599999999999</v>
      </c>
      <c r="BA16" s="9">
        <v>109.276</v>
      </c>
      <c r="BB16" s="9">
        <v>26.74</v>
      </c>
      <c r="BC16" s="9">
        <v>149.25299999999999</v>
      </c>
      <c r="BD16" s="9">
        <v>42.212000000000003</v>
      </c>
      <c r="BE16" s="9">
        <v>107.04</v>
      </c>
      <c r="BF16" s="9">
        <v>158.065</v>
      </c>
      <c r="BG16" s="9">
        <v>124.974</v>
      </c>
      <c r="BH16" s="9">
        <v>33.091000000000001</v>
      </c>
      <c r="BI16" s="9">
        <v>158.57400000000001</v>
      </c>
      <c r="BJ16" s="9">
        <v>43.613999999999997</v>
      </c>
      <c r="BK16" s="9">
        <v>114.961</v>
      </c>
      <c r="BL16" s="9">
        <v>163.524</v>
      </c>
      <c r="BM16" s="9">
        <v>52.548999999999999</v>
      </c>
      <c r="BN16" s="9">
        <v>110.97499999999999</v>
      </c>
      <c r="BO16" s="9">
        <v>2463.866</v>
      </c>
      <c r="BP16" s="9">
        <v>1285.539</v>
      </c>
      <c r="BQ16" s="9">
        <v>1178.327</v>
      </c>
      <c r="BR16" s="9">
        <v>1870.837</v>
      </c>
      <c r="BS16" s="9">
        <v>1180.008</v>
      </c>
      <c r="BT16" s="9">
        <v>690.82899999999995</v>
      </c>
      <c r="BU16" s="9">
        <v>593.029</v>
      </c>
      <c r="BV16" s="9">
        <v>105.53100000000001</v>
      </c>
      <c r="BW16" s="9">
        <v>487.49799999999999</v>
      </c>
      <c r="BX16" s="9">
        <v>310.017</v>
      </c>
      <c r="BY16" s="9">
        <v>147.98500000000001</v>
      </c>
      <c r="BZ16" s="9">
        <v>162.03200000000001</v>
      </c>
      <c r="CA16" s="9">
        <v>72.334000000000003</v>
      </c>
      <c r="CB16" s="9">
        <v>38.283000000000001</v>
      </c>
      <c r="CC16" s="9">
        <v>34.049999999999997</v>
      </c>
      <c r="CD16" s="9">
        <v>36.552999999999997</v>
      </c>
      <c r="CE16" s="9">
        <v>28.038</v>
      </c>
      <c r="CF16" s="9">
        <v>8.5150000000000006</v>
      </c>
      <c r="CG16" s="9">
        <v>17.067</v>
      </c>
      <c r="CH16" s="9">
        <v>14.618</v>
      </c>
      <c r="CI16" s="9">
        <v>2.4489999999999998</v>
      </c>
      <c r="CJ16" s="9">
        <v>19.486000000000001</v>
      </c>
      <c r="CK16" s="9">
        <v>13.42</v>
      </c>
      <c r="CL16" s="9">
        <v>6.0659999999999998</v>
      </c>
      <c r="CM16" s="9">
        <v>35.780999999999999</v>
      </c>
      <c r="CN16" s="9">
        <v>10.244999999999999</v>
      </c>
      <c r="CO16" s="9">
        <v>25.536000000000001</v>
      </c>
      <c r="CP16" s="9">
        <v>266.36200000000002</v>
      </c>
      <c r="CQ16" s="9">
        <v>125.598</v>
      </c>
      <c r="CR16" s="9">
        <v>140.76300000000001</v>
      </c>
      <c r="CS16" s="9">
        <v>118.70099999999999</v>
      </c>
      <c r="CT16" s="9">
        <v>90.691999999999993</v>
      </c>
      <c r="CU16" s="9">
        <v>28.009</v>
      </c>
      <c r="CV16" s="9">
        <v>147.661</v>
      </c>
      <c r="CW16" s="9">
        <v>34.905999999999999</v>
      </c>
      <c r="CX16" s="9">
        <v>112.755</v>
      </c>
      <c r="CY16" s="9">
        <v>145.75700000000001</v>
      </c>
      <c r="CZ16" s="9">
        <v>109.55200000000001</v>
      </c>
      <c r="DA16" s="9">
        <v>36.204999999999998</v>
      </c>
      <c r="DB16" s="9">
        <v>164.261</v>
      </c>
      <c r="DC16" s="9">
        <v>38.433999999999997</v>
      </c>
      <c r="DD16" s="9">
        <v>125.827</v>
      </c>
      <c r="DE16" s="9">
        <v>164.72800000000001</v>
      </c>
      <c r="DF16" s="9">
        <v>49.524000000000001</v>
      </c>
      <c r="DG16" s="9">
        <v>115.20399999999999</v>
      </c>
      <c r="DH16" s="9">
        <v>2072.6030000000001</v>
      </c>
      <c r="DI16" s="9">
        <v>1175.02</v>
      </c>
      <c r="DJ16" s="9">
        <v>897.58299999999997</v>
      </c>
      <c r="DK16" s="9">
        <v>1308.2619999999999</v>
      </c>
      <c r="DL16" s="9">
        <v>890.06799999999998</v>
      </c>
      <c r="DM16" s="9">
        <v>418.19400000000002</v>
      </c>
      <c r="DN16" s="9">
        <v>764.34100000000001</v>
      </c>
      <c r="DO16" s="9">
        <v>284.952</v>
      </c>
      <c r="DP16" s="9">
        <v>479.38900000000001</v>
      </c>
      <c r="DQ16" s="9">
        <v>223.70099999999999</v>
      </c>
      <c r="DR16" s="9">
        <v>125.78400000000001</v>
      </c>
      <c r="DS16" s="9">
        <v>97.917000000000002</v>
      </c>
      <c r="DT16" s="9">
        <v>62.652000000000001</v>
      </c>
      <c r="DU16" s="9">
        <v>40.173000000000002</v>
      </c>
      <c r="DV16" s="9">
        <v>22.478999999999999</v>
      </c>
      <c r="DW16" s="9">
        <v>24.763999999999999</v>
      </c>
      <c r="DX16" s="9">
        <v>22.042999999999999</v>
      </c>
      <c r="DY16" s="9">
        <v>2.7210000000000001</v>
      </c>
      <c r="DZ16" s="9">
        <v>16.393999999999998</v>
      </c>
      <c r="EA16" s="9">
        <v>14.271000000000001</v>
      </c>
      <c r="EB16" s="9">
        <v>2.1230000000000002</v>
      </c>
      <c r="EC16" s="9">
        <v>8.3699999999999992</v>
      </c>
      <c r="ED16" s="9">
        <v>7.7709999999999999</v>
      </c>
      <c r="EE16" s="9">
        <v>0.59799999999999998</v>
      </c>
      <c r="EF16" s="9">
        <v>37.887999999999998</v>
      </c>
      <c r="EG16" s="9">
        <v>18.13</v>
      </c>
      <c r="EH16" s="9">
        <v>19.757999999999999</v>
      </c>
      <c r="EI16" s="9">
        <v>182.071</v>
      </c>
      <c r="EJ16" s="9">
        <v>97.974999999999994</v>
      </c>
      <c r="EK16" s="9">
        <v>84.096000000000004</v>
      </c>
      <c r="EL16" s="9">
        <v>67.930000000000007</v>
      </c>
      <c r="EM16" s="9">
        <v>50.014000000000003</v>
      </c>
      <c r="EN16" s="9">
        <v>17.917000000000002</v>
      </c>
      <c r="EO16" s="9">
        <v>114.14</v>
      </c>
      <c r="EP16" s="9">
        <v>47.960999999999999</v>
      </c>
      <c r="EQ16" s="9">
        <v>66.179000000000002</v>
      </c>
      <c r="ER16" s="9">
        <v>85.972999999999999</v>
      </c>
      <c r="ES16" s="9">
        <v>67.084999999999994</v>
      </c>
      <c r="ET16" s="9">
        <v>18.888000000000002</v>
      </c>
      <c r="EU16" s="9">
        <v>137.72800000000001</v>
      </c>
      <c r="EV16" s="9">
        <v>58.698999999999998</v>
      </c>
      <c r="EW16" s="9">
        <v>79.028999999999996</v>
      </c>
      <c r="EX16" s="9">
        <v>130.535</v>
      </c>
      <c r="EY16" s="9">
        <v>62.232999999999997</v>
      </c>
      <c r="EZ16" s="9">
        <v>68.302000000000007</v>
      </c>
      <c r="FA16" s="9">
        <v>1663.7429999999999</v>
      </c>
      <c r="FB16" s="9">
        <v>909.94</v>
      </c>
      <c r="FC16" s="9">
        <v>753.803</v>
      </c>
      <c r="FD16" s="9">
        <v>1128.7909999999999</v>
      </c>
      <c r="FE16" s="9">
        <v>749.29700000000003</v>
      </c>
      <c r="FF16" s="9">
        <v>379.49400000000003</v>
      </c>
      <c r="FG16" s="9">
        <v>534.952</v>
      </c>
      <c r="FH16" s="9">
        <v>160.643</v>
      </c>
      <c r="FI16" s="9">
        <v>374.30900000000003</v>
      </c>
      <c r="FJ16" s="9">
        <v>187.86600000000001</v>
      </c>
      <c r="FK16" s="9">
        <v>100.964</v>
      </c>
      <c r="FL16" s="9">
        <v>86.902000000000001</v>
      </c>
      <c r="FM16" s="9">
        <v>50.581000000000003</v>
      </c>
      <c r="FN16" s="9">
        <v>32.819000000000003</v>
      </c>
      <c r="FO16" s="9">
        <v>17.762</v>
      </c>
      <c r="FP16" s="9">
        <v>21.988</v>
      </c>
      <c r="FQ16" s="9">
        <v>19.654</v>
      </c>
      <c r="FR16" s="9">
        <v>2.3340000000000001</v>
      </c>
      <c r="FS16" s="9">
        <v>13.933</v>
      </c>
      <c r="FT16" s="9">
        <v>12.198</v>
      </c>
      <c r="FU16" s="9">
        <v>1.736</v>
      </c>
      <c r="FV16" s="9">
        <v>8.0549999999999997</v>
      </c>
      <c r="FW16" s="9">
        <v>7.4560000000000004</v>
      </c>
      <c r="FX16" s="9">
        <v>0.59799999999999998</v>
      </c>
      <c r="FY16" s="9">
        <v>28.593</v>
      </c>
      <c r="FZ16" s="9">
        <v>13.164999999999999</v>
      </c>
      <c r="GA16" s="9">
        <v>15.428000000000001</v>
      </c>
      <c r="GB16" s="9">
        <v>154.42699999999999</v>
      </c>
      <c r="GC16" s="9">
        <v>77.980999999999995</v>
      </c>
      <c r="GD16" s="9">
        <v>76.445999999999998</v>
      </c>
      <c r="GE16" s="9">
        <v>60.784999999999997</v>
      </c>
      <c r="GF16" s="9">
        <v>44.182000000000002</v>
      </c>
      <c r="GG16" s="9">
        <v>16.603000000000002</v>
      </c>
      <c r="GH16" s="9">
        <v>93.641999999999996</v>
      </c>
      <c r="GI16" s="9">
        <v>33.798000000000002</v>
      </c>
      <c r="GJ16" s="9">
        <v>59.843000000000004</v>
      </c>
      <c r="GK16" s="9">
        <v>77.052999999999997</v>
      </c>
      <c r="GL16" s="9">
        <v>59.478999999999999</v>
      </c>
      <c r="GM16" s="9">
        <v>17.574000000000002</v>
      </c>
      <c r="GN16" s="9">
        <v>110.813</v>
      </c>
      <c r="GO16" s="9">
        <v>41.485999999999997</v>
      </c>
      <c r="GP16" s="9">
        <v>69.326999999999998</v>
      </c>
      <c r="GQ16" s="9">
        <v>107.575</v>
      </c>
      <c r="GR16" s="9">
        <v>45.996000000000002</v>
      </c>
      <c r="GS16" s="9">
        <v>61.579000000000001</v>
      </c>
      <c r="GT16" s="9">
        <v>408.86</v>
      </c>
      <c r="GU16" s="9">
        <v>265.08</v>
      </c>
      <c r="GV16" s="9">
        <v>143.78</v>
      </c>
      <c r="GW16" s="9">
        <v>179.471</v>
      </c>
      <c r="GX16" s="9">
        <v>140.77099999999999</v>
      </c>
      <c r="GY16" s="9">
        <v>38.700000000000003</v>
      </c>
      <c r="GZ16" s="9">
        <v>229.38900000000001</v>
      </c>
      <c r="HA16" s="9">
        <v>124.309</v>
      </c>
      <c r="HB16" s="9">
        <v>105.08</v>
      </c>
      <c r="HC16" s="9">
        <v>35.835000000000001</v>
      </c>
      <c r="HD16" s="9">
        <v>24.82</v>
      </c>
      <c r="HE16" s="9">
        <v>11.015000000000001</v>
      </c>
      <c r="HF16" s="9">
        <v>12.071</v>
      </c>
      <c r="HG16" s="9">
        <v>7.3540000000000001</v>
      </c>
      <c r="HH16" s="9">
        <v>4.718</v>
      </c>
      <c r="HI16" s="9">
        <v>2.7759999999999998</v>
      </c>
      <c r="HJ16" s="9">
        <v>2.3889999999999998</v>
      </c>
      <c r="HK16" s="9">
        <v>0.38700000000000001</v>
      </c>
      <c r="HL16" s="9">
        <v>2.4609999999999999</v>
      </c>
      <c r="HM16" s="9">
        <v>2.0739999999999998</v>
      </c>
      <c r="HN16" s="9">
        <v>0.38700000000000001</v>
      </c>
      <c r="HO16" s="9">
        <v>0.315</v>
      </c>
      <c r="HP16" s="9">
        <v>0.315</v>
      </c>
      <c r="HQ16" s="9">
        <v>0</v>
      </c>
      <c r="HR16" s="9">
        <v>9.2949999999999999</v>
      </c>
      <c r="HS16" s="9">
        <v>4.9649999999999999</v>
      </c>
      <c r="HT16" s="9">
        <v>4.3310000000000004</v>
      </c>
      <c r="HU16" s="9">
        <v>27.643999999999998</v>
      </c>
      <c r="HV16" s="9">
        <v>19.994</v>
      </c>
      <c r="HW16" s="9">
        <v>7.65</v>
      </c>
      <c r="HX16" s="9">
        <v>7.1449999999999996</v>
      </c>
      <c r="HY16" s="9">
        <v>5.8310000000000004</v>
      </c>
      <c r="HZ16" s="9">
        <v>1.3140000000000001</v>
      </c>
      <c r="IA16" s="9">
        <v>20.498999999999999</v>
      </c>
      <c r="IB16" s="9">
        <v>14.163</v>
      </c>
      <c r="IC16" s="9">
        <v>6.3360000000000003</v>
      </c>
      <c r="ID16" s="9">
        <v>8.92</v>
      </c>
      <c r="IE16" s="9">
        <v>7.6059999999999999</v>
      </c>
      <c r="IF16" s="9">
        <v>1.3140000000000001</v>
      </c>
      <c r="IG16" s="9">
        <v>26.914999999999999</v>
      </c>
      <c r="IH16" s="9">
        <v>17.213999999999999</v>
      </c>
      <c r="II16" s="9">
        <v>9.7010000000000005</v>
      </c>
      <c r="IJ16" s="9">
        <v>22.959</v>
      </c>
      <c r="IK16" s="9">
        <v>16.236999999999998</v>
      </c>
      <c r="IL16" s="9">
        <v>6.7229999999999999</v>
      </c>
      <c r="IM16" s="9">
        <v>3662.4059999999999</v>
      </c>
      <c r="IN16" s="9">
        <v>1987.6310000000001</v>
      </c>
      <c r="IO16" s="9">
        <v>1674.7750000000001</v>
      </c>
      <c r="IP16" s="9">
        <v>2563.84</v>
      </c>
      <c r="IQ16" s="9">
        <v>1662.895</v>
      </c>
    </row>
    <row r="17" spans="1:251">
      <c r="A17" s="10">
        <v>42005</v>
      </c>
      <c r="B17" s="9">
        <v>9.9640000000000004</v>
      </c>
      <c r="C17" s="9">
        <v>21.942</v>
      </c>
      <c r="D17" s="9">
        <v>363.971</v>
      </c>
      <c r="E17" s="9">
        <v>213.10599999999999</v>
      </c>
      <c r="F17" s="9">
        <v>150.86600000000001</v>
      </c>
      <c r="G17" s="9">
        <v>185.04300000000001</v>
      </c>
      <c r="H17" s="9">
        <v>141.82499999999999</v>
      </c>
      <c r="I17" s="9">
        <v>43.218000000000004</v>
      </c>
      <c r="J17" s="9">
        <v>178.928</v>
      </c>
      <c r="K17" s="9">
        <v>71.28</v>
      </c>
      <c r="L17" s="9">
        <v>107.648</v>
      </c>
      <c r="M17" s="9">
        <v>220.66399999999999</v>
      </c>
      <c r="N17" s="9">
        <v>166.928</v>
      </c>
      <c r="O17" s="9">
        <v>53.735999999999997</v>
      </c>
      <c r="P17" s="9">
        <v>191.48500000000001</v>
      </c>
      <c r="Q17" s="9">
        <v>72.789000000000001</v>
      </c>
      <c r="R17" s="9">
        <v>118.696</v>
      </c>
      <c r="S17" s="9">
        <v>200.54900000000001</v>
      </c>
      <c r="T17" s="9">
        <v>83.915000000000006</v>
      </c>
      <c r="U17" s="9">
        <v>116.634</v>
      </c>
      <c r="V17" s="9">
        <v>2505.1280000000002</v>
      </c>
      <c r="W17" s="9">
        <v>1378.9760000000001</v>
      </c>
      <c r="X17" s="9">
        <v>1126.152</v>
      </c>
      <c r="Y17" s="9">
        <v>1863.046</v>
      </c>
      <c r="Z17" s="9">
        <v>1265.4580000000001</v>
      </c>
      <c r="AA17" s="9">
        <v>597.58900000000006</v>
      </c>
      <c r="AB17" s="9">
        <v>642.08199999999999</v>
      </c>
      <c r="AC17" s="9">
        <v>113.51900000000001</v>
      </c>
      <c r="AD17" s="9">
        <v>528.56299999999999</v>
      </c>
      <c r="AE17" s="9">
        <v>335.31099999999998</v>
      </c>
      <c r="AF17" s="9">
        <v>191.46899999999999</v>
      </c>
      <c r="AG17" s="9">
        <v>143.84200000000001</v>
      </c>
      <c r="AH17" s="9">
        <v>75.253</v>
      </c>
      <c r="AI17" s="9">
        <v>49.826000000000001</v>
      </c>
      <c r="AJ17" s="9">
        <v>25.427</v>
      </c>
      <c r="AK17" s="9">
        <v>47.685000000000002</v>
      </c>
      <c r="AL17" s="9">
        <v>39.923000000000002</v>
      </c>
      <c r="AM17" s="9">
        <v>7.7619999999999996</v>
      </c>
      <c r="AN17" s="9">
        <v>21.709</v>
      </c>
      <c r="AO17" s="9">
        <v>18.132999999999999</v>
      </c>
      <c r="AP17" s="9">
        <v>3.577</v>
      </c>
      <c r="AQ17" s="9">
        <v>25.975999999999999</v>
      </c>
      <c r="AR17" s="9">
        <v>21.791</v>
      </c>
      <c r="AS17" s="9">
        <v>4.1859999999999999</v>
      </c>
      <c r="AT17" s="9">
        <v>27.567</v>
      </c>
      <c r="AU17" s="9">
        <v>9.9030000000000005</v>
      </c>
      <c r="AV17" s="9">
        <v>17.664999999999999</v>
      </c>
      <c r="AW17" s="9">
        <v>284.74400000000003</v>
      </c>
      <c r="AX17" s="9">
        <v>156.23400000000001</v>
      </c>
      <c r="AY17" s="9">
        <v>128.51</v>
      </c>
      <c r="AZ17" s="9">
        <v>131.53100000000001</v>
      </c>
      <c r="BA17" s="9">
        <v>106.505</v>
      </c>
      <c r="BB17" s="9">
        <v>25.026</v>
      </c>
      <c r="BC17" s="9">
        <v>153.21299999999999</v>
      </c>
      <c r="BD17" s="9">
        <v>49.728999999999999</v>
      </c>
      <c r="BE17" s="9">
        <v>103.48399999999999</v>
      </c>
      <c r="BF17" s="9">
        <v>169.892</v>
      </c>
      <c r="BG17" s="9">
        <v>138.69200000000001</v>
      </c>
      <c r="BH17" s="9">
        <v>31.199000000000002</v>
      </c>
      <c r="BI17" s="9">
        <v>165.41900000000001</v>
      </c>
      <c r="BJ17" s="9">
        <v>52.777000000000001</v>
      </c>
      <c r="BK17" s="9">
        <v>112.642</v>
      </c>
      <c r="BL17" s="9">
        <v>174.922</v>
      </c>
      <c r="BM17" s="9">
        <v>67.861000000000004</v>
      </c>
      <c r="BN17" s="9">
        <v>107.06</v>
      </c>
      <c r="BO17" s="9">
        <v>2417.4650000000001</v>
      </c>
      <c r="BP17" s="9">
        <v>1271.9690000000001</v>
      </c>
      <c r="BQ17" s="9">
        <v>1145.4960000000001</v>
      </c>
      <c r="BR17" s="9">
        <v>1827.9159999999999</v>
      </c>
      <c r="BS17" s="9">
        <v>1155.096</v>
      </c>
      <c r="BT17" s="9">
        <v>672.82</v>
      </c>
      <c r="BU17" s="9">
        <v>589.54899999999998</v>
      </c>
      <c r="BV17" s="9">
        <v>116.873</v>
      </c>
      <c r="BW17" s="9">
        <v>472.67599999999999</v>
      </c>
      <c r="BX17" s="9">
        <v>310.91300000000001</v>
      </c>
      <c r="BY17" s="9">
        <v>147.03100000000001</v>
      </c>
      <c r="BZ17" s="9">
        <v>163.88200000000001</v>
      </c>
      <c r="CA17" s="9">
        <v>70.031999999999996</v>
      </c>
      <c r="CB17" s="9">
        <v>38.826999999999998</v>
      </c>
      <c r="CC17" s="9">
        <v>31.204999999999998</v>
      </c>
      <c r="CD17" s="9">
        <v>42.268000000000001</v>
      </c>
      <c r="CE17" s="9">
        <v>29.265999999999998</v>
      </c>
      <c r="CF17" s="9">
        <v>13.002000000000001</v>
      </c>
      <c r="CG17" s="9">
        <v>21.135000000000002</v>
      </c>
      <c r="CH17" s="9">
        <v>12.864000000000001</v>
      </c>
      <c r="CI17" s="9">
        <v>8.27</v>
      </c>
      <c r="CJ17" s="9">
        <v>21.132999999999999</v>
      </c>
      <c r="CK17" s="9">
        <v>16.402000000000001</v>
      </c>
      <c r="CL17" s="9">
        <v>4.7309999999999999</v>
      </c>
      <c r="CM17" s="9">
        <v>27.763999999999999</v>
      </c>
      <c r="CN17" s="9">
        <v>9.5609999999999999</v>
      </c>
      <c r="CO17" s="9">
        <v>18.202999999999999</v>
      </c>
      <c r="CP17" s="9">
        <v>266.21899999999999</v>
      </c>
      <c r="CQ17" s="9">
        <v>121.922</v>
      </c>
      <c r="CR17" s="9">
        <v>144.297</v>
      </c>
      <c r="CS17" s="9">
        <v>116.044</v>
      </c>
      <c r="CT17" s="9">
        <v>81.129000000000005</v>
      </c>
      <c r="CU17" s="9">
        <v>34.914999999999999</v>
      </c>
      <c r="CV17" s="9">
        <v>150.17500000000001</v>
      </c>
      <c r="CW17" s="9">
        <v>40.792000000000002</v>
      </c>
      <c r="CX17" s="9">
        <v>109.383</v>
      </c>
      <c r="CY17" s="9">
        <v>150.69399999999999</v>
      </c>
      <c r="CZ17" s="9">
        <v>103.896</v>
      </c>
      <c r="DA17" s="9">
        <v>46.796999999999997</v>
      </c>
      <c r="DB17" s="9">
        <v>160.21899999999999</v>
      </c>
      <c r="DC17" s="9">
        <v>43.134999999999998</v>
      </c>
      <c r="DD17" s="9">
        <v>117.084</v>
      </c>
      <c r="DE17" s="9">
        <v>171.31</v>
      </c>
      <c r="DF17" s="9">
        <v>53.656999999999996</v>
      </c>
      <c r="DG17" s="9">
        <v>117.65300000000001</v>
      </c>
      <c r="DH17" s="9">
        <v>2033.15</v>
      </c>
      <c r="DI17" s="9">
        <v>1147.454</v>
      </c>
      <c r="DJ17" s="9">
        <v>885.69500000000005</v>
      </c>
      <c r="DK17" s="9">
        <v>1279.6790000000001</v>
      </c>
      <c r="DL17" s="9">
        <v>871.86900000000003</v>
      </c>
      <c r="DM17" s="9">
        <v>407.81</v>
      </c>
      <c r="DN17" s="9">
        <v>753.471</v>
      </c>
      <c r="DO17" s="9">
        <v>275.58499999999998</v>
      </c>
      <c r="DP17" s="9">
        <v>477.88499999999999</v>
      </c>
      <c r="DQ17" s="9">
        <v>235.21700000000001</v>
      </c>
      <c r="DR17" s="9">
        <v>133.31800000000001</v>
      </c>
      <c r="DS17" s="9">
        <v>101.899</v>
      </c>
      <c r="DT17" s="9">
        <v>80.290000000000006</v>
      </c>
      <c r="DU17" s="9">
        <v>53.926000000000002</v>
      </c>
      <c r="DV17" s="9">
        <v>26.364000000000001</v>
      </c>
      <c r="DW17" s="9">
        <v>33.898000000000003</v>
      </c>
      <c r="DX17" s="9">
        <v>29.712</v>
      </c>
      <c r="DY17" s="9">
        <v>4.1859999999999999</v>
      </c>
      <c r="DZ17" s="9">
        <v>17.184999999999999</v>
      </c>
      <c r="EA17" s="9">
        <v>14.368</v>
      </c>
      <c r="EB17" s="9">
        <v>2.8159999999999998</v>
      </c>
      <c r="EC17" s="9">
        <v>16.713000000000001</v>
      </c>
      <c r="ED17" s="9">
        <v>15.343999999999999</v>
      </c>
      <c r="EE17" s="9">
        <v>1.369</v>
      </c>
      <c r="EF17" s="9">
        <v>46.392000000000003</v>
      </c>
      <c r="EG17" s="9">
        <v>24.213999999999999</v>
      </c>
      <c r="EH17" s="9">
        <v>22.178999999999998</v>
      </c>
      <c r="EI17" s="9">
        <v>179.684</v>
      </c>
      <c r="EJ17" s="9">
        <v>94.106999999999999</v>
      </c>
      <c r="EK17" s="9">
        <v>85.576999999999998</v>
      </c>
      <c r="EL17" s="9">
        <v>57.805999999999997</v>
      </c>
      <c r="EM17" s="9">
        <v>45.383000000000003</v>
      </c>
      <c r="EN17" s="9">
        <v>12.423</v>
      </c>
      <c r="EO17" s="9">
        <v>121.878</v>
      </c>
      <c r="EP17" s="9">
        <v>48.723999999999997</v>
      </c>
      <c r="EQ17" s="9">
        <v>73.153999999999996</v>
      </c>
      <c r="ER17" s="9">
        <v>87.738</v>
      </c>
      <c r="ES17" s="9">
        <v>72.316999999999993</v>
      </c>
      <c r="ET17" s="9">
        <v>15.420999999999999</v>
      </c>
      <c r="EU17" s="9">
        <v>147.47900000000001</v>
      </c>
      <c r="EV17" s="9">
        <v>61.000999999999998</v>
      </c>
      <c r="EW17" s="9">
        <v>86.477999999999994</v>
      </c>
      <c r="EX17" s="9">
        <v>139.06200000000001</v>
      </c>
      <c r="EY17" s="9">
        <v>63.091999999999999</v>
      </c>
      <c r="EZ17" s="9">
        <v>75.97</v>
      </c>
      <c r="FA17" s="9">
        <v>1634.0809999999999</v>
      </c>
      <c r="FB17" s="9">
        <v>897.11</v>
      </c>
      <c r="FC17" s="9">
        <v>736.971</v>
      </c>
      <c r="FD17" s="9">
        <v>1104.9770000000001</v>
      </c>
      <c r="FE17" s="9">
        <v>739.60400000000004</v>
      </c>
      <c r="FF17" s="9">
        <v>365.37299999999999</v>
      </c>
      <c r="FG17" s="9">
        <v>529.10299999999995</v>
      </c>
      <c r="FH17" s="9">
        <v>157.506</v>
      </c>
      <c r="FI17" s="9">
        <v>371.59800000000001</v>
      </c>
      <c r="FJ17" s="9">
        <v>199.988</v>
      </c>
      <c r="FK17" s="9">
        <v>107.765</v>
      </c>
      <c r="FL17" s="9">
        <v>92.222999999999999</v>
      </c>
      <c r="FM17" s="9">
        <v>62.292000000000002</v>
      </c>
      <c r="FN17" s="9">
        <v>39.424999999999997</v>
      </c>
      <c r="FO17" s="9">
        <v>22.867000000000001</v>
      </c>
      <c r="FP17" s="9">
        <v>27.835999999999999</v>
      </c>
      <c r="FQ17" s="9">
        <v>23.65</v>
      </c>
      <c r="FR17" s="9">
        <v>4.1859999999999999</v>
      </c>
      <c r="FS17" s="9">
        <v>12.628</v>
      </c>
      <c r="FT17" s="9">
        <v>9.8119999999999994</v>
      </c>
      <c r="FU17" s="9">
        <v>2.8159999999999998</v>
      </c>
      <c r="FV17" s="9">
        <v>15.207000000000001</v>
      </c>
      <c r="FW17" s="9">
        <v>13.837999999999999</v>
      </c>
      <c r="FX17" s="9">
        <v>1.369</v>
      </c>
      <c r="FY17" s="9">
        <v>34.457000000000001</v>
      </c>
      <c r="FZ17" s="9">
        <v>15.775</v>
      </c>
      <c r="GA17" s="9">
        <v>18.681999999999999</v>
      </c>
      <c r="GB17" s="9">
        <v>158.208</v>
      </c>
      <c r="GC17" s="9">
        <v>79.278999999999996</v>
      </c>
      <c r="GD17" s="9">
        <v>78.929000000000002</v>
      </c>
      <c r="GE17" s="9">
        <v>53.423000000000002</v>
      </c>
      <c r="GF17" s="9">
        <v>41.000999999999998</v>
      </c>
      <c r="GG17" s="9">
        <v>12.423</v>
      </c>
      <c r="GH17" s="9">
        <v>104.78400000000001</v>
      </c>
      <c r="GI17" s="9">
        <v>38.279000000000003</v>
      </c>
      <c r="GJ17" s="9">
        <v>66.506</v>
      </c>
      <c r="GK17" s="9">
        <v>77.849999999999994</v>
      </c>
      <c r="GL17" s="9">
        <v>62.429000000000002</v>
      </c>
      <c r="GM17" s="9">
        <v>15.420999999999999</v>
      </c>
      <c r="GN17" s="9">
        <v>122.137</v>
      </c>
      <c r="GO17" s="9">
        <v>45.335999999999999</v>
      </c>
      <c r="GP17" s="9">
        <v>76.802000000000007</v>
      </c>
      <c r="GQ17" s="9">
        <v>117.413</v>
      </c>
      <c r="GR17" s="9">
        <v>48.091000000000001</v>
      </c>
      <c r="GS17" s="9">
        <v>69.322000000000003</v>
      </c>
      <c r="GT17" s="9">
        <v>399.06900000000002</v>
      </c>
      <c r="GU17" s="9">
        <v>250.345</v>
      </c>
      <c r="GV17" s="9">
        <v>148.72499999999999</v>
      </c>
      <c r="GW17" s="9">
        <v>174.702</v>
      </c>
      <c r="GX17" s="9">
        <v>132.26499999999999</v>
      </c>
      <c r="GY17" s="9">
        <v>42.436999999999998</v>
      </c>
      <c r="GZ17" s="9">
        <v>224.36699999999999</v>
      </c>
      <c r="HA17" s="9">
        <v>118.08</v>
      </c>
      <c r="HB17" s="9">
        <v>106.28700000000001</v>
      </c>
      <c r="HC17" s="9">
        <v>35.228999999999999</v>
      </c>
      <c r="HD17" s="9">
        <v>25.553000000000001</v>
      </c>
      <c r="HE17" s="9">
        <v>9.6760000000000002</v>
      </c>
      <c r="HF17" s="9">
        <v>17.998000000000001</v>
      </c>
      <c r="HG17" s="9">
        <v>14.500999999999999</v>
      </c>
      <c r="HH17" s="9">
        <v>3.4969999999999999</v>
      </c>
      <c r="HI17" s="9">
        <v>6.0620000000000003</v>
      </c>
      <c r="HJ17" s="9">
        <v>6.0620000000000003</v>
      </c>
      <c r="HK17" s="9">
        <v>0</v>
      </c>
      <c r="HL17" s="9">
        <v>4.556</v>
      </c>
      <c r="HM17" s="9">
        <v>4.556</v>
      </c>
      <c r="HN17" s="9">
        <v>0</v>
      </c>
      <c r="HO17" s="9">
        <v>1.506</v>
      </c>
      <c r="HP17" s="9">
        <v>1.506</v>
      </c>
      <c r="HQ17" s="9">
        <v>0</v>
      </c>
      <c r="HR17" s="9">
        <v>11.936</v>
      </c>
      <c r="HS17" s="9">
        <v>8.4390000000000001</v>
      </c>
      <c r="HT17" s="9">
        <v>3.4969999999999999</v>
      </c>
      <c r="HU17" s="9">
        <v>21.475999999999999</v>
      </c>
      <c r="HV17" s="9">
        <v>14.827999999999999</v>
      </c>
      <c r="HW17" s="9">
        <v>6.6479999999999997</v>
      </c>
      <c r="HX17" s="9">
        <v>4.3819999999999997</v>
      </c>
      <c r="HY17" s="9">
        <v>4.3819999999999997</v>
      </c>
      <c r="HZ17" s="9">
        <v>0</v>
      </c>
      <c r="IA17" s="9">
        <v>17.094000000000001</v>
      </c>
      <c r="IB17" s="9">
        <v>10.445</v>
      </c>
      <c r="IC17" s="9">
        <v>6.6479999999999997</v>
      </c>
      <c r="ID17" s="9">
        <v>9.8879999999999999</v>
      </c>
      <c r="IE17" s="9">
        <v>9.8879999999999999</v>
      </c>
      <c r="IF17" s="9">
        <v>0</v>
      </c>
      <c r="IG17" s="9">
        <v>25.341000000000001</v>
      </c>
      <c r="IH17" s="9">
        <v>15.664999999999999</v>
      </c>
      <c r="II17" s="9">
        <v>9.6760000000000002</v>
      </c>
      <c r="IJ17" s="9">
        <v>21.65</v>
      </c>
      <c r="IK17" s="9">
        <v>15.000999999999999</v>
      </c>
      <c r="IL17" s="9">
        <v>6.6479999999999997</v>
      </c>
      <c r="IM17" s="9">
        <v>3576.8649999999998</v>
      </c>
      <c r="IN17" s="9">
        <v>1939.5709999999999</v>
      </c>
      <c r="IO17" s="9">
        <v>1637.2929999999999</v>
      </c>
      <c r="IP17" s="9">
        <v>2515.4969999999998</v>
      </c>
      <c r="IQ17" s="9">
        <v>1612.1320000000001</v>
      </c>
    </row>
    <row r="18" spans="1:251">
      <c r="A18" s="10">
        <v>42036</v>
      </c>
      <c r="B18" s="9">
        <v>11.519</v>
      </c>
      <c r="C18" s="9">
        <v>20.978000000000002</v>
      </c>
      <c r="D18" s="9">
        <v>357.92</v>
      </c>
      <c r="E18" s="9">
        <v>214.24799999999999</v>
      </c>
      <c r="F18" s="9">
        <v>143.672</v>
      </c>
      <c r="G18" s="9">
        <v>169.816</v>
      </c>
      <c r="H18" s="9">
        <v>138.571</v>
      </c>
      <c r="I18" s="9">
        <v>31.244</v>
      </c>
      <c r="J18" s="9">
        <v>188.10400000000001</v>
      </c>
      <c r="K18" s="9">
        <v>75.677000000000007</v>
      </c>
      <c r="L18" s="9">
        <v>112.42700000000001</v>
      </c>
      <c r="M18" s="9">
        <v>194.738</v>
      </c>
      <c r="N18" s="9">
        <v>157.69999999999999</v>
      </c>
      <c r="O18" s="9">
        <v>37.037999999999997</v>
      </c>
      <c r="P18" s="9">
        <v>201.458</v>
      </c>
      <c r="Q18" s="9">
        <v>79.353999999999999</v>
      </c>
      <c r="R18" s="9">
        <v>122.104</v>
      </c>
      <c r="S18" s="9">
        <v>205.405</v>
      </c>
      <c r="T18" s="9">
        <v>91.28</v>
      </c>
      <c r="U18" s="9">
        <v>114.125</v>
      </c>
      <c r="V18" s="9">
        <v>2551.5189999999998</v>
      </c>
      <c r="W18" s="9">
        <v>1402.192</v>
      </c>
      <c r="X18" s="9">
        <v>1149.327</v>
      </c>
      <c r="Y18" s="9">
        <v>1902.5989999999999</v>
      </c>
      <c r="Z18" s="9">
        <v>1295.933</v>
      </c>
      <c r="AA18" s="9">
        <v>606.66600000000005</v>
      </c>
      <c r="AB18" s="9">
        <v>648.91999999999996</v>
      </c>
      <c r="AC18" s="9">
        <v>106.259</v>
      </c>
      <c r="AD18" s="9">
        <v>542.66099999999994</v>
      </c>
      <c r="AE18" s="9">
        <v>314.83300000000003</v>
      </c>
      <c r="AF18" s="9">
        <v>166.571</v>
      </c>
      <c r="AG18" s="9">
        <v>148.262</v>
      </c>
      <c r="AH18" s="9">
        <v>62.945</v>
      </c>
      <c r="AI18" s="9">
        <v>33.442</v>
      </c>
      <c r="AJ18" s="9">
        <v>29.503</v>
      </c>
      <c r="AK18" s="9">
        <v>30.885000000000002</v>
      </c>
      <c r="AL18" s="9">
        <v>21.170999999999999</v>
      </c>
      <c r="AM18" s="9">
        <v>9.7149999999999999</v>
      </c>
      <c r="AN18" s="9">
        <v>14.478999999999999</v>
      </c>
      <c r="AO18" s="9">
        <v>10.061</v>
      </c>
      <c r="AP18" s="9">
        <v>4.4180000000000001</v>
      </c>
      <c r="AQ18" s="9">
        <v>16.405999999999999</v>
      </c>
      <c r="AR18" s="9">
        <v>11.11</v>
      </c>
      <c r="AS18" s="9">
        <v>5.2969999999999997</v>
      </c>
      <c r="AT18" s="9">
        <v>32.06</v>
      </c>
      <c r="AU18" s="9">
        <v>12.272</v>
      </c>
      <c r="AV18" s="9">
        <v>19.788</v>
      </c>
      <c r="AW18" s="9">
        <v>273.94099999999997</v>
      </c>
      <c r="AX18" s="9">
        <v>144.876</v>
      </c>
      <c r="AY18" s="9">
        <v>129.065</v>
      </c>
      <c r="AZ18" s="9">
        <v>125.209</v>
      </c>
      <c r="BA18" s="9">
        <v>100.32299999999999</v>
      </c>
      <c r="BB18" s="9">
        <v>24.885999999999999</v>
      </c>
      <c r="BC18" s="9">
        <v>148.732</v>
      </c>
      <c r="BD18" s="9">
        <v>44.552</v>
      </c>
      <c r="BE18" s="9">
        <v>104.18</v>
      </c>
      <c r="BF18" s="9">
        <v>149.40600000000001</v>
      </c>
      <c r="BG18" s="9">
        <v>117.155</v>
      </c>
      <c r="BH18" s="9">
        <v>32.250999999999998</v>
      </c>
      <c r="BI18" s="9">
        <v>165.42699999999999</v>
      </c>
      <c r="BJ18" s="9">
        <v>49.417000000000002</v>
      </c>
      <c r="BK18" s="9">
        <v>116.011</v>
      </c>
      <c r="BL18" s="9">
        <v>163.21100000000001</v>
      </c>
      <c r="BM18" s="9">
        <v>54.613</v>
      </c>
      <c r="BN18" s="9">
        <v>108.598</v>
      </c>
      <c r="BO18" s="9">
        <v>2474.3820000000001</v>
      </c>
      <c r="BP18" s="9">
        <v>1296.3</v>
      </c>
      <c r="BQ18" s="9">
        <v>1178.0809999999999</v>
      </c>
      <c r="BR18" s="9">
        <v>1871.81</v>
      </c>
      <c r="BS18" s="9">
        <v>1176.115</v>
      </c>
      <c r="BT18" s="9">
        <v>695.69500000000005</v>
      </c>
      <c r="BU18" s="9">
        <v>602.572</v>
      </c>
      <c r="BV18" s="9">
        <v>120.18600000000001</v>
      </c>
      <c r="BW18" s="9">
        <v>482.387</v>
      </c>
      <c r="BX18" s="9">
        <v>323.48</v>
      </c>
      <c r="BY18" s="9">
        <v>157.346</v>
      </c>
      <c r="BZ18" s="9">
        <v>166.13399999999999</v>
      </c>
      <c r="CA18" s="9">
        <v>76.180999999999997</v>
      </c>
      <c r="CB18" s="9">
        <v>41.343000000000004</v>
      </c>
      <c r="CC18" s="9">
        <v>34.837000000000003</v>
      </c>
      <c r="CD18" s="9">
        <v>35.021000000000001</v>
      </c>
      <c r="CE18" s="9">
        <v>28.228999999999999</v>
      </c>
      <c r="CF18" s="9">
        <v>6.7919999999999998</v>
      </c>
      <c r="CG18" s="9">
        <v>18.324999999999999</v>
      </c>
      <c r="CH18" s="9">
        <v>13.481999999999999</v>
      </c>
      <c r="CI18" s="9">
        <v>4.843</v>
      </c>
      <c r="CJ18" s="9">
        <v>16.696000000000002</v>
      </c>
      <c r="CK18" s="9">
        <v>14.747</v>
      </c>
      <c r="CL18" s="9">
        <v>1.9490000000000001</v>
      </c>
      <c r="CM18" s="9">
        <v>41.16</v>
      </c>
      <c r="CN18" s="9">
        <v>13.114000000000001</v>
      </c>
      <c r="CO18" s="9">
        <v>28.045000000000002</v>
      </c>
      <c r="CP18" s="9">
        <v>284.17899999999997</v>
      </c>
      <c r="CQ18" s="9">
        <v>134.804</v>
      </c>
      <c r="CR18" s="9">
        <v>149.375</v>
      </c>
      <c r="CS18" s="9">
        <v>122.902</v>
      </c>
      <c r="CT18" s="9">
        <v>87.548000000000002</v>
      </c>
      <c r="CU18" s="9">
        <v>35.353000000000002</v>
      </c>
      <c r="CV18" s="9">
        <v>161.27699999999999</v>
      </c>
      <c r="CW18" s="9">
        <v>47.255000000000003</v>
      </c>
      <c r="CX18" s="9">
        <v>114.02200000000001</v>
      </c>
      <c r="CY18" s="9">
        <v>149.14500000000001</v>
      </c>
      <c r="CZ18" s="9">
        <v>108.011</v>
      </c>
      <c r="DA18" s="9">
        <v>41.134</v>
      </c>
      <c r="DB18" s="9">
        <v>174.33500000000001</v>
      </c>
      <c r="DC18" s="9">
        <v>49.335000000000001</v>
      </c>
      <c r="DD18" s="9">
        <v>125</v>
      </c>
      <c r="DE18" s="9">
        <v>179.602</v>
      </c>
      <c r="DF18" s="9">
        <v>60.737000000000002</v>
      </c>
      <c r="DG18" s="9">
        <v>118.86499999999999</v>
      </c>
      <c r="DH18" s="9">
        <v>2091.663</v>
      </c>
      <c r="DI18" s="9">
        <v>1186.0609999999999</v>
      </c>
      <c r="DJ18" s="9">
        <v>905.60199999999998</v>
      </c>
      <c r="DK18" s="9">
        <v>1320.741</v>
      </c>
      <c r="DL18" s="9">
        <v>904.48299999999995</v>
      </c>
      <c r="DM18" s="9">
        <v>416.25799999999998</v>
      </c>
      <c r="DN18" s="9">
        <v>770.92200000000003</v>
      </c>
      <c r="DO18" s="9">
        <v>281.577</v>
      </c>
      <c r="DP18" s="9">
        <v>489.34399999999999</v>
      </c>
      <c r="DQ18" s="9">
        <v>237.56399999999999</v>
      </c>
      <c r="DR18" s="9">
        <v>131.51599999999999</v>
      </c>
      <c r="DS18" s="9">
        <v>106.048</v>
      </c>
      <c r="DT18" s="9">
        <v>81.173000000000002</v>
      </c>
      <c r="DU18" s="9">
        <v>52.68</v>
      </c>
      <c r="DV18" s="9">
        <v>28.492999999999999</v>
      </c>
      <c r="DW18" s="9">
        <v>28.120999999999999</v>
      </c>
      <c r="DX18" s="9">
        <v>24.396000000000001</v>
      </c>
      <c r="DY18" s="9">
        <v>3.7250000000000001</v>
      </c>
      <c r="DZ18" s="9">
        <v>15.137</v>
      </c>
      <c r="EA18" s="9">
        <v>12.707000000000001</v>
      </c>
      <c r="EB18" s="9">
        <v>2.4300000000000002</v>
      </c>
      <c r="EC18" s="9">
        <v>12.984</v>
      </c>
      <c r="ED18" s="9">
        <v>11.689</v>
      </c>
      <c r="EE18" s="9">
        <v>1.2949999999999999</v>
      </c>
      <c r="EF18" s="9">
        <v>53.052</v>
      </c>
      <c r="EG18" s="9">
        <v>28.283999999999999</v>
      </c>
      <c r="EH18" s="9">
        <v>24.768000000000001</v>
      </c>
      <c r="EI18" s="9">
        <v>185.30799999999999</v>
      </c>
      <c r="EJ18" s="9">
        <v>96.778000000000006</v>
      </c>
      <c r="EK18" s="9">
        <v>88.531000000000006</v>
      </c>
      <c r="EL18" s="9">
        <v>59.969000000000001</v>
      </c>
      <c r="EM18" s="9">
        <v>45.887999999999998</v>
      </c>
      <c r="EN18" s="9">
        <v>14.081</v>
      </c>
      <c r="EO18" s="9">
        <v>125.34</v>
      </c>
      <c r="EP18" s="9">
        <v>50.89</v>
      </c>
      <c r="EQ18" s="9">
        <v>74.45</v>
      </c>
      <c r="ER18" s="9">
        <v>81.662999999999997</v>
      </c>
      <c r="ES18" s="9">
        <v>64.753</v>
      </c>
      <c r="ET18" s="9">
        <v>16.91</v>
      </c>
      <c r="EU18" s="9">
        <v>155.90100000000001</v>
      </c>
      <c r="EV18" s="9">
        <v>66.763000000000005</v>
      </c>
      <c r="EW18" s="9">
        <v>89.138000000000005</v>
      </c>
      <c r="EX18" s="9">
        <v>140.476</v>
      </c>
      <c r="EY18" s="9">
        <v>63.597000000000001</v>
      </c>
      <c r="EZ18" s="9">
        <v>76.88</v>
      </c>
      <c r="FA18" s="9">
        <v>1668.4849999999999</v>
      </c>
      <c r="FB18" s="9">
        <v>915.97400000000005</v>
      </c>
      <c r="FC18" s="9">
        <v>752.51199999999994</v>
      </c>
      <c r="FD18" s="9">
        <v>1139.0419999999999</v>
      </c>
      <c r="FE18" s="9">
        <v>761.21299999999997</v>
      </c>
      <c r="FF18" s="9">
        <v>377.82900000000001</v>
      </c>
      <c r="FG18" s="9">
        <v>529.44299999999998</v>
      </c>
      <c r="FH18" s="9">
        <v>154.76</v>
      </c>
      <c r="FI18" s="9">
        <v>374.68299999999999</v>
      </c>
      <c r="FJ18" s="9">
        <v>193.79499999999999</v>
      </c>
      <c r="FK18" s="9">
        <v>99.352000000000004</v>
      </c>
      <c r="FL18" s="9">
        <v>94.444000000000003</v>
      </c>
      <c r="FM18" s="9">
        <v>52.981999999999999</v>
      </c>
      <c r="FN18" s="9">
        <v>31.474</v>
      </c>
      <c r="FO18" s="9">
        <v>21.507999999999999</v>
      </c>
      <c r="FP18" s="9">
        <v>20.895</v>
      </c>
      <c r="FQ18" s="9">
        <v>17.442</v>
      </c>
      <c r="FR18" s="9">
        <v>3.4529999999999998</v>
      </c>
      <c r="FS18" s="9">
        <v>10.321999999999999</v>
      </c>
      <c r="FT18" s="9">
        <v>8.1639999999999997</v>
      </c>
      <c r="FU18" s="9">
        <v>2.1579999999999999</v>
      </c>
      <c r="FV18" s="9">
        <v>10.573</v>
      </c>
      <c r="FW18" s="9">
        <v>9.2780000000000005</v>
      </c>
      <c r="FX18" s="9">
        <v>1.2949999999999999</v>
      </c>
      <c r="FY18" s="9">
        <v>32.087000000000003</v>
      </c>
      <c r="FZ18" s="9">
        <v>14.032</v>
      </c>
      <c r="GA18" s="9">
        <v>18.055</v>
      </c>
      <c r="GB18" s="9">
        <v>162.982</v>
      </c>
      <c r="GC18" s="9">
        <v>81.903999999999996</v>
      </c>
      <c r="GD18" s="9">
        <v>81.078000000000003</v>
      </c>
      <c r="GE18" s="9">
        <v>57.228999999999999</v>
      </c>
      <c r="GF18" s="9">
        <v>43.543999999999997</v>
      </c>
      <c r="GG18" s="9">
        <v>13.685</v>
      </c>
      <c r="GH18" s="9">
        <v>105.753</v>
      </c>
      <c r="GI18" s="9">
        <v>38.36</v>
      </c>
      <c r="GJ18" s="9">
        <v>67.393000000000001</v>
      </c>
      <c r="GK18" s="9">
        <v>72.709999999999994</v>
      </c>
      <c r="GL18" s="9">
        <v>56.469000000000001</v>
      </c>
      <c r="GM18" s="9">
        <v>16.241</v>
      </c>
      <c r="GN18" s="9">
        <v>121.08499999999999</v>
      </c>
      <c r="GO18" s="9">
        <v>42.883000000000003</v>
      </c>
      <c r="GP18" s="9">
        <v>78.201999999999998</v>
      </c>
      <c r="GQ18" s="9">
        <v>116.075</v>
      </c>
      <c r="GR18" s="9">
        <v>46.524000000000001</v>
      </c>
      <c r="GS18" s="9">
        <v>69.551000000000002</v>
      </c>
      <c r="GT18" s="9">
        <v>423.178</v>
      </c>
      <c r="GU18" s="9">
        <v>270.08699999999999</v>
      </c>
      <c r="GV18" s="9">
        <v>153.09100000000001</v>
      </c>
      <c r="GW18" s="9">
        <v>181.69900000000001</v>
      </c>
      <c r="GX18" s="9">
        <v>143.27000000000001</v>
      </c>
      <c r="GY18" s="9">
        <v>38.429000000000002</v>
      </c>
      <c r="GZ18" s="9">
        <v>241.47900000000001</v>
      </c>
      <c r="HA18" s="9">
        <v>126.81699999999999</v>
      </c>
      <c r="HB18" s="9">
        <v>114.66200000000001</v>
      </c>
      <c r="HC18" s="9">
        <v>43.768999999999998</v>
      </c>
      <c r="HD18" s="9">
        <v>32.164000000000001</v>
      </c>
      <c r="HE18" s="9">
        <v>11.605</v>
      </c>
      <c r="HF18" s="9">
        <v>28.190999999999999</v>
      </c>
      <c r="HG18" s="9">
        <v>21.206</v>
      </c>
      <c r="HH18" s="9">
        <v>6.9850000000000003</v>
      </c>
      <c r="HI18" s="9">
        <v>7.226</v>
      </c>
      <c r="HJ18" s="9">
        <v>6.9539999999999997</v>
      </c>
      <c r="HK18" s="9">
        <v>0.27200000000000002</v>
      </c>
      <c r="HL18" s="9">
        <v>4.8150000000000004</v>
      </c>
      <c r="HM18" s="9">
        <v>4.5430000000000001</v>
      </c>
      <c r="HN18" s="9">
        <v>0.27200000000000002</v>
      </c>
      <c r="HO18" s="9">
        <v>2.411</v>
      </c>
      <c r="HP18" s="9">
        <v>2.411</v>
      </c>
      <c r="HQ18" s="9">
        <v>0</v>
      </c>
      <c r="HR18" s="9">
        <v>20.965</v>
      </c>
      <c r="HS18" s="9">
        <v>14.252000000000001</v>
      </c>
      <c r="HT18" s="9">
        <v>6.7130000000000001</v>
      </c>
      <c r="HU18" s="9">
        <v>22.327000000000002</v>
      </c>
      <c r="HV18" s="9">
        <v>14.874000000000001</v>
      </c>
      <c r="HW18" s="9">
        <v>7.4530000000000003</v>
      </c>
      <c r="HX18" s="9">
        <v>2.74</v>
      </c>
      <c r="HY18" s="9">
        <v>2.3439999999999999</v>
      </c>
      <c r="HZ18" s="9">
        <v>0.39700000000000002</v>
      </c>
      <c r="IA18" s="9">
        <v>19.587</v>
      </c>
      <c r="IB18" s="9">
        <v>12.53</v>
      </c>
      <c r="IC18" s="9">
        <v>7.0570000000000004</v>
      </c>
      <c r="ID18" s="9">
        <v>8.9529999999999994</v>
      </c>
      <c r="IE18" s="9">
        <v>8.2850000000000001</v>
      </c>
      <c r="IF18" s="9">
        <v>0.66900000000000004</v>
      </c>
      <c r="IG18" s="9">
        <v>34.816000000000003</v>
      </c>
      <c r="IH18" s="9">
        <v>23.88</v>
      </c>
      <c r="II18" s="9">
        <v>10.936</v>
      </c>
      <c r="IJ18" s="9">
        <v>24.402000000000001</v>
      </c>
      <c r="IK18" s="9">
        <v>17.073</v>
      </c>
      <c r="IL18" s="9">
        <v>7.3289999999999997</v>
      </c>
      <c r="IM18" s="9">
        <v>3658.4789999999998</v>
      </c>
      <c r="IN18" s="9">
        <v>1982.6030000000001</v>
      </c>
      <c r="IO18" s="9">
        <v>1675.876</v>
      </c>
      <c r="IP18" s="9">
        <v>2585.0549999999998</v>
      </c>
      <c r="IQ18" s="9">
        <v>1656.433</v>
      </c>
    </row>
    <row r="19" spans="1:251">
      <c r="A19" s="10">
        <v>42064</v>
      </c>
      <c r="B19" s="9">
        <v>13.657</v>
      </c>
      <c r="C19" s="9">
        <v>17.675000000000001</v>
      </c>
      <c r="D19" s="9">
        <v>350.49200000000002</v>
      </c>
      <c r="E19" s="9">
        <v>206.17099999999999</v>
      </c>
      <c r="F19" s="9">
        <v>144.32</v>
      </c>
      <c r="G19" s="9">
        <v>180.178</v>
      </c>
      <c r="H19" s="9">
        <v>143.55099999999999</v>
      </c>
      <c r="I19" s="9">
        <v>36.627000000000002</v>
      </c>
      <c r="J19" s="9">
        <v>170.31299999999999</v>
      </c>
      <c r="K19" s="9">
        <v>62.62</v>
      </c>
      <c r="L19" s="9">
        <v>107.693</v>
      </c>
      <c r="M19" s="9">
        <v>199.44399999999999</v>
      </c>
      <c r="N19" s="9">
        <v>159.684</v>
      </c>
      <c r="O19" s="9">
        <v>39.76</v>
      </c>
      <c r="P19" s="9">
        <v>181.30099999999999</v>
      </c>
      <c r="Q19" s="9">
        <v>66.676000000000002</v>
      </c>
      <c r="R19" s="9">
        <v>114.625</v>
      </c>
      <c r="S19" s="9">
        <v>184.994</v>
      </c>
      <c r="T19" s="9">
        <v>74.358999999999995</v>
      </c>
      <c r="U19" s="9">
        <v>110.63500000000001</v>
      </c>
      <c r="V19" s="9">
        <v>2542.0320000000002</v>
      </c>
      <c r="W19" s="9">
        <v>1385.895</v>
      </c>
      <c r="X19" s="9">
        <v>1156.1369999999999</v>
      </c>
      <c r="Y19" s="9">
        <v>1887.0340000000001</v>
      </c>
      <c r="Z19" s="9">
        <v>1283.3589999999999</v>
      </c>
      <c r="AA19" s="9">
        <v>603.67499999999995</v>
      </c>
      <c r="AB19" s="9">
        <v>654.99800000000005</v>
      </c>
      <c r="AC19" s="9">
        <v>102.536</v>
      </c>
      <c r="AD19" s="9">
        <v>552.46100000000001</v>
      </c>
      <c r="AE19" s="9">
        <v>297.88400000000001</v>
      </c>
      <c r="AF19" s="9">
        <v>158.625</v>
      </c>
      <c r="AG19" s="9">
        <v>139.26</v>
      </c>
      <c r="AH19" s="9">
        <v>52.277000000000001</v>
      </c>
      <c r="AI19" s="9">
        <v>28.795000000000002</v>
      </c>
      <c r="AJ19" s="9">
        <v>23.481000000000002</v>
      </c>
      <c r="AK19" s="9">
        <v>27.989000000000001</v>
      </c>
      <c r="AL19" s="9">
        <v>22.039000000000001</v>
      </c>
      <c r="AM19" s="9">
        <v>5.9509999999999996</v>
      </c>
      <c r="AN19" s="9">
        <v>13.771000000000001</v>
      </c>
      <c r="AO19" s="9">
        <v>10.496</v>
      </c>
      <c r="AP19" s="9">
        <v>3.2749999999999999</v>
      </c>
      <c r="AQ19" s="9">
        <v>14.218999999999999</v>
      </c>
      <c r="AR19" s="9">
        <v>11.542999999999999</v>
      </c>
      <c r="AS19" s="9">
        <v>2.6760000000000002</v>
      </c>
      <c r="AT19" s="9">
        <v>24.286999999999999</v>
      </c>
      <c r="AU19" s="9">
        <v>6.7569999999999997</v>
      </c>
      <c r="AV19" s="9">
        <v>17.530999999999999</v>
      </c>
      <c r="AW19" s="9">
        <v>262.11399999999998</v>
      </c>
      <c r="AX19" s="9">
        <v>137.089</v>
      </c>
      <c r="AY19" s="9">
        <v>125.02500000000001</v>
      </c>
      <c r="AZ19" s="9">
        <v>117.015</v>
      </c>
      <c r="BA19" s="9">
        <v>98.007000000000005</v>
      </c>
      <c r="BB19" s="9">
        <v>19.009</v>
      </c>
      <c r="BC19" s="9">
        <v>145.09899999999999</v>
      </c>
      <c r="BD19" s="9">
        <v>39.082000000000001</v>
      </c>
      <c r="BE19" s="9">
        <v>106.017</v>
      </c>
      <c r="BF19" s="9">
        <v>140.47499999999999</v>
      </c>
      <c r="BG19" s="9">
        <v>116.738</v>
      </c>
      <c r="BH19" s="9">
        <v>23.736999999999998</v>
      </c>
      <c r="BI19" s="9">
        <v>157.40899999999999</v>
      </c>
      <c r="BJ19" s="9">
        <v>41.886000000000003</v>
      </c>
      <c r="BK19" s="9">
        <v>115.523</v>
      </c>
      <c r="BL19" s="9">
        <v>158.869</v>
      </c>
      <c r="BM19" s="9">
        <v>49.578000000000003</v>
      </c>
      <c r="BN19" s="9">
        <v>109.291</v>
      </c>
      <c r="BO19" s="9">
        <v>2485.1959999999999</v>
      </c>
      <c r="BP19" s="9">
        <v>1308.7850000000001</v>
      </c>
      <c r="BQ19" s="9">
        <v>1176.4110000000001</v>
      </c>
      <c r="BR19" s="9">
        <v>1866.0409999999999</v>
      </c>
      <c r="BS19" s="9">
        <v>1183.847</v>
      </c>
      <c r="BT19" s="9">
        <v>682.19399999999996</v>
      </c>
      <c r="BU19" s="9">
        <v>619.15499999999997</v>
      </c>
      <c r="BV19" s="9">
        <v>124.938</v>
      </c>
      <c r="BW19" s="9">
        <v>494.21699999999998</v>
      </c>
      <c r="BX19" s="9">
        <v>326.37900000000002</v>
      </c>
      <c r="BY19" s="9">
        <v>154.708</v>
      </c>
      <c r="BZ19" s="9">
        <v>171.67099999999999</v>
      </c>
      <c r="CA19" s="9">
        <v>64.447999999999993</v>
      </c>
      <c r="CB19" s="9">
        <v>32.978000000000002</v>
      </c>
      <c r="CC19" s="9">
        <v>31.47</v>
      </c>
      <c r="CD19" s="9">
        <v>32.093000000000004</v>
      </c>
      <c r="CE19" s="9">
        <v>22.704999999999998</v>
      </c>
      <c r="CF19" s="9">
        <v>9.3879999999999999</v>
      </c>
      <c r="CG19" s="9">
        <v>14.429</v>
      </c>
      <c r="CH19" s="9">
        <v>9.7620000000000005</v>
      </c>
      <c r="CI19" s="9">
        <v>4.6669999999999998</v>
      </c>
      <c r="CJ19" s="9">
        <v>17.664000000000001</v>
      </c>
      <c r="CK19" s="9">
        <v>12.943</v>
      </c>
      <c r="CL19" s="9">
        <v>4.7210000000000001</v>
      </c>
      <c r="CM19" s="9">
        <v>32.354999999999997</v>
      </c>
      <c r="CN19" s="9">
        <v>10.273</v>
      </c>
      <c r="CO19" s="9">
        <v>22.082000000000001</v>
      </c>
      <c r="CP19" s="9">
        <v>286.93599999999998</v>
      </c>
      <c r="CQ19" s="9">
        <v>132.86699999999999</v>
      </c>
      <c r="CR19" s="9">
        <v>154.06899999999999</v>
      </c>
      <c r="CS19" s="9">
        <v>122.70099999999999</v>
      </c>
      <c r="CT19" s="9">
        <v>88.322999999999993</v>
      </c>
      <c r="CU19" s="9">
        <v>34.378</v>
      </c>
      <c r="CV19" s="9">
        <v>164.23500000000001</v>
      </c>
      <c r="CW19" s="9">
        <v>44.543999999999997</v>
      </c>
      <c r="CX19" s="9">
        <v>119.691</v>
      </c>
      <c r="CY19" s="9">
        <v>147.697</v>
      </c>
      <c r="CZ19" s="9">
        <v>105.646</v>
      </c>
      <c r="DA19" s="9">
        <v>42.051000000000002</v>
      </c>
      <c r="DB19" s="9">
        <v>178.68199999999999</v>
      </c>
      <c r="DC19" s="9">
        <v>49.061999999999998</v>
      </c>
      <c r="DD19" s="9">
        <v>129.62</v>
      </c>
      <c r="DE19" s="9">
        <v>178.66399999999999</v>
      </c>
      <c r="DF19" s="9">
        <v>54.305999999999997</v>
      </c>
      <c r="DG19" s="9">
        <v>124.358</v>
      </c>
      <c r="DH19" s="9">
        <v>2090.0160000000001</v>
      </c>
      <c r="DI19" s="9">
        <v>1188.9580000000001</v>
      </c>
      <c r="DJ19" s="9">
        <v>901.05799999999999</v>
      </c>
      <c r="DK19" s="9">
        <v>1314.7760000000001</v>
      </c>
      <c r="DL19" s="9">
        <v>894.83799999999997</v>
      </c>
      <c r="DM19" s="9">
        <v>419.93700000000001</v>
      </c>
      <c r="DN19" s="9">
        <v>775.24099999999999</v>
      </c>
      <c r="DO19" s="9">
        <v>294.12</v>
      </c>
      <c r="DP19" s="9">
        <v>481.12099999999998</v>
      </c>
      <c r="DQ19" s="9">
        <v>227.351</v>
      </c>
      <c r="DR19" s="9">
        <v>125.492</v>
      </c>
      <c r="DS19" s="9">
        <v>101.85899999999999</v>
      </c>
      <c r="DT19" s="9">
        <v>62.871000000000002</v>
      </c>
      <c r="DU19" s="9">
        <v>37.768000000000001</v>
      </c>
      <c r="DV19" s="9">
        <v>25.103000000000002</v>
      </c>
      <c r="DW19" s="9">
        <v>24.568000000000001</v>
      </c>
      <c r="DX19" s="9">
        <v>19.521999999999998</v>
      </c>
      <c r="DY19" s="9">
        <v>5.0460000000000003</v>
      </c>
      <c r="DZ19" s="9">
        <v>15.000999999999999</v>
      </c>
      <c r="EA19" s="9">
        <v>11.27</v>
      </c>
      <c r="EB19" s="9">
        <v>3.73</v>
      </c>
      <c r="EC19" s="9">
        <v>9.5670000000000002</v>
      </c>
      <c r="ED19" s="9">
        <v>8.2520000000000007</v>
      </c>
      <c r="EE19" s="9">
        <v>1.3149999999999999</v>
      </c>
      <c r="EF19" s="9">
        <v>38.304000000000002</v>
      </c>
      <c r="EG19" s="9">
        <v>18.245999999999999</v>
      </c>
      <c r="EH19" s="9">
        <v>20.056999999999999</v>
      </c>
      <c r="EI19" s="9">
        <v>183.42099999999999</v>
      </c>
      <c r="EJ19" s="9">
        <v>100.129</v>
      </c>
      <c r="EK19" s="9">
        <v>83.292000000000002</v>
      </c>
      <c r="EL19" s="9">
        <v>63.011000000000003</v>
      </c>
      <c r="EM19" s="9">
        <v>48.843000000000004</v>
      </c>
      <c r="EN19" s="9">
        <v>14.167999999999999</v>
      </c>
      <c r="EO19" s="9">
        <v>120.41</v>
      </c>
      <c r="EP19" s="9">
        <v>51.286000000000001</v>
      </c>
      <c r="EQ19" s="9">
        <v>69.123999999999995</v>
      </c>
      <c r="ER19" s="9">
        <v>83.504000000000005</v>
      </c>
      <c r="ES19" s="9">
        <v>64.698999999999998</v>
      </c>
      <c r="ET19" s="9">
        <v>18.806000000000001</v>
      </c>
      <c r="EU19" s="9">
        <v>143.846</v>
      </c>
      <c r="EV19" s="9">
        <v>60.792999999999999</v>
      </c>
      <c r="EW19" s="9">
        <v>83.052999999999997</v>
      </c>
      <c r="EX19" s="9">
        <v>135.411</v>
      </c>
      <c r="EY19" s="9">
        <v>62.557000000000002</v>
      </c>
      <c r="EZ19" s="9">
        <v>72.853999999999999</v>
      </c>
      <c r="FA19" s="9">
        <v>1672.32</v>
      </c>
      <c r="FB19" s="9">
        <v>925.7</v>
      </c>
      <c r="FC19" s="9">
        <v>746.62099999999998</v>
      </c>
      <c r="FD19" s="9">
        <v>1125.354</v>
      </c>
      <c r="FE19" s="9">
        <v>751.42100000000005</v>
      </c>
      <c r="FF19" s="9">
        <v>373.93299999999999</v>
      </c>
      <c r="FG19" s="9">
        <v>546.96600000000001</v>
      </c>
      <c r="FH19" s="9">
        <v>174.279</v>
      </c>
      <c r="FI19" s="9">
        <v>372.68799999999999</v>
      </c>
      <c r="FJ19" s="9">
        <v>193.85499999999999</v>
      </c>
      <c r="FK19" s="9">
        <v>103.05200000000001</v>
      </c>
      <c r="FL19" s="9">
        <v>90.802999999999997</v>
      </c>
      <c r="FM19" s="9">
        <v>45.131999999999998</v>
      </c>
      <c r="FN19" s="9">
        <v>26.760999999999999</v>
      </c>
      <c r="FO19" s="9">
        <v>18.370999999999999</v>
      </c>
      <c r="FP19" s="9">
        <v>19.161999999999999</v>
      </c>
      <c r="FQ19" s="9">
        <v>15.369</v>
      </c>
      <c r="FR19" s="9">
        <v>3.7919999999999998</v>
      </c>
      <c r="FS19" s="9">
        <v>11.83</v>
      </c>
      <c r="FT19" s="9">
        <v>8.9489999999999998</v>
      </c>
      <c r="FU19" s="9">
        <v>2.8809999999999998</v>
      </c>
      <c r="FV19" s="9">
        <v>7.3319999999999999</v>
      </c>
      <c r="FW19" s="9">
        <v>6.4210000000000003</v>
      </c>
      <c r="FX19" s="9">
        <v>0.91100000000000003</v>
      </c>
      <c r="FY19" s="9">
        <v>25.97</v>
      </c>
      <c r="FZ19" s="9">
        <v>11.391999999999999</v>
      </c>
      <c r="GA19" s="9">
        <v>14.577999999999999</v>
      </c>
      <c r="GB19" s="9">
        <v>162.81299999999999</v>
      </c>
      <c r="GC19" s="9">
        <v>85.073999999999998</v>
      </c>
      <c r="GD19" s="9">
        <v>77.739000000000004</v>
      </c>
      <c r="GE19" s="9">
        <v>57.981000000000002</v>
      </c>
      <c r="GF19" s="9">
        <v>43.813000000000002</v>
      </c>
      <c r="GG19" s="9">
        <v>14.167999999999999</v>
      </c>
      <c r="GH19" s="9">
        <v>104.83199999999999</v>
      </c>
      <c r="GI19" s="9">
        <v>41.261000000000003</v>
      </c>
      <c r="GJ19" s="9">
        <v>63.570999999999998</v>
      </c>
      <c r="GK19" s="9">
        <v>73.941000000000003</v>
      </c>
      <c r="GL19" s="9">
        <v>56.389000000000003</v>
      </c>
      <c r="GM19" s="9">
        <v>17.552</v>
      </c>
      <c r="GN19" s="9">
        <v>119.913</v>
      </c>
      <c r="GO19" s="9">
        <v>46.662999999999997</v>
      </c>
      <c r="GP19" s="9">
        <v>73.251000000000005</v>
      </c>
      <c r="GQ19" s="9">
        <v>116.66200000000001</v>
      </c>
      <c r="GR19" s="9">
        <v>50.21</v>
      </c>
      <c r="GS19" s="9">
        <v>66.451999999999998</v>
      </c>
      <c r="GT19" s="9">
        <v>417.69600000000003</v>
      </c>
      <c r="GU19" s="9">
        <v>263.25900000000001</v>
      </c>
      <c r="GV19" s="9">
        <v>154.43700000000001</v>
      </c>
      <c r="GW19" s="9">
        <v>189.422</v>
      </c>
      <c r="GX19" s="9">
        <v>143.417</v>
      </c>
      <c r="GY19" s="9">
        <v>46.003999999999998</v>
      </c>
      <c r="GZ19" s="9">
        <v>228.274</v>
      </c>
      <c r="HA19" s="9">
        <v>119.84099999999999</v>
      </c>
      <c r="HB19" s="9">
        <v>108.43300000000001</v>
      </c>
      <c r="HC19" s="9">
        <v>33.496000000000002</v>
      </c>
      <c r="HD19" s="9">
        <v>22.44</v>
      </c>
      <c r="HE19" s="9">
        <v>11.055999999999999</v>
      </c>
      <c r="HF19" s="9">
        <v>17.739000000000001</v>
      </c>
      <c r="HG19" s="9">
        <v>11.007</v>
      </c>
      <c r="HH19" s="9">
        <v>6.7320000000000002</v>
      </c>
      <c r="HI19" s="9">
        <v>5.4059999999999997</v>
      </c>
      <c r="HJ19" s="9">
        <v>4.1520000000000001</v>
      </c>
      <c r="HK19" s="9">
        <v>1.2529999999999999</v>
      </c>
      <c r="HL19" s="9">
        <v>3.1709999999999998</v>
      </c>
      <c r="HM19" s="9">
        <v>2.3210000000000002</v>
      </c>
      <c r="HN19" s="9">
        <v>0.85</v>
      </c>
      <c r="HO19" s="9">
        <v>2.2349999999999999</v>
      </c>
      <c r="HP19" s="9">
        <v>1.831</v>
      </c>
      <c r="HQ19" s="9">
        <v>0.40400000000000003</v>
      </c>
      <c r="HR19" s="9">
        <v>12.334</v>
      </c>
      <c r="HS19" s="9">
        <v>6.8550000000000004</v>
      </c>
      <c r="HT19" s="9">
        <v>5.4790000000000001</v>
      </c>
      <c r="HU19" s="9">
        <v>20.608000000000001</v>
      </c>
      <c r="HV19" s="9">
        <v>15.055</v>
      </c>
      <c r="HW19" s="9">
        <v>5.5529999999999999</v>
      </c>
      <c r="HX19" s="9">
        <v>5.03</v>
      </c>
      <c r="HY19" s="9">
        <v>5.03</v>
      </c>
      <c r="HZ19" s="9">
        <v>0</v>
      </c>
      <c r="IA19" s="9">
        <v>15.577999999999999</v>
      </c>
      <c r="IB19" s="9">
        <v>10.025</v>
      </c>
      <c r="IC19" s="9">
        <v>5.5529999999999999</v>
      </c>
      <c r="ID19" s="9">
        <v>9.5630000000000006</v>
      </c>
      <c r="IE19" s="9">
        <v>8.31</v>
      </c>
      <c r="IF19" s="9">
        <v>1.2529999999999999</v>
      </c>
      <c r="IG19" s="9">
        <v>23.933</v>
      </c>
      <c r="IH19" s="9">
        <v>14.13</v>
      </c>
      <c r="II19" s="9">
        <v>9.8030000000000008</v>
      </c>
      <c r="IJ19" s="9">
        <v>18.748999999999999</v>
      </c>
      <c r="IK19" s="9">
        <v>12.347</v>
      </c>
      <c r="IL19" s="9">
        <v>6.4029999999999996</v>
      </c>
      <c r="IM19" s="9">
        <v>3678.2040000000002</v>
      </c>
      <c r="IN19" s="9">
        <v>1993.431</v>
      </c>
      <c r="IO19" s="9">
        <v>1684.7729999999999</v>
      </c>
      <c r="IP19" s="9">
        <v>2572.6010000000001</v>
      </c>
      <c r="IQ19" s="9">
        <v>1653.9369999999999</v>
      </c>
    </row>
    <row r="20" spans="1:251">
      <c r="A20" s="10">
        <v>42095</v>
      </c>
      <c r="B20" s="9">
        <v>14.928000000000001</v>
      </c>
      <c r="C20" s="9">
        <v>20.05</v>
      </c>
      <c r="D20" s="9">
        <v>370.92899999999997</v>
      </c>
      <c r="E20" s="9">
        <v>223.822</v>
      </c>
      <c r="F20" s="9">
        <v>147.107</v>
      </c>
      <c r="G20" s="9">
        <v>177.65799999999999</v>
      </c>
      <c r="H20" s="9">
        <v>142.047</v>
      </c>
      <c r="I20" s="9">
        <v>35.610999999999997</v>
      </c>
      <c r="J20" s="9">
        <v>193.27099999999999</v>
      </c>
      <c r="K20" s="9">
        <v>81.775000000000006</v>
      </c>
      <c r="L20" s="9">
        <v>111.496</v>
      </c>
      <c r="M20" s="9">
        <v>186.72300000000001</v>
      </c>
      <c r="N20" s="9">
        <v>149.38499999999999</v>
      </c>
      <c r="O20" s="9">
        <v>37.338999999999999</v>
      </c>
      <c r="P20" s="9">
        <v>206.54</v>
      </c>
      <c r="Q20" s="9">
        <v>87.677999999999997</v>
      </c>
      <c r="R20" s="9">
        <v>118.86199999999999</v>
      </c>
      <c r="S20" s="9">
        <v>204.06899999999999</v>
      </c>
      <c r="T20" s="9">
        <v>90.807000000000002</v>
      </c>
      <c r="U20" s="9">
        <v>113.262</v>
      </c>
      <c r="V20" s="9">
        <v>2540.0300000000002</v>
      </c>
      <c r="W20" s="9">
        <v>1386.4929999999999</v>
      </c>
      <c r="X20" s="9">
        <v>1153.537</v>
      </c>
      <c r="Y20" s="9">
        <v>1868.1880000000001</v>
      </c>
      <c r="Z20" s="9">
        <v>1273.1600000000001</v>
      </c>
      <c r="AA20" s="9">
        <v>595.02800000000002</v>
      </c>
      <c r="AB20" s="9">
        <v>671.84199999999998</v>
      </c>
      <c r="AC20" s="9">
        <v>113.333</v>
      </c>
      <c r="AD20" s="9">
        <v>558.50900000000001</v>
      </c>
      <c r="AE20" s="9">
        <v>315.70499999999998</v>
      </c>
      <c r="AF20" s="9">
        <v>168.161</v>
      </c>
      <c r="AG20" s="9">
        <v>147.54499999999999</v>
      </c>
      <c r="AH20" s="9">
        <v>42.421999999999997</v>
      </c>
      <c r="AI20" s="9">
        <v>24.841999999999999</v>
      </c>
      <c r="AJ20" s="9">
        <v>17.579000000000001</v>
      </c>
      <c r="AK20" s="9">
        <v>13.420999999999999</v>
      </c>
      <c r="AL20" s="9">
        <v>10.672000000000001</v>
      </c>
      <c r="AM20" s="9">
        <v>2.7490000000000001</v>
      </c>
      <c r="AN20" s="9">
        <v>7.6070000000000002</v>
      </c>
      <c r="AO20" s="9">
        <v>6.3540000000000001</v>
      </c>
      <c r="AP20" s="9">
        <v>1.252</v>
      </c>
      <c r="AQ20" s="9">
        <v>5.8150000000000004</v>
      </c>
      <c r="AR20" s="9">
        <v>4.3179999999999996</v>
      </c>
      <c r="AS20" s="9">
        <v>1.4970000000000001</v>
      </c>
      <c r="AT20" s="9">
        <v>29</v>
      </c>
      <c r="AU20" s="9">
        <v>14.17</v>
      </c>
      <c r="AV20" s="9">
        <v>14.83</v>
      </c>
      <c r="AW20" s="9">
        <v>295.774</v>
      </c>
      <c r="AX20" s="9">
        <v>157.62</v>
      </c>
      <c r="AY20" s="9">
        <v>138.154</v>
      </c>
      <c r="AZ20" s="9">
        <v>139.53899999999999</v>
      </c>
      <c r="BA20" s="9">
        <v>111.795</v>
      </c>
      <c r="BB20" s="9">
        <v>27.745000000000001</v>
      </c>
      <c r="BC20" s="9">
        <v>156.23500000000001</v>
      </c>
      <c r="BD20" s="9">
        <v>45.826000000000001</v>
      </c>
      <c r="BE20" s="9">
        <v>110.40900000000001</v>
      </c>
      <c r="BF20" s="9">
        <v>148.80500000000001</v>
      </c>
      <c r="BG20" s="9">
        <v>118.723</v>
      </c>
      <c r="BH20" s="9">
        <v>30.082999999999998</v>
      </c>
      <c r="BI20" s="9">
        <v>166.9</v>
      </c>
      <c r="BJ20" s="9">
        <v>49.438000000000002</v>
      </c>
      <c r="BK20" s="9">
        <v>117.462</v>
      </c>
      <c r="BL20" s="9">
        <v>163.84100000000001</v>
      </c>
      <c r="BM20" s="9">
        <v>52.18</v>
      </c>
      <c r="BN20" s="9">
        <v>111.661</v>
      </c>
      <c r="BO20" s="9">
        <v>2477.2260000000001</v>
      </c>
      <c r="BP20" s="9">
        <v>1299.027</v>
      </c>
      <c r="BQ20" s="9">
        <v>1178.1990000000001</v>
      </c>
      <c r="BR20" s="9">
        <v>1870.248</v>
      </c>
      <c r="BS20" s="9">
        <v>1169.8230000000001</v>
      </c>
      <c r="BT20" s="9">
        <v>700.42499999999995</v>
      </c>
      <c r="BU20" s="9">
        <v>606.97699999999998</v>
      </c>
      <c r="BV20" s="9">
        <v>129.203</v>
      </c>
      <c r="BW20" s="9">
        <v>477.774</v>
      </c>
      <c r="BX20" s="9">
        <v>313.78199999999998</v>
      </c>
      <c r="BY20" s="9">
        <v>157.489</v>
      </c>
      <c r="BZ20" s="9">
        <v>156.292</v>
      </c>
      <c r="CA20" s="9">
        <v>45.893999999999998</v>
      </c>
      <c r="CB20" s="9">
        <v>24.547999999999998</v>
      </c>
      <c r="CC20" s="9">
        <v>21.346</v>
      </c>
      <c r="CD20" s="9">
        <v>16.254000000000001</v>
      </c>
      <c r="CE20" s="9">
        <v>11.747</v>
      </c>
      <c r="CF20" s="9">
        <v>4.5069999999999997</v>
      </c>
      <c r="CG20" s="9">
        <v>12.234999999999999</v>
      </c>
      <c r="CH20" s="9">
        <v>8.3290000000000006</v>
      </c>
      <c r="CI20" s="9">
        <v>3.9060000000000001</v>
      </c>
      <c r="CJ20" s="9">
        <v>4.0190000000000001</v>
      </c>
      <c r="CK20" s="9">
        <v>3.4180000000000001</v>
      </c>
      <c r="CL20" s="9">
        <v>0.60099999999999998</v>
      </c>
      <c r="CM20" s="9">
        <v>29.64</v>
      </c>
      <c r="CN20" s="9">
        <v>12.801</v>
      </c>
      <c r="CO20" s="9">
        <v>16.838999999999999</v>
      </c>
      <c r="CP20" s="9">
        <v>290.11799999999999</v>
      </c>
      <c r="CQ20" s="9">
        <v>143.37700000000001</v>
      </c>
      <c r="CR20" s="9">
        <v>146.74100000000001</v>
      </c>
      <c r="CS20" s="9">
        <v>126.309</v>
      </c>
      <c r="CT20" s="9">
        <v>93.468000000000004</v>
      </c>
      <c r="CU20" s="9">
        <v>32.841000000000001</v>
      </c>
      <c r="CV20" s="9">
        <v>163.809</v>
      </c>
      <c r="CW20" s="9">
        <v>49.908999999999999</v>
      </c>
      <c r="CX20" s="9">
        <v>113.9</v>
      </c>
      <c r="CY20" s="9">
        <v>139.65100000000001</v>
      </c>
      <c r="CZ20" s="9">
        <v>103.215</v>
      </c>
      <c r="DA20" s="9">
        <v>36.435000000000002</v>
      </c>
      <c r="DB20" s="9">
        <v>174.131</v>
      </c>
      <c r="DC20" s="9">
        <v>54.274000000000001</v>
      </c>
      <c r="DD20" s="9">
        <v>119.857</v>
      </c>
      <c r="DE20" s="9">
        <v>176.04400000000001</v>
      </c>
      <c r="DF20" s="9">
        <v>58.237000000000002</v>
      </c>
      <c r="DG20" s="9">
        <v>117.806</v>
      </c>
      <c r="DH20" s="9">
        <v>2100.5340000000001</v>
      </c>
      <c r="DI20" s="9">
        <v>1200.4960000000001</v>
      </c>
      <c r="DJ20" s="9">
        <v>900.03899999999999</v>
      </c>
      <c r="DK20" s="9">
        <v>1318.2860000000001</v>
      </c>
      <c r="DL20" s="9">
        <v>904.09699999999998</v>
      </c>
      <c r="DM20" s="9">
        <v>414.18900000000002</v>
      </c>
      <c r="DN20" s="9">
        <v>782.24900000000002</v>
      </c>
      <c r="DO20" s="9">
        <v>296.399</v>
      </c>
      <c r="DP20" s="9">
        <v>485.85</v>
      </c>
      <c r="DQ20" s="9">
        <v>224.04900000000001</v>
      </c>
      <c r="DR20" s="9">
        <v>126.32</v>
      </c>
      <c r="DS20" s="9">
        <v>97.728999999999999</v>
      </c>
      <c r="DT20" s="9">
        <v>63.417000000000002</v>
      </c>
      <c r="DU20" s="9">
        <v>36.682000000000002</v>
      </c>
      <c r="DV20" s="9">
        <v>26.736000000000001</v>
      </c>
      <c r="DW20" s="9">
        <v>18.527999999999999</v>
      </c>
      <c r="DX20" s="9">
        <v>14.76</v>
      </c>
      <c r="DY20" s="9">
        <v>3.7690000000000001</v>
      </c>
      <c r="DZ20" s="9">
        <v>11.436</v>
      </c>
      <c r="EA20" s="9">
        <v>9.4220000000000006</v>
      </c>
      <c r="EB20" s="9">
        <v>2.0150000000000001</v>
      </c>
      <c r="EC20" s="9">
        <v>7.0919999999999996</v>
      </c>
      <c r="ED20" s="9">
        <v>5.3380000000000001</v>
      </c>
      <c r="EE20" s="9">
        <v>1.754</v>
      </c>
      <c r="EF20" s="9">
        <v>44.889000000000003</v>
      </c>
      <c r="EG20" s="9">
        <v>21.922000000000001</v>
      </c>
      <c r="EH20" s="9">
        <v>22.966999999999999</v>
      </c>
      <c r="EI20" s="9">
        <v>183.82</v>
      </c>
      <c r="EJ20" s="9">
        <v>103.685</v>
      </c>
      <c r="EK20" s="9">
        <v>80.135000000000005</v>
      </c>
      <c r="EL20" s="9">
        <v>58.930999999999997</v>
      </c>
      <c r="EM20" s="9">
        <v>47.177</v>
      </c>
      <c r="EN20" s="9">
        <v>11.754</v>
      </c>
      <c r="EO20" s="9">
        <v>124.889</v>
      </c>
      <c r="EP20" s="9">
        <v>56.509</v>
      </c>
      <c r="EQ20" s="9">
        <v>68.38</v>
      </c>
      <c r="ER20" s="9">
        <v>73.293999999999997</v>
      </c>
      <c r="ES20" s="9">
        <v>58.290999999999997</v>
      </c>
      <c r="ET20" s="9">
        <v>15.002000000000001</v>
      </c>
      <c r="EU20" s="9">
        <v>150.755</v>
      </c>
      <c r="EV20" s="9">
        <v>68.028000000000006</v>
      </c>
      <c r="EW20" s="9">
        <v>82.727000000000004</v>
      </c>
      <c r="EX20" s="9">
        <v>136.32499999999999</v>
      </c>
      <c r="EY20" s="9">
        <v>65.930000000000007</v>
      </c>
      <c r="EZ20" s="9">
        <v>70.394999999999996</v>
      </c>
      <c r="FA20" s="9">
        <v>1686.9739999999999</v>
      </c>
      <c r="FB20" s="9">
        <v>931.54</v>
      </c>
      <c r="FC20" s="9">
        <v>755.43399999999997</v>
      </c>
      <c r="FD20" s="9">
        <v>1135.5730000000001</v>
      </c>
      <c r="FE20" s="9">
        <v>763.46199999999999</v>
      </c>
      <c r="FF20" s="9">
        <v>372.11099999999999</v>
      </c>
      <c r="FG20" s="9">
        <v>551.40099999999995</v>
      </c>
      <c r="FH20" s="9">
        <v>168.078</v>
      </c>
      <c r="FI20" s="9">
        <v>383.32299999999998</v>
      </c>
      <c r="FJ20" s="9">
        <v>189.10499999999999</v>
      </c>
      <c r="FK20" s="9">
        <v>103.081</v>
      </c>
      <c r="FL20" s="9">
        <v>86.025000000000006</v>
      </c>
      <c r="FM20" s="9">
        <v>45.661999999999999</v>
      </c>
      <c r="FN20" s="9">
        <v>24.966999999999999</v>
      </c>
      <c r="FO20" s="9">
        <v>20.695</v>
      </c>
      <c r="FP20" s="9">
        <v>16.393000000000001</v>
      </c>
      <c r="FQ20" s="9">
        <v>12.625</v>
      </c>
      <c r="FR20" s="9">
        <v>3.7690000000000001</v>
      </c>
      <c r="FS20" s="9">
        <v>9.593</v>
      </c>
      <c r="FT20" s="9">
        <v>7.5780000000000003</v>
      </c>
      <c r="FU20" s="9">
        <v>2.0150000000000001</v>
      </c>
      <c r="FV20" s="9">
        <v>6.8</v>
      </c>
      <c r="FW20" s="9">
        <v>5.0460000000000003</v>
      </c>
      <c r="FX20" s="9">
        <v>1.754</v>
      </c>
      <c r="FY20" s="9">
        <v>29.268999999999998</v>
      </c>
      <c r="FZ20" s="9">
        <v>12.342000000000001</v>
      </c>
      <c r="GA20" s="9">
        <v>16.925999999999998</v>
      </c>
      <c r="GB20" s="9">
        <v>162.001</v>
      </c>
      <c r="GC20" s="9">
        <v>89.361000000000004</v>
      </c>
      <c r="GD20" s="9">
        <v>72.64</v>
      </c>
      <c r="GE20" s="9">
        <v>55.180999999999997</v>
      </c>
      <c r="GF20" s="9">
        <v>44.2</v>
      </c>
      <c r="GG20" s="9">
        <v>10.98</v>
      </c>
      <c r="GH20" s="9">
        <v>106.82</v>
      </c>
      <c r="GI20" s="9">
        <v>45.16</v>
      </c>
      <c r="GJ20" s="9">
        <v>61.66</v>
      </c>
      <c r="GK20" s="9">
        <v>67.408000000000001</v>
      </c>
      <c r="GL20" s="9">
        <v>53.18</v>
      </c>
      <c r="GM20" s="9">
        <v>14.228</v>
      </c>
      <c r="GN20" s="9">
        <v>121.697</v>
      </c>
      <c r="GO20" s="9">
        <v>49.901000000000003</v>
      </c>
      <c r="GP20" s="9">
        <v>71.796000000000006</v>
      </c>
      <c r="GQ20" s="9">
        <v>116.413</v>
      </c>
      <c r="GR20" s="9">
        <v>52.738999999999997</v>
      </c>
      <c r="GS20" s="9">
        <v>63.673999999999999</v>
      </c>
      <c r="GT20" s="9">
        <v>413.56</v>
      </c>
      <c r="GU20" s="9">
        <v>268.95499999999998</v>
      </c>
      <c r="GV20" s="9">
        <v>144.60499999999999</v>
      </c>
      <c r="GW20" s="9">
        <v>182.71299999999999</v>
      </c>
      <c r="GX20" s="9">
        <v>140.63499999999999</v>
      </c>
      <c r="GY20" s="9">
        <v>42.078000000000003</v>
      </c>
      <c r="GZ20" s="9">
        <v>230.84700000000001</v>
      </c>
      <c r="HA20" s="9">
        <v>128.321</v>
      </c>
      <c r="HB20" s="9">
        <v>102.527</v>
      </c>
      <c r="HC20" s="9">
        <v>34.942999999999998</v>
      </c>
      <c r="HD20" s="9">
        <v>23.239000000000001</v>
      </c>
      <c r="HE20" s="9">
        <v>11.705</v>
      </c>
      <c r="HF20" s="9">
        <v>17.756</v>
      </c>
      <c r="HG20" s="9">
        <v>11.715</v>
      </c>
      <c r="HH20" s="9">
        <v>6.0410000000000004</v>
      </c>
      <c r="HI20" s="9">
        <v>2.1349999999999998</v>
      </c>
      <c r="HJ20" s="9">
        <v>2.1349999999999998</v>
      </c>
      <c r="HK20" s="9">
        <v>0</v>
      </c>
      <c r="HL20" s="9">
        <v>1.843</v>
      </c>
      <c r="HM20" s="9">
        <v>1.843</v>
      </c>
      <c r="HN20" s="9">
        <v>0</v>
      </c>
      <c r="HO20" s="9">
        <v>0.29199999999999998</v>
      </c>
      <c r="HP20" s="9">
        <v>0.29199999999999998</v>
      </c>
      <c r="HQ20" s="9">
        <v>0</v>
      </c>
      <c r="HR20" s="9">
        <v>15.621</v>
      </c>
      <c r="HS20" s="9">
        <v>9.58</v>
      </c>
      <c r="HT20" s="9">
        <v>6.0410000000000004</v>
      </c>
      <c r="HU20" s="9">
        <v>21.818999999999999</v>
      </c>
      <c r="HV20" s="9">
        <v>14.324</v>
      </c>
      <c r="HW20" s="9">
        <v>7.4939999999999998</v>
      </c>
      <c r="HX20" s="9">
        <v>3.75</v>
      </c>
      <c r="HY20" s="9">
        <v>2.976</v>
      </c>
      <c r="HZ20" s="9">
        <v>0.77400000000000002</v>
      </c>
      <c r="IA20" s="9">
        <v>18.068999999999999</v>
      </c>
      <c r="IB20" s="9">
        <v>11.348000000000001</v>
      </c>
      <c r="IC20" s="9">
        <v>6.72</v>
      </c>
      <c r="ID20" s="9">
        <v>5.8849999999999998</v>
      </c>
      <c r="IE20" s="9">
        <v>5.1109999999999998</v>
      </c>
      <c r="IF20" s="9">
        <v>0.77400000000000002</v>
      </c>
      <c r="IG20" s="9">
        <v>29.058</v>
      </c>
      <c r="IH20" s="9">
        <v>18.126999999999999</v>
      </c>
      <c r="II20" s="9">
        <v>10.930999999999999</v>
      </c>
      <c r="IJ20" s="9">
        <v>19.911999999999999</v>
      </c>
      <c r="IK20" s="9">
        <v>13.192</v>
      </c>
      <c r="IL20" s="9">
        <v>6.72</v>
      </c>
      <c r="IM20" s="9">
        <v>3692.8719999999998</v>
      </c>
      <c r="IN20" s="9">
        <v>2007.056</v>
      </c>
      <c r="IO20" s="9">
        <v>1685.816</v>
      </c>
      <c r="IP20" s="9">
        <v>2560.511</v>
      </c>
      <c r="IQ20" s="9">
        <v>1632.1420000000001</v>
      </c>
    </row>
    <row r="21" spans="1:251">
      <c r="A21" s="10">
        <v>42125</v>
      </c>
      <c r="B21" s="9">
        <v>16.187999999999999</v>
      </c>
      <c r="C21" s="9">
        <v>16.317</v>
      </c>
      <c r="D21" s="9">
        <v>359.99799999999999</v>
      </c>
      <c r="E21" s="9">
        <v>219.2</v>
      </c>
      <c r="F21" s="9">
        <v>140.798</v>
      </c>
      <c r="G21" s="9">
        <v>184.667</v>
      </c>
      <c r="H21" s="9">
        <v>147.34700000000001</v>
      </c>
      <c r="I21" s="9">
        <v>37.320999999999998</v>
      </c>
      <c r="J21" s="9">
        <v>175.33099999999999</v>
      </c>
      <c r="K21" s="9">
        <v>71.852999999999994</v>
      </c>
      <c r="L21" s="9">
        <v>103.477</v>
      </c>
      <c r="M21" s="9">
        <v>207.797</v>
      </c>
      <c r="N21" s="9">
        <v>164.529</v>
      </c>
      <c r="O21" s="9">
        <v>43.268999999999998</v>
      </c>
      <c r="P21" s="9">
        <v>188.11699999999999</v>
      </c>
      <c r="Q21" s="9">
        <v>76.260000000000005</v>
      </c>
      <c r="R21" s="9">
        <v>111.857</v>
      </c>
      <c r="S21" s="9">
        <v>192.06299999999999</v>
      </c>
      <c r="T21" s="9">
        <v>86.215000000000003</v>
      </c>
      <c r="U21" s="9">
        <v>105.848</v>
      </c>
      <c r="V21" s="9">
        <v>2573.4720000000002</v>
      </c>
      <c r="W21" s="9">
        <v>1390.4649999999999</v>
      </c>
      <c r="X21" s="9">
        <v>1183.0070000000001</v>
      </c>
      <c r="Y21" s="9">
        <v>1884.6379999999999</v>
      </c>
      <c r="Z21" s="9">
        <v>1271.1510000000001</v>
      </c>
      <c r="AA21" s="9">
        <v>613.48699999999997</v>
      </c>
      <c r="AB21" s="9">
        <v>688.83399999999995</v>
      </c>
      <c r="AC21" s="9">
        <v>119.31399999999999</v>
      </c>
      <c r="AD21" s="9">
        <v>569.52</v>
      </c>
      <c r="AE21" s="9">
        <v>336.03699999999998</v>
      </c>
      <c r="AF21" s="9">
        <v>176.43299999999999</v>
      </c>
      <c r="AG21" s="9">
        <v>159.60400000000001</v>
      </c>
      <c r="AH21" s="9">
        <v>57.042000000000002</v>
      </c>
      <c r="AI21" s="9">
        <v>33.082000000000001</v>
      </c>
      <c r="AJ21" s="9">
        <v>23.96</v>
      </c>
      <c r="AK21" s="9">
        <v>27.475999999999999</v>
      </c>
      <c r="AL21" s="9">
        <v>23.096</v>
      </c>
      <c r="AM21" s="9">
        <v>4.38</v>
      </c>
      <c r="AN21" s="9">
        <v>12.606</v>
      </c>
      <c r="AO21" s="9">
        <v>9.4770000000000003</v>
      </c>
      <c r="AP21" s="9">
        <v>3.129</v>
      </c>
      <c r="AQ21" s="9">
        <v>14.869</v>
      </c>
      <c r="AR21" s="9">
        <v>13.618</v>
      </c>
      <c r="AS21" s="9">
        <v>1.2509999999999999</v>
      </c>
      <c r="AT21" s="9">
        <v>29.565999999999999</v>
      </c>
      <c r="AU21" s="9">
        <v>9.9860000000000007</v>
      </c>
      <c r="AV21" s="9">
        <v>19.579999999999998</v>
      </c>
      <c r="AW21" s="9">
        <v>302.74799999999999</v>
      </c>
      <c r="AX21" s="9">
        <v>157.673</v>
      </c>
      <c r="AY21" s="9">
        <v>145.07599999999999</v>
      </c>
      <c r="AZ21" s="9">
        <v>140.6</v>
      </c>
      <c r="BA21" s="9">
        <v>110.176</v>
      </c>
      <c r="BB21" s="9">
        <v>30.423999999999999</v>
      </c>
      <c r="BC21" s="9">
        <v>162.148</v>
      </c>
      <c r="BD21" s="9">
        <v>47.496000000000002</v>
      </c>
      <c r="BE21" s="9">
        <v>114.651</v>
      </c>
      <c r="BF21" s="9">
        <v>161.25399999999999</v>
      </c>
      <c r="BG21" s="9">
        <v>126.742</v>
      </c>
      <c r="BH21" s="9">
        <v>34.512</v>
      </c>
      <c r="BI21" s="9">
        <v>174.78399999999999</v>
      </c>
      <c r="BJ21" s="9">
        <v>49.691000000000003</v>
      </c>
      <c r="BK21" s="9">
        <v>125.092</v>
      </c>
      <c r="BL21" s="9">
        <v>174.75399999999999</v>
      </c>
      <c r="BM21" s="9">
        <v>56.973999999999997</v>
      </c>
      <c r="BN21" s="9">
        <v>117.78100000000001</v>
      </c>
      <c r="BO21" s="9">
        <v>2481.9960000000001</v>
      </c>
      <c r="BP21" s="9">
        <v>1303.5509999999999</v>
      </c>
      <c r="BQ21" s="9">
        <v>1178.4459999999999</v>
      </c>
      <c r="BR21" s="9">
        <v>1883.627</v>
      </c>
      <c r="BS21" s="9">
        <v>1179.047</v>
      </c>
      <c r="BT21" s="9">
        <v>704.58</v>
      </c>
      <c r="BU21" s="9">
        <v>598.36900000000003</v>
      </c>
      <c r="BV21" s="9">
        <v>124.504</v>
      </c>
      <c r="BW21" s="9">
        <v>473.86599999999999</v>
      </c>
      <c r="BX21" s="9">
        <v>330.733</v>
      </c>
      <c r="BY21" s="9">
        <v>166.87700000000001</v>
      </c>
      <c r="BZ21" s="9">
        <v>163.857</v>
      </c>
      <c r="CA21" s="9">
        <v>56.95</v>
      </c>
      <c r="CB21" s="9">
        <v>33.814</v>
      </c>
      <c r="CC21" s="9">
        <v>23.135999999999999</v>
      </c>
      <c r="CD21" s="9">
        <v>29.753</v>
      </c>
      <c r="CE21" s="9">
        <v>22.213000000000001</v>
      </c>
      <c r="CF21" s="9">
        <v>7.54</v>
      </c>
      <c r="CG21" s="9">
        <v>15.484999999999999</v>
      </c>
      <c r="CH21" s="9">
        <v>9.52</v>
      </c>
      <c r="CI21" s="9">
        <v>5.9649999999999999</v>
      </c>
      <c r="CJ21" s="9">
        <v>14.268000000000001</v>
      </c>
      <c r="CK21" s="9">
        <v>12.693</v>
      </c>
      <c r="CL21" s="9">
        <v>1.575</v>
      </c>
      <c r="CM21" s="9">
        <v>27.196999999999999</v>
      </c>
      <c r="CN21" s="9">
        <v>11.601000000000001</v>
      </c>
      <c r="CO21" s="9">
        <v>15.596</v>
      </c>
      <c r="CP21" s="9">
        <v>295.923</v>
      </c>
      <c r="CQ21" s="9">
        <v>144.86000000000001</v>
      </c>
      <c r="CR21" s="9">
        <v>151.06299999999999</v>
      </c>
      <c r="CS21" s="9">
        <v>129.60599999999999</v>
      </c>
      <c r="CT21" s="9">
        <v>94.59</v>
      </c>
      <c r="CU21" s="9">
        <v>35.017000000000003</v>
      </c>
      <c r="CV21" s="9">
        <v>166.31700000000001</v>
      </c>
      <c r="CW21" s="9">
        <v>50.271000000000001</v>
      </c>
      <c r="CX21" s="9">
        <v>116.04600000000001</v>
      </c>
      <c r="CY21" s="9">
        <v>153.05699999999999</v>
      </c>
      <c r="CZ21" s="9">
        <v>112.188</v>
      </c>
      <c r="DA21" s="9">
        <v>40.869999999999997</v>
      </c>
      <c r="DB21" s="9">
        <v>177.67599999999999</v>
      </c>
      <c r="DC21" s="9">
        <v>54.689</v>
      </c>
      <c r="DD21" s="9">
        <v>122.98699999999999</v>
      </c>
      <c r="DE21" s="9">
        <v>181.80199999999999</v>
      </c>
      <c r="DF21" s="9">
        <v>59.790999999999997</v>
      </c>
      <c r="DG21" s="9">
        <v>122.011</v>
      </c>
      <c r="DH21" s="9">
        <v>2113.7049999999999</v>
      </c>
      <c r="DI21" s="9">
        <v>1193.6010000000001</v>
      </c>
      <c r="DJ21" s="9">
        <v>920.10299999999995</v>
      </c>
      <c r="DK21" s="9">
        <v>1345.557</v>
      </c>
      <c r="DL21" s="9">
        <v>911.69600000000003</v>
      </c>
      <c r="DM21" s="9">
        <v>433.86099999999999</v>
      </c>
      <c r="DN21" s="9">
        <v>768.14800000000002</v>
      </c>
      <c r="DO21" s="9">
        <v>281.90499999999997</v>
      </c>
      <c r="DP21" s="9">
        <v>486.24200000000002</v>
      </c>
      <c r="DQ21" s="9">
        <v>249.971</v>
      </c>
      <c r="DR21" s="9">
        <v>138.39400000000001</v>
      </c>
      <c r="DS21" s="9">
        <v>111.577</v>
      </c>
      <c r="DT21" s="9">
        <v>77.454999999999998</v>
      </c>
      <c r="DU21" s="9">
        <v>47.262999999999998</v>
      </c>
      <c r="DV21" s="9">
        <v>30.192</v>
      </c>
      <c r="DW21" s="9">
        <v>30.625</v>
      </c>
      <c r="DX21" s="9">
        <v>25.414999999999999</v>
      </c>
      <c r="DY21" s="9">
        <v>5.2089999999999996</v>
      </c>
      <c r="DZ21" s="9">
        <v>18.047000000000001</v>
      </c>
      <c r="EA21" s="9">
        <v>15.542</v>
      </c>
      <c r="EB21" s="9">
        <v>2.5049999999999999</v>
      </c>
      <c r="EC21" s="9">
        <v>12.577999999999999</v>
      </c>
      <c r="ED21" s="9">
        <v>9.8729999999999993</v>
      </c>
      <c r="EE21" s="9">
        <v>2.7040000000000002</v>
      </c>
      <c r="EF21" s="9">
        <v>46.831000000000003</v>
      </c>
      <c r="EG21" s="9">
        <v>21.847999999999999</v>
      </c>
      <c r="EH21" s="9">
        <v>24.983000000000001</v>
      </c>
      <c r="EI21" s="9">
        <v>200.62299999999999</v>
      </c>
      <c r="EJ21" s="9">
        <v>111.547</v>
      </c>
      <c r="EK21" s="9">
        <v>89.075999999999993</v>
      </c>
      <c r="EL21" s="9">
        <v>79.471000000000004</v>
      </c>
      <c r="EM21" s="9">
        <v>61.366999999999997</v>
      </c>
      <c r="EN21" s="9">
        <v>18.103999999999999</v>
      </c>
      <c r="EO21" s="9">
        <v>121.152</v>
      </c>
      <c r="EP21" s="9">
        <v>50.18</v>
      </c>
      <c r="EQ21" s="9">
        <v>70.971999999999994</v>
      </c>
      <c r="ER21" s="9">
        <v>100.983</v>
      </c>
      <c r="ES21" s="9">
        <v>78.572000000000003</v>
      </c>
      <c r="ET21" s="9">
        <v>22.411000000000001</v>
      </c>
      <c r="EU21" s="9">
        <v>148.989</v>
      </c>
      <c r="EV21" s="9">
        <v>59.822000000000003</v>
      </c>
      <c r="EW21" s="9">
        <v>89.165999999999997</v>
      </c>
      <c r="EX21" s="9">
        <v>139.19900000000001</v>
      </c>
      <c r="EY21" s="9">
        <v>65.721999999999994</v>
      </c>
      <c r="EZ21" s="9">
        <v>73.477000000000004</v>
      </c>
      <c r="FA21" s="9">
        <v>1697.5709999999999</v>
      </c>
      <c r="FB21" s="9">
        <v>932.45500000000004</v>
      </c>
      <c r="FC21" s="9">
        <v>765.11599999999999</v>
      </c>
      <c r="FD21" s="9">
        <v>1163.671</v>
      </c>
      <c r="FE21" s="9">
        <v>774.31399999999996</v>
      </c>
      <c r="FF21" s="9">
        <v>389.35700000000003</v>
      </c>
      <c r="FG21" s="9">
        <v>533.9</v>
      </c>
      <c r="FH21" s="9">
        <v>158.14099999999999</v>
      </c>
      <c r="FI21" s="9">
        <v>375.75900000000001</v>
      </c>
      <c r="FJ21" s="9">
        <v>210.88499999999999</v>
      </c>
      <c r="FK21" s="9">
        <v>114.63</v>
      </c>
      <c r="FL21" s="9">
        <v>96.254999999999995</v>
      </c>
      <c r="FM21" s="9">
        <v>56.179000000000002</v>
      </c>
      <c r="FN21" s="9">
        <v>34.390999999999998</v>
      </c>
      <c r="FO21" s="9">
        <v>21.788</v>
      </c>
      <c r="FP21" s="9">
        <v>25.73</v>
      </c>
      <c r="FQ21" s="9">
        <v>20.946000000000002</v>
      </c>
      <c r="FR21" s="9">
        <v>4.7850000000000001</v>
      </c>
      <c r="FS21" s="9">
        <v>15.558999999999999</v>
      </c>
      <c r="FT21" s="9">
        <v>13.478999999999999</v>
      </c>
      <c r="FU21" s="9">
        <v>2.08</v>
      </c>
      <c r="FV21" s="9">
        <v>10.170999999999999</v>
      </c>
      <c r="FW21" s="9">
        <v>7.4669999999999996</v>
      </c>
      <c r="FX21" s="9">
        <v>2.7040000000000002</v>
      </c>
      <c r="FY21" s="9">
        <v>30.449000000000002</v>
      </c>
      <c r="FZ21" s="9">
        <v>13.446</v>
      </c>
      <c r="GA21" s="9">
        <v>17.003</v>
      </c>
      <c r="GB21" s="9">
        <v>176.77699999999999</v>
      </c>
      <c r="GC21" s="9">
        <v>96.114999999999995</v>
      </c>
      <c r="GD21" s="9">
        <v>80.662000000000006</v>
      </c>
      <c r="GE21" s="9">
        <v>73.986000000000004</v>
      </c>
      <c r="GF21" s="9">
        <v>56.603000000000002</v>
      </c>
      <c r="GG21" s="9">
        <v>17.382999999999999</v>
      </c>
      <c r="GH21" s="9">
        <v>102.791</v>
      </c>
      <c r="GI21" s="9">
        <v>39.511000000000003</v>
      </c>
      <c r="GJ21" s="9">
        <v>63.28</v>
      </c>
      <c r="GK21" s="9">
        <v>92.07</v>
      </c>
      <c r="GL21" s="9">
        <v>70.805000000000007</v>
      </c>
      <c r="GM21" s="9">
        <v>21.265000000000001</v>
      </c>
      <c r="GN21" s="9">
        <v>118.815</v>
      </c>
      <c r="GO21" s="9">
        <v>43.825000000000003</v>
      </c>
      <c r="GP21" s="9">
        <v>74.989999999999995</v>
      </c>
      <c r="GQ21" s="9">
        <v>118.35</v>
      </c>
      <c r="GR21" s="9">
        <v>52.99</v>
      </c>
      <c r="GS21" s="9">
        <v>65.36</v>
      </c>
      <c r="GT21" s="9">
        <v>416.13299999999998</v>
      </c>
      <c r="GU21" s="9">
        <v>261.14600000000002</v>
      </c>
      <c r="GV21" s="9">
        <v>154.98699999999999</v>
      </c>
      <c r="GW21" s="9">
        <v>181.886</v>
      </c>
      <c r="GX21" s="9">
        <v>137.38200000000001</v>
      </c>
      <c r="GY21" s="9">
        <v>44.503999999999998</v>
      </c>
      <c r="GZ21" s="9">
        <v>234.24799999999999</v>
      </c>
      <c r="HA21" s="9">
        <v>123.764</v>
      </c>
      <c r="HB21" s="9">
        <v>110.48399999999999</v>
      </c>
      <c r="HC21" s="9">
        <v>39.085999999999999</v>
      </c>
      <c r="HD21" s="9">
        <v>23.763999999999999</v>
      </c>
      <c r="HE21" s="9">
        <v>15.321999999999999</v>
      </c>
      <c r="HF21" s="9">
        <v>21.276</v>
      </c>
      <c r="HG21" s="9">
        <v>12.872</v>
      </c>
      <c r="HH21" s="9">
        <v>8.4039999999999999</v>
      </c>
      <c r="HI21" s="9">
        <v>4.8940000000000001</v>
      </c>
      <c r="HJ21" s="9">
        <v>4.47</v>
      </c>
      <c r="HK21" s="9">
        <v>0.42399999999999999</v>
      </c>
      <c r="HL21" s="9">
        <v>2.4870000000000001</v>
      </c>
      <c r="HM21" s="9">
        <v>2.0630000000000002</v>
      </c>
      <c r="HN21" s="9">
        <v>0.42399999999999999</v>
      </c>
      <c r="HO21" s="9">
        <v>2.407</v>
      </c>
      <c r="HP21" s="9">
        <v>2.407</v>
      </c>
      <c r="HQ21" s="9">
        <v>0</v>
      </c>
      <c r="HR21" s="9">
        <v>16.382000000000001</v>
      </c>
      <c r="HS21" s="9">
        <v>8.4019999999999992</v>
      </c>
      <c r="HT21" s="9">
        <v>7.98</v>
      </c>
      <c r="HU21" s="9">
        <v>23.846</v>
      </c>
      <c r="HV21" s="9">
        <v>15.432</v>
      </c>
      <c r="HW21" s="9">
        <v>8.4139999999999997</v>
      </c>
      <c r="HX21" s="9">
        <v>5.4850000000000003</v>
      </c>
      <c r="HY21" s="9">
        <v>4.7640000000000002</v>
      </c>
      <c r="HZ21" s="9">
        <v>0.72099999999999997</v>
      </c>
      <c r="IA21" s="9">
        <v>18.361000000000001</v>
      </c>
      <c r="IB21" s="9">
        <v>10.669</v>
      </c>
      <c r="IC21" s="9">
        <v>7.6929999999999996</v>
      </c>
      <c r="ID21" s="9">
        <v>8.9130000000000003</v>
      </c>
      <c r="IE21" s="9">
        <v>7.7670000000000003</v>
      </c>
      <c r="IF21" s="9">
        <v>1.1459999999999999</v>
      </c>
      <c r="IG21" s="9">
        <v>30.172999999999998</v>
      </c>
      <c r="IH21" s="9">
        <v>15.997</v>
      </c>
      <c r="II21" s="9">
        <v>14.176</v>
      </c>
      <c r="IJ21" s="9">
        <v>20.849</v>
      </c>
      <c r="IK21" s="9">
        <v>12.731999999999999</v>
      </c>
      <c r="IL21" s="9">
        <v>8.1170000000000009</v>
      </c>
      <c r="IM21" s="9">
        <v>3689.136</v>
      </c>
      <c r="IN21" s="9">
        <v>1998.836</v>
      </c>
      <c r="IO21" s="9">
        <v>1690.3</v>
      </c>
      <c r="IP21" s="9">
        <v>2580.8850000000002</v>
      </c>
      <c r="IQ21" s="9">
        <v>1637.2529999999999</v>
      </c>
    </row>
    <row r="22" spans="1:251">
      <c r="A22" s="10">
        <v>42156</v>
      </c>
      <c r="B22" s="9">
        <v>14.163</v>
      </c>
      <c r="C22" s="9">
        <v>13.804</v>
      </c>
      <c r="D22" s="9">
        <v>360.25799999999998</v>
      </c>
      <c r="E22" s="9">
        <v>230.17</v>
      </c>
      <c r="F22" s="9">
        <v>130.08799999999999</v>
      </c>
      <c r="G22" s="9">
        <v>187.37200000000001</v>
      </c>
      <c r="H22" s="9">
        <v>150.64500000000001</v>
      </c>
      <c r="I22" s="9">
        <v>36.726999999999997</v>
      </c>
      <c r="J22" s="9">
        <v>172.887</v>
      </c>
      <c r="K22" s="9">
        <v>79.525000000000006</v>
      </c>
      <c r="L22" s="9">
        <v>93.361000000000004</v>
      </c>
      <c r="M22" s="9">
        <v>207.71299999999999</v>
      </c>
      <c r="N22" s="9">
        <v>166.03800000000001</v>
      </c>
      <c r="O22" s="9">
        <v>41.674999999999997</v>
      </c>
      <c r="P22" s="9">
        <v>187.41200000000001</v>
      </c>
      <c r="Q22" s="9">
        <v>85.245999999999995</v>
      </c>
      <c r="R22" s="9">
        <v>102.166</v>
      </c>
      <c r="S22" s="9">
        <v>187.553</v>
      </c>
      <c r="T22" s="9">
        <v>90.594999999999999</v>
      </c>
      <c r="U22" s="9">
        <v>96.957999999999998</v>
      </c>
      <c r="V22" s="9">
        <v>2553.6970000000001</v>
      </c>
      <c r="W22" s="9">
        <v>1386.2380000000001</v>
      </c>
      <c r="X22" s="9">
        <v>1167.46</v>
      </c>
      <c r="Y22" s="9">
        <v>1873.1769999999999</v>
      </c>
      <c r="Z22" s="9">
        <v>1261.933</v>
      </c>
      <c r="AA22" s="9">
        <v>611.24300000000005</v>
      </c>
      <c r="AB22" s="9">
        <v>680.52099999999996</v>
      </c>
      <c r="AC22" s="9">
        <v>124.304</v>
      </c>
      <c r="AD22" s="9">
        <v>556.21699999999998</v>
      </c>
      <c r="AE22" s="9">
        <v>322.07900000000001</v>
      </c>
      <c r="AF22" s="9">
        <v>167.631</v>
      </c>
      <c r="AG22" s="9">
        <v>154.44800000000001</v>
      </c>
      <c r="AH22" s="9">
        <v>51.680999999999997</v>
      </c>
      <c r="AI22" s="9">
        <v>29.934000000000001</v>
      </c>
      <c r="AJ22" s="9">
        <v>21.747</v>
      </c>
      <c r="AK22" s="9">
        <v>24.22</v>
      </c>
      <c r="AL22" s="9">
        <v>18.222999999999999</v>
      </c>
      <c r="AM22" s="9">
        <v>5.9960000000000004</v>
      </c>
      <c r="AN22" s="9">
        <v>12.602</v>
      </c>
      <c r="AO22" s="9">
        <v>8.2309999999999999</v>
      </c>
      <c r="AP22" s="9">
        <v>4.3710000000000004</v>
      </c>
      <c r="AQ22" s="9">
        <v>11.618</v>
      </c>
      <c r="AR22" s="9">
        <v>9.9930000000000003</v>
      </c>
      <c r="AS22" s="9">
        <v>1.625</v>
      </c>
      <c r="AT22" s="9">
        <v>27.462</v>
      </c>
      <c r="AU22" s="9">
        <v>11.71</v>
      </c>
      <c r="AV22" s="9">
        <v>15.750999999999999</v>
      </c>
      <c r="AW22" s="9">
        <v>292.20499999999998</v>
      </c>
      <c r="AX22" s="9">
        <v>149.58199999999999</v>
      </c>
      <c r="AY22" s="9">
        <v>142.62299999999999</v>
      </c>
      <c r="AZ22" s="9">
        <v>132.73099999999999</v>
      </c>
      <c r="BA22" s="9">
        <v>104.01600000000001</v>
      </c>
      <c r="BB22" s="9">
        <v>28.715</v>
      </c>
      <c r="BC22" s="9">
        <v>159.47399999999999</v>
      </c>
      <c r="BD22" s="9">
        <v>45.566000000000003</v>
      </c>
      <c r="BE22" s="9">
        <v>113.908</v>
      </c>
      <c r="BF22" s="9">
        <v>151.18600000000001</v>
      </c>
      <c r="BG22" s="9">
        <v>117.703</v>
      </c>
      <c r="BH22" s="9">
        <v>33.481999999999999</v>
      </c>
      <c r="BI22" s="9">
        <v>170.893</v>
      </c>
      <c r="BJ22" s="9">
        <v>49.927999999999997</v>
      </c>
      <c r="BK22" s="9">
        <v>120.96599999999999</v>
      </c>
      <c r="BL22" s="9">
        <v>172.07599999999999</v>
      </c>
      <c r="BM22" s="9">
        <v>53.796999999999997</v>
      </c>
      <c r="BN22" s="9">
        <v>118.279</v>
      </c>
      <c r="BO22" s="9">
        <v>2483.7719999999999</v>
      </c>
      <c r="BP22" s="9">
        <v>1302.1759999999999</v>
      </c>
      <c r="BQ22" s="9">
        <v>1181.596</v>
      </c>
      <c r="BR22" s="9">
        <v>1876.097</v>
      </c>
      <c r="BS22" s="9">
        <v>1183.472</v>
      </c>
      <c r="BT22" s="9">
        <v>692.62400000000002</v>
      </c>
      <c r="BU22" s="9">
        <v>607.67600000000004</v>
      </c>
      <c r="BV22" s="9">
        <v>118.70399999999999</v>
      </c>
      <c r="BW22" s="9">
        <v>488.971</v>
      </c>
      <c r="BX22" s="9">
        <v>359.58300000000003</v>
      </c>
      <c r="BY22" s="9">
        <v>173.62799999999999</v>
      </c>
      <c r="BZ22" s="9">
        <v>185.95500000000001</v>
      </c>
      <c r="CA22" s="9">
        <v>73.748000000000005</v>
      </c>
      <c r="CB22" s="9">
        <v>40.869</v>
      </c>
      <c r="CC22" s="9">
        <v>32.878999999999998</v>
      </c>
      <c r="CD22" s="9">
        <v>39.496000000000002</v>
      </c>
      <c r="CE22" s="9">
        <v>30.11</v>
      </c>
      <c r="CF22" s="9">
        <v>9.3859999999999992</v>
      </c>
      <c r="CG22" s="9">
        <v>24.149000000000001</v>
      </c>
      <c r="CH22" s="9">
        <v>17.091000000000001</v>
      </c>
      <c r="CI22" s="9">
        <v>7.0579999999999998</v>
      </c>
      <c r="CJ22" s="9">
        <v>15.347</v>
      </c>
      <c r="CK22" s="9">
        <v>13.019</v>
      </c>
      <c r="CL22" s="9">
        <v>2.3279999999999998</v>
      </c>
      <c r="CM22" s="9">
        <v>34.250999999999998</v>
      </c>
      <c r="CN22" s="9">
        <v>10.759</v>
      </c>
      <c r="CO22" s="9">
        <v>23.492999999999999</v>
      </c>
      <c r="CP22" s="9">
        <v>319.68</v>
      </c>
      <c r="CQ22" s="9">
        <v>150.38499999999999</v>
      </c>
      <c r="CR22" s="9">
        <v>169.29499999999999</v>
      </c>
      <c r="CS22" s="9">
        <v>142.91399999999999</v>
      </c>
      <c r="CT22" s="9">
        <v>101.459</v>
      </c>
      <c r="CU22" s="9">
        <v>41.454999999999998</v>
      </c>
      <c r="CV22" s="9">
        <v>176.76599999999999</v>
      </c>
      <c r="CW22" s="9">
        <v>48.926000000000002</v>
      </c>
      <c r="CX22" s="9">
        <v>127.84</v>
      </c>
      <c r="CY22" s="9">
        <v>170.477</v>
      </c>
      <c r="CZ22" s="9">
        <v>121.79300000000001</v>
      </c>
      <c r="DA22" s="9">
        <v>48.683</v>
      </c>
      <c r="DB22" s="9">
        <v>189.10599999999999</v>
      </c>
      <c r="DC22" s="9">
        <v>51.835000000000001</v>
      </c>
      <c r="DD22" s="9">
        <v>137.27199999999999</v>
      </c>
      <c r="DE22" s="9">
        <v>200.91499999999999</v>
      </c>
      <c r="DF22" s="9">
        <v>66.016999999999996</v>
      </c>
      <c r="DG22" s="9">
        <v>134.898</v>
      </c>
      <c r="DH22" s="9">
        <v>2121.848</v>
      </c>
      <c r="DI22" s="9">
        <v>1200.2529999999999</v>
      </c>
      <c r="DJ22" s="9">
        <v>921.59500000000003</v>
      </c>
      <c r="DK22" s="9">
        <v>1333.433</v>
      </c>
      <c r="DL22" s="9">
        <v>908.66099999999994</v>
      </c>
      <c r="DM22" s="9">
        <v>424.77100000000002</v>
      </c>
      <c r="DN22" s="9">
        <v>788.41600000000005</v>
      </c>
      <c r="DO22" s="9">
        <v>291.59199999999998</v>
      </c>
      <c r="DP22" s="9">
        <v>496.82400000000001</v>
      </c>
      <c r="DQ22" s="9">
        <v>229.917</v>
      </c>
      <c r="DR22" s="9">
        <v>129.96700000000001</v>
      </c>
      <c r="DS22" s="9">
        <v>99.95</v>
      </c>
      <c r="DT22" s="9">
        <v>66.073999999999998</v>
      </c>
      <c r="DU22" s="9">
        <v>43.609000000000002</v>
      </c>
      <c r="DV22" s="9">
        <v>22.465</v>
      </c>
      <c r="DW22" s="9">
        <v>21.472000000000001</v>
      </c>
      <c r="DX22" s="9">
        <v>19.716000000000001</v>
      </c>
      <c r="DY22" s="9">
        <v>1.756</v>
      </c>
      <c r="DZ22" s="9">
        <v>12.616</v>
      </c>
      <c r="EA22" s="9">
        <v>11.548999999999999</v>
      </c>
      <c r="EB22" s="9">
        <v>1.0669999999999999</v>
      </c>
      <c r="EC22" s="9">
        <v>8.8559999999999999</v>
      </c>
      <c r="ED22" s="9">
        <v>8.1669999999999998</v>
      </c>
      <c r="EE22" s="9">
        <v>0.68899999999999995</v>
      </c>
      <c r="EF22" s="9">
        <v>44.601999999999997</v>
      </c>
      <c r="EG22" s="9">
        <v>23.893000000000001</v>
      </c>
      <c r="EH22" s="9">
        <v>20.709</v>
      </c>
      <c r="EI22" s="9">
        <v>186.542</v>
      </c>
      <c r="EJ22" s="9">
        <v>101.60299999999999</v>
      </c>
      <c r="EK22" s="9">
        <v>84.938999999999993</v>
      </c>
      <c r="EL22" s="9">
        <v>60.146000000000001</v>
      </c>
      <c r="EM22" s="9">
        <v>46.61</v>
      </c>
      <c r="EN22" s="9">
        <v>13.536</v>
      </c>
      <c r="EO22" s="9">
        <v>126.396</v>
      </c>
      <c r="EP22" s="9">
        <v>54.993000000000002</v>
      </c>
      <c r="EQ22" s="9">
        <v>71.403000000000006</v>
      </c>
      <c r="ER22" s="9">
        <v>78.191999999999993</v>
      </c>
      <c r="ES22" s="9">
        <v>62.9</v>
      </c>
      <c r="ET22" s="9">
        <v>15.292</v>
      </c>
      <c r="EU22" s="9">
        <v>151.726</v>
      </c>
      <c r="EV22" s="9">
        <v>67.066999999999993</v>
      </c>
      <c r="EW22" s="9">
        <v>84.658000000000001</v>
      </c>
      <c r="EX22" s="9">
        <v>139.012</v>
      </c>
      <c r="EY22" s="9">
        <v>66.542000000000002</v>
      </c>
      <c r="EZ22" s="9">
        <v>72.47</v>
      </c>
      <c r="FA22" s="9">
        <v>1697.0609999999999</v>
      </c>
      <c r="FB22" s="9">
        <v>934.13599999999997</v>
      </c>
      <c r="FC22" s="9">
        <v>762.92499999999995</v>
      </c>
      <c r="FD22" s="9">
        <v>1145.904</v>
      </c>
      <c r="FE22" s="9">
        <v>770.55499999999995</v>
      </c>
      <c r="FF22" s="9">
        <v>375.35</v>
      </c>
      <c r="FG22" s="9">
        <v>551.15700000000004</v>
      </c>
      <c r="FH22" s="9">
        <v>163.58199999999999</v>
      </c>
      <c r="FI22" s="9">
        <v>387.57499999999999</v>
      </c>
      <c r="FJ22" s="9">
        <v>194.113</v>
      </c>
      <c r="FK22" s="9">
        <v>107.121</v>
      </c>
      <c r="FL22" s="9">
        <v>86.992000000000004</v>
      </c>
      <c r="FM22" s="9">
        <v>50.021999999999998</v>
      </c>
      <c r="FN22" s="9">
        <v>33.136000000000003</v>
      </c>
      <c r="FO22" s="9">
        <v>16.885999999999999</v>
      </c>
      <c r="FP22" s="9">
        <v>18.177</v>
      </c>
      <c r="FQ22" s="9">
        <v>16.420000000000002</v>
      </c>
      <c r="FR22" s="9">
        <v>1.756</v>
      </c>
      <c r="FS22" s="9">
        <v>10.358000000000001</v>
      </c>
      <c r="FT22" s="9">
        <v>9.2910000000000004</v>
      </c>
      <c r="FU22" s="9">
        <v>1.0669999999999999</v>
      </c>
      <c r="FV22" s="9">
        <v>7.8179999999999996</v>
      </c>
      <c r="FW22" s="9">
        <v>7.1289999999999996</v>
      </c>
      <c r="FX22" s="9">
        <v>0.68899999999999995</v>
      </c>
      <c r="FY22" s="9">
        <v>31.844999999999999</v>
      </c>
      <c r="FZ22" s="9">
        <v>16.716000000000001</v>
      </c>
      <c r="GA22" s="9">
        <v>15.13</v>
      </c>
      <c r="GB22" s="9">
        <v>163.50200000000001</v>
      </c>
      <c r="GC22" s="9">
        <v>87.372</v>
      </c>
      <c r="GD22" s="9">
        <v>76.13</v>
      </c>
      <c r="GE22" s="9">
        <v>56.317</v>
      </c>
      <c r="GF22" s="9">
        <v>43.741999999999997</v>
      </c>
      <c r="GG22" s="9">
        <v>12.576000000000001</v>
      </c>
      <c r="GH22" s="9">
        <v>107.184</v>
      </c>
      <c r="GI22" s="9">
        <v>43.63</v>
      </c>
      <c r="GJ22" s="9">
        <v>63.554000000000002</v>
      </c>
      <c r="GK22" s="9">
        <v>71.552000000000007</v>
      </c>
      <c r="GL22" s="9">
        <v>57.22</v>
      </c>
      <c r="GM22" s="9">
        <v>14.332000000000001</v>
      </c>
      <c r="GN22" s="9">
        <v>122.56100000000001</v>
      </c>
      <c r="GO22" s="9">
        <v>49.901000000000003</v>
      </c>
      <c r="GP22" s="9">
        <v>72.66</v>
      </c>
      <c r="GQ22" s="9">
        <v>117.542</v>
      </c>
      <c r="GR22" s="9">
        <v>52.920999999999999</v>
      </c>
      <c r="GS22" s="9">
        <v>64.620999999999995</v>
      </c>
      <c r="GT22" s="9">
        <v>424.78699999999998</v>
      </c>
      <c r="GU22" s="9">
        <v>266.11700000000002</v>
      </c>
      <c r="GV22" s="9">
        <v>158.66999999999999</v>
      </c>
      <c r="GW22" s="9">
        <v>187.52799999999999</v>
      </c>
      <c r="GX22" s="9">
        <v>138.107</v>
      </c>
      <c r="GY22" s="9">
        <v>49.421999999999997</v>
      </c>
      <c r="GZ22" s="9">
        <v>237.25899999999999</v>
      </c>
      <c r="HA22" s="9">
        <v>128.01</v>
      </c>
      <c r="HB22" s="9">
        <v>109.249</v>
      </c>
      <c r="HC22" s="9">
        <v>35.805</v>
      </c>
      <c r="HD22" s="9">
        <v>22.846</v>
      </c>
      <c r="HE22" s="9">
        <v>12.959</v>
      </c>
      <c r="HF22" s="9">
        <v>16.052</v>
      </c>
      <c r="HG22" s="9">
        <v>10.472</v>
      </c>
      <c r="HH22" s="9">
        <v>5.5789999999999997</v>
      </c>
      <c r="HI22" s="9">
        <v>3.2949999999999999</v>
      </c>
      <c r="HJ22" s="9">
        <v>3.2949999999999999</v>
      </c>
      <c r="HK22" s="9">
        <v>0</v>
      </c>
      <c r="HL22" s="9">
        <v>2.258</v>
      </c>
      <c r="HM22" s="9">
        <v>2.258</v>
      </c>
      <c r="HN22" s="9">
        <v>0</v>
      </c>
      <c r="HO22" s="9">
        <v>1.038</v>
      </c>
      <c r="HP22" s="9">
        <v>1.038</v>
      </c>
      <c r="HQ22" s="9">
        <v>0</v>
      </c>
      <c r="HR22" s="9">
        <v>12.756</v>
      </c>
      <c r="HS22" s="9">
        <v>7.1769999999999996</v>
      </c>
      <c r="HT22" s="9">
        <v>5.5789999999999997</v>
      </c>
      <c r="HU22" s="9">
        <v>23.04</v>
      </c>
      <c r="HV22" s="9">
        <v>14.231</v>
      </c>
      <c r="HW22" s="9">
        <v>8.8089999999999993</v>
      </c>
      <c r="HX22" s="9">
        <v>3.8290000000000002</v>
      </c>
      <c r="HY22" s="9">
        <v>2.8690000000000002</v>
      </c>
      <c r="HZ22" s="9">
        <v>0.96</v>
      </c>
      <c r="IA22" s="9">
        <v>19.212</v>
      </c>
      <c r="IB22" s="9">
        <v>11.363</v>
      </c>
      <c r="IC22" s="9">
        <v>7.8490000000000002</v>
      </c>
      <c r="ID22" s="9">
        <v>6.64</v>
      </c>
      <c r="IE22" s="9">
        <v>5.68</v>
      </c>
      <c r="IF22" s="9">
        <v>0.96</v>
      </c>
      <c r="IG22" s="9">
        <v>29.164000000000001</v>
      </c>
      <c r="IH22" s="9">
        <v>17.166</v>
      </c>
      <c r="II22" s="9">
        <v>11.999000000000001</v>
      </c>
      <c r="IJ22" s="9">
        <v>21.469000000000001</v>
      </c>
      <c r="IK22" s="9">
        <v>13.62</v>
      </c>
      <c r="IL22" s="9">
        <v>7.8490000000000002</v>
      </c>
      <c r="IM22" s="9">
        <v>3702.7179999999998</v>
      </c>
      <c r="IN22" s="9">
        <v>2000.5250000000001</v>
      </c>
      <c r="IO22" s="9">
        <v>1702.193</v>
      </c>
      <c r="IP22" s="9">
        <v>2601.2710000000002</v>
      </c>
      <c r="IQ22" s="9">
        <v>1643.9749999999999</v>
      </c>
    </row>
    <row r="23" spans="1:251">
      <c r="A23" s="10">
        <v>42186</v>
      </c>
      <c r="B23" s="9">
        <v>16.102</v>
      </c>
      <c r="C23" s="9">
        <v>14.521000000000001</v>
      </c>
      <c r="D23" s="9">
        <v>362.82499999999999</v>
      </c>
      <c r="E23" s="9">
        <v>227.679</v>
      </c>
      <c r="F23" s="9">
        <v>135.14599999999999</v>
      </c>
      <c r="G23" s="9">
        <v>180.6</v>
      </c>
      <c r="H23" s="9">
        <v>147.57400000000001</v>
      </c>
      <c r="I23" s="9">
        <v>33.026000000000003</v>
      </c>
      <c r="J23" s="9">
        <v>182.22499999999999</v>
      </c>
      <c r="K23" s="9">
        <v>80.105000000000004</v>
      </c>
      <c r="L23" s="9">
        <v>102.12</v>
      </c>
      <c r="M23" s="9">
        <v>202.80600000000001</v>
      </c>
      <c r="N23" s="9">
        <v>163.387</v>
      </c>
      <c r="O23" s="9">
        <v>39.418999999999997</v>
      </c>
      <c r="P23" s="9">
        <v>193.881</v>
      </c>
      <c r="Q23" s="9">
        <v>84.762</v>
      </c>
      <c r="R23" s="9">
        <v>109.119</v>
      </c>
      <c r="S23" s="9">
        <v>198.124</v>
      </c>
      <c r="T23" s="9">
        <v>93.369</v>
      </c>
      <c r="U23" s="9">
        <v>104.756</v>
      </c>
      <c r="V23" s="9">
        <v>2560.9160000000002</v>
      </c>
      <c r="W23" s="9">
        <v>1386.752</v>
      </c>
      <c r="X23" s="9">
        <v>1174.164</v>
      </c>
      <c r="Y23" s="9">
        <v>1881.605</v>
      </c>
      <c r="Z23" s="9">
        <v>1265.001</v>
      </c>
      <c r="AA23" s="9">
        <v>616.60400000000004</v>
      </c>
      <c r="AB23" s="9">
        <v>679.31100000000004</v>
      </c>
      <c r="AC23" s="9">
        <v>121.751</v>
      </c>
      <c r="AD23" s="9">
        <v>557.55999999999995</v>
      </c>
      <c r="AE23" s="9">
        <v>328.20400000000001</v>
      </c>
      <c r="AF23" s="9">
        <v>161.631</v>
      </c>
      <c r="AG23" s="9">
        <v>166.572</v>
      </c>
      <c r="AH23" s="9">
        <v>56.52</v>
      </c>
      <c r="AI23" s="9">
        <v>28.401</v>
      </c>
      <c r="AJ23" s="9">
        <v>28.119</v>
      </c>
      <c r="AK23" s="9">
        <v>25.251000000000001</v>
      </c>
      <c r="AL23" s="9">
        <v>18.916</v>
      </c>
      <c r="AM23" s="9">
        <v>6.335</v>
      </c>
      <c r="AN23" s="9">
        <v>14.901</v>
      </c>
      <c r="AO23" s="9">
        <v>10.552</v>
      </c>
      <c r="AP23" s="9">
        <v>4.3490000000000002</v>
      </c>
      <c r="AQ23" s="9">
        <v>10.351000000000001</v>
      </c>
      <c r="AR23" s="9">
        <v>8.3650000000000002</v>
      </c>
      <c r="AS23" s="9">
        <v>1.986</v>
      </c>
      <c r="AT23" s="9">
        <v>31.268999999999998</v>
      </c>
      <c r="AU23" s="9">
        <v>9.4849999999999994</v>
      </c>
      <c r="AV23" s="9">
        <v>21.783999999999999</v>
      </c>
      <c r="AW23" s="9">
        <v>294.68200000000002</v>
      </c>
      <c r="AX23" s="9">
        <v>144.09299999999999</v>
      </c>
      <c r="AY23" s="9">
        <v>150.58799999999999</v>
      </c>
      <c r="AZ23" s="9">
        <v>130.898</v>
      </c>
      <c r="BA23" s="9">
        <v>100.029</v>
      </c>
      <c r="BB23" s="9">
        <v>30.869</v>
      </c>
      <c r="BC23" s="9">
        <v>163.78299999999999</v>
      </c>
      <c r="BD23" s="9">
        <v>44.064999999999998</v>
      </c>
      <c r="BE23" s="9">
        <v>119.71899999999999</v>
      </c>
      <c r="BF23" s="9">
        <v>149.79599999999999</v>
      </c>
      <c r="BG23" s="9">
        <v>113.871</v>
      </c>
      <c r="BH23" s="9">
        <v>35.924999999999997</v>
      </c>
      <c r="BI23" s="9">
        <v>178.40799999999999</v>
      </c>
      <c r="BJ23" s="9">
        <v>47.76</v>
      </c>
      <c r="BK23" s="9">
        <v>130.64699999999999</v>
      </c>
      <c r="BL23" s="9">
        <v>178.684</v>
      </c>
      <c r="BM23" s="9">
        <v>54.616</v>
      </c>
      <c r="BN23" s="9">
        <v>124.068</v>
      </c>
      <c r="BO23" s="9">
        <v>2484.5740000000001</v>
      </c>
      <c r="BP23" s="9">
        <v>1306.05</v>
      </c>
      <c r="BQ23" s="9">
        <v>1178.5239999999999</v>
      </c>
      <c r="BR23" s="9">
        <v>1875.7159999999999</v>
      </c>
      <c r="BS23" s="9">
        <v>1182.489</v>
      </c>
      <c r="BT23" s="9">
        <v>693.22699999999998</v>
      </c>
      <c r="BU23" s="9">
        <v>608.85699999999997</v>
      </c>
      <c r="BV23" s="9">
        <v>123.56100000000001</v>
      </c>
      <c r="BW23" s="9">
        <v>485.29599999999999</v>
      </c>
      <c r="BX23" s="9">
        <v>327.226</v>
      </c>
      <c r="BY23" s="9">
        <v>164.33600000000001</v>
      </c>
      <c r="BZ23" s="9">
        <v>162.89099999999999</v>
      </c>
      <c r="CA23" s="9">
        <v>68.117999999999995</v>
      </c>
      <c r="CB23" s="9">
        <v>38.518999999999998</v>
      </c>
      <c r="CC23" s="9">
        <v>29.6</v>
      </c>
      <c r="CD23" s="9">
        <v>33.231999999999999</v>
      </c>
      <c r="CE23" s="9">
        <v>24.484000000000002</v>
      </c>
      <c r="CF23" s="9">
        <v>8.7479999999999993</v>
      </c>
      <c r="CG23" s="9">
        <v>19.635999999999999</v>
      </c>
      <c r="CH23" s="9">
        <v>15.009</v>
      </c>
      <c r="CI23" s="9">
        <v>4.6269999999999998</v>
      </c>
      <c r="CJ23" s="9">
        <v>13.595000000000001</v>
      </c>
      <c r="CK23" s="9">
        <v>9.4740000000000002</v>
      </c>
      <c r="CL23" s="9">
        <v>4.1210000000000004</v>
      </c>
      <c r="CM23" s="9">
        <v>34.887</v>
      </c>
      <c r="CN23" s="9">
        <v>14.035</v>
      </c>
      <c r="CO23" s="9">
        <v>20.852</v>
      </c>
      <c r="CP23" s="9">
        <v>288.78399999999999</v>
      </c>
      <c r="CQ23" s="9">
        <v>141.00399999999999</v>
      </c>
      <c r="CR23" s="9">
        <v>147.78</v>
      </c>
      <c r="CS23" s="9">
        <v>123.021</v>
      </c>
      <c r="CT23" s="9">
        <v>91.706000000000003</v>
      </c>
      <c r="CU23" s="9">
        <v>31.315000000000001</v>
      </c>
      <c r="CV23" s="9">
        <v>165.76400000000001</v>
      </c>
      <c r="CW23" s="9">
        <v>49.298000000000002</v>
      </c>
      <c r="CX23" s="9">
        <v>116.465</v>
      </c>
      <c r="CY23" s="9">
        <v>150.27500000000001</v>
      </c>
      <c r="CZ23" s="9">
        <v>111.129</v>
      </c>
      <c r="DA23" s="9">
        <v>39.146000000000001</v>
      </c>
      <c r="DB23" s="9">
        <v>176.95099999999999</v>
      </c>
      <c r="DC23" s="9">
        <v>53.207000000000001</v>
      </c>
      <c r="DD23" s="9">
        <v>123.745</v>
      </c>
      <c r="DE23" s="9">
        <v>185.4</v>
      </c>
      <c r="DF23" s="9">
        <v>64.308000000000007</v>
      </c>
      <c r="DG23" s="9">
        <v>121.092</v>
      </c>
      <c r="DH23" s="9">
        <v>2116.739</v>
      </c>
      <c r="DI23" s="9">
        <v>1189.943</v>
      </c>
      <c r="DJ23" s="9">
        <v>926.79600000000005</v>
      </c>
      <c r="DK23" s="9">
        <v>1343.89</v>
      </c>
      <c r="DL23" s="9">
        <v>905.70799999999997</v>
      </c>
      <c r="DM23" s="9">
        <v>438.18200000000002</v>
      </c>
      <c r="DN23" s="9">
        <v>772.84900000000005</v>
      </c>
      <c r="DO23" s="9">
        <v>284.23500000000001</v>
      </c>
      <c r="DP23" s="9">
        <v>488.61399999999998</v>
      </c>
      <c r="DQ23" s="9">
        <v>265.96699999999998</v>
      </c>
      <c r="DR23" s="9">
        <v>152.31399999999999</v>
      </c>
      <c r="DS23" s="9">
        <v>113.65300000000001</v>
      </c>
      <c r="DT23" s="9">
        <v>79.076999999999998</v>
      </c>
      <c r="DU23" s="9">
        <v>45.237000000000002</v>
      </c>
      <c r="DV23" s="9">
        <v>33.840000000000003</v>
      </c>
      <c r="DW23" s="9">
        <v>30.244</v>
      </c>
      <c r="DX23" s="9">
        <v>23.696999999999999</v>
      </c>
      <c r="DY23" s="9">
        <v>6.5469999999999997</v>
      </c>
      <c r="DZ23" s="9">
        <v>16.163</v>
      </c>
      <c r="EA23" s="9">
        <v>12.324</v>
      </c>
      <c r="EB23" s="9">
        <v>3.839</v>
      </c>
      <c r="EC23" s="9">
        <v>14.082000000000001</v>
      </c>
      <c r="ED23" s="9">
        <v>11.372999999999999</v>
      </c>
      <c r="EE23" s="9">
        <v>2.7090000000000001</v>
      </c>
      <c r="EF23" s="9">
        <v>48.832000000000001</v>
      </c>
      <c r="EG23" s="9">
        <v>21.54</v>
      </c>
      <c r="EH23" s="9">
        <v>27.292000000000002</v>
      </c>
      <c r="EI23" s="9">
        <v>217.93100000000001</v>
      </c>
      <c r="EJ23" s="9">
        <v>125.465</v>
      </c>
      <c r="EK23" s="9">
        <v>92.466999999999999</v>
      </c>
      <c r="EL23" s="9">
        <v>73.742999999999995</v>
      </c>
      <c r="EM23" s="9">
        <v>56.692</v>
      </c>
      <c r="EN23" s="9">
        <v>17.050999999999998</v>
      </c>
      <c r="EO23" s="9">
        <v>144.18799999999999</v>
      </c>
      <c r="EP23" s="9">
        <v>68.772000000000006</v>
      </c>
      <c r="EQ23" s="9">
        <v>75.415999999999997</v>
      </c>
      <c r="ER23" s="9">
        <v>97.358000000000004</v>
      </c>
      <c r="ES23" s="9">
        <v>74.647999999999996</v>
      </c>
      <c r="ET23" s="9">
        <v>22.71</v>
      </c>
      <c r="EU23" s="9">
        <v>168.60900000000001</v>
      </c>
      <c r="EV23" s="9">
        <v>77.667000000000002</v>
      </c>
      <c r="EW23" s="9">
        <v>90.942999999999998</v>
      </c>
      <c r="EX23" s="9">
        <v>160.351</v>
      </c>
      <c r="EY23" s="9">
        <v>81.096000000000004</v>
      </c>
      <c r="EZ23" s="9">
        <v>79.254999999999995</v>
      </c>
      <c r="FA23" s="9">
        <v>1697.586</v>
      </c>
      <c r="FB23" s="9">
        <v>930.33600000000001</v>
      </c>
      <c r="FC23" s="9">
        <v>767.25</v>
      </c>
      <c r="FD23" s="9">
        <v>1155.204</v>
      </c>
      <c r="FE23" s="9">
        <v>770.66099999999994</v>
      </c>
      <c r="FF23" s="9">
        <v>384.54300000000001</v>
      </c>
      <c r="FG23" s="9">
        <v>542.38199999999995</v>
      </c>
      <c r="FH23" s="9">
        <v>159.67500000000001</v>
      </c>
      <c r="FI23" s="9">
        <v>382.70699999999999</v>
      </c>
      <c r="FJ23" s="9">
        <v>219.352</v>
      </c>
      <c r="FK23" s="9">
        <v>124.47</v>
      </c>
      <c r="FL23" s="9">
        <v>94.882000000000005</v>
      </c>
      <c r="FM23" s="9">
        <v>56.74</v>
      </c>
      <c r="FN23" s="9">
        <v>32.847999999999999</v>
      </c>
      <c r="FO23" s="9">
        <v>23.891999999999999</v>
      </c>
      <c r="FP23" s="9">
        <v>25.004999999999999</v>
      </c>
      <c r="FQ23" s="9">
        <v>18.818999999999999</v>
      </c>
      <c r="FR23" s="9">
        <v>6.1859999999999999</v>
      </c>
      <c r="FS23" s="9">
        <v>13.692</v>
      </c>
      <c r="FT23" s="9">
        <v>9.9109999999999996</v>
      </c>
      <c r="FU23" s="9">
        <v>3.7810000000000001</v>
      </c>
      <c r="FV23" s="9">
        <v>11.313000000000001</v>
      </c>
      <c r="FW23" s="9">
        <v>8.9079999999999995</v>
      </c>
      <c r="FX23" s="9">
        <v>2.4049999999999998</v>
      </c>
      <c r="FY23" s="9">
        <v>31.734999999999999</v>
      </c>
      <c r="FZ23" s="9">
        <v>14.03</v>
      </c>
      <c r="GA23" s="9">
        <v>17.704999999999998</v>
      </c>
      <c r="GB23" s="9">
        <v>186.64599999999999</v>
      </c>
      <c r="GC23" s="9">
        <v>105.614</v>
      </c>
      <c r="GD23" s="9">
        <v>81.031999999999996</v>
      </c>
      <c r="GE23" s="9">
        <v>70.021000000000001</v>
      </c>
      <c r="GF23" s="9">
        <v>52.97</v>
      </c>
      <c r="GG23" s="9">
        <v>17.050999999999998</v>
      </c>
      <c r="GH23" s="9">
        <v>116.625</v>
      </c>
      <c r="GI23" s="9">
        <v>52.643999999999998</v>
      </c>
      <c r="GJ23" s="9">
        <v>63.981999999999999</v>
      </c>
      <c r="GK23" s="9">
        <v>89.710999999999999</v>
      </c>
      <c r="GL23" s="9">
        <v>67.361999999999995</v>
      </c>
      <c r="GM23" s="9">
        <v>22.349</v>
      </c>
      <c r="GN23" s="9">
        <v>129.64099999999999</v>
      </c>
      <c r="GO23" s="9">
        <v>57.107999999999997</v>
      </c>
      <c r="GP23" s="9">
        <v>72.533000000000001</v>
      </c>
      <c r="GQ23" s="9">
        <v>130.31700000000001</v>
      </c>
      <c r="GR23" s="9">
        <v>62.554000000000002</v>
      </c>
      <c r="GS23" s="9">
        <v>67.763000000000005</v>
      </c>
      <c r="GT23" s="9">
        <v>419.15300000000002</v>
      </c>
      <c r="GU23" s="9">
        <v>259.60700000000003</v>
      </c>
      <c r="GV23" s="9">
        <v>159.54599999999999</v>
      </c>
      <c r="GW23" s="9">
        <v>188.68600000000001</v>
      </c>
      <c r="GX23" s="9">
        <v>135.047</v>
      </c>
      <c r="GY23" s="9">
        <v>53.639000000000003</v>
      </c>
      <c r="GZ23" s="9">
        <v>230.46700000000001</v>
      </c>
      <c r="HA23" s="9">
        <v>124.56</v>
      </c>
      <c r="HB23" s="9">
        <v>105.907</v>
      </c>
      <c r="HC23" s="9">
        <v>46.615000000000002</v>
      </c>
      <c r="HD23" s="9">
        <v>27.844999999999999</v>
      </c>
      <c r="HE23" s="9">
        <v>18.771000000000001</v>
      </c>
      <c r="HF23" s="9">
        <v>22.337</v>
      </c>
      <c r="HG23" s="9">
        <v>12.388999999999999</v>
      </c>
      <c r="HH23" s="9">
        <v>9.9480000000000004</v>
      </c>
      <c r="HI23" s="9">
        <v>5.2389999999999999</v>
      </c>
      <c r="HJ23" s="9">
        <v>4.8780000000000001</v>
      </c>
      <c r="HK23" s="9">
        <v>0.36099999999999999</v>
      </c>
      <c r="HL23" s="9">
        <v>2.4700000000000002</v>
      </c>
      <c r="HM23" s="9">
        <v>2.4129999999999998</v>
      </c>
      <c r="HN23" s="9">
        <v>5.7000000000000002E-2</v>
      </c>
      <c r="HO23" s="9">
        <v>2.7690000000000001</v>
      </c>
      <c r="HP23" s="9">
        <v>2.4649999999999999</v>
      </c>
      <c r="HQ23" s="9">
        <v>0.30399999999999999</v>
      </c>
      <c r="HR23" s="9">
        <v>17.097999999999999</v>
      </c>
      <c r="HS23" s="9">
        <v>7.5110000000000001</v>
      </c>
      <c r="HT23" s="9">
        <v>9.5869999999999997</v>
      </c>
      <c r="HU23" s="9">
        <v>31.286000000000001</v>
      </c>
      <c r="HV23" s="9">
        <v>19.850999999999999</v>
      </c>
      <c r="HW23" s="9">
        <v>11.435</v>
      </c>
      <c r="HX23" s="9">
        <v>3.722</v>
      </c>
      <c r="HY23" s="9">
        <v>3.722</v>
      </c>
      <c r="HZ23" s="9">
        <v>0</v>
      </c>
      <c r="IA23" s="9">
        <v>27.562999999999999</v>
      </c>
      <c r="IB23" s="9">
        <v>16.129000000000001</v>
      </c>
      <c r="IC23" s="9">
        <v>11.435</v>
      </c>
      <c r="ID23" s="9">
        <v>7.6459999999999999</v>
      </c>
      <c r="IE23" s="9">
        <v>7.2850000000000001</v>
      </c>
      <c r="IF23" s="9">
        <v>0.36099999999999999</v>
      </c>
      <c r="IG23" s="9">
        <v>38.969000000000001</v>
      </c>
      <c r="IH23" s="9">
        <v>20.559000000000001</v>
      </c>
      <c r="II23" s="9">
        <v>18.41</v>
      </c>
      <c r="IJ23" s="9">
        <v>30.033999999999999</v>
      </c>
      <c r="IK23" s="9">
        <v>18.542000000000002</v>
      </c>
      <c r="IL23" s="9">
        <v>11.492000000000001</v>
      </c>
      <c r="IM23" s="9">
        <v>3724.732</v>
      </c>
      <c r="IN23" s="9">
        <v>2006.9179999999999</v>
      </c>
      <c r="IO23" s="9">
        <v>1717.8140000000001</v>
      </c>
      <c r="IP23" s="9">
        <v>2641.0129999999999</v>
      </c>
      <c r="IQ23" s="9">
        <v>1667.0160000000001</v>
      </c>
    </row>
    <row r="24" spans="1:251">
      <c r="A24" s="10">
        <v>42217</v>
      </c>
      <c r="B24" s="9">
        <v>11.388</v>
      </c>
      <c r="C24" s="9">
        <v>15.087</v>
      </c>
      <c r="D24" s="9">
        <v>355.55200000000002</v>
      </c>
      <c r="E24" s="9">
        <v>212.56200000000001</v>
      </c>
      <c r="F24" s="9">
        <v>142.989</v>
      </c>
      <c r="G24" s="9">
        <v>173.108</v>
      </c>
      <c r="H24" s="9">
        <v>137.11699999999999</v>
      </c>
      <c r="I24" s="9">
        <v>35.991</v>
      </c>
      <c r="J24" s="9">
        <v>182.44399999999999</v>
      </c>
      <c r="K24" s="9">
        <v>75.444999999999993</v>
      </c>
      <c r="L24" s="9">
        <v>106.999</v>
      </c>
      <c r="M24" s="9">
        <v>196.73400000000001</v>
      </c>
      <c r="N24" s="9">
        <v>155.286</v>
      </c>
      <c r="O24" s="9">
        <v>41.448</v>
      </c>
      <c r="P24" s="9">
        <v>193.93899999999999</v>
      </c>
      <c r="Q24" s="9">
        <v>79.116</v>
      </c>
      <c r="R24" s="9">
        <v>114.82299999999999</v>
      </c>
      <c r="S24" s="9">
        <v>198.316</v>
      </c>
      <c r="T24" s="9">
        <v>87.254999999999995</v>
      </c>
      <c r="U24" s="9">
        <v>111.06100000000001</v>
      </c>
      <c r="V24" s="9">
        <v>2563.172</v>
      </c>
      <c r="W24" s="9">
        <v>1387.7529999999999</v>
      </c>
      <c r="X24" s="9">
        <v>1175.42</v>
      </c>
      <c r="Y24" s="9">
        <v>1876.923</v>
      </c>
      <c r="Z24" s="9">
        <v>1267.7339999999999</v>
      </c>
      <c r="AA24" s="9">
        <v>609.18899999999996</v>
      </c>
      <c r="AB24" s="9">
        <v>686.24900000000002</v>
      </c>
      <c r="AC24" s="9">
        <v>120.01900000000001</v>
      </c>
      <c r="AD24" s="9">
        <v>566.23</v>
      </c>
      <c r="AE24" s="9">
        <v>323.90699999999998</v>
      </c>
      <c r="AF24" s="9">
        <v>161.136</v>
      </c>
      <c r="AG24" s="9">
        <v>162.77199999999999</v>
      </c>
      <c r="AH24" s="9">
        <v>53.619</v>
      </c>
      <c r="AI24" s="9">
        <v>29.951000000000001</v>
      </c>
      <c r="AJ24" s="9">
        <v>23.667999999999999</v>
      </c>
      <c r="AK24" s="9">
        <v>25.783000000000001</v>
      </c>
      <c r="AL24" s="9">
        <v>21.411000000000001</v>
      </c>
      <c r="AM24" s="9">
        <v>4.3719999999999999</v>
      </c>
      <c r="AN24" s="9">
        <v>10.349</v>
      </c>
      <c r="AO24" s="9">
        <v>7.5090000000000003</v>
      </c>
      <c r="AP24" s="9">
        <v>2.84</v>
      </c>
      <c r="AQ24" s="9">
        <v>15.433999999999999</v>
      </c>
      <c r="AR24" s="9">
        <v>13.901999999999999</v>
      </c>
      <c r="AS24" s="9">
        <v>1.5329999999999999</v>
      </c>
      <c r="AT24" s="9">
        <v>27.837</v>
      </c>
      <c r="AU24" s="9">
        <v>8.5410000000000004</v>
      </c>
      <c r="AV24" s="9">
        <v>19.295999999999999</v>
      </c>
      <c r="AW24" s="9">
        <v>293.83100000000002</v>
      </c>
      <c r="AX24" s="9">
        <v>141.94499999999999</v>
      </c>
      <c r="AY24" s="9">
        <v>151.886</v>
      </c>
      <c r="AZ24" s="9">
        <v>130.04</v>
      </c>
      <c r="BA24" s="9">
        <v>98.988</v>
      </c>
      <c r="BB24" s="9">
        <v>31.053000000000001</v>
      </c>
      <c r="BC24" s="9">
        <v>163.79</v>
      </c>
      <c r="BD24" s="9">
        <v>42.957000000000001</v>
      </c>
      <c r="BE24" s="9">
        <v>120.833</v>
      </c>
      <c r="BF24" s="9">
        <v>149.08799999999999</v>
      </c>
      <c r="BG24" s="9">
        <v>114.574</v>
      </c>
      <c r="BH24" s="9">
        <v>34.514000000000003</v>
      </c>
      <c r="BI24" s="9">
        <v>174.81899999999999</v>
      </c>
      <c r="BJ24" s="9">
        <v>46.561</v>
      </c>
      <c r="BK24" s="9">
        <v>128.25700000000001</v>
      </c>
      <c r="BL24" s="9">
        <v>174.13900000000001</v>
      </c>
      <c r="BM24" s="9">
        <v>50.466000000000001</v>
      </c>
      <c r="BN24" s="9">
        <v>123.673</v>
      </c>
      <c r="BO24" s="9">
        <v>2496.1309999999999</v>
      </c>
      <c r="BP24" s="9">
        <v>1300.6210000000001</v>
      </c>
      <c r="BQ24" s="9">
        <v>1195.51</v>
      </c>
      <c r="BR24" s="9">
        <v>1874.4490000000001</v>
      </c>
      <c r="BS24" s="9">
        <v>1173.704</v>
      </c>
      <c r="BT24" s="9">
        <v>700.745</v>
      </c>
      <c r="BU24" s="9">
        <v>621.68200000000002</v>
      </c>
      <c r="BV24" s="9">
        <v>126.917</v>
      </c>
      <c r="BW24" s="9">
        <v>494.76499999999999</v>
      </c>
      <c r="BX24" s="9">
        <v>335.40800000000002</v>
      </c>
      <c r="BY24" s="9">
        <v>166.857</v>
      </c>
      <c r="BZ24" s="9">
        <v>168.55099999999999</v>
      </c>
      <c r="CA24" s="9">
        <v>60.44</v>
      </c>
      <c r="CB24" s="9">
        <v>33.875</v>
      </c>
      <c r="CC24" s="9">
        <v>26.565999999999999</v>
      </c>
      <c r="CD24" s="9">
        <v>22.765000000000001</v>
      </c>
      <c r="CE24" s="9">
        <v>17.940000000000001</v>
      </c>
      <c r="CF24" s="9">
        <v>4.8259999999999996</v>
      </c>
      <c r="CG24" s="9">
        <v>8.1980000000000004</v>
      </c>
      <c r="CH24" s="9">
        <v>4.9359999999999999</v>
      </c>
      <c r="CI24" s="9">
        <v>3.262</v>
      </c>
      <c r="CJ24" s="9">
        <v>14.568</v>
      </c>
      <c r="CK24" s="9">
        <v>13.004</v>
      </c>
      <c r="CL24" s="9">
        <v>1.5640000000000001</v>
      </c>
      <c r="CM24" s="9">
        <v>37.674999999999997</v>
      </c>
      <c r="CN24" s="9">
        <v>15.935</v>
      </c>
      <c r="CO24" s="9">
        <v>21.74</v>
      </c>
      <c r="CP24" s="9">
        <v>301.166</v>
      </c>
      <c r="CQ24" s="9">
        <v>145.44800000000001</v>
      </c>
      <c r="CR24" s="9">
        <v>155.71799999999999</v>
      </c>
      <c r="CS24" s="9">
        <v>126.294</v>
      </c>
      <c r="CT24" s="9">
        <v>91.203000000000003</v>
      </c>
      <c r="CU24" s="9">
        <v>35.091000000000001</v>
      </c>
      <c r="CV24" s="9">
        <v>174.87200000000001</v>
      </c>
      <c r="CW24" s="9">
        <v>54.246000000000002</v>
      </c>
      <c r="CX24" s="9">
        <v>120.626</v>
      </c>
      <c r="CY24" s="9">
        <v>145.47399999999999</v>
      </c>
      <c r="CZ24" s="9">
        <v>106.904</v>
      </c>
      <c r="DA24" s="9">
        <v>38.57</v>
      </c>
      <c r="DB24" s="9">
        <v>189.934</v>
      </c>
      <c r="DC24" s="9">
        <v>59.953000000000003</v>
      </c>
      <c r="DD24" s="9">
        <v>129.98099999999999</v>
      </c>
      <c r="DE24" s="9">
        <v>183.07</v>
      </c>
      <c r="DF24" s="9">
        <v>59.182000000000002</v>
      </c>
      <c r="DG24" s="9">
        <v>123.88800000000001</v>
      </c>
      <c r="DH24" s="9">
        <v>2116.808</v>
      </c>
      <c r="DI24" s="9">
        <v>1188.1759999999999</v>
      </c>
      <c r="DJ24" s="9">
        <v>928.63199999999995</v>
      </c>
      <c r="DK24" s="9">
        <v>1337.8140000000001</v>
      </c>
      <c r="DL24" s="9">
        <v>901.95</v>
      </c>
      <c r="DM24" s="9">
        <v>435.86399999999998</v>
      </c>
      <c r="DN24" s="9">
        <v>778.99400000000003</v>
      </c>
      <c r="DO24" s="9">
        <v>286.226</v>
      </c>
      <c r="DP24" s="9">
        <v>492.76799999999997</v>
      </c>
      <c r="DQ24" s="9">
        <v>241.023</v>
      </c>
      <c r="DR24" s="9">
        <v>136.84200000000001</v>
      </c>
      <c r="DS24" s="9">
        <v>104.181</v>
      </c>
      <c r="DT24" s="9">
        <v>73.515000000000001</v>
      </c>
      <c r="DU24" s="9">
        <v>43.265999999999998</v>
      </c>
      <c r="DV24" s="9">
        <v>30.248999999999999</v>
      </c>
      <c r="DW24" s="9">
        <v>23.041</v>
      </c>
      <c r="DX24" s="9">
        <v>21.699000000000002</v>
      </c>
      <c r="DY24" s="9">
        <v>1.343</v>
      </c>
      <c r="DZ24" s="9">
        <v>12.861000000000001</v>
      </c>
      <c r="EA24" s="9">
        <v>11.87</v>
      </c>
      <c r="EB24" s="9">
        <v>0.99199999999999999</v>
      </c>
      <c r="EC24" s="9">
        <v>10.18</v>
      </c>
      <c r="ED24" s="9">
        <v>9.8290000000000006</v>
      </c>
      <c r="EE24" s="9">
        <v>0.35099999999999998</v>
      </c>
      <c r="EF24" s="9">
        <v>50.473999999999997</v>
      </c>
      <c r="EG24" s="9">
        <v>21.568000000000001</v>
      </c>
      <c r="EH24" s="9">
        <v>28.905999999999999</v>
      </c>
      <c r="EI24" s="9">
        <v>193.357</v>
      </c>
      <c r="EJ24" s="9">
        <v>107.24299999999999</v>
      </c>
      <c r="EK24" s="9">
        <v>86.114000000000004</v>
      </c>
      <c r="EL24" s="9">
        <v>67.662999999999997</v>
      </c>
      <c r="EM24" s="9">
        <v>50.74</v>
      </c>
      <c r="EN24" s="9">
        <v>16.922999999999998</v>
      </c>
      <c r="EO24" s="9">
        <v>125.694</v>
      </c>
      <c r="EP24" s="9">
        <v>56.503</v>
      </c>
      <c r="EQ24" s="9">
        <v>69.191000000000003</v>
      </c>
      <c r="ER24" s="9">
        <v>85.503</v>
      </c>
      <c r="ES24" s="9">
        <v>67.236999999999995</v>
      </c>
      <c r="ET24" s="9">
        <v>18.265999999999998</v>
      </c>
      <c r="EU24" s="9">
        <v>155.52000000000001</v>
      </c>
      <c r="EV24" s="9">
        <v>69.605000000000004</v>
      </c>
      <c r="EW24" s="9">
        <v>85.915999999999997</v>
      </c>
      <c r="EX24" s="9">
        <v>138.55500000000001</v>
      </c>
      <c r="EY24" s="9">
        <v>68.373000000000005</v>
      </c>
      <c r="EZ24" s="9">
        <v>70.182000000000002</v>
      </c>
      <c r="FA24" s="9">
        <v>1684.711</v>
      </c>
      <c r="FB24" s="9">
        <v>921.81500000000005</v>
      </c>
      <c r="FC24" s="9">
        <v>762.89700000000005</v>
      </c>
      <c r="FD24" s="9">
        <v>1142.9690000000001</v>
      </c>
      <c r="FE24" s="9">
        <v>762.202</v>
      </c>
      <c r="FF24" s="9">
        <v>380.767</v>
      </c>
      <c r="FG24" s="9">
        <v>541.74199999999996</v>
      </c>
      <c r="FH24" s="9">
        <v>159.613</v>
      </c>
      <c r="FI24" s="9">
        <v>382.12900000000002</v>
      </c>
      <c r="FJ24" s="9">
        <v>200.95599999999999</v>
      </c>
      <c r="FK24" s="9">
        <v>111.685</v>
      </c>
      <c r="FL24" s="9">
        <v>89.271000000000001</v>
      </c>
      <c r="FM24" s="9">
        <v>54.375</v>
      </c>
      <c r="FN24" s="9">
        <v>32.658999999999999</v>
      </c>
      <c r="FO24" s="9">
        <v>21.716000000000001</v>
      </c>
      <c r="FP24" s="9">
        <v>19.155000000000001</v>
      </c>
      <c r="FQ24" s="9">
        <v>18.617000000000001</v>
      </c>
      <c r="FR24" s="9">
        <v>0.53900000000000003</v>
      </c>
      <c r="FS24" s="9">
        <v>11.113</v>
      </c>
      <c r="FT24" s="9">
        <v>10.68</v>
      </c>
      <c r="FU24" s="9">
        <v>0.433</v>
      </c>
      <c r="FV24" s="9">
        <v>8.0419999999999998</v>
      </c>
      <c r="FW24" s="9">
        <v>7.9359999999999999</v>
      </c>
      <c r="FX24" s="9">
        <v>0.106</v>
      </c>
      <c r="FY24" s="9">
        <v>35.219000000000001</v>
      </c>
      <c r="FZ24" s="9">
        <v>14.042999999999999</v>
      </c>
      <c r="GA24" s="9">
        <v>21.177</v>
      </c>
      <c r="GB24" s="9">
        <v>168.023</v>
      </c>
      <c r="GC24" s="9">
        <v>90.712000000000003</v>
      </c>
      <c r="GD24" s="9">
        <v>77.311000000000007</v>
      </c>
      <c r="GE24" s="9">
        <v>65.069999999999993</v>
      </c>
      <c r="GF24" s="9">
        <v>48.683999999999997</v>
      </c>
      <c r="GG24" s="9">
        <v>16.385999999999999</v>
      </c>
      <c r="GH24" s="9">
        <v>102.952</v>
      </c>
      <c r="GI24" s="9">
        <v>42.027000000000001</v>
      </c>
      <c r="GJ24" s="9">
        <v>60.924999999999997</v>
      </c>
      <c r="GK24" s="9">
        <v>79.024000000000001</v>
      </c>
      <c r="GL24" s="9">
        <v>62.1</v>
      </c>
      <c r="GM24" s="9">
        <v>16.925000000000001</v>
      </c>
      <c r="GN24" s="9">
        <v>121.932</v>
      </c>
      <c r="GO24" s="9">
        <v>49.585999999999999</v>
      </c>
      <c r="GP24" s="9">
        <v>72.346000000000004</v>
      </c>
      <c r="GQ24" s="9">
        <v>114.065</v>
      </c>
      <c r="GR24" s="9">
        <v>52.707999999999998</v>
      </c>
      <c r="GS24" s="9">
        <v>61.357999999999997</v>
      </c>
      <c r="GT24" s="9">
        <v>432.096</v>
      </c>
      <c r="GU24" s="9">
        <v>266.36099999999999</v>
      </c>
      <c r="GV24" s="9">
        <v>165.73500000000001</v>
      </c>
      <c r="GW24" s="9">
        <v>194.845</v>
      </c>
      <c r="GX24" s="9">
        <v>139.74799999999999</v>
      </c>
      <c r="GY24" s="9">
        <v>55.097000000000001</v>
      </c>
      <c r="GZ24" s="9">
        <v>237.251</v>
      </c>
      <c r="HA24" s="9">
        <v>126.613</v>
      </c>
      <c r="HB24" s="9">
        <v>110.63800000000001</v>
      </c>
      <c r="HC24" s="9">
        <v>40.067</v>
      </c>
      <c r="HD24" s="9">
        <v>25.157</v>
      </c>
      <c r="HE24" s="9">
        <v>14.911</v>
      </c>
      <c r="HF24" s="9">
        <v>19.140999999999998</v>
      </c>
      <c r="HG24" s="9">
        <v>10.606999999999999</v>
      </c>
      <c r="HH24" s="9">
        <v>8.5329999999999995</v>
      </c>
      <c r="HI24" s="9">
        <v>3.8860000000000001</v>
      </c>
      <c r="HJ24" s="9">
        <v>3.0819999999999999</v>
      </c>
      <c r="HK24" s="9">
        <v>0.80400000000000005</v>
      </c>
      <c r="HL24" s="9">
        <v>1.748</v>
      </c>
      <c r="HM24" s="9">
        <v>1.1890000000000001</v>
      </c>
      <c r="HN24" s="9">
        <v>0.55900000000000005</v>
      </c>
      <c r="HO24" s="9">
        <v>2.1379999999999999</v>
      </c>
      <c r="HP24" s="9">
        <v>1.893</v>
      </c>
      <c r="HQ24" s="9">
        <v>0.245</v>
      </c>
      <c r="HR24" s="9">
        <v>15.255000000000001</v>
      </c>
      <c r="HS24" s="9">
        <v>7.5250000000000004</v>
      </c>
      <c r="HT24" s="9">
        <v>7.73</v>
      </c>
      <c r="HU24" s="9">
        <v>25.334</v>
      </c>
      <c r="HV24" s="9">
        <v>16.532</v>
      </c>
      <c r="HW24" s="9">
        <v>8.8030000000000008</v>
      </c>
      <c r="HX24" s="9">
        <v>2.593</v>
      </c>
      <c r="HY24" s="9">
        <v>2.056</v>
      </c>
      <c r="HZ24" s="9">
        <v>0.53700000000000003</v>
      </c>
      <c r="IA24" s="9">
        <v>22.742000000000001</v>
      </c>
      <c r="IB24" s="9">
        <v>14.476000000000001</v>
      </c>
      <c r="IC24" s="9">
        <v>8.266</v>
      </c>
      <c r="ID24" s="9">
        <v>6.4790000000000001</v>
      </c>
      <c r="IE24" s="9">
        <v>5.1379999999999999</v>
      </c>
      <c r="IF24" s="9">
        <v>1.341</v>
      </c>
      <c r="IG24" s="9">
        <v>33.588999999999999</v>
      </c>
      <c r="IH24" s="9">
        <v>20.018999999999998</v>
      </c>
      <c r="II24" s="9">
        <v>13.57</v>
      </c>
      <c r="IJ24" s="9">
        <v>24.49</v>
      </c>
      <c r="IK24" s="9">
        <v>15.664999999999999</v>
      </c>
      <c r="IL24" s="9">
        <v>8.8249999999999993</v>
      </c>
      <c r="IM24" s="9">
        <v>3708.7849999999999</v>
      </c>
      <c r="IN24" s="9">
        <v>1986.758</v>
      </c>
      <c r="IO24" s="9">
        <v>1722.027</v>
      </c>
      <c r="IP24" s="9">
        <v>2604.7930000000001</v>
      </c>
      <c r="IQ24" s="9">
        <v>1646.75</v>
      </c>
    </row>
    <row r="25" spans="1:251">
      <c r="A25" s="10">
        <v>42248</v>
      </c>
      <c r="B25" s="9">
        <v>9.2479999999999993</v>
      </c>
      <c r="C25" s="9">
        <v>17.37</v>
      </c>
      <c r="D25" s="9">
        <v>354.93799999999999</v>
      </c>
      <c r="E25" s="9">
        <v>200.71299999999999</v>
      </c>
      <c r="F25" s="9">
        <v>154.22499999999999</v>
      </c>
      <c r="G25" s="9">
        <v>168.26400000000001</v>
      </c>
      <c r="H25" s="9">
        <v>126.92100000000001</v>
      </c>
      <c r="I25" s="9">
        <v>41.343000000000004</v>
      </c>
      <c r="J25" s="9">
        <v>186.67400000000001</v>
      </c>
      <c r="K25" s="9">
        <v>73.792000000000002</v>
      </c>
      <c r="L25" s="9">
        <v>112.88200000000001</v>
      </c>
      <c r="M25" s="9">
        <v>193.767</v>
      </c>
      <c r="N25" s="9">
        <v>145.26</v>
      </c>
      <c r="O25" s="9">
        <v>48.506999999999998</v>
      </c>
      <c r="P25" s="9">
        <v>201.00399999999999</v>
      </c>
      <c r="Q25" s="9">
        <v>77.744</v>
      </c>
      <c r="R25" s="9">
        <v>123.26</v>
      </c>
      <c r="S25" s="9">
        <v>202.98500000000001</v>
      </c>
      <c r="T25" s="9">
        <v>84.316000000000003</v>
      </c>
      <c r="U25" s="9">
        <v>118.669</v>
      </c>
      <c r="V25" s="9">
        <v>2555.337</v>
      </c>
      <c r="W25" s="9">
        <v>1378.865</v>
      </c>
      <c r="X25" s="9">
        <v>1176.472</v>
      </c>
      <c r="Y25" s="9">
        <v>1880.739</v>
      </c>
      <c r="Z25" s="9">
        <v>1253.893</v>
      </c>
      <c r="AA25" s="9">
        <v>626.84500000000003</v>
      </c>
      <c r="AB25" s="9">
        <v>674.59900000000005</v>
      </c>
      <c r="AC25" s="9">
        <v>124.97199999999999</v>
      </c>
      <c r="AD25" s="9">
        <v>549.62699999999995</v>
      </c>
      <c r="AE25" s="9">
        <v>341.74400000000003</v>
      </c>
      <c r="AF25" s="9">
        <v>179.37899999999999</v>
      </c>
      <c r="AG25" s="9">
        <v>162.36500000000001</v>
      </c>
      <c r="AH25" s="9">
        <v>66.697999999999993</v>
      </c>
      <c r="AI25" s="9">
        <v>40.01</v>
      </c>
      <c r="AJ25" s="9">
        <v>26.687999999999999</v>
      </c>
      <c r="AK25" s="9">
        <v>35.113999999999997</v>
      </c>
      <c r="AL25" s="9">
        <v>26.974</v>
      </c>
      <c r="AM25" s="9">
        <v>8.14</v>
      </c>
      <c r="AN25" s="9">
        <v>12.481999999999999</v>
      </c>
      <c r="AO25" s="9">
        <v>9.5939999999999994</v>
      </c>
      <c r="AP25" s="9">
        <v>2.8879999999999999</v>
      </c>
      <c r="AQ25" s="9">
        <v>22.631</v>
      </c>
      <c r="AR25" s="9">
        <v>17.38</v>
      </c>
      <c r="AS25" s="9">
        <v>5.2519999999999998</v>
      </c>
      <c r="AT25" s="9">
        <v>31.584</v>
      </c>
      <c r="AU25" s="9">
        <v>13.036</v>
      </c>
      <c r="AV25" s="9">
        <v>18.547999999999998</v>
      </c>
      <c r="AW25" s="9">
        <v>302.78899999999999</v>
      </c>
      <c r="AX25" s="9">
        <v>155.33699999999999</v>
      </c>
      <c r="AY25" s="9">
        <v>147.452</v>
      </c>
      <c r="AZ25" s="9">
        <v>126.026</v>
      </c>
      <c r="BA25" s="9">
        <v>100.449</v>
      </c>
      <c r="BB25" s="9">
        <v>25.577000000000002</v>
      </c>
      <c r="BC25" s="9">
        <v>176.76300000000001</v>
      </c>
      <c r="BD25" s="9">
        <v>54.887999999999998</v>
      </c>
      <c r="BE25" s="9">
        <v>121.875</v>
      </c>
      <c r="BF25" s="9">
        <v>154.239</v>
      </c>
      <c r="BG25" s="9">
        <v>121.286</v>
      </c>
      <c r="BH25" s="9">
        <v>32.951999999999998</v>
      </c>
      <c r="BI25" s="9">
        <v>187.505</v>
      </c>
      <c r="BJ25" s="9">
        <v>58.093000000000004</v>
      </c>
      <c r="BK25" s="9">
        <v>129.41200000000001</v>
      </c>
      <c r="BL25" s="9">
        <v>189.245</v>
      </c>
      <c r="BM25" s="9">
        <v>64.481999999999999</v>
      </c>
      <c r="BN25" s="9">
        <v>124.76300000000001</v>
      </c>
      <c r="BO25" s="9">
        <v>2502.5749999999998</v>
      </c>
      <c r="BP25" s="9">
        <v>1311.479</v>
      </c>
      <c r="BQ25" s="9">
        <v>1191.096</v>
      </c>
      <c r="BR25" s="9">
        <v>1890.5519999999999</v>
      </c>
      <c r="BS25" s="9">
        <v>1186.7329999999999</v>
      </c>
      <c r="BT25" s="9">
        <v>703.81899999999996</v>
      </c>
      <c r="BU25" s="9">
        <v>612.02200000000005</v>
      </c>
      <c r="BV25" s="9">
        <v>124.745</v>
      </c>
      <c r="BW25" s="9">
        <v>487.27699999999999</v>
      </c>
      <c r="BX25" s="9">
        <v>352.76</v>
      </c>
      <c r="BY25" s="9">
        <v>179.79</v>
      </c>
      <c r="BZ25" s="9">
        <v>172.97</v>
      </c>
      <c r="CA25" s="9">
        <v>80.135000000000005</v>
      </c>
      <c r="CB25" s="9">
        <v>46.439</v>
      </c>
      <c r="CC25" s="9">
        <v>33.695999999999998</v>
      </c>
      <c r="CD25" s="9">
        <v>40.69</v>
      </c>
      <c r="CE25" s="9">
        <v>31.489000000000001</v>
      </c>
      <c r="CF25" s="9">
        <v>9.2010000000000005</v>
      </c>
      <c r="CG25" s="9">
        <v>17.614999999999998</v>
      </c>
      <c r="CH25" s="9">
        <v>13.228999999999999</v>
      </c>
      <c r="CI25" s="9">
        <v>4.3860000000000001</v>
      </c>
      <c r="CJ25" s="9">
        <v>23.074999999999999</v>
      </c>
      <c r="CK25" s="9">
        <v>18.260000000000002</v>
      </c>
      <c r="CL25" s="9">
        <v>4.8150000000000004</v>
      </c>
      <c r="CM25" s="9">
        <v>39.445</v>
      </c>
      <c r="CN25" s="9">
        <v>14.95</v>
      </c>
      <c r="CO25" s="9">
        <v>24.495000000000001</v>
      </c>
      <c r="CP25" s="9">
        <v>305.346</v>
      </c>
      <c r="CQ25" s="9">
        <v>153.86699999999999</v>
      </c>
      <c r="CR25" s="9">
        <v>151.47900000000001</v>
      </c>
      <c r="CS25" s="9">
        <v>134.32900000000001</v>
      </c>
      <c r="CT25" s="9">
        <v>97.551000000000002</v>
      </c>
      <c r="CU25" s="9">
        <v>36.777999999999999</v>
      </c>
      <c r="CV25" s="9">
        <v>171.017</v>
      </c>
      <c r="CW25" s="9">
        <v>56.314999999999998</v>
      </c>
      <c r="CX25" s="9">
        <v>114.70099999999999</v>
      </c>
      <c r="CY25" s="9">
        <v>164.959</v>
      </c>
      <c r="CZ25" s="9">
        <v>119.869</v>
      </c>
      <c r="DA25" s="9">
        <v>45.091000000000001</v>
      </c>
      <c r="DB25" s="9">
        <v>187.80099999999999</v>
      </c>
      <c r="DC25" s="9">
        <v>59.921999999999997</v>
      </c>
      <c r="DD25" s="9">
        <v>127.879</v>
      </c>
      <c r="DE25" s="9">
        <v>188.63200000000001</v>
      </c>
      <c r="DF25" s="9">
        <v>69.545000000000002</v>
      </c>
      <c r="DG25" s="9">
        <v>119.087</v>
      </c>
      <c r="DH25" s="9">
        <v>2136.605</v>
      </c>
      <c r="DI25" s="9">
        <v>1197.0630000000001</v>
      </c>
      <c r="DJ25" s="9">
        <v>939.54100000000005</v>
      </c>
      <c r="DK25" s="9">
        <v>1346.337</v>
      </c>
      <c r="DL25" s="9">
        <v>899.90899999999999</v>
      </c>
      <c r="DM25" s="9">
        <v>446.428</v>
      </c>
      <c r="DN25" s="9">
        <v>790.26700000000005</v>
      </c>
      <c r="DO25" s="9">
        <v>297.154</v>
      </c>
      <c r="DP25" s="9">
        <v>493.113</v>
      </c>
      <c r="DQ25" s="9">
        <v>221.404</v>
      </c>
      <c r="DR25" s="9">
        <v>117.645</v>
      </c>
      <c r="DS25" s="9">
        <v>103.758</v>
      </c>
      <c r="DT25" s="9">
        <v>61.485999999999997</v>
      </c>
      <c r="DU25" s="9">
        <v>38.71</v>
      </c>
      <c r="DV25" s="9">
        <v>22.776</v>
      </c>
      <c r="DW25" s="9">
        <v>23.571999999999999</v>
      </c>
      <c r="DX25" s="9">
        <v>20.556000000000001</v>
      </c>
      <c r="DY25" s="9">
        <v>3.016</v>
      </c>
      <c r="DZ25" s="9">
        <v>8.8059999999999992</v>
      </c>
      <c r="EA25" s="9">
        <v>7.4619999999999997</v>
      </c>
      <c r="EB25" s="9">
        <v>1.3440000000000001</v>
      </c>
      <c r="EC25" s="9">
        <v>14.766</v>
      </c>
      <c r="ED25" s="9">
        <v>13.093999999999999</v>
      </c>
      <c r="EE25" s="9">
        <v>1.6719999999999999</v>
      </c>
      <c r="EF25" s="9">
        <v>37.914000000000001</v>
      </c>
      <c r="EG25" s="9">
        <v>18.154</v>
      </c>
      <c r="EH25" s="9">
        <v>19.760000000000002</v>
      </c>
      <c r="EI25" s="9">
        <v>180.33600000000001</v>
      </c>
      <c r="EJ25" s="9">
        <v>90.884</v>
      </c>
      <c r="EK25" s="9">
        <v>89.450999999999993</v>
      </c>
      <c r="EL25" s="9">
        <v>52.21</v>
      </c>
      <c r="EM25" s="9">
        <v>37.930999999999997</v>
      </c>
      <c r="EN25" s="9">
        <v>14.279</v>
      </c>
      <c r="EO25" s="9">
        <v>128.125</v>
      </c>
      <c r="EP25" s="9">
        <v>52.953000000000003</v>
      </c>
      <c r="EQ25" s="9">
        <v>75.171999999999997</v>
      </c>
      <c r="ER25" s="9">
        <v>70.498000000000005</v>
      </c>
      <c r="ES25" s="9">
        <v>53.587000000000003</v>
      </c>
      <c r="ET25" s="9">
        <v>16.911000000000001</v>
      </c>
      <c r="EU25" s="9">
        <v>150.90600000000001</v>
      </c>
      <c r="EV25" s="9">
        <v>64.058000000000007</v>
      </c>
      <c r="EW25" s="9">
        <v>86.847999999999999</v>
      </c>
      <c r="EX25" s="9">
        <v>136.93100000000001</v>
      </c>
      <c r="EY25" s="9">
        <v>60.414999999999999</v>
      </c>
      <c r="EZ25" s="9">
        <v>76.516000000000005</v>
      </c>
      <c r="FA25" s="9">
        <v>1697.145</v>
      </c>
      <c r="FB25" s="9">
        <v>923.03700000000003</v>
      </c>
      <c r="FC25" s="9">
        <v>774.10900000000004</v>
      </c>
      <c r="FD25" s="9">
        <v>1148.0509999999999</v>
      </c>
      <c r="FE25" s="9">
        <v>755.02599999999995</v>
      </c>
      <c r="FF25" s="9">
        <v>393.02499999999998</v>
      </c>
      <c r="FG25" s="9">
        <v>549.09500000000003</v>
      </c>
      <c r="FH25" s="9">
        <v>168.011</v>
      </c>
      <c r="FI25" s="9">
        <v>381.08300000000003</v>
      </c>
      <c r="FJ25" s="9">
        <v>182.20500000000001</v>
      </c>
      <c r="FK25" s="9">
        <v>95.438999999999993</v>
      </c>
      <c r="FL25" s="9">
        <v>86.766999999999996</v>
      </c>
      <c r="FM25" s="9">
        <v>44.692999999999998</v>
      </c>
      <c r="FN25" s="9">
        <v>28.581</v>
      </c>
      <c r="FO25" s="9">
        <v>16.111999999999998</v>
      </c>
      <c r="FP25" s="9">
        <v>21.277000000000001</v>
      </c>
      <c r="FQ25" s="9">
        <v>18.262</v>
      </c>
      <c r="FR25" s="9">
        <v>3.016</v>
      </c>
      <c r="FS25" s="9">
        <v>8.2799999999999994</v>
      </c>
      <c r="FT25" s="9">
        <v>6.9370000000000003</v>
      </c>
      <c r="FU25" s="9">
        <v>1.3440000000000001</v>
      </c>
      <c r="FV25" s="9">
        <v>12.997</v>
      </c>
      <c r="FW25" s="9">
        <v>11.324999999999999</v>
      </c>
      <c r="FX25" s="9">
        <v>1.6719999999999999</v>
      </c>
      <c r="FY25" s="9">
        <v>23.416</v>
      </c>
      <c r="FZ25" s="9">
        <v>10.32</v>
      </c>
      <c r="GA25" s="9">
        <v>13.096</v>
      </c>
      <c r="GB25" s="9">
        <v>153.083</v>
      </c>
      <c r="GC25" s="9">
        <v>76.393000000000001</v>
      </c>
      <c r="GD25" s="9">
        <v>76.688999999999993</v>
      </c>
      <c r="GE25" s="9">
        <v>48.642000000000003</v>
      </c>
      <c r="GF25" s="9">
        <v>35.817</v>
      </c>
      <c r="GG25" s="9">
        <v>12.824999999999999</v>
      </c>
      <c r="GH25" s="9">
        <v>104.441</v>
      </c>
      <c r="GI25" s="9">
        <v>40.576000000000001</v>
      </c>
      <c r="GJ25" s="9">
        <v>63.865000000000002</v>
      </c>
      <c r="GK25" s="9">
        <v>65.051000000000002</v>
      </c>
      <c r="GL25" s="9">
        <v>49.594999999999999</v>
      </c>
      <c r="GM25" s="9">
        <v>15.456</v>
      </c>
      <c r="GN25" s="9">
        <v>117.154</v>
      </c>
      <c r="GO25" s="9">
        <v>45.844000000000001</v>
      </c>
      <c r="GP25" s="9">
        <v>71.31</v>
      </c>
      <c r="GQ25" s="9">
        <v>112.721</v>
      </c>
      <c r="GR25" s="9">
        <v>47.512999999999998</v>
      </c>
      <c r="GS25" s="9">
        <v>65.207999999999998</v>
      </c>
      <c r="GT25" s="9">
        <v>439.459</v>
      </c>
      <c r="GU25" s="9">
        <v>274.02699999999999</v>
      </c>
      <c r="GV25" s="9">
        <v>165.43299999999999</v>
      </c>
      <c r="GW25" s="9">
        <v>198.28700000000001</v>
      </c>
      <c r="GX25" s="9">
        <v>144.88399999999999</v>
      </c>
      <c r="GY25" s="9">
        <v>53.402999999999999</v>
      </c>
      <c r="GZ25" s="9">
        <v>241.173</v>
      </c>
      <c r="HA25" s="9">
        <v>129.143</v>
      </c>
      <c r="HB25" s="9">
        <v>112.03</v>
      </c>
      <c r="HC25" s="9">
        <v>39.198999999999998</v>
      </c>
      <c r="HD25" s="9">
        <v>22.207000000000001</v>
      </c>
      <c r="HE25" s="9">
        <v>16.992000000000001</v>
      </c>
      <c r="HF25" s="9">
        <v>16.792999999999999</v>
      </c>
      <c r="HG25" s="9">
        <v>10.129</v>
      </c>
      <c r="HH25" s="9">
        <v>6.6639999999999997</v>
      </c>
      <c r="HI25" s="9">
        <v>2.294</v>
      </c>
      <c r="HJ25" s="9">
        <v>2.294</v>
      </c>
      <c r="HK25" s="9">
        <v>0</v>
      </c>
      <c r="HL25" s="9">
        <v>0.52600000000000002</v>
      </c>
      <c r="HM25" s="9">
        <v>0.52600000000000002</v>
      </c>
      <c r="HN25" s="9">
        <v>0</v>
      </c>
      <c r="HO25" s="9">
        <v>1.7689999999999999</v>
      </c>
      <c r="HP25" s="9">
        <v>1.7689999999999999</v>
      </c>
      <c r="HQ25" s="9">
        <v>0</v>
      </c>
      <c r="HR25" s="9">
        <v>14.499000000000001</v>
      </c>
      <c r="HS25" s="9">
        <v>7.835</v>
      </c>
      <c r="HT25" s="9">
        <v>6.6639999999999997</v>
      </c>
      <c r="HU25" s="9">
        <v>27.253</v>
      </c>
      <c r="HV25" s="9">
        <v>14.491</v>
      </c>
      <c r="HW25" s="9">
        <v>12.762</v>
      </c>
      <c r="HX25" s="9">
        <v>3.569</v>
      </c>
      <c r="HY25" s="9">
        <v>2.1139999999999999</v>
      </c>
      <c r="HZ25" s="9">
        <v>1.454</v>
      </c>
      <c r="IA25" s="9">
        <v>23.684000000000001</v>
      </c>
      <c r="IB25" s="9">
        <v>12.375999999999999</v>
      </c>
      <c r="IC25" s="9">
        <v>11.308</v>
      </c>
      <c r="ID25" s="9">
        <v>5.4470000000000001</v>
      </c>
      <c r="IE25" s="9">
        <v>3.992</v>
      </c>
      <c r="IF25" s="9">
        <v>1.454</v>
      </c>
      <c r="IG25" s="9">
        <v>33.752000000000002</v>
      </c>
      <c r="IH25" s="9">
        <v>18.215</v>
      </c>
      <c r="II25" s="9">
        <v>15.537000000000001</v>
      </c>
      <c r="IJ25" s="9">
        <v>24.21</v>
      </c>
      <c r="IK25" s="9">
        <v>12.901999999999999</v>
      </c>
      <c r="IL25" s="9">
        <v>11.308</v>
      </c>
      <c r="IM25" s="9">
        <v>3742.2660000000001</v>
      </c>
      <c r="IN25" s="9">
        <v>2000.576</v>
      </c>
      <c r="IO25" s="9">
        <v>1741.691</v>
      </c>
      <c r="IP25" s="9">
        <v>2619.1550000000002</v>
      </c>
      <c r="IQ25" s="9">
        <v>1636.076</v>
      </c>
    </row>
    <row r="26" spans="1:251">
      <c r="A26" s="10">
        <v>42278</v>
      </c>
      <c r="B26" s="9">
        <v>14.462</v>
      </c>
      <c r="C26" s="9">
        <v>17.498000000000001</v>
      </c>
      <c r="D26" s="9">
        <v>342.97800000000001</v>
      </c>
      <c r="E26" s="9">
        <v>199.07900000000001</v>
      </c>
      <c r="F26" s="9">
        <v>143.899</v>
      </c>
      <c r="G26" s="9">
        <v>162.31299999999999</v>
      </c>
      <c r="H26" s="9">
        <v>123.465</v>
      </c>
      <c r="I26" s="9">
        <v>38.847999999999999</v>
      </c>
      <c r="J26" s="9">
        <v>180.66499999999999</v>
      </c>
      <c r="K26" s="9">
        <v>75.614000000000004</v>
      </c>
      <c r="L26" s="9">
        <v>105.051</v>
      </c>
      <c r="M26" s="9">
        <v>178.12100000000001</v>
      </c>
      <c r="N26" s="9">
        <v>132.99</v>
      </c>
      <c r="O26" s="9">
        <v>45.131</v>
      </c>
      <c r="P26" s="9">
        <v>194.92400000000001</v>
      </c>
      <c r="Q26" s="9">
        <v>79.590999999999994</v>
      </c>
      <c r="R26" s="9">
        <v>115.333</v>
      </c>
      <c r="S26" s="9">
        <v>190.69200000000001</v>
      </c>
      <c r="T26" s="9">
        <v>83.555999999999997</v>
      </c>
      <c r="U26" s="9">
        <v>107.136</v>
      </c>
      <c r="V26" s="9">
        <v>2576.0630000000001</v>
      </c>
      <c r="W26" s="9">
        <v>1390.83</v>
      </c>
      <c r="X26" s="9">
        <v>1185.2329999999999</v>
      </c>
      <c r="Y26" s="9">
        <v>1883.646</v>
      </c>
      <c r="Z26" s="9">
        <v>1261.5409999999999</v>
      </c>
      <c r="AA26" s="9">
        <v>622.10500000000002</v>
      </c>
      <c r="AB26" s="9">
        <v>692.41700000000003</v>
      </c>
      <c r="AC26" s="9">
        <v>129.28899999999999</v>
      </c>
      <c r="AD26" s="9">
        <v>563.12800000000004</v>
      </c>
      <c r="AE26" s="9">
        <v>331.19600000000003</v>
      </c>
      <c r="AF26" s="9">
        <v>177.476</v>
      </c>
      <c r="AG26" s="9">
        <v>153.72</v>
      </c>
      <c r="AH26" s="9">
        <v>57.125</v>
      </c>
      <c r="AI26" s="9">
        <v>29.850999999999999</v>
      </c>
      <c r="AJ26" s="9">
        <v>27.273</v>
      </c>
      <c r="AK26" s="9">
        <v>26.146999999999998</v>
      </c>
      <c r="AL26" s="9">
        <v>19.166</v>
      </c>
      <c r="AM26" s="9">
        <v>6.9809999999999999</v>
      </c>
      <c r="AN26" s="9">
        <v>15.292999999999999</v>
      </c>
      <c r="AO26" s="9">
        <v>10.536</v>
      </c>
      <c r="AP26" s="9">
        <v>4.7569999999999997</v>
      </c>
      <c r="AQ26" s="9">
        <v>10.853999999999999</v>
      </c>
      <c r="AR26" s="9">
        <v>8.6300000000000008</v>
      </c>
      <c r="AS26" s="9">
        <v>2.2240000000000002</v>
      </c>
      <c r="AT26" s="9">
        <v>30.978000000000002</v>
      </c>
      <c r="AU26" s="9">
        <v>10.686</v>
      </c>
      <c r="AV26" s="9">
        <v>20.292000000000002</v>
      </c>
      <c r="AW26" s="9">
        <v>299.93799999999999</v>
      </c>
      <c r="AX26" s="9">
        <v>160.745</v>
      </c>
      <c r="AY26" s="9">
        <v>139.19300000000001</v>
      </c>
      <c r="AZ26" s="9">
        <v>128.333</v>
      </c>
      <c r="BA26" s="9">
        <v>105.822</v>
      </c>
      <c r="BB26" s="9">
        <v>22.510999999999999</v>
      </c>
      <c r="BC26" s="9">
        <v>171.60499999999999</v>
      </c>
      <c r="BD26" s="9">
        <v>54.923000000000002</v>
      </c>
      <c r="BE26" s="9">
        <v>116.682</v>
      </c>
      <c r="BF26" s="9">
        <v>148.52600000000001</v>
      </c>
      <c r="BG26" s="9">
        <v>120.068</v>
      </c>
      <c r="BH26" s="9">
        <v>28.459</v>
      </c>
      <c r="BI26" s="9">
        <v>182.66900000000001</v>
      </c>
      <c r="BJ26" s="9">
        <v>57.408000000000001</v>
      </c>
      <c r="BK26" s="9">
        <v>125.261</v>
      </c>
      <c r="BL26" s="9">
        <v>186.898</v>
      </c>
      <c r="BM26" s="9">
        <v>65.459000000000003</v>
      </c>
      <c r="BN26" s="9">
        <v>121.44</v>
      </c>
      <c r="BO26" s="9">
        <v>2498.098</v>
      </c>
      <c r="BP26" s="9">
        <v>1310.32</v>
      </c>
      <c r="BQ26" s="9">
        <v>1187.778</v>
      </c>
      <c r="BR26" s="9">
        <v>1870.681</v>
      </c>
      <c r="BS26" s="9">
        <v>1181.819</v>
      </c>
      <c r="BT26" s="9">
        <v>688.86199999999997</v>
      </c>
      <c r="BU26" s="9">
        <v>627.41800000000001</v>
      </c>
      <c r="BV26" s="9">
        <v>128.50200000000001</v>
      </c>
      <c r="BW26" s="9">
        <v>498.916</v>
      </c>
      <c r="BX26" s="9">
        <v>328.33</v>
      </c>
      <c r="BY26" s="9">
        <v>159.79300000000001</v>
      </c>
      <c r="BZ26" s="9">
        <v>168.53800000000001</v>
      </c>
      <c r="CA26" s="9">
        <v>57.131999999999998</v>
      </c>
      <c r="CB26" s="9">
        <v>32.543999999999997</v>
      </c>
      <c r="CC26" s="9">
        <v>24.588000000000001</v>
      </c>
      <c r="CD26" s="9">
        <v>29.798999999999999</v>
      </c>
      <c r="CE26" s="9">
        <v>21.904</v>
      </c>
      <c r="CF26" s="9">
        <v>7.8949999999999996</v>
      </c>
      <c r="CG26" s="9">
        <v>14.278</v>
      </c>
      <c r="CH26" s="9">
        <v>9.4949999999999992</v>
      </c>
      <c r="CI26" s="9">
        <v>4.7830000000000004</v>
      </c>
      <c r="CJ26" s="9">
        <v>15.521000000000001</v>
      </c>
      <c r="CK26" s="9">
        <v>12.409000000000001</v>
      </c>
      <c r="CL26" s="9">
        <v>3.1120000000000001</v>
      </c>
      <c r="CM26" s="9">
        <v>27.332999999999998</v>
      </c>
      <c r="CN26" s="9">
        <v>10.64</v>
      </c>
      <c r="CO26" s="9">
        <v>16.693000000000001</v>
      </c>
      <c r="CP26" s="9">
        <v>290.72699999999998</v>
      </c>
      <c r="CQ26" s="9">
        <v>138.47</v>
      </c>
      <c r="CR26" s="9">
        <v>152.25700000000001</v>
      </c>
      <c r="CS26" s="9">
        <v>118.70099999999999</v>
      </c>
      <c r="CT26" s="9">
        <v>85.679000000000002</v>
      </c>
      <c r="CU26" s="9">
        <v>33.023000000000003</v>
      </c>
      <c r="CV26" s="9">
        <v>172.02600000000001</v>
      </c>
      <c r="CW26" s="9">
        <v>52.792000000000002</v>
      </c>
      <c r="CX26" s="9">
        <v>119.23399999999999</v>
      </c>
      <c r="CY26" s="9">
        <v>141.19900000000001</v>
      </c>
      <c r="CZ26" s="9">
        <v>102.991</v>
      </c>
      <c r="DA26" s="9">
        <v>38.207999999999998</v>
      </c>
      <c r="DB26" s="9">
        <v>187.131</v>
      </c>
      <c r="DC26" s="9">
        <v>56.802</v>
      </c>
      <c r="DD26" s="9">
        <v>130.32900000000001</v>
      </c>
      <c r="DE26" s="9">
        <v>186.304</v>
      </c>
      <c r="DF26" s="9">
        <v>62.286999999999999</v>
      </c>
      <c r="DG26" s="9">
        <v>124.017</v>
      </c>
      <c r="DH26" s="9">
        <v>2176.8670000000002</v>
      </c>
      <c r="DI26" s="9">
        <v>1209.8219999999999</v>
      </c>
      <c r="DJ26" s="9">
        <v>967.04499999999996</v>
      </c>
      <c r="DK26" s="9">
        <v>1387.4369999999999</v>
      </c>
      <c r="DL26" s="9">
        <v>924.85</v>
      </c>
      <c r="DM26" s="9">
        <v>462.58699999999999</v>
      </c>
      <c r="DN26" s="9">
        <v>789.43</v>
      </c>
      <c r="DO26" s="9">
        <v>284.97199999999998</v>
      </c>
      <c r="DP26" s="9">
        <v>504.45800000000003</v>
      </c>
      <c r="DQ26" s="9">
        <v>227.78100000000001</v>
      </c>
      <c r="DR26" s="9">
        <v>126.367</v>
      </c>
      <c r="DS26" s="9">
        <v>101.414</v>
      </c>
      <c r="DT26" s="9">
        <v>68.414000000000001</v>
      </c>
      <c r="DU26" s="9">
        <v>44.191000000000003</v>
      </c>
      <c r="DV26" s="9">
        <v>24.222999999999999</v>
      </c>
      <c r="DW26" s="9">
        <v>26.414999999999999</v>
      </c>
      <c r="DX26" s="9">
        <v>20.981000000000002</v>
      </c>
      <c r="DY26" s="9">
        <v>5.4329999999999998</v>
      </c>
      <c r="DZ26" s="9">
        <v>17.884</v>
      </c>
      <c r="EA26" s="9">
        <v>13.545</v>
      </c>
      <c r="EB26" s="9">
        <v>4.3390000000000004</v>
      </c>
      <c r="EC26" s="9">
        <v>8.5310000000000006</v>
      </c>
      <c r="ED26" s="9">
        <v>7.4370000000000003</v>
      </c>
      <c r="EE26" s="9">
        <v>1.0940000000000001</v>
      </c>
      <c r="EF26" s="9">
        <v>41.999000000000002</v>
      </c>
      <c r="EG26" s="9">
        <v>23.21</v>
      </c>
      <c r="EH26" s="9">
        <v>18.789000000000001</v>
      </c>
      <c r="EI26" s="9">
        <v>180.20099999999999</v>
      </c>
      <c r="EJ26" s="9">
        <v>95.611000000000004</v>
      </c>
      <c r="EK26" s="9">
        <v>84.59</v>
      </c>
      <c r="EL26" s="9">
        <v>62.323999999999998</v>
      </c>
      <c r="EM26" s="9">
        <v>46.759</v>
      </c>
      <c r="EN26" s="9">
        <v>15.565</v>
      </c>
      <c r="EO26" s="9">
        <v>117.877</v>
      </c>
      <c r="EP26" s="9">
        <v>48.851999999999997</v>
      </c>
      <c r="EQ26" s="9">
        <v>69.025000000000006</v>
      </c>
      <c r="ER26" s="9">
        <v>82.16</v>
      </c>
      <c r="ES26" s="9">
        <v>62.796999999999997</v>
      </c>
      <c r="ET26" s="9">
        <v>19.363</v>
      </c>
      <c r="EU26" s="9">
        <v>145.62100000000001</v>
      </c>
      <c r="EV26" s="9">
        <v>63.57</v>
      </c>
      <c r="EW26" s="9">
        <v>82.051000000000002</v>
      </c>
      <c r="EX26" s="9">
        <v>135.76</v>
      </c>
      <c r="EY26" s="9">
        <v>62.396000000000001</v>
      </c>
      <c r="EZ26" s="9">
        <v>73.364000000000004</v>
      </c>
      <c r="FA26" s="9">
        <v>1729.5309999999999</v>
      </c>
      <c r="FB26" s="9">
        <v>931.82</v>
      </c>
      <c r="FC26" s="9">
        <v>797.71199999999999</v>
      </c>
      <c r="FD26" s="9">
        <v>1182.778</v>
      </c>
      <c r="FE26" s="9">
        <v>775.48500000000001</v>
      </c>
      <c r="FF26" s="9">
        <v>407.29199999999997</v>
      </c>
      <c r="FG26" s="9">
        <v>546.75400000000002</v>
      </c>
      <c r="FH26" s="9">
        <v>156.33500000000001</v>
      </c>
      <c r="FI26" s="9">
        <v>390.41899999999998</v>
      </c>
      <c r="FJ26" s="9">
        <v>185.262</v>
      </c>
      <c r="FK26" s="9">
        <v>98.786000000000001</v>
      </c>
      <c r="FL26" s="9">
        <v>86.475999999999999</v>
      </c>
      <c r="FM26" s="9">
        <v>48.923999999999999</v>
      </c>
      <c r="FN26" s="9">
        <v>30.398</v>
      </c>
      <c r="FO26" s="9">
        <v>18.526</v>
      </c>
      <c r="FP26" s="9">
        <v>21.206</v>
      </c>
      <c r="FQ26" s="9">
        <v>16.783999999999999</v>
      </c>
      <c r="FR26" s="9">
        <v>4.4219999999999997</v>
      </c>
      <c r="FS26" s="9">
        <v>13.622</v>
      </c>
      <c r="FT26" s="9">
        <v>9.9990000000000006</v>
      </c>
      <c r="FU26" s="9">
        <v>3.6230000000000002</v>
      </c>
      <c r="FV26" s="9">
        <v>7.5830000000000002</v>
      </c>
      <c r="FW26" s="9">
        <v>6.7850000000000001</v>
      </c>
      <c r="FX26" s="9">
        <v>0.79900000000000004</v>
      </c>
      <c r="FY26" s="9">
        <v>27.718</v>
      </c>
      <c r="FZ26" s="9">
        <v>13.615</v>
      </c>
      <c r="GA26" s="9">
        <v>14.103999999999999</v>
      </c>
      <c r="GB26" s="9">
        <v>154.37700000000001</v>
      </c>
      <c r="GC26" s="9">
        <v>80.266999999999996</v>
      </c>
      <c r="GD26" s="9">
        <v>74.111000000000004</v>
      </c>
      <c r="GE26" s="9">
        <v>58.191000000000003</v>
      </c>
      <c r="GF26" s="9">
        <v>43.368000000000002</v>
      </c>
      <c r="GG26" s="9">
        <v>14.823</v>
      </c>
      <c r="GH26" s="9">
        <v>96.186000000000007</v>
      </c>
      <c r="GI26" s="9">
        <v>36.898000000000003</v>
      </c>
      <c r="GJ26" s="9">
        <v>59.287999999999997</v>
      </c>
      <c r="GK26" s="9">
        <v>73.135999999999996</v>
      </c>
      <c r="GL26" s="9">
        <v>55.526000000000003</v>
      </c>
      <c r="GM26" s="9">
        <v>17.61</v>
      </c>
      <c r="GN26" s="9">
        <v>112.126</v>
      </c>
      <c r="GO26" s="9">
        <v>43.26</v>
      </c>
      <c r="GP26" s="9">
        <v>68.866</v>
      </c>
      <c r="GQ26" s="9">
        <v>109.809</v>
      </c>
      <c r="GR26" s="9">
        <v>46.896999999999998</v>
      </c>
      <c r="GS26" s="9">
        <v>62.911000000000001</v>
      </c>
      <c r="GT26" s="9">
        <v>447.33600000000001</v>
      </c>
      <c r="GU26" s="9">
        <v>278.00200000000001</v>
      </c>
      <c r="GV26" s="9">
        <v>169.334</v>
      </c>
      <c r="GW26" s="9">
        <v>204.65899999999999</v>
      </c>
      <c r="GX26" s="9">
        <v>149.36500000000001</v>
      </c>
      <c r="GY26" s="9">
        <v>55.293999999999997</v>
      </c>
      <c r="GZ26" s="9">
        <v>242.67699999999999</v>
      </c>
      <c r="HA26" s="9">
        <v>128.637</v>
      </c>
      <c r="HB26" s="9">
        <v>114.039</v>
      </c>
      <c r="HC26" s="9">
        <v>42.518999999999998</v>
      </c>
      <c r="HD26" s="9">
        <v>27.58</v>
      </c>
      <c r="HE26" s="9">
        <v>14.939</v>
      </c>
      <c r="HF26" s="9">
        <v>19.489999999999998</v>
      </c>
      <c r="HG26" s="9">
        <v>13.792999999999999</v>
      </c>
      <c r="HH26" s="9">
        <v>5.6970000000000001</v>
      </c>
      <c r="HI26" s="9">
        <v>5.2089999999999996</v>
      </c>
      <c r="HJ26" s="9">
        <v>4.1980000000000004</v>
      </c>
      <c r="HK26" s="9">
        <v>1.0109999999999999</v>
      </c>
      <c r="HL26" s="9">
        <v>4.2610000000000001</v>
      </c>
      <c r="HM26" s="9">
        <v>3.5449999999999999</v>
      </c>
      <c r="HN26" s="9">
        <v>0.71599999999999997</v>
      </c>
      <c r="HO26" s="9">
        <v>0.94799999999999995</v>
      </c>
      <c r="HP26" s="9">
        <v>0.65200000000000002</v>
      </c>
      <c r="HQ26" s="9">
        <v>0.29599999999999999</v>
      </c>
      <c r="HR26" s="9">
        <v>14.281000000000001</v>
      </c>
      <c r="HS26" s="9">
        <v>9.5950000000000006</v>
      </c>
      <c r="HT26" s="9">
        <v>4.6849999999999996</v>
      </c>
      <c r="HU26" s="9">
        <v>25.823</v>
      </c>
      <c r="HV26" s="9">
        <v>15.343999999999999</v>
      </c>
      <c r="HW26" s="9">
        <v>10.478999999999999</v>
      </c>
      <c r="HX26" s="9">
        <v>4.133</v>
      </c>
      <c r="HY26" s="9">
        <v>3.391</v>
      </c>
      <c r="HZ26" s="9">
        <v>0.74199999999999999</v>
      </c>
      <c r="IA26" s="9">
        <v>21.690999999999999</v>
      </c>
      <c r="IB26" s="9">
        <v>11.952999999999999</v>
      </c>
      <c r="IC26" s="9">
        <v>9.7370000000000001</v>
      </c>
      <c r="ID26" s="9">
        <v>9.0229999999999997</v>
      </c>
      <c r="IE26" s="9">
        <v>7.27</v>
      </c>
      <c r="IF26" s="9">
        <v>1.7529999999999999</v>
      </c>
      <c r="IG26" s="9">
        <v>33.494999999999997</v>
      </c>
      <c r="IH26" s="9">
        <v>20.309999999999999</v>
      </c>
      <c r="II26" s="9">
        <v>13.185</v>
      </c>
      <c r="IJ26" s="9">
        <v>25.952000000000002</v>
      </c>
      <c r="IK26" s="9">
        <v>15.499000000000001</v>
      </c>
      <c r="IL26" s="9">
        <v>10.452999999999999</v>
      </c>
      <c r="IM26" s="9">
        <v>3757.9630000000002</v>
      </c>
      <c r="IN26" s="9">
        <v>2016.4369999999999</v>
      </c>
      <c r="IO26" s="9">
        <v>1741.527</v>
      </c>
      <c r="IP26" s="9">
        <v>2644.9250000000002</v>
      </c>
      <c r="IQ26" s="9">
        <v>1675.7239999999999</v>
      </c>
    </row>
    <row r="27" spans="1:251">
      <c r="A27" s="10">
        <v>42309</v>
      </c>
      <c r="B27" s="9">
        <v>13.856</v>
      </c>
      <c r="C27" s="9">
        <v>16.715</v>
      </c>
      <c r="D27" s="9">
        <v>351.584</v>
      </c>
      <c r="E27" s="9">
        <v>204.47900000000001</v>
      </c>
      <c r="F27" s="9">
        <v>147.10499999999999</v>
      </c>
      <c r="G27" s="9">
        <v>162.554</v>
      </c>
      <c r="H27" s="9">
        <v>125.76600000000001</v>
      </c>
      <c r="I27" s="9">
        <v>36.787999999999997</v>
      </c>
      <c r="J27" s="9">
        <v>189.03100000000001</v>
      </c>
      <c r="K27" s="9">
        <v>78.712999999999994</v>
      </c>
      <c r="L27" s="9">
        <v>110.31699999999999</v>
      </c>
      <c r="M27" s="9">
        <v>182.86600000000001</v>
      </c>
      <c r="N27" s="9">
        <v>140.83000000000001</v>
      </c>
      <c r="O27" s="9">
        <v>42.034999999999997</v>
      </c>
      <c r="P27" s="9">
        <v>200.90899999999999</v>
      </c>
      <c r="Q27" s="9">
        <v>84.084000000000003</v>
      </c>
      <c r="R27" s="9">
        <v>116.825</v>
      </c>
      <c r="S27" s="9">
        <v>204.851</v>
      </c>
      <c r="T27" s="9">
        <v>91.215000000000003</v>
      </c>
      <c r="U27" s="9">
        <v>113.636</v>
      </c>
      <c r="V27" s="9">
        <v>2576.5700000000002</v>
      </c>
      <c r="W27" s="9">
        <v>1390.509</v>
      </c>
      <c r="X27" s="9">
        <v>1186.0609999999999</v>
      </c>
      <c r="Y27" s="9">
        <v>1896.0730000000001</v>
      </c>
      <c r="Z27" s="9">
        <v>1271.5060000000001</v>
      </c>
      <c r="AA27" s="9">
        <v>624.56799999999998</v>
      </c>
      <c r="AB27" s="9">
        <v>680.49699999999996</v>
      </c>
      <c r="AC27" s="9">
        <v>119.003</v>
      </c>
      <c r="AD27" s="9">
        <v>561.49400000000003</v>
      </c>
      <c r="AE27" s="9">
        <v>313.56099999999998</v>
      </c>
      <c r="AF27" s="9">
        <v>156.32300000000001</v>
      </c>
      <c r="AG27" s="9">
        <v>157.238</v>
      </c>
      <c r="AH27" s="9">
        <v>53.536999999999999</v>
      </c>
      <c r="AI27" s="9">
        <v>26.077999999999999</v>
      </c>
      <c r="AJ27" s="9">
        <v>27.459</v>
      </c>
      <c r="AK27" s="9">
        <v>23.466999999999999</v>
      </c>
      <c r="AL27" s="9">
        <v>16.395</v>
      </c>
      <c r="AM27" s="9">
        <v>7.0720000000000001</v>
      </c>
      <c r="AN27" s="9">
        <v>11.865</v>
      </c>
      <c r="AO27" s="9">
        <v>7.4219999999999997</v>
      </c>
      <c r="AP27" s="9">
        <v>4.4429999999999996</v>
      </c>
      <c r="AQ27" s="9">
        <v>11.603</v>
      </c>
      <c r="AR27" s="9">
        <v>8.9730000000000008</v>
      </c>
      <c r="AS27" s="9">
        <v>2.63</v>
      </c>
      <c r="AT27" s="9">
        <v>30.07</v>
      </c>
      <c r="AU27" s="9">
        <v>9.6820000000000004</v>
      </c>
      <c r="AV27" s="9">
        <v>20.387</v>
      </c>
      <c r="AW27" s="9">
        <v>287.31099999999998</v>
      </c>
      <c r="AX27" s="9">
        <v>143.43100000000001</v>
      </c>
      <c r="AY27" s="9">
        <v>143.87899999999999</v>
      </c>
      <c r="AZ27" s="9">
        <v>122.06100000000001</v>
      </c>
      <c r="BA27" s="9">
        <v>94.840999999999994</v>
      </c>
      <c r="BB27" s="9">
        <v>27.22</v>
      </c>
      <c r="BC27" s="9">
        <v>165.25</v>
      </c>
      <c r="BD27" s="9">
        <v>48.591000000000001</v>
      </c>
      <c r="BE27" s="9">
        <v>116.65900000000001</v>
      </c>
      <c r="BF27" s="9">
        <v>138.553</v>
      </c>
      <c r="BG27" s="9">
        <v>106.401</v>
      </c>
      <c r="BH27" s="9">
        <v>32.152000000000001</v>
      </c>
      <c r="BI27" s="9">
        <v>175.00800000000001</v>
      </c>
      <c r="BJ27" s="9">
        <v>49.921999999999997</v>
      </c>
      <c r="BK27" s="9">
        <v>125.086</v>
      </c>
      <c r="BL27" s="9">
        <v>177.114</v>
      </c>
      <c r="BM27" s="9">
        <v>56.012</v>
      </c>
      <c r="BN27" s="9">
        <v>121.102</v>
      </c>
      <c r="BO27" s="9">
        <v>2519.2240000000002</v>
      </c>
      <c r="BP27" s="9">
        <v>1314.133</v>
      </c>
      <c r="BQ27" s="9">
        <v>1205.0899999999999</v>
      </c>
      <c r="BR27" s="9">
        <v>1894.8219999999999</v>
      </c>
      <c r="BS27" s="9">
        <v>1187.941</v>
      </c>
      <c r="BT27" s="9">
        <v>706.88099999999997</v>
      </c>
      <c r="BU27" s="9">
        <v>624.40200000000004</v>
      </c>
      <c r="BV27" s="9">
        <v>126.193</v>
      </c>
      <c r="BW27" s="9">
        <v>498.209</v>
      </c>
      <c r="BX27" s="9">
        <v>311.10300000000001</v>
      </c>
      <c r="BY27" s="9">
        <v>142.006</v>
      </c>
      <c r="BZ27" s="9">
        <v>169.09800000000001</v>
      </c>
      <c r="CA27" s="9">
        <v>58.968000000000004</v>
      </c>
      <c r="CB27" s="9">
        <v>32.442</v>
      </c>
      <c r="CC27" s="9">
        <v>26.526</v>
      </c>
      <c r="CD27" s="9">
        <v>28.405000000000001</v>
      </c>
      <c r="CE27" s="9">
        <v>20.512</v>
      </c>
      <c r="CF27" s="9">
        <v>7.8929999999999998</v>
      </c>
      <c r="CG27" s="9">
        <v>14.718999999999999</v>
      </c>
      <c r="CH27" s="9">
        <v>11.026</v>
      </c>
      <c r="CI27" s="9">
        <v>3.6930000000000001</v>
      </c>
      <c r="CJ27" s="9">
        <v>13.686</v>
      </c>
      <c r="CK27" s="9">
        <v>9.4860000000000007</v>
      </c>
      <c r="CL27" s="9">
        <v>4.2</v>
      </c>
      <c r="CM27" s="9">
        <v>30.562999999999999</v>
      </c>
      <c r="CN27" s="9">
        <v>11.929</v>
      </c>
      <c r="CO27" s="9">
        <v>18.632999999999999</v>
      </c>
      <c r="CP27" s="9">
        <v>279.53500000000003</v>
      </c>
      <c r="CQ27" s="9">
        <v>125.53400000000001</v>
      </c>
      <c r="CR27" s="9">
        <v>154.001</v>
      </c>
      <c r="CS27" s="9">
        <v>118.396</v>
      </c>
      <c r="CT27" s="9">
        <v>78.680999999999997</v>
      </c>
      <c r="CU27" s="9">
        <v>39.715000000000003</v>
      </c>
      <c r="CV27" s="9">
        <v>161.13900000000001</v>
      </c>
      <c r="CW27" s="9">
        <v>46.853000000000002</v>
      </c>
      <c r="CX27" s="9">
        <v>114.286</v>
      </c>
      <c r="CY27" s="9">
        <v>138.13300000000001</v>
      </c>
      <c r="CZ27" s="9">
        <v>91.703000000000003</v>
      </c>
      <c r="DA27" s="9">
        <v>46.43</v>
      </c>
      <c r="DB27" s="9">
        <v>172.97</v>
      </c>
      <c r="DC27" s="9">
        <v>50.302</v>
      </c>
      <c r="DD27" s="9">
        <v>122.66800000000001</v>
      </c>
      <c r="DE27" s="9">
        <v>175.858</v>
      </c>
      <c r="DF27" s="9">
        <v>57.88</v>
      </c>
      <c r="DG27" s="9">
        <v>117.979</v>
      </c>
      <c r="DH27" s="9">
        <v>2204.7890000000002</v>
      </c>
      <c r="DI27" s="9">
        <v>1224.0409999999999</v>
      </c>
      <c r="DJ27" s="9">
        <v>980.74800000000005</v>
      </c>
      <c r="DK27" s="9">
        <v>1386.865</v>
      </c>
      <c r="DL27" s="9">
        <v>921.298</v>
      </c>
      <c r="DM27" s="9">
        <v>465.56700000000001</v>
      </c>
      <c r="DN27" s="9">
        <v>817.92399999999998</v>
      </c>
      <c r="DO27" s="9">
        <v>302.74299999999999</v>
      </c>
      <c r="DP27" s="9">
        <v>515.18100000000004</v>
      </c>
      <c r="DQ27" s="9">
        <v>234.322</v>
      </c>
      <c r="DR27" s="9">
        <v>131.21299999999999</v>
      </c>
      <c r="DS27" s="9">
        <v>103.10899999999999</v>
      </c>
      <c r="DT27" s="9">
        <v>70.484999999999999</v>
      </c>
      <c r="DU27" s="9">
        <v>44.012</v>
      </c>
      <c r="DV27" s="9">
        <v>26.472999999999999</v>
      </c>
      <c r="DW27" s="9">
        <v>29.311</v>
      </c>
      <c r="DX27" s="9">
        <v>22.183</v>
      </c>
      <c r="DY27" s="9">
        <v>7.1280000000000001</v>
      </c>
      <c r="DZ27" s="9">
        <v>20.084</v>
      </c>
      <c r="EA27" s="9">
        <v>14.336</v>
      </c>
      <c r="EB27" s="9">
        <v>5.7480000000000002</v>
      </c>
      <c r="EC27" s="9">
        <v>9.2270000000000003</v>
      </c>
      <c r="ED27" s="9">
        <v>7.8470000000000004</v>
      </c>
      <c r="EE27" s="9">
        <v>1.38</v>
      </c>
      <c r="EF27" s="9">
        <v>41.174999999999997</v>
      </c>
      <c r="EG27" s="9">
        <v>21.829000000000001</v>
      </c>
      <c r="EH27" s="9">
        <v>19.344999999999999</v>
      </c>
      <c r="EI27" s="9">
        <v>184.208</v>
      </c>
      <c r="EJ27" s="9">
        <v>101.913</v>
      </c>
      <c r="EK27" s="9">
        <v>82.295000000000002</v>
      </c>
      <c r="EL27" s="9">
        <v>66.753</v>
      </c>
      <c r="EM27" s="9">
        <v>50.795000000000002</v>
      </c>
      <c r="EN27" s="9">
        <v>15.957000000000001</v>
      </c>
      <c r="EO27" s="9">
        <v>117.455</v>
      </c>
      <c r="EP27" s="9">
        <v>51.118000000000002</v>
      </c>
      <c r="EQ27" s="9">
        <v>66.337000000000003</v>
      </c>
      <c r="ER27" s="9">
        <v>90.192999999999998</v>
      </c>
      <c r="ES27" s="9">
        <v>67.503</v>
      </c>
      <c r="ET27" s="9">
        <v>22.69</v>
      </c>
      <c r="EU27" s="9">
        <v>144.13</v>
      </c>
      <c r="EV27" s="9">
        <v>63.71</v>
      </c>
      <c r="EW27" s="9">
        <v>80.42</v>
      </c>
      <c r="EX27" s="9">
        <v>137.53899999999999</v>
      </c>
      <c r="EY27" s="9">
        <v>65.453999999999994</v>
      </c>
      <c r="EZ27" s="9">
        <v>72.084999999999994</v>
      </c>
      <c r="FA27" s="9">
        <v>1741.691</v>
      </c>
      <c r="FB27" s="9">
        <v>939.85500000000002</v>
      </c>
      <c r="FC27" s="9">
        <v>801.83600000000001</v>
      </c>
      <c r="FD27" s="9">
        <v>1184.8389999999999</v>
      </c>
      <c r="FE27" s="9">
        <v>775.88099999999997</v>
      </c>
      <c r="FF27" s="9">
        <v>408.95800000000003</v>
      </c>
      <c r="FG27" s="9">
        <v>556.85199999999998</v>
      </c>
      <c r="FH27" s="9">
        <v>163.97399999999999</v>
      </c>
      <c r="FI27" s="9">
        <v>392.87799999999999</v>
      </c>
      <c r="FJ27" s="9">
        <v>194.6</v>
      </c>
      <c r="FK27" s="9">
        <v>108.11499999999999</v>
      </c>
      <c r="FL27" s="9">
        <v>86.484999999999999</v>
      </c>
      <c r="FM27" s="9">
        <v>51.332999999999998</v>
      </c>
      <c r="FN27" s="9">
        <v>33.1</v>
      </c>
      <c r="FO27" s="9">
        <v>18.233000000000001</v>
      </c>
      <c r="FP27" s="9">
        <v>24.280999999999999</v>
      </c>
      <c r="FQ27" s="9">
        <v>18.731999999999999</v>
      </c>
      <c r="FR27" s="9">
        <v>5.548</v>
      </c>
      <c r="FS27" s="9">
        <v>16.038</v>
      </c>
      <c r="FT27" s="9">
        <v>11.87</v>
      </c>
      <c r="FU27" s="9">
        <v>4.1680000000000001</v>
      </c>
      <c r="FV27" s="9">
        <v>8.2430000000000003</v>
      </c>
      <c r="FW27" s="9">
        <v>6.8620000000000001</v>
      </c>
      <c r="FX27" s="9">
        <v>1.38</v>
      </c>
      <c r="FY27" s="9">
        <v>27.052</v>
      </c>
      <c r="FZ27" s="9">
        <v>14.367000000000001</v>
      </c>
      <c r="GA27" s="9">
        <v>12.685</v>
      </c>
      <c r="GB27" s="9">
        <v>159.9</v>
      </c>
      <c r="GC27" s="9">
        <v>86.975999999999999</v>
      </c>
      <c r="GD27" s="9">
        <v>72.924000000000007</v>
      </c>
      <c r="GE27" s="9">
        <v>61.351999999999997</v>
      </c>
      <c r="GF27" s="9">
        <v>47.063000000000002</v>
      </c>
      <c r="GG27" s="9">
        <v>14.288</v>
      </c>
      <c r="GH27" s="9">
        <v>98.549000000000007</v>
      </c>
      <c r="GI27" s="9">
        <v>39.912999999999997</v>
      </c>
      <c r="GJ27" s="9">
        <v>58.636000000000003</v>
      </c>
      <c r="GK27" s="9">
        <v>80.028999999999996</v>
      </c>
      <c r="GL27" s="9">
        <v>60.588000000000001</v>
      </c>
      <c r="GM27" s="9">
        <v>19.440999999999999</v>
      </c>
      <c r="GN27" s="9">
        <v>114.571</v>
      </c>
      <c r="GO27" s="9">
        <v>47.527000000000001</v>
      </c>
      <c r="GP27" s="9">
        <v>67.043999999999997</v>
      </c>
      <c r="GQ27" s="9">
        <v>114.587</v>
      </c>
      <c r="GR27" s="9">
        <v>51.783000000000001</v>
      </c>
      <c r="GS27" s="9">
        <v>62.804000000000002</v>
      </c>
      <c r="GT27" s="9">
        <v>463.09800000000001</v>
      </c>
      <c r="GU27" s="9">
        <v>284.185</v>
      </c>
      <c r="GV27" s="9">
        <v>178.91200000000001</v>
      </c>
      <c r="GW27" s="9">
        <v>202.02600000000001</v>
      </c>
      <c r="GX27" s="9">
        <v>145.417</v>
      </c>
      <c r="GY27" s="9">
        <v>56.609000000000002</v>
      </c>
      <c r="GZ27" s="9">
        <v>261.07100000000003</v>
      </c>
      <c r="HA27" s="9">
        <v>138.768</v>
      </c>
      <c r="HB27" s="9">
        <v>122.303</v>
      </c>
      <c r="HC27" s="9">
        <v>39.722000000000001</v>
      </c>
      <c r="HD27" s="9">
        <v>23.097999999999999</v>
      </c>
      <c r="HE27" s="9">
        <v>16.623999999999999</v>
      </c>
      <c r="HF27" s="9">
        <v>19.152999999999999</v>
      </c>
      <c r="HG27" s="9">
        <v>10.913</v>
      </c>
      <c r="HH27" s="9">
        <v>8.24</v>
      </c>
      <c r="HI27" s="9">
        <v>5.03</v>
      </c>
      <c r="HJ27" s="9">
        <v>3.45</v>
      </c>
      <c r="HK27" s="9">
        <v>1.58</v>
      </c>
      <c r="HL27" s="9">
        <v>4.0460000000000003</v>
      </c>
      <c r="HM27" s="9">
        <v>2.4660000000000002</v>
      </c>
      <c r="HN27" s="9">
        <v>1.58</v>
      </c>
      <c r="HO27" s="9">
        <v>0.98499999999999999</v>
      </c>
      <c r="HP27" s="9">
        <v>0.98499999999999999</v>
      </c>
      <c r="HQ27" s="9">
        <v>0</v>
      </c>
      <c r="HR27" s="9">
        <v>14.122999999999999</v>
      </c>
      <c r="HS27" s="9">
        <v>7.4619999999999997</v>
      </c>
      <c r="HT27" s="9">
        <v>6.66</v>
      </c>
      <c r="HU27" s="9">
        <v>24.306999999999999</v>
      </c>
      <c r="HV27" s="9">
        <v>14.936999999999999</v>
      </c>
      <c r="HW27" s="9">
        <v>9.3710000000000004</v>
      </c>
      <c r="HX27" s="9">
        <v>5.4009999999999998</v>
      </c>
      <c r="HY27" s="9">
        <v>3.7320000000000002</v>
      </c>
      <c r="HZ27" s="9">
        <v>1.669</v>
      </c>
      <c r="IA27" s="9">
        <v>18.905999999999999</v>
      </c>
      <c r="IB27" s="9">
        <v>11.205</v>
      </c>
      <c r="IC27" s="9">
        <v>7.702</v>
      </c>
      <c r="ID27" s="9">
        <v>10.164</v>
      </c>
      <c r="IE27" s="9">
        <v>6.915</v>
      </c>
      <c r="IF27" s="9">
        <v>3.2490000000000001</v>
      </c>
      <c r="IG27" s="9">
        <v>29.558</v>
      </c>
      <c r="IH27" s="9">
        <v>16.183</v>
      </c>
      <c r="II27" s="9">
        <v>13.375</v>
      </c>
      <c r="IJ27" s="9">
        <v>22.952000000000002</v>
      </c>
      <c r="IK27" s="9">
        <v>13.670999999999999</v>
      </c>
      <c r="IL27" s="9">
        <v>9.2810000000000006</v>
      </c>
      <c r="IM27" s="9">
        <v>3812.35</v>
      </c>
      <c r="IN27" s="9">
        <v>2035.2860000000001</v>
      </c>
      <c r="IO27" s="9">
        <v>1777.0640000000001</v>
      </c>
      <c r="IP27" s="9">
        <v>2689.4690000000001</v>
      </c>
      <c r="IQ27" s="9">
        <v>1682.9749999999999</v>
      </c>
    </row>
    <row r="28" spans="1:251">
      <c r="A28" s="10">
        <v>42339</v>
      </c>
      <c r="B28" s="9">
        <v>16.196999999999999</v>
      </c>
      <c r="C28" s="9">
        <v>18.698</v>
      </c>
      <c r="D28" s="9">
        <v>366.66300000000001</v>
      </c>
      <c r="E28" s="9">
        <v>215.32599999999999</v>
      </c>
      <c r="F28" s="9">
        <v>151.33799999999999</v>
      </c>
      <c r="G28" s="9">
        <v>181.74700000000001</v>
      </c>
      <c r="H28" s="9">
        <v>140.24199999999999</v>
      </c>
      <c r="I28" s="9">
        <v>41.506</v>
      </c>
      <c r="J28" s="9">
        <v>184.916</v>
      </c>
      <c r="K28" s="9">
        <v>75.084000000000003</v>
      </c>
      <c r="L28" s="9">
        <v>109.83199999999999</v>
      </c>
      <c r="M28" s="9">
        <v>204.13900000000001</v>
      </c>
      <c r="N28" s="9">
        <v>155.096</v>
      </c>
      <c r="O28" s="9">
        <v>49.043999999999997</v>
      </c>
      <c r="P28" s="9">
        <v>202.154</v>
      </c>
      <c r="Q28" s="9">
        <v>81.316000000000003</v>
      </c>
      <c r="R28" s="9">
        <v>120.83799999999999</v>
      </c>
      <c r="S28" s="9">
        <v>196.255</v>
      </c>
      <c r="T28" s="9">
        <v>83.247</v>
      </c>
      <c r="U28" s="9">
        <v>113.008</v>
      </c>
      <c r="V28" s="9">
        <v>2574.875</v>
      </c>
      <c r="W28" s="9">
        <v>1390.7929999999999</v>
      </c>
      <c r="X28" s="9">
        <v>1184.0820000000001</v>
      </c>
      <c r="Y28" s="9">
        <v>1904.59</v>
      </c>
      <c r="Z28" s="9">
        <v>1269.5519999999999</v>
      </c>
      <c r="AA28" s="9">
        <v>635.03700000000003</v>
      </c>
      <c r="AB28" s="9">
        <v>670.28499999999997</v>
      </c>
      <c r="AC28" s="9">
        <v>121.24</v>
      </c>
      <c r="AD28" s="9">
        <v>549.04499999999996</v>
      </c>
      <c r="AE28" s="9">
        <v>322.33300000000003</v>
      </c>
      <c r="AF28" s="9">
        <v>162.83799999999999</v>
      </c>
      <c r="AG28" s="9">
        <v>159.495</v>
      </c>
      <c r="AH28" s="9">
        <v>59.939</v>
      </c>
      <c r="AI28" s="9">
        <v>29.329000000000001</v>
      </c>
      <c r="AJ28" s="9">
        <v>30.61</v>
      </c>
      <c r="AK28" s="9">
        <v>31.166</v>
      </c>
      <c r="AL28" s="9">
        <v>21.49</v>
      </c>
      <c r="AM28" s="9">
        <v>9.6750000000000007</v>
      </c>
      <c r="AN28" s="9">
        <v>13.738</v>
      </c>
      <c r="AO28" s="9">
        <v>9.5169999999999995</v>
      </c>
      <c r="AP28" s="9">
        <v>4.2210000000000001</v>
      </c>
      <c r="AQ28" s="9">
        <v>17.428000000000001</v>
      </c>
      <c r="AR28" s="9">
        <v>11.974</v>
      </c>
      <c r="AS28" s="9">
        <v>5.4539999999999997</v>
      </c>
      <c r="AT28" s="9">
        <v>28.773</v>
      </c>
      <c r="AU28" s="9">
        <v>7.8390000000000004</v>
      </c>
      <c r="AV28" s="9">
        <v>20.934999999999999</v>
      </c>
      <c r="AW28" s="9">
        <v>284.21100000000001</v>
      </c>
      <c r="AX28" s="9">
        <v>142.71299999999999</v>
      </c>
      <c r="AY28" s="9">
        <v>141.49799999999999</v>
      </c>
      <c r="AZ28" s="9">
        <v>124.16</v>
      </c>
      <c r="BA28" s="9">
        <v>97.241</v>
      </c>
      <c r="BB28" s="9">
        <v>26.917999999999999</v>
      </c>
      <c r="BC28" s="9">
        <v>160.05099999999999</v>
      </c>
      <c r="BD28" s="9">
        <v>45.472000000000001</v>
      </c>
      <c r="BE28" s="9">
        <v>114.57899999999999</v>
      </c>
      <c r="BF28" s="9">
        <v>150.227</v>
      </c>
      <c r="BG28" s="9">
        <v>115.53400000000001</v>
      </c>
      <c r="BH28" s="9">
        <v>34.692999999999998</v>
      </c>
      <c r="BI28" s="9">
        <v>172.10599999999999</v>
      </c>
      <c r="BJ28" s="9">
        <v>47.304000000000002</v>
      </c>
      <c r="BK28" s="9">
        <v>124.80200000000001</v>
      </c>
      <c r="BL28" s="9">
        <v>173.78899999999999</v>
      </c>
      <c r="BM28" s="9">
        <v>54.988999999999997</v>
      </c>
      <c r="BN28" s="9">
        <v>118.801</v>
      </c>
      <c r="BO28" s="9">
        <v>2507.3090000000002</v>
      </c>
      <c r="BP28" s="9">
        <v>1310.8389999999999</v>
      </c>
      <c r="BQ28" s="9">
        <v>1196.47</v>
      </c>
      <c r="BR28" s="9">
        <v>1886.0029999999999</v>
      </c>
      <c r="BS28" s="9">
        <v>1190.2139999999999</v>
      </c>
      <c r="BT28" s="9">
        <v>695.78899999999999</v>
      </c>
      <c r="BU28" s="9">
        <v>621.30600000000004</v>
      </c>
      <c r="BV28" s="9">
        <v>120.624</v>
      </c>
      <c r="BW28" s="9">
        <v>500.68099999999998</v>
      </c>
      <c r="BX28" s="9">
        <v>296.94200000000001</v>
      </c>
      <c r="BY28" s="9">
        <v>136.05099999999999</v>
      </c>
      <c r="BZ28" s="9">
        <v>160.89099999999999</v>
      </c>
      <c r="CA28" s="9">
        <v>72.262</v>
      </c>
      <c r="CB28" s="9">
        <v>38.795999999999999</v>
      </c>
      <c r="CC28" s="9">
        <v>33.466000000000001</v>
      </c>
      <c r="CD28" s="9">
        <v>31.710999999999999</v>
      </c>
      <c r="CE28" s="9">
        <v>25.172000000000001</v>
      </c>
      <c r="CF28" s="9">
        <v>6.5389999999999997</v>
      </c>
      <c r="CG28" s="9">
        <v>14.728</v>
      </c>
      <c r="CH28" s="9">
        <v>10.935</v>
      </c>
      <c r="CI28" s="9">
        <v>3.7930000000000001</v>
      </c>
      <c r="CJ28" s="9">
        <v>16.983000000000001</v>
      </c>
      <c r="CK28" s="9">
        <v>14.237</v>
      </c>
      <c r="CL28" s="9">
        <v>2.746</v>
      </c>
      <c r="CM28" s="9">
        <v>40.551000000000002</v>
      </c>
      <c r="CN28" s="9">
        <v>13.624000000000001</v>
      </c>
      <c r="CO28" s="9">
        <v>26.927</v>
      </c>
      <c r="CP28" s="9">
        <v>253.845</v>
      </c>
      <c r="CQ28" s="9">
        <v>110.765</v>
      </c>
      <c r="CR28" s="9">
        <v>143.08000000000001</v>
      </c>
      <c r="CS28" s="9">
        <v>93.414000000000001</v>
      </c>
      <c r="CT28" s="9">
        <v>67.247</v>
      </c>
      <c r="CU28" s="9">
        <v>26.167999999999999</v>
      </c>
      <c r="CV28" s="9">
        <v>160.43100000000001</v>
      </c>
      <c r="CW28" s="9">
        <v>43.518999999999998</v>
      </c>
      <c r="CX28" s="9">
        <v>116.91200000000001</v>
      </c>
      <c r="CY28" s="9">
        <v>117.09099999999999</v>
      </c>
      <c r="CZ28" s="9">
        <v>85.066000000000003</v>
      </c>
      <c r="DA28" s="9">
        <v>32.024999999999999</v>
      </c>
      <c r="DB28" s="9">
        <v>179.851</v>
      </c>
      <c r="DC28" s="9">
        <v>50.985999999999997</v>
      </c>
      <c r="DD28" s="9">
        <v>128.86600000000001</v>
      </c>
      <c r="DE28" s="9">
        <v>175.15799999999999</v>
      </c>
      <c r="DF28" s="9">
        <v>54.453000000000003</v>
      </c>
      <c r="DG28" s="9">
        <v>120.705</v>
      </c>
      <c r="DH28" s="9">
        <v>2185.38</v>
      </c>
      <c r="DI28" s="9">
        <v>1220.354</v>
      </c>
      <c r="DJ28" s="9">
        <v>965.02599999999995</v>
      </c>
      <c r="DK28" s="9">
        <v>1391.252</v>
      </c>
      <c r="DL28" s="9">
        <v>932.11099999999999</v>
      </c>
      <c r="DM28" s="9">
        <v>459.14</v>
      </c>
      <c r="DN28" s="9">
        <v>794.12800000000004</v>
      </c>
      <c r="DO28" s="9">
        <v>288.24299999999999</v>
      </c>
      <c r="DP28" s="9">
        <v>505.88600000000002</v>
      </c>
      <c r="DQ28" s="9">
        <v>239.904</v>
      </c>
      <c r="DR28" s="9">
        <v>133.934</v>
      </c>
      <c r="DS28" s="9">
        <v>105.97</v>
      </c>
      <c r="DT28" s="9">
        <v>77.097999999999999</v>
      </c>
      <c r="DU28" s="9">
        <v>45.334000000000003</v>
      </c>
      <c r="DV28" s="9">
        <v>31.763999999999999</v>
      </c>
      <c r="DW28" s="9">
        <v>27.847999999999999</v>
      </c>
      <c r="DX28" s="9">
        <v>23.756</v>
      </c>
      <c r="DY28" s="9">
        <v>4.0919999999999996</v>
      </c>
      <c r="DZ28" s="9">
        <v>16.940999999999999</v>
      </c>
      <c r="EA28" s="9">
        <v>14.44</v>
      </c>
      <c r="EB28" s="9">
        <v>2.5019999999999998</v>
      </c>
      <c r="EC28" s="9">
        <v>10.907</v>
      </c>
      <c r="ED28" s="9">
        <v>9.3160000000000007</v>
      </c>
      <c r="EE28" s="9">
        <v>1.591</v>
      </c>
      <c r="EF28" s="9">
        <v>49.250999999999998</v>
      </c>
      <c r="EG28" s="9">
        <v>21.579000000000001</v>
      </c>
      <c r="EH28" s="9">
        <v>27.672000000000001</v>
      </c>
      <c r="EI28" s="9">
        <v>184.99</v>
      </c>
      <c r="EJ28" s="9">
        <v>102.56</v>
      </c>
      <c r="EK28" s="9">
        <v>82.43</v>
      </c>
      <c r="EL28" s="9">
        <v>61.795999999999999</v>
      </c>
      <c r="EM28" s="9">
        <v>48.171999999999997</v>
      </c>
      <c r="EN28" s="9">
        <v>13.624000000000001</v>
      </c>
      <c r="EO28" s="9">
        <v>123.194</v>
      </c>
      <c r="EP28" s="9">
        <v>54.387999999999998</v>
      </c>
      <c r="EQ28" s="9">
        <v>68.805999999999997</v>
      </c>
      <c r="ER28" s="9">
        <v>83.602999999999994</v>
      </c>
      <c r="ES28" s="9">
        <v>65.885999999999996</v>
      </c>
      <c r="ET28" s="9">
        <v>17.716999999999999</v>
      </c>
      <c r="EU28" s="9">
        <v>156.30099999999999</v>
      </c>
      <c r="EV28" s="9">
        <v>68.048000000000002</v>
      </c>
      <c r="EW28" s="9">
        <v>88.253</v>
      </c>
      <c r="EX28" s="9">
        <v>140.13499999999999</v>
      </c>
      <c r="EY28" s="9">
        <v>68.828000000000003</v>
      </c>
      <c r="EZ28" s="9">
        <v>71.308000000000007</v>
      </c>
      <c r="FA28" s="9">
        <v>1731.51</v>
      </c>
      <c r="FB28" s="9">
        <v>939.54399999999998</v>
      </c>
      <c r="FC28" s="9">
        <v>791.96500000000003</v>
      </c>
      <c r="FD28" s="9">
        <v>1191.0889999999999</v>
      </c>
      <c r="FE28" s="9">
        <v>786.94899999999996</v>
      </c>
      <c r="FF28" s="9">
        <v>404.14</v>
      </c>
      <c r="FG28" s="9">
        <v>540.41999999999996</v>
      </c>
      <c r="FH28" s="9">
        <v>152.595</v>
      </c>
      <c r="FI28" s="9">
        <v>387.82499999999999</v>
      </c>
      <c r="FJ28" s="9">
        <v>195.08799999999999</v>
      </c>
      <c r="FK28" s="9">
        <v>107.471</v>
      </c>
      <c r="FL28" s="9">
        <v>87.617000000000004</v>
      </c>
      <c r="FM28" s="9">
        <v>54.442</v>
      </c>
      <c r="FN28" s="9">
        <v>30.611000000000001</v>
      </c>
      <c r="FO28" s="9">
        <v>23.83</v>
      </c>
      <c r="FP28" s="9">
        <v>22.414999999999999</v>
      </c>
      <c r="FQ28" s="9">
        <v>18.768999999999998</v>
      </c>
      <c r="FR28" s="9">
        <v>3.6459999999999999</v>
      </c>
      <c r="FS28" s="9">
        <v>13.760999999999999</v>
      </c>
      <c r="FT28" s="9">
        <v>11.259</v>
      </c>
      <c r="FU28" s="9">
        <v>2.5019999999999998</v>
      </c>
      <c r="FV28" s="9">
        <v>8.6549999999999994</v>
      </c>
      <c r="FW28" s="9">
        <v>7.51</v>
      </c>
      <c r="FX28" s="9">
        <v>1.1439999999999999</v>
      </c>
      <c r="FY28" s="9">
        <v>32.026000000000003</v>
      </c>
      <c r="FZ28" s="9">
        <v>11.842000000000001</v>
      </c>
      <c r="GA28" s="9">
        <v>20.184000000000001</v>
      </c>
      <c r="GB28" s="9">
        <v>158.821</v>
      </c>
      <c r="GC28" s="9">
        <v>87.620999999999995</v>
      </c>
      <c r="GD28" s="9">
        <v>71.2</v>
      </c>
      <c r="GE28" s="9">
        <v>57.241999999999997</v>
      </c>
      <c r="GF28" s="9">
        <v>44.133000000000003</v>
      </c>
      <c r="GG28" s="9">
        <v>13.109</v>
      </c>
      <c r="GH28" s="9">
        <v>101.578</v>
      </c>
      <c r="GI28" s="9">
        <v>43.488</v>
      </c>
      <c r="GJ28" s="9">
        <v>58.091000000000001</v>
      </c>
      <c r="GK28" s="9">
        <v>74.132999999999996</v>
      </c>
      <c r="GL28" s="9">
        <v>57.378</v>
      </c>
      <c r="GM28" s="9">
        <v>16.754999999999999</v>
      </c>
      <c r="GN28" s="9">
        <v>120.955</v>
      </c>
      <c r="GO28" s="9">
        <v>50.093000000000004</v>
      </c>
      <c r="GP28" s="9">
        <v>70.861000000000004</v>
      </c>
      <c r="GQ28" s="9">
        <v>115.339</v>
      </c>
      <c r="GR28" s="9">
        <v>54.747</v>
      </c>
      <c r="GS28" s="9">
        <v>60.591999999999999</v>
      </c>
      <c r="GT28" s="9">
        <v>453.87099999999998</v>
      </c>
      <c r="GU28" s="9">
        <v>280.81</v>
      </c>
      <c r="GV28" s="9">
        <v>173.06100000000001</v>
      </c>
      <c r="GW28" s="9">
        <v>200.16200000000001</v>
      </c>
      <c r="GX28" s="9">
        <v>145.16200000000001</v>
      </c>
      <c r="GY28" s="9">
        <v>55</v>
      </c>
      <c r="GZ28" s="9">
        <v>253.708</v>
      </c>
      <c r="HA28" s="9">
        <v>135.648</v>
      </c>
      <c r="HB28" s="9">
        <v>118.06</v>
      </c>
      <c r="HC28" s="9">
        <v>44.816000000000003</v>
      </c>
      <c r="HD28" s="9">
        <v>26.463000000000001</v>
      </c>
      <c r="HE28" s="9">
        <v>18.353000000000002</v>
      </c>
      <c r="HF28" s="9">
        <v>22.657</v>
      </c>
      <c r="HG28" s="9">
        <v>14.723000000000001</v>
      </c>
      <c r="HH28" s="9">
        <v>7.9340000000000002</v>
      </c>
      <c r="HI28" s="9">
        <v>5.4329999999999998</v>
      </c>
      <c r="HJ28" s="9">
        <v>4.9859999999999998</v>
      </c>
      <c r="HK28" s="9">
        <v>0.44600000000000001</v>
      </c>
      <c r="HL28" s="9">
        <v>3.181</v>
      </c>
      <c r="HM28" s="9">
        <v>3.181</v>
      </c>
      <c r="HN28" s="9">
        <v>0</v>
      </c>
      <c r="HO28" s="9">
        <v>2.2519999999999998</v>
      </c>
      <c r="HP28" s="9">
        <v>1.806</v>
      </c>
      <c r="HQ28" s="9">
        <v>0.44600000000000001</v>
      </c>
      <c r="HR28" s="9">
        <v>17.224</v>
      </c>
      <c r="HS28" s="9">
        <v>9.7370000000000001</v>
      </c>
      <c r="HT28" s="9">
        <v>7.4870000000000001</v>
      </c>
      <c r="HU28" s="9">
        <v>26.169</v>
      </c>
      <c r="HV28" s="9">
        <v>14.939</v>
      </c>
      <c r="HW28" s="9">
        <v>11.23</v>
      </c>
      <c r="HX28" s="9">
        <v>4.5540000000000003</v>
      </c>
      <c r="HY28" s="9">
        <v>4.0389999999999997</v>
      </c>
      <c r="HZ28" s="9">
        <v>0.51500000000000001</v>
      </c>
      <c r="IA28" s="9">
        <v>21.616</v>
      </c>
      <c r="IB28" s="9">
        <v>10.9</v>
      </c>
      <c r="IC28" s="9">
        <v>10.715</v>
      </c>
      <c r="ID28" s="9">
        <v>9.4700000000000006</v>
      </c>
      <c r="IE28" s="9">
        <v>8.5079999999999991</v>
      </c>
      <c r="IF28" s="9">
        <v>0.96099999999999997</v>
      </c>
      <c r="IG28" s="9">
        <v>35.345999999999997</v>
      </c>
      <c r="IH28" s="9">
        <v>17.954999999999998</v>
      </c>
      <c r="II28" s="9">
        <v>17.391999999999999</v>
      </c>
      <c r="IJ28" s="9">
        <v>24.795999999999999</v>
      </c>
      <c r="IK28" s="9">
        <v>14.081</v>
      </c>
      <c r="IL28" s="9">
        <v>10.715</v>
      </c>
      <c r="IM28" s="9">
        <v>3834.1260000000002</v>
      </c>
      <c r="IN28" s="9">
        <v>2039.0060000000001</v>
      </c>
      <c r="IO28" s="9">
        <v>1795.12</v>
      </c>
      <c r="IP28" s="9">
        <v>2723.5450000000001</v>
      </c>
      <c r="IQ28" s="9">
        <v>1695.4690000000001</v>
      </c>
    </row>
    <row r="29" spans="1:251">
      <c r="A29" s="10">
        <v>42370</v>
      </c>
      <c r="B29" s="9">
        <v>8.3789999999999996</v>
      </c>
      <c r="C29" s="9">
        <v>16.849</v>
      </c>
      <c r="D29" s="9">
        <v>363.375</v>
      </c>
      <c r="E29" s="9">
        <v>215.77</v>
      </c>
      <c r="F29" s="9">
        <v>147.60599999999999</v>
      </c>
      <c r="G29" s="9">
        <v>182.25299999999999</v>
      </c>
      <c r="H29" s="9">
        <v>136.93600000000001</v>
      </c>
      <c r="I29" s="9">
        <v>45.317999999999998</v>
      </c>
      <c r="J29" s="9">
        <v>181.12200000000001</v>
      </c>
      <c r="K29" s="9">
        <v>78.834000000000003</v>
      </c>
      <c r="L29" s="9">
        <v>102.288</v>
      </c>
      <c r="M29" s="9">
        <v>222.43199999999999</v>
      </c>
      <c r="N29" s="9">
        <v>164.96600000000001</v>
      </c>
      <c r="O29" s="9">
        <v>57.465000000000003</v>
      </c>
      <c r="P29" s="9">
        <v>192.10499999999999</v>
      </c>
      <c r="Q29" s="9">
        <v>82.263000000000005</v>
      </c>
      <c r="R29" s="9">
        <v>109.842</v>
      </c>
      <c r="S29" s="9">
        <v>205.768</v>
      </c>
      <c r="T29" s="9">
        <v>96.677000000000007</v>
      </c>
      <c r="U29" s="9">
        <v>109.092</v>
      </c>
      <c r="V29" s="9">
        <v>2533.3150000000001</v>
      </c>
      <c r="W29" s="9">
        <v>1379.6389999999999</v>
      </c>
      <c r="X29" s="9">
        <v>1153.6759999999999</v>
      </c>
      <c r="Y29" s="9">
        <v>1879.2760000000001</v>
      </c>
      <c r="Z29" s="9">
        <v>1260.7950000000001</v>
      </c>
      <c r="AA29" s="9">
        <v>618.48099999999999</v>
      </c>
      <c r="AB29" s="9">
        <v>654.03899999999999</v>
      </c>
      <c r="AC29" s="9">
        <v>118.84399999999999</v>
      </c>
      <c r="AD29" s="9">
        <v>535.19500000000005</v>
      </c>
      <c r="AE29" s="9">
        <v>334.48899999999998</v>
      </c>
      <c r="AF29" s="9">
        <v>174.68</v>
      </c>
      <c r="AG29" s="9">
        <v>159.809</v>
      </c>
      <c r="AH29" s="9">
        <v>69.911000000000001</v>
      </c>
      <c r="AI29" s="9">
        <v>38.558</v>
      </c>
      <c r="AJ29" s="9">
        <v>31.352</v>
      </c>
      <c r="AK29" s="9">
        <v>38.979999999999997</v>
      </c>
      <c r="AL29" s="9">
        <v>28.428999999999998</v>
      </c>
      <c r="AM29" s="9">
        <v>10.551</v>
      </c>
      <c r="AN29" s="9">
        <v>15.711</v>
      </c>
      <c r="AO29" s="9">
        <v>9.56</v>
      </c>
      <c r="AP29" s="9">
        <v>6.1509999999999998</v>
      </c>
      <c r="AQ29" s="9">
        <v>23.268000000000001</v>
      </c>
      <c r="AR29" s="9">
        <v>18.869</v>
      </c>
      <c r="AS29" s="9">
        <v>4.4000000000000004</v>
      </c>
      <c r="AT29" s="9">
        <v>30.931000000000001</v>
      </c>
      <c r="AU29" s="9">
        <v>10.129</v>
      </c>
      <c r="AV29" s="9">
        <v>20.802</v>
      </c>
      <c r="AW29" s="9">
        <v>287.60500000000002</v>
      </c>
      <c r="AX29" s="9">
        <v>146.024</v>
      </c>
      <c r="AY29" s="9">
        <v>141.58099999999999</v>
      </c>
      <c r="AZ29" s="9">
        <v>125</v>
      </c>
      <c r="BA29" s="9">
        <v>100.78100000000001</v>
      </c>
      <c r="BB29" s="9">
        <v>24.219000000000001</v>
      </c>
      <c r="BC29" s="9">
        <v>162.60499999999999</v>
      </c>
      <c r="BD29" s="9">
        <v>45.243000000000002</v>
      </c>
      <c r="BE29" s="9">
        <v>117.36199999999999</v>
      </c>
      <c r="BF29" s="9">
        <v>159.31100000000001</v>
      </c>
      <c r="BG29" s="9">
        <v>126.13</v>
      </c>
      <c r="BH29" s="9">
        <v>33.18</v>
      </c>
      <c r="BI29" s="9">
        <v>175.178</v>
      </c>
      <c r="BJ29" s="9">
        <v>48.548999999999999</v>
      </c>
      <c r="BK29" s="9">
        <v>126.629</v>
      </c>
      <c r="BL29" s="9">
        <v>178.316</v>
      </c>
      <c r="BM29" s="9">
        <v>54.802999999999997</v>
      </c>
      <c r="BN29" s="9">
        <v>123.51300000000001</v>
      </c>
      <c r="BO29" s="9">
        <v>2455.5419999999999</v>
      </c>
      <c r="BP29" s="9">
        <v>1290.0440000000001</v>
      </c>
      <c r="BQ29" s="9">
        <v>1165.498</v>
      </c>
      <c r="BR29" s="9">
        <v>1832.0509999999999</v>
      </c>
      <c r="BS29" s="9">
        <v>1164.886</v>
      </c>
      <c r="BT29" s="9">
        <v>667.16600000000005</v>
      </c>
      <c r="BU29" s="9">
        <v>623.49099999999999</v>
      </c>
      <c r="BV29" s="9">
        <v>125.158</v>
      </c>
      <c r="BW29" s="9">
        <v>498.33300000000003</v>
      </c>
      <c r="BX29" s="9">
        <v>311.10199999999998</v>
      </c>
      <c r="BY29" s="9">
        <v>153.42699999999999</v>
      </c>
      <c r="BZ29" s="9">
        <v>157.67500000000001</v>
      </c>
      <c r="CA29" s="9">
        <v>72.599000000000004</v>
      </c>
      <c r="CB29" s="9">
        <v>45.253999999999998</v>
      </c>
      <c r="CC29" s="9">
        <v>27.344999999999999</v>
      </c>
      <c r="CD29" s="9">
        <v>43.338999999999999</v>
      </c>
      <c r="CE29" s="9">
        <v>33.243000000000002</v>
      </c>
      <c r="CF29" s="9">
        <v>10.096</v>
      </c>
      <c r="CG29" s="9">
        <v>22.988</v>
      </c>
      <c r="CH29" s="9">
        <v>17.109000000000002</v>
      </c>
      <c r="CI29" s="9">
        <v>5.8789999999999996</v>
      </c>
      <c r="CJ29" s="9">
        <v>20.352</v>
      </c>
      <c r="CK29" s="9">
        <v>16.135000000000002</v>
      </c>
      <c r="CL29" s="9">
        <v>4.2169999999999996</v>
      </c>
      <c r="CM29" s="9">
        <v>29.26</v>
      </c>
      <c r="CN29" s="9">
        <v>12.010999999999999</v>
      </c>
      <c r="CO29" s="9">
        <v>17.248999999999999</v>
      </c>
      <c r="CP29" s="9">
        <v>260.57</v>
      </c>
      <c r="CQ29" s="9">
        <v>120.43300000000001</v>
      </c>
      <c r="CR29" s="9">
        <v>140.137</v>
      </c>
      <c r="CS29" s="9">
        <v>105.42100000000001</v>
      </c>
      <c r="CT29" s="9">
        <v>78.096999999999994</v>
      </c>
      <c r="CU29" s="9">
        <v>27.324000000000002</v>
      </c>
      <c r="CV29" s="9">
        <v>155.149</v>
      </c>
      <c r="CW29" s="9">
        <v>42.337000000000003</v>
      </c>
      <c r="CX29" s="9">
        <v>112.813</v>
      </c>
      <c r="CY29" s="9">
        <v>143.32599999999999</v>
      </c>
      <c r="CZ29" s="9">
        <v>106.304</v>
      </c>
      <c r="DA29" s="9">
        <v>37.021999999999998</v>
      </c>
      <c r="DB29" s="9">
        <v>167.77600000000001</v>
      </c>
      <c r="DC29" s="9">
        <v>47.122999999999998</v>
      </c>
      <c r="DD29" s="9">
        <v>120.65300000000001</v>
      </c>
      <c r="DE29" s="9">
        <v>178.137</v>
      </c>
      <c r="DF29" s="9">
        <v>59.445</v>
      </c>
      <c r="DG29" s="9">
        <v>118.691</v>
      </c>
      <c r="DH29" s="9">
        <v>2136.0360000000001</v>
      </c>
      <c r="DI29" s="9">
        <v>1191.3820000000001</v>
      </c>
      <c r="DJ29" s="9">
        <v>944.654</v>
      </c>
      <c r="DK29" s="9">
        <v>1357.88</v>
      </c>
      <c r="DL29" s="9">
        <v>904.71799999999996</v>
      </c>
      <c r="DM29" s="9">
        <v>453.16199999999998</v>
      </c>
      <c r="DN29" s="9">
        <v>778.15499999999997</v>
      </c>
      <c r="DO29" s="9">
        <v>286.66399999999999</v>
      </c>
      <c r="DP29" s="9">
        <v>491.49200000000002</v>
      </c>
      <c r="DQ29" s="9">
        <v>249.86099999999999</v>
      </c>
      <c r="DR29" s="9">
        <v>142.47900000000001</v>
      </c>
      <c r="DS29" s="9">
        <v>107.38200000000001</v>
      </c>
      <c r="DT29" s="9">
        <v>85.472999999999999</v>
      </c>
      <c r="DU29" s="9">
        <v>58.015000000000001</v>
      </c>
      <c r="DV29" s="9">
        <v>27.457999999999998</v>
      </c>
      <c r="DW29" s="9">
        <v>35.856999999999999</v>
      </c>
      <c r="DX29" s="9">
        <v>28.518000000000001</v>
      </c>
      <c r="DY29" s="9">
        <v>7.3390000000000004</v>
      </c>
      <c r="DZ29" s="9">
        <v>18.728999999999999</v>
      </c>
      <c r="EA29" s="9">
        <v>17.611000000000001</v>
      </c>
      <c r="EB29" s="9">
        <v>1.119</v>
      </c>
      <c r="EC29" s="9">
        <v>17.128</v>
      </c>
      <c r="ED29" s="9">
        <v>10.907999999999999</v>
      </c>
      <c r="EE29" s="9">
        <v>6.22</v>
      </c>
      <c r="EF29" s="9">
        <v>49.616</v>
      </c>
      <c r="EG29" s="9">
        <v>29.497</v>
      </c>
      <c r="EH29" s="9">
        <v>20.119</v>
      </c>
      <c r="EI29" s="9">
        <v>190.851</v>
      </c>
      <c r="EJ29" s="9">
        <v>102.94</v>
      </c>
      <c r="EK29" s="9">
        <v>87.911000000000001</v>
      </c>
      <c r="EL29" s="9">
        <v>60.725000000000001</v>
      </c>
      <c r="EM29" s="9">
        <v>46.226999999999997</v>
      </c>
      <c r="EN29" s="9">
        <v>14.497999999999999</v>
      </c>
      <c r="EO29" s="9">
        <v>130.126</v>
      </c>
      <c r="EP29" s="9">
        <v>56.713000000000001</v>
      </c>
      <c r="EQ29" s="9">
        <v>73.412000000000006</v>
      </c>
      <c r="ER29" s="9">
        <v>91.394000000000005</v>
      </c>
      <c r="ES29" s="9">
        <v>69.557000000000002</v>
      </c>
      <c r="ET29" s="9">
        <v>21.837</v>
      </c>
      <c r="EU29" s="9">
        <v>158.46700000000001</v>
      </c>
      <c r="EV29" s="9">
        <v>72.921999999999997</v>
      </c>
      <c r="EW29" s="9">
        <v>85.545000000000002</v>
      </c>
      <c r="EX29" s="9">
        <v>148.85499999999999</v>
      </c>
      <c r="EY29" s="9">
        <v>74.323999999999998</v>
      </c>
      <c r="EZ29" s="9">
        <v>74.531000000000006</v>
      </c>
      <c r="FA29" s="9">
        <v>1702.751</v>
      </c>
      <c r="FB29" s="9">
        <v>924.30200000000002</v>
      </c>
      <c r="FC29" s="9">
        <v>778.44899999999996</v>
      </c>
      <c r="FD29" s="9">
        <v>1169.106</v>
      </c>
      <c r="FE29" s="9">
        <v>765.27700000000004</v>
      </c>
      <c r="FF29" s="9">
        <v>403.82900000000001</v>
      </c>
      <c r="FG29" s="9">
        <v>533.64499999999998</v>
      </c>
      <c r="FH29" s="9">
        <v>159.02500000000001</v>
      </c>
      <c r="FI29" s="9">
        <v>374.62</v>
      </c>
      <c r="FJ29" s="9">
        <v>206.279</v>
      </c>
      <c r="FK29" s="9">
        <v>115.84099999999999</v>
      </c>
      <c r="FL29" s="9">
        <v>90.438000000000002</v>
      </c>
      <c r="FM29" s="9">
        <v>64.275000000000006</v>
      </c>
      <c r="FN29" s="9">
        <v>43.165999999999997</v>
      </c>
      <c r="FO29" s="9">
        <v>21.109000000000002</v>
      </c>
      <c r="FP29" s="9">
        <v>29.23</v>
      </c>
      <c r="FQ29" s="9">
        <v>23.986999999999998</v>
      </c>
      <c r="FR29" s="9">
        <v>5.2430000000000003</v>
      </c>
      <c r="FS29" s="9">
        <v>14.951000000000001</v>
      </c>
      <c r="FT29" s="9">
        <v>14.048</v>
      </c>
      <c r="FU29" s="9">
        <v>0.90300000000000002</v>
      </c>
      <c r="FV29" s="9">
        <v>14.279</v>
      </c>
      <c r="FW29" s="9">
        <v>9.9390000000000001</v>
      </c>
      <c r="FX29" s="9">
        <v>4.34</v>
      </c>
      <c r="FY29" s="9">
        <v>35.043999999999997</v>
      </c>
      <c r="FZ29" s="9">
        <v>19.178999999999998</v>
      </c>
      <c r="GA29" s="9">
        <v>15.866</v>
      </c>
      <c r="GB29" s="9">
        <v>165.11600000000001</v>
      </c>
      <c r="GC29" s="9">
        <v>88.29</v>
      </c>
      <c r="GD29" s="9">
        <v>76.825999999999993</v>
      </c>
      <c r="GE29" s="9">
        <v>57.706000000000003</v>
      </c>
      <c r="GF29" s="9">
        <v>43.591999999999999</v>
      </c>
      <c r="GG29" s="9">
        <v>14.113</v>
      </c>
      <c r="GH29" s="9">
        <v>107.41</v>
      </c>
      <c r="GI29" s="9">
        <v>44.697000000000003</v>
      </c>
      <c r="GJ29" s="9">
        <v>62.713000000000001</v>
      </c>
      <c r="GK29" s="9">
        <v>82.153000000000006</v>
      </c>
      <c r="GL29" s="9">
        <v>62.796999999999997</v>
      </c>
      <c r="GM29" s="9">
        <v>19.356999999999999</v>
      </c>
      <c r="GN29" s="9">
        <v>124.126</v>
      </c>
      <c r="GO29" s="9">
        <v>53.045000000000002</v>
      </c>
      <c r="GP29" s="9">
        <v>71.081000000000003</v>
      </c>
      <c r="GQ29" s="9">
        <v>122.36199999999999</v>
      </c>
      <c r="GR29" s="9">
        <v>58.744999999999997</v>
      </c>
      <c r="GS29" s="9">
        <v>63.616</v>
      </c>
      <c r="GT29" s="9">
        <v>433.28500000000003</v>
      </c>
      <c r="GU29" s="9">
        <v>267.08</v>
      </c>
      <c r="GV29" s="9">
        <v>166.20500000000001</v>
      </c>
      <c r="GW29" s="9">
        <v>188.774</v>
      </c>
      <c r="GX29" s="9">
        <v>139.44200000000001</v>
      </c>
      <c r="GY29" s="9">
        <v>49.332000000000001</v>
      </c>
      <c r="GZ29" s="9">
        <v>244.511</v>
      </c>
      <c r="HA29" s="9">
        <v>127.63800000000001</v>
      </c>
      <c r="HB29" s="9">
        <v>116.872</v>
      </c>
      <c r="HC29" s="9">
        <v>43.581000000000003</v>
      </c>
      <c r="HD29" s="9">
        <v>26.638000000000002</v>
      </c>
      <c r="HE29" s="9">
        <v>16.943999999999999</v>
      </c>
      <c r="HF29" s="9">
        <v>21.198</v>
      </c>
      <c r="HG29" s="9">
        <v>14.849</v>
      </c>
      <c r="HH29" s="9">
        <v>6.3490000000000002</v>
      </c>
      <c r="HI29" s="9">
        <v>6.6269999999999998</v>
      </c>
      <c r="HJ29" s="9">
        <v>4.5309999999999997</v>
      </c>
      <c r="HK29" s="9">
        <v>2.0950000000000002</v>
      </c>
      <c r="HL29" s="9">
        <v>3.778</v>
      </c>
      <c r="HM29" s="9">
        <v>3.5630000000000002</v>
      </c>
      <c r="HN29" s="9">
        <v>0.215</v>
      </c>
      <c r="HO29" s="9">
        <v>2.8490000000000002</v>
      </c>
      <c r="HP29" s="9">
        <v>0.96899999999999997</v>
      </c>
      <c r="HQ29" s="9">
        <v>1.88</v>
      </c>
      <c r="HR29" s="9">
        <v>14.571</v>
      </c>
      <c r="HS29" s="9">
        <v>10.318</v>
      </c>
      <c r="HT29" s="9">
        <v>4.2539999999999996</v>
      </c>
      <c r="HU29" s="9">
        <v>25.734999999999999</v>
      </c>
      <c r="HV29" s="9">
        <v>14.65</v>
      </c>
      <c r="HW29" s="9">
        <v>11.084</v>
      </c>
      <c r="HX29" s="9">
        <v>3.0190000000000001</v>
      </c>
      <c r="HY29" s="9">
        <v>2.6349999999999998</v>
      </c>
      <c r="HZ29" s="9">
        <v>0.38500000000000001</v>
      </c>
      <c r="IA29" s="9">
        <v>22.715</v>
      </c>
      <c r="IB29" s="9">
        <v>12.016</v>
      </c>
      <c r="IC29" s="9">
        <v>10.699</v>
      </c>
      <c r="ID29" s="9">
        <v>9.24</v>
      </c>
      <c r="IE29" s="9">
        <v>6.76</v>
      </c>
      <c r="IF29" s="9">
        <v>2.48</v>
      </c>
      <c r="IG29" s="9">
        <v>34.341000000000001</v>
      </c>
      <c r="IH29" s="9">
        <v>19.878</v>
      </c>
      <c r="II29" s="9">
        <v>14.462999999999999</v>
      </c>
      <c r="IJ29" s="9">
        <v>26.492999999999999</v>
      </c>
      <c r="IK29" s="9">
        <v>15.579000000000001</v>
      </c>
      <c r="IL29" s="9">
        <v>10.914999999999999</v>
      </c>
      <c r="IM29" s="9">
        <v>3740.2190000000001</v>
      </c>
      <c r="IN29" s="9">
        <v>2004.0840000000001</v>
      </c>
      <c r="IO29" s="9">
        <v>1736.135</v>
      </c>
      <c r="IP29" s="9">
        <v>2634.741</v>
      </c>
      <c r="IQ29" s="9">
        <v>1652.16</v>
      </c>
    </row>
    <row r="30" spans="1:251">
      <c r="A30" s="10">
        <v>42401</v>
      </c>
      <c r="B30" s="9">
        <v>8.0709999999999997</v>
      </c>
      <c r="C30" s="9">
        <v>15.426</v>
      </c>
      <c r="D30" s="9">
        <v>348.07600000000002</v>
      </c>
      <c r="E30" s="9">
        <v>207.334</v>
      </c>
      <c r="F30" s="9">
        <v>140.74199999999999</v>
      </c>
      <c r="G30" s="9">
        <v>173.36</v>
      </c>
      <c r="H30" s="9">
        <v>136.63200000000001</v>
      </c>
      <c r="I30" s="9">
        <v>36.728000000000002</v>
      </c>
      <c r="J30" s="9">
        <v>174.71600000000001</v>
      </c>
      <c r="K30" s="9">
        <v>70.701999999999998</v>
      </c>
      <c r="L30" s="9">
        <v>104.015</v>
      </c>
      <c r="M30" s="9">
        <v>191.78399999999999</v>
      </c>
      <c r="N30" s="9">
        <v>149.71700000000001</v>
      </c>
      <c r="O30" s="9">
        <v>42.067999999999998</v>
      </c>
      <c r="P30" s="9">
        <v>185.601</v>
      </c>
      <c r="Q30" s="9">
        <v>73.802000000000007</v>
      </c>
      <c r="R30" s="9">
        <v>111.79900000000001</v>
      </c>
      <c r="S30" s="9">
        <v>188.322</v>
      </c>
      <c r="T30" s="9">
        <v>81.322000000000003</v>
      </c>
      <c r="U30" s="9">
        <v>107</v>
      </c>
      <c r="V30" s="9">
        <v>2566.971</v>
      </c>
      <c r="W30" s="9">
        <v>1395.7529999999999</v>
      </c>
      <c r="X30" s="9">
        <v>1171.2170000000001</v>
      </c>
      <c r="Y30" s="9">
        <v>1910.8109999999999</v>
      </c>
      <c r="Z30" s="9">
        <v>1286.2270000000001</v>
      </c>
      <c r="AA30" s="9">
        <v>624.58399999999995</v>
      </c>
      <c r="AB30" s="9">
        <v>656.15899999999999</v>
      </c>
      <c r="AC30" s="9">
        <v>109.526</v>
      </c>
      <c r="AD30" s="9">
        <v>546.63300000000004</v>
      </c>
      <c r="AE30" s="9">
        <v>318.50700000000001</v>
      </c>
      <c r="AF30" s="9">
        <v>163.22800000000001</v>
      </c>
      <c r="AG30" s="9">
        <v>155.279</v>
      </c>
      <c r="AH30" s="9">
        <v>63.030999999999999</v>
      </c>
      <c r="AI30" s="9">
        <v>32.139000000000003</v>
      </c>
      <c r="AJ30" s="9">
        <v>30.890999999999998</v>
      </c>
      <c r="AK30" s="9">
        <v>28.542999999999999</v>
      </c>
      <c r="AL30" s="9">
        <v>22.201000000000001</v>
      </c>
      <c r="AM30" s="9">
        <v>6.3419999999999996</v>
      </c>
      <c r="AN30" s="9">
        <v>15.808999999999999</v>
      </c>
      <c r="AO30" s="9">
        <v>11.863</v>
      </c>
      <c r="AP30" s="9">
        <v>3.9460000000000002</v>
      </c>
      <c r="AQ30" s="9">
        <v>12.734999999999999</v>
      </c>
      <c r="AR30" s="9">
        <v>10.337999999999999</v>
      </c>
      <c r="AS30" s="9">
        <v>2.3959999999999999</v>
      </c>
      <c r="AT30" s="9">
        <v>34.488</v>
      </c>
      <c r="AU30" s="9">
        <v>9.9380000000000006</v>
      </c>
      <c r="AV30" s="9">
        <v>24.548999999999999</v>
      </c>
      <c r="AW30" s="9">
        <v>274.77100000000002</v>
      </c>
      <c r="AX30" s="9">
        <v>139.88</v>
      </c>
      <c r="AY30" s="9">
        <v>134.89099999999999</v>
      </c>
      <c r="AZ30" s="9">
        <v>122.226</v>
      </c>
      <c r="BA30" s="9">
        <v>98.265000000000001</v>
      </c>
      <c r="BB30" s="9">
        <v>23.960999999999999</v>
      </c>
      <c r="BC30" s="9">
        <v>152.54599999999999</v>
      </c>
      <c r="BD30" s="9">
        <v>41.615000000000002</v>
      </c>
      <c r="BE30" s="9">
        <v>110.931</v>
      </c>
      <c r="BF30" s="9">
        <v>144.12</v>
      </c>
      <c r="BG30" s="9">
        <v>114.77200000000001</v>
      </c>
      <c r="BH30" s="9">
        <v>29.347999999999999</v>
      </c>
      <c r="BI30" s="9">
        <v>174.387</v>
      </c>
      <c r="BJ30" s="9">
        <v>48.456000000000003</v>
      </c>
      <c r="BK30" s="9">
        <v>125.931</v>
      </c>
      <c r="BL30" s="9">
        <v>168.35400000000001</v>
      </c>
      <c r="BM30" s="9">
        <v>53.478000000000002</v>
      </c>
      <c r="BN30" s="9">
        <v>114.877</v>
      </c>
      <c r="BO30" s="9">
        <v>2514.5920000000001</v>
      </c>
      <c r="BP30" s="9">
        <v>1312.6559999999999</v>
      </c>
      <c r="BQ30" s="9">
        <v>1201.9359999999999</v>
      </c>
      <c r="BR30" s="9">
        <v>1871.7159999999999</v>
      </c>
      <c r="BS30" s="9">
        <v>1182.33</v>
      </c>
      <c r="BT30" s="9">
        <v>689.38599999999997</v>
      </c>
      <c r="BU30" s="9">
        <v>642.87599999999998</v>
      </c>
      <c r="BV30" s="9">
        <v>130.32599999999999</v>
      </c>
      <c r="BW30" s="9">
        <v>512.54999999999995</v>
      </c>
      <c r="BX30" s="9">
        <v>322.05099999999999</v>
      </c>
      <c r="BY30" s="9">
        <v>150.816</v>
      </c>
      <c r="BZ30" s="9">
        <v>171.23400000000001</v>
      </c>
      <c r="CA30" s="9">
        <v>79.593999999999994</v>
      </c>
      <c r="CB30" s="9">
        <v>42.984999999999999</v>
      </c>
      <c r="CC30" s="9">
        <v>36.609000000000002</v>
      </c>
      <c r="CD30" s="9">
        <v>39.475999999999999</v>
      </c>
      <c r="CE30" s="9">
        <v>28.824000000000002</v>
      </c>
      <c r="CF30" s="9">
        <v>10.651999999999999</v>
      </c>
      <c r="CG30" s="9">
        <v>20.751999999999999</v>
      </c>
      <c r="CH30" s="9">
        <v>15.507999999999999</v>
      </c>
      <c r="CI30" s="9">
        <v>5.2439999999999998</v>
      </c>
      <c r="CJ30" s="9">
        <v>18.724</v>
      </c>
      <c r="CK30" s="9">
        <v>13.316000000000001</v>
      </c>
      <c r="CL30" s="9">
        <v>5.4080000000000004</v>
      </c>
      <c r="CM30" s="9">
        <v>40.118000000000002</v>
      </c>
      <c r="CN30" s="9">
        <v>14.161</v>
      </c>
      <c r="CO30" s="9">
        <v>25.957000000000001</v>
      </c>
      <c r="CP30" s="9">
        <v>270.04599999999999</v>
      </c>
      <c r="CQ30" s="9">
        <v>122.465</v>
      </c>
      <c r="CR30" s="9">
        <v>147.58099999999999</v>
      </c>
      <c r="CS30" s="9">
        <v>107.86199999999999</v>
      </c>
      <c r="CT30" s="9">
        <v>75.66</v>
      </c>
      <c r="CU30" s="9">
        <v>32.201000000000001</v>
      </c>
      <c r="CV30" s="9">
        <v>162.184</v>
      </c>
      <c r="CW30" s="9">
        <v>46.805</v>
      </c>
      <c r="CX30" s="9">
        <v>115.379</v>
      </c>
      <c r="CY30" s="9">
        <v>139.227</v>
      </c>
      <c r="CZ30" s="9">
        <v>99.126999999999995</v>
      </c>
      <c r="DA30" s="9">
        <v>40.1</v>
      </c>
      <c r="DB30" s="9">
        <v>182.82300000000001</v>
      </c>
      <c r="DC30" s="9">
        <v>51.689</v>
      </c>
      <c r="DD30" s="9">
        <v>131.13399999999999</v>
      </c>
      <c r="DE30" s="9">
        <v>182.93600000000001</v>
      </c>
      <c r="DF30" s="9">
        <v>62.311999999999998</v>
      </c>
      <c r="DG30" s="9">
        <v>120.623</v>
      </c>
      <c r="DH30" s="9">
        <v>2187.8829999999998</v>
      </c>
      <c r="DI30" s="9">
        <v>1216.633</v>
      </c>
      <c r="DJ30" s="9">
        <v>971.25</v>
      </c>
      <c r="DK30" s="9">
        <v>1382.22</v>
      </c>
      <c r="DL30" s="9">
        <v>922.76499999999999</v>
      </c>
      <c r="DM30" s="9">
        <v>459.45499999999998</v>
      </c>
      <c r="DN30" s="9">
        <v>805.66300000000001</v>
      </c>
      <c r="DO30" s="9">
        <v>293.86799999999999</v>
      </c>
      <c r="DP30" s="9">
        <v>511.79500000000002</v>
      </c>
      <c r="DQ30" s="9">
        <v>228.81700000000001</v>
      </c>
      <c r="DR30" s="9">
        <v>136.285</v>
      </c>
      <c r="DS30" s="9">
        <v>92.531999999999996</v>
      </c>
      <c r="DT30" s="9">
        <v>70.965999999999994</v>
      </c>
      <c r="DU30" s="9">
        <v>49.927999999999997</v>
      </c>
      <c r="DV30" s="9">
        <v>21.038</v>
      </c>
      <c r="DW30" s="9">
        <v>25.24</v>
      </c>
      <c r="DX30" s="9">
        <v>22.478999999999999</v>
      </c>
      <c r="DY30" s="9">
        <v>2.76</v>
      </c>
      <c r="DZ30" s="9">
        <v>13.433999999999999</v>
      </c>
      <c r="EA30" s="9">
        <v>11.676</v>
      </c>
      <c r="EB30" s="9">
        <v>1.758</v>
      </c>
      <c r="EC30" s="9">
        <v>11.805</v>
      </c>
      <c r="ED30" s="9">
        <v>10.803000000000001</v>
      </c>
      <c r="EE30" s="9">
        <v>1.002</v>
      </c>
      <c r="EF30" s="9">
        <v>45.725999999999999</v>
      </c>
      <c r="EG30" s="9">
        <v>27.449000000000002</v>
      </c>
      <c r="EH30" s="9">
        <v>18.277000000000001</v>
      </c>
      <c r="EI30" s="9">
        <v>179.37100000000001</v>
      </c>
      <c r="EJ30" s="9">
        <v>101.84399999999999</v>
      </c>
      <c r="EK30" s="9">
        <v>77.528000000000006</v>
      </c>
      <c r="EL30" s="9">
        <v>58.28</v>
      </c>
      <c r="EM30" s="9">
        <v>45.063000000000002</v>
      </c>
      <c r="EN30" s="9">
        <v>13.217000000000001</v>
      </c>
      <c r="EO30" s="9">
        <v>121.09099999999999</v>
      </c>
      <c r="EP30" s="9">
        <v>56.780999999999999</v>
      </c>
      <c r="EQ30" s="9">
        <v>64.31</v>
      </c>
      <c r="ER30" s="9">
        <v>78.018000000000001</v>
      </c>
      <c r="ES30" s="9">
        <v>62.923000000000002</v>
      </c>
      <c r="ET30" s="9">
        <v>15.095000000000001</v>
      </c>
      <c r="EU30" s="9">
        <v>150.79900000000001</v>
      </c>
      <c r="EV30" s="9">
        <v>73.361999999999995</v>
      </c>
      <c r="EW30" s="9">
        <v>77.436999999999998</v>
      </c>
      <c r="EX30" s="9">
        <v>134.52500000000001</v>
      </c>
      <c r="EY30" s="9">
        <v>68.456999999999994</v>
      </c>
      <c r="EZ30" s="9">
        <v>66.069000000000003</v>
      </c>
      <c r="FA30" s="9">
        <v>1738.857</v>
      </c>
      <c r="FB30" s="9">
        <v>940.57600000000002</v>
      </c>
      <c r="FC30" s="9">
        <v>798.28099999999995</v>
      </c>
      <c r="FD30" s="9">
        <v>1188.1500000000001</v>
      </c>
      <c r="FE30" s="9">
        <v>779.80200000000002</v>
      </c>
      <c r="FF30" s="9">
        <v>408.34800000000001</v>
      </c>
      <c r="FG30" s="9">
        <v>550.70699999999999</v>
      </c>
      <c r="FH30" s="9">
        <v>160.77500000000001</v>
      </c>
      <c r="FI30" s="9">
        <v>389.93200000000002</v>
      </c>
      <c r="FJ30" s="9">
        <v>192.417</v>
      </c>
      <c r="FK30" s="9">
        <v>109.82899999999999</v>
      </c>
      <c r="FL30" s="9">
        <v>82.587999999999994</v>
      </c>
      <c r="FM30" s="9">
        <v>52.682000000000002</v>
      </c>
      <c r="FN30" s="9">
        <v>35.651000000000003</v>
      </c>
      <c r="FO30" s="9">
        <v>17.030999999999999</v>
      </c>
      <c r="FP30" s="9">
        <v>20.683</v>
      </c>
      <c r="FQ30" s="9">
        <v>18.771999999999998</v>
      </c>
      <c r="FR30" s="9">
        <v>1.911</v>
      </c>
      <c r="FS30" s="9">
        <v>9.9339999999999993</v>
      </c>
      <c r="FT30" s="9">
        <v>9.0250000000000004</v>
      </c>
      <c r="FU30" s="9">
        <v>0.90900000000000003</v>
      </c>
      <c r="FV30" s="9">
        <v>10.749000000000001</v>
      </c>
      <c r="FW30" s="9">
        <v>9.7469999999999999</v>
      </c>
      <c r="FX30" s="9">
        <v>1.002</v>
      </c>
      <c r="FY30" s="9">
        <v>31.998999999999999</v>
      </c>
      <c r="FZ30" s="9">
        <v>16.879000000000001</v>
      </c>
      <c r="GA30" s="9">
        <v>15.12</v>
      </c>
      <c r="GB30" s="9">
        <v>155.505</v>
      </c>
      <c r="GC30" s="9">
        <v>85.349000000000004</v>
      </c>
      <c r="GD30" s="9">
        <v>70.156000000000006</v>
      </c>
      <c r="GE30" s="9">
        <v>54.83</v>
      </c>
      <c r="GF30" s="9">
        <v>42.197000000000003</v>
      </c>
      <c r="GG30" s="9">
        <v>12.632999999999999</v>
      </c>
      <c r="GH30" s="9">
        <v>100.67400000000001</v>
      </c>
      <c r="GI30" s="9">
        <v>43.152000000000001</v>
      </c>
      <c r="GJ30" s="9">
        <v>57.523000000000003</v>
      </c>
      <c r="GK30" s="9">
        <v>71.31</v>
      </c>
      <c r="GL30" s="9">
        <v>57.235999999999997</v>
      </c>
      <c r="GM30" s="9">
        <v>14.074</v>
      </c>
      <c r="GN30" s="9">
        <v>121.107</v>
      </c>
      <c r="GO30" s="9">
        <v>52.593000000000004</v>
      </c>
      <c r="GP30" s="9">
        <v>68.513000000000005</v>
      </c>
      <c r="GQ30" s="9">
        <v>110.60899999999999</v>
      </c>
      <c r="GR30" s="9">
        <v>52.177</v>
      </c>
      <c r="GS30" s="9">
        <v>58.430999999999997</v>
      </c>
      <c r="GT30" s="9">
        <v>449.02600000000001</v>
      </c>
      <c r="GU30" s="9">
        <v>276.05700000000002</v>
      </c>
      <c r="GV30" s="9">
        <v>172.96899999999999</v>
      </c>
      <c r="GW30" s="9">
        <v>194.07</v>
      </c>
      <c r="GX30" s="9">
        <v>142.96299999999999</v>
      </c>
      <c r="GY30" s="9">
        <v>51.106999999999999</v>
      </c>
      <c r="GZ30" s="9">
        <v>254.95599999999999</v>
      </c>
      <c r="HA30" s="9">
        <v>133.09299999999999</v>
      </c>
      <c r="HB30" s="9">
        <v>121.863</v>
      </c>
      <c r="HC30" s="9">
        <v>36.4</v>
      </c>
      <c r="HD30" s="9">
        <v>26.456</v>
      </c>
      <c r="HE30" s="9">
        <v>9.9440000000000008</v>
      </c>
      <c r="HF30" s="9">
        <v>18.283000000000001</v>
      </c>
      <c r="HG30" s="9">
        <v>14.276999999999999</v>
      </c>
      <c r="HH30" s="9">
        <v>4.0069999999999997</v>
      </c>
      <c r="HI30" s="9">
        <v>4.5570000000000004</v>
      </c>
      <c r="HJ30" s="9">
        <v>3.7069999999999999</v>
      </c>
      <c r="HK30" s="9">
        <v>0.85</v>
      </c>
      <c r="HL30" s="9">
        <v>3.5</v>
      </c>
      <c r="HM30" s="9">
        <v>2.6509999999999998</v>
      </c>
      <c r="HN30" s="9">
        <v>0.85</v>
      </c>
      <c r="HO30" s="9">
        <v>1.056</v>
      </c>
      <c r="HP30" s="9">
        <v>1.056</v>
      </c>
      <c r="HQ30" s="9">
        <v>0</v>
      </c>
      <c r="HR30" s="9">
        <v>13.727</v>
      </c>
      <c r="HS30" s="9">
        <v>10.57</v>
      </c>
      <c r="HT30" s="9">
        <v>3.157</v>
      </c>
      <c r="HU30" s="9">
        <v>23.867000000000001</v>
      </c>
      <c r="HV30" s="9">
        <v>16.495000000000001</v>
      </c>
      <c r="HW30" s="9">
        <v>7.3719999999999999</v>
      </c>
      <c r="HX30" s="9">
        <v>3.45</v>
      </c>
      <c r="HY30" s="9">
        <v>2.8660000000000001</v>
      </c>
      <c r="HZ30" s="9">
        <v>0.58399999999999996</v>
      </c>
      <c r="IA30" s="9">
        <v>20.417000000000002</v>
      </c>
      <c r="IB30" s="9">
        <v>13.629</v>
      </c>
      <c r="IC30" s="9">
        <v>6.7880000000000003</v>
      </c>
      <c r="ID30" s="9">
        <v>6.7080000000000002</v>
      </c>
      <c r="IE30" s="9">
        <v>5.6870000000000003</v>
      </c>
      <c r="IF30" s="9">
        <v>1.0209999999999999</v>
      </c>
      <c r="IG30" s="9">
        <v>29.692</v>
      </c>
      <c r="IH30" s="9">
        <v>20.768999999999998</v>
      </c>
      <c r="II30" s="9">
        <v>8.9239999999999995</v>
      </c>
      <c r="IJ30" s="9">
        <v>23.917000000000002</v>
      </c>
      <c r="IK30" s="9">
        <v>16.28</v>
      </c>
      <c r="IL30" s="9">
        <v>7.6369999999999996</v>
      </c>
      <c r="IM30" s="9">
        <v>3801.5819999999999</v>
      </c>
      <c r="IN30" s="9">
        <v>2025.5530000000001</v>
      </c>
      <c r="IO30" s="9">
        <v>1776.029</v>
      </c>
      <c r="IP30" s="9">
        <v>2677.944</v>
      </c>
      <c r="IQ30" s="9">
        <v>1681.4179999999999</v>
      </c>
    </row>
    <row r="31" spans="1:251">
      <c r="A31" s="10">
        <v>42430</v>
      </c>
      <c r="B31" s="9">
        <v>19.036999999999999</v>
      </c>
      <c r="C31" s="9">
        <v>20.8</v>
      </c>
      <c r="D31" s="9">
        <v>367.53800000000001</v>
      </c>
      <c r="E31" s="9">
        <v>220.21</v>
      </c>
      <c r="F31" s="9">
        <v>147.328</v>
      </c>
      <c r="G31" s="9">
        <v>174.136</v>
      </c>
      <c r="H31" s="9">
        <v>138.798</v>
      </c>
      <c r="I31" s="9">
        <v>35.338000000000001</v>
      </c>
      <c r="J31" s="9">
        <v>193.40199999999999</v>
      </c>
      <c r="K31" s="9">
        <v>81.412000000000006</v>
      </c>
      <c r="L31" s="9">
        <v>111.99</v>
      </c>
      <c r="M31" s="9">
        <v>196.97300000000001</v>
      </c>
      <c r="N31" s="9">
        <v>156.584</v>
      </c>
      <c r="O31" s="9">
        <v>40.389000000000003</v>
      </c>
      <c r="P31" s="9">
        <v>206.042</v>
      </c>
      <c r="Q31" s="9">
        <v>85.807000000000002</v>
      </c>
      <c r="R31" s="9">
        <v>120.235</v>
      </c>
      <c r="S31" s="9">
        <v>206.429</v>
      </c>
      <c r="T31" s="9">
        <v>91.950999999999993</v>
      </c>
      <c r="U31" s="9">
        <v>114.47799999999999</v>
      </c>
      <c r="V31" s="9">
        <v>2581.2939999999999</v>
      </c>
      <c r="W31" s="9">
        <v>1398.453</v>
      </c>
      <c r="X31" s="9">
        <v>1182.8399999999999</v>
      </c>
      <c r="Y31" s="9">
        <v>1907.3040000000001</v>
      </c>
      <c r="Z31" s="9">
        <v>1274.3140000000001</v>
      </c>
      <c r="AA31" s="9">
        <v>632.98900000000003</v>
      </c>
      <c r="AB31" s="9">
        <v>673.99</v>
      </c>
      <c r="AC31" s="9">
        <v>124.139</v>
      </c>
      <c r="AD31" s="9">
        <v>549.851</v>
      </c>
      <c r="AE31" s="9">
        <v>332.47300000000001</v>
      </c>
      <c r="AF31" s="9">
        <v>171.17599999999999</v>
      </c>
      <c r="AG31" s="9">
        <v>161.297</v>
      </c>
      <c r="AH31" s="9">
        <v>68.423000000000002</v>
      </c>
      <c r="AI31" s="9">
        <v>39.697000000000003</v>
      </c>
      <c r="AJ31" s="9">
        <v>28.725999999999999</v>
      </c>
      <c r="AK31" s="9">
        <v>34.207000000000001</v>
      </c>
      <c r="AL31" s="9">
        <v>29.244</v>
      </c>
      <c r="AM31" s="9">
        <v>4.9630000000000001</v>
      </c>
      <c r="AN31" s="9">
        <v>20.609000000000002</v>
      </c>
      <c r="AO31" s="9">
        <v>17.858000000000001</v>
      </c>
      <c r="AP31" s="9">
        <v>2.7509999999999999</v>
      </c>
      <c r="AQ31" s="9">
        <v>13.598000000000001</v>
      </c>
      <c r="AR31" s="9">
        <v>11.387</v>
      </c>
      <c r="AS31" s="9">
        <v>2.2120000000000002</v>
      </c>
      <c r="AT31" s="9">
        <v>34.216000000000001</v>
      </c>
      <c r="AU31" s="9">
        <v>10.452999999999999</v>
      </c>
      <c r="AV31" s="9">
        <v>23.763000000000002</v>
      </c>
      <c r="AW31" s="9">
        <v>294.70699999999999</v>
      </c>
      <c r="AX31" s="9">
        <v>148.81</v>
      </c>
      <c r="AY31" s="9">
        <v>145.89699999999999</v>
      </c>
      <c r="AZ31" s="9">
        <v>133.12799999999999</v>
      </c>
      <c r="BA31" s="9">
        <v>101.77500000000001</v>
      </c>
      <c r="BB31" s="9">
        <v>31.352</v>
      </c>
      <c r="BC31" s="9">
        <v>161.58000000000001</v>
      </c>
      <c r="BD31" s="9">
        <v>47.034999999999997</v>
      </c>
      <c r="BE31" s="9">
        <v>114.545</v>
      </c>
      <c r="BF31" s="9">
        <v>157.35499999999999</v>
      </c>
      <c r="BG31" s="9">
        <v>122.246</v>
      </c>
      <c r="BH31" s="9">
        <v>35.109000000000002</v>
      </c>
      <c r="BI31" s="9">
        <v>175.11699999999999</v>
      </c>
      <c r="BJ31" s="9">
        <v>48.93</v>
      </c>
      <c r="BK31" s="9">
        <v>126.188</v>
      </c>
      <c r="BL31" s="9">
        <v>182.18899999999999</v>
      </c>
      <c r="BM31" s="9">
        <v>64.891999999999996</v>
      </c>
      <c r="BN31" s="9">
        <v>117.29600000000001</v>
      </c>
      <c r="BO31" s="9">
        <v>2498.7669999999998</v>
      </c>
      <c r="BP31" s="9">
        <v>1297.0709999999999</v>
      </c>
      <c r="BQ31" s="9">
        <v>1201.6959999999999</v>
      </c>
      <c r="BR31" s="9">
        <v>1855.2619999999999</v>
      </c>
      <c r="BS31" s="9">
        <v>1175.2170000000001</v>
      </c>
      <c r="BT31" s="9">
        <v>680.04499999999996</v>
      </c>
      <c r="BU31" s="9">
        <v>643.50400000000002</v>
      </c>
      <c r="BV31" s="9">
        <v>121.85299999999999</v>
      </c>
      <c r="BW31" s="9">
        <v>521.65099999999995</v>
      </c>
      <c r="BX31" s="9">
        <v>316.31700000000001</v>
      </c>
      <c r="BY31" s="9">
        <v>147.57</v>
      </c>
      <c r="BZ31" s="9">
        <v>168.74799999999999</v>
      </c>
      <c r="CA31" s="9">
        <v>66.001999999999995</v>
      </c>
      <c r="CB31" s="9">
        <v>35.633000000000003</v>
      </c>
      <c r="CC31" s="9">
        <v>30.367999999999999</v>
      </c>
      <c r="CD31" s="9">
        <v>30.167000000000002</v>
      </c>
      <c r="CE31" s="9">
        <v>22.864999999999998</v>
      </c>
      <c r="CF31" s="9">
        <v>7.3019999999999996</v>
      </c>
      <c r="CG31" s="9">
        <v>12.601000000000001</v>
      </c>
      <c r="CH31" s="9">
        <v>9.6750000000000007</v>
      </c>
      <c r="CI31" s="9">
        <v>2.9249999999999998</v>
      </c>
      <c r="CJ31" s="9">
        <v>17.567</v>
      </c>
      <c r="CK31" s="9">
        <v>13.19</v>
      </c>
      <c r="CL31" s="9">
        <v>4.3769999999999998</v>
      </c>
      <c r="CM31" s="9">
        <v>35.834000000000003</v>
      </c>
      <c r="CN31" s="9">
        <v>12.769</v>
      </c>
      <c r="CO31" s="9">
        <v>23.065999999999999</v>
      </c>
      <c r="CP31" s="9">
        <v>276.10199999999998</v>
      </c>
      <c r="CQ31" s="9">
        <v>125.60299999999999</v>
      </c>
      <c r="CR31" s="9">
        <v>150.499</v>
      </c>
      <c r="CS31" s="9">
        <v>106.82</v>
      </c>
      <c r="CT31" s="9">
        <v>77.819999999999993</v>
      </c>
      <c r="CU31" s="9">
        <v>29</v>
      </c>
      <c r="CV31" s="9">
        <v>169.28200000000001</v>
      </c>
      <c r="CW31" s="9">
        <v>47.783999999999999</v>
      </c>
      <c r="CX31" s="9">
        <v>121.498</v>
      </c>
      <c r="CY31" s="9">
        <v>131.673</v>
      </c>
      <c r="CZ31" s="9">
        <v>95.472999999999999</v>
      </c>
      <c r="DA31" s="9">
        <v>36.200000000000003</v>
      </c>
      <c r="DB31" s="9">
        <v>184.64400000000001</v>
      </c>
      <c r="DC31" s="9">
        <v>52.097000000000001</v>
      </c>
      <c r="DD31" s="9">
        <v>132.548</v>
      </c>
      <c r="DE31" s="9">
        <v>181.88300000000001</v>
      </c>
      <c r="DF31" s="9">
        <v>57.459000000000003</v>
      </c>
      <c r="DG31" s="9">
        <v>124.42400000000001</v>
      </c>
      <c r="DH31" s="9">
        <v>2202.09</v>
      </c>
      <c r="DI31" s="9">
        <v>1221.2929999999999</v>
      </c>
      <c r="DJ31" s="9">
        <v>980.79700000000003</v>
      </c>
      <c r="DK31" s="9">
        <v>1380.473</v>
      </c>
      <c r="DL31" s="9">
        <v>921.51</v>
      </c>
      <c r="DM31" s="9">
        <v>458.964</v>
      </c>
      <c r="DN31" s="9">
        <v>821.61599999999999</v>
      </c>
      <c r="DO31" s="9">
        <v>299.78300000000002</v>
      </c>
      <c r="DP31" s="9">
        <v>521.83299999999997</v>
      </c>
      <c r="DQ31" s="9">
        <v>218.21700000000001</v>
      </c>
      <c r="DR31" s="9">
        <v>126.589</v>
      </c>
      <c r="DS31" s="9">
        <v>91.628</v>
      </c>
      <c r="DT31" s="9">
        <v>61.536000000000001</v>
      </c>
      <c r="DU31" s="9">
        <v>38.616</v>
      </c>
      <c r="DV31" s="9">
        <v>22.92</v>
      </c>
      <c r="DW31" s="9">
        <v>21.722000000000001</v>
      </c>
      <c r="DX31" s="9">
        <v>18.68</v>
      </c>
      <c r="DY31" s="9">
        <v>3.0409999999999999</v>
      </c>
      <c r="DZ31" s="9">
        <v>13.18</v>
      </c>
      <c r="EA31" s="9">
        <v>11.081</v>
      </c>
      <c r="EB31" s="9">
        <v>2.0990000000000002</v>
      </c>
      <c r="EC31" s="9">
        <v>8.5419999999999998</v>
      </c>
      <c r="ED31" s="9">
        <v>7.5990000000000002</v>
      </c>
      <c r="EE31" s="9">
        <v>0.94299999999999995</v>
      </c>
      <c r="EF31" s="9">
        <v>39.814</v>
      </c>
      <c r="EG31" s="9">
        <v>19.934999999999999</v>
      </c>
      <c r="EH31" s="9">
        <v>19.879000000000001</v>
      </c>
      <c r="EI31" s="9">
        <v>177.459</v>
      </c>
      <c r="EJ31" s="9">
        <v>102.261</v>
      </c>
      <c r="EK31" s="9">
        <v>75.197999999999993</v>
      </c>
      <c r="EL31" s="9">
        <v>63.347000000000001</v>
      </c>
      <c r="EM31" s="9">
        <v>46.366999999999997</v>
      </c>
      <c r="EN31" s="9">
        <v>16.98</v>
      </c>
      <c r="EO31" s="9">
        <v>114.11199999999999</v>
      </c>
      <c r="EP31" s="9">
        <v>55.893999999999998</v>
      </c>
      <c r="EQ31" s="9">
        <v>58.218000000000004</v>
      </c>
      <c r="ER31" s="9">
        <v>79.372</v>
      </c>
      <c r="ES31" s="9">
        <v>59.350999999999999</v>
      </c>
      <c r="ET31" s="9">
        <v>20.021000000000001</v>
      </c>
      <c r="EU31" s="9">
        <v>138.845</v>
      </c>
      <c r="EV31" s="9">
        <v>67.238</v>
      </c>
      <c r="EW31" s="9">
        <v>71.606999999999999</v>
      </c>
      <c r="EX31" s="9">
        <v>127.292</v>
      </c>
      <c r="EY31" s="9">
        <v>66.974999999999994</v>
      </c>
      <c r="EZ31" s="9">
        <v>60.317</v>
      </c>
      <c r="FA31" s="9">
        <v>1745.067</v>
      </c>
      <c r="FB31" s="9">
        <v>937.54399999999998</v>
      </c>
      <c r="FC31" s="9">
        <v>807.524</v>
      </c>
      <c r="FD31" s="9">
        <v>1184.021</v>
      </c>
      <c r="FE31" s="9">
        <v>772.71799999999996</v>
      </c>
      <c r="FF31" s="9">
        <v>411.303</v>
      </c>
      <c r="FG31" s="9">
        <v>561.04700000000003</v>
      </c>
      <c r="FH31" s="9">
        <v>164.82499999999999</v>
      </c>
      <c r="FI31" s="9">
        <v>396.221</v>
      </c>
      <c r="FJ31" s="9">
        <v>178.55500000000001</v>
      </c>
      <c r="FK31" s="9">
        <v>99.813000000000002</v>
      </c>
      <c r="FL31" s="9">
        <v>78.741</v>
      </c>
      <c r="FM31" s="9">
        <v>42.811999999999998</v>
      </c>
      <c r="FN31" s="9">
        <v>25.890999999999998</v>
      </c>
      <c r="FO31" s="9">
        <v>16.920999999999999</v>
      </c>
      <c r="FP31" s="9">
        <v>18.484000000000002</v>
      </c>
      <c r="FQ31" s="9">
        <v>15.951000000000001</v>
      </c>
      <c r="FR31" s="9">
        <v>2.532</v>
      </c>
      <c r="FS31" s="9">
        <v>10.271000000000001</v>
      </c>
      <c r="FT31" s="9">
        <v>8.6809999999999992</v>
      </c>
      <c r="FU31" s="9">
        <v>1.59</v>
      </c>
      <c r="FV31" s="9">
        <v>8.2119999999999997</v>
      </c>
      <c r="FW31" s="9">
        <v>7.27</v>
      </c>
      <c r="FX31" s="9">
        <v>0.94299999999999995</v>
      </c>
      <c r="FY31" s="9">
        <v>24.329000000000001</v>
      </c>
      <c r="FZ31" s="9">
        <v>9.94</v>
      </c>
      <c r="GA31" s="9">
        <v>14.388999999999999</v>
      </c>
      <c r="GB31" s="9">
        <v>150.113</v>
      </c>
      <c r="GC31" s="9">
        <v>83.632999999999996</v>
      </c>
      <c r="GD31" s="9">
        <v>66.48</v>
      </c>
      <c r="GE31" s="9">
        <v>57.234000000000002</v>
      </c>
      <c r="GF31" s="9">
        <v>40.781999999999996</v>
      </c>
      <c r="GG31" s="9">
        <v>16.452999999999999</v>
      </c>
      <c r="GH31" s="9">
        <v>92.879000000000005</v>
      </c>
      <c r="GI31" s="9">
        <v>42.851999999999997</v>
      </c>
      <c r="GJ31" s="9">
        <v>50.027000000000001</v>
      </c>
      <c r="GK31" s="9">
        <v>70.863</v>
      </c>
      <c r="GL31" s="9">
        <v>51.878</v>
      </c>
      <c r="GM31" s="9">
        <v>18.984999999999999</v>
      </c>
      <c r="GN31" s="9">
        <v>107.691</v>
      </c>
      <c r="GO31" s="9">
        <v>47.935000000000002</v>
      </c>
      <c r="GP31" s="9">
        <v>59.756</v>
      </c>
      <c r="GQ31" s="9">
        <v>103.15</v>
      </c>
      <c r="GR31" s="9">
        <v>51.533000000000001</v>
      </c>
      <c r="GS31" s="9">
        <v>51.616999999999997</v>
      </c>
      <c r="GT31" s="9">
        <v>457.02199999999999</v>
      </c>
      <c r="GU31" s="9">
        <v>283.75</v>
      </c>
      <c r="GV31" s="9">
        <v>173.273</v>
      </c>
      <c r="GW31" s="9">
        <v>196.453</v>
      </c>
      <c r="GX31" s="9">
        <v>148.792</v>
      </c>
      <c r="GY31" s="9">
        <v>47.661000000000001</v>
      </c>
      <c r="GZ31" s="9">
        <v>260.57</v>
      </c>
      <c r="HA31" s="9">
        <v>134.958</v>
      </c>
      <c r="HB31" s="9">
        <v>125.61199999999999</v>
      </c>
      <c r="HC31" s="9">
        <v>39.661999999999999</v>
      </c>
      <c r="HD31" s="9">
        <v>26.776</v>
      </c>
      <c r="HE31" s="9">
        <v>12.887</v>
      </c>
      <c r="HF31" s="9">
        <v>18.722999999999999</v>
      </c>
      <c r="HG31" s="9">
        <v>12.724</v>
      </c>
      <c r="HH31" s="9">
        <v>5.9989999999999997</v>
      </c>
      <c r="HI31" s="9">
        <v>3.238</v>
      </c>
      <c r="HJ31" s="9">
        <v>2.7290000000000001</v>
      </c>
      <c r="HK31" s="9">
        <v>0.50900000000000001</v>
      </c>
      <c r="HL31" s="9">
        <v>2.9089999999999998</v>
      </c>
      <c r="HM31" s="9">
        <v>2.4</v>
      </c>
      <c r="HN31" s="9">
        <v>0.50900000000000001</v>
      </c>
      <c r="HO31" s="9">
        <v>0.32900000000000001</v>
      </c>
      <c r="HP31" s="9">
        <v>0.32900000000000001</v>
      </c>
      <c r="HQ31" s="9">
        <v>0</v>
      </c>
      <c r="HR31" s="9">
        <v>15.484999999999999</v>
      </c>
      <c r="HS31" s="9">
        <v>9.9949999999999992</v>
      </c>
      <c r="HT31" s="9">
        <v>5.49</v>
      </c>
      <c r="HU31" s="9">
        <v>27.346</v>
      </c>
      <c r="HV31" s="9">
        <v>18.628</v>
      </c>
      <c r="HW31" s="9">
        <v>8.718</v>
      </c>
      <c r="HX31" s="9">
        <v>6.1120000000000001</v>
      </c>
      <c r="HY31" s="9">
        <v>5.5860000000000003</v>
      </c>
      <c r="HZ31" s="9">
        <v>0.52700000000000002</v>
      </c>
      <c r="IA31" s="9">
        <v>21.233000000000001</v>
      </c>
      <c r="IB31" s="9">
        <v>13.042</v>
      </c>
      <c r="IC31" s="9">
        <v>8.1910000000000007</v>
      </c>
      <c r="ID31" s="9">
        <v>8.5090000000000003</v>
      </c>
      <c r="IE31" s="9">
        <v>7.4729999999999999</v>
      </c>
      <c r="IF31" s="9">
        <v>1.036</v>
      </c>
      <c r="IG31" s="9">
        <v>31.152999999999999</v>
      </c>
      <c r="IH31" s="9">
        <v>19.303000000000001</v>
      </c>
      <c r="II31" s="9">
        <v>11.851000000000001</v>
      </c>
      <c r="IJ31" s="9">
        <v>24.141999999999999</v>
      </c>
      <c r="IK31" s="9">
        <v>15.442</v>
      </c>
      <c r="IL31" s="9">
        <v>8.6999999999999993</v>
      </c>
      <c r="IM31" s="9">
        <v>3805.596</v>
      </c>
      <c r="IN31" s="9">
        <v>2027.32</v>
      </c>
      <c r="IO31" s="9">
        <v>1778.2750000000001</v>
      </c>
      <c r="IP31" s="9">
        <v>2628.422</v>
      </c>
      <c r="IQ31" s="9">
        <v>1650.018</v>
      </c>
    </row>
    <row r="32" spans="1:251">
      <c r="A32" s="10">
        <v>42461</v>
      </c>
      <c r="B32" s="9">
        <v>22.23</v>
      </c>
      <c r="C32" s="9">
        <v>16.029</v>
      </c>
      <c r="D32" s="9">
        <v>363.34100000000001</v>
      </c>
      <c r="E32" s="9">
        <v>221.215</v>
      </c>
      <c r="F32" s="9">
        <v>142.126</v>
      </c>
      <c r="G32" s="9">
        <v>169.12200000000001</v>
      </c>
      <c r="H32" s="9">
        <v>133.804</v>
      </c>
      <c r="I32" s="9">
        <v>35.317999999999998</v>
      </c>
      <c r="J32" s="9">
        <v>194.21899999999999</v>
      </c>
      <c r="K32" s="9">
        <v>87.412000000000006</v>
      </c>
      <c r="L32" s="9">
        <v>106.80800000000001</v>
      </c>
      <c r="M32" s="9">
        <v>191.304</v>
      </c>
      <c r="N32" s="9">
        <v>149.881</v>
      </c>
      <c r="O32" s="9">
        <v>41.423000000000002</v>
      </c>
      <c r="P32" s="9">
        <v>210.928</v>
      </c>
      <c r="Q32" s="9">
        <v>95.847999999999999</v>
      </c>
      <c r="R32" s="9">
        <v>115.08</v>
      </c>
      <c r="S32" s="9">
        <v>207.96600000000001</v>
      </c>
      <c r="T32" s="9">
        <v>98.59</v>
      </c>
      <c r="U32" s="9">
        <v>109.376</v>
      </c>
      <c r="V32" s="9">
        <v>2587.8119999999999</v>
      </c>
      <c r="W32" s="9">
        <v>1406.9269999999999</v>
      </c>
      <c r="X32" s="9">
        <v>1180.885</v>
      </c>
      <c r="Y32" s="9">
        <v>1894.1110000000001</v>
      </c>
      <c r="Z32" s="9">
        <v>1273.1659999999999</v>
      </c>
      <c r="AA32" s="9">
        <v>620.94500000000005</v>
      </c>
      <c r="AB32" s="9">
        <v>693.70100000000002</v>
      </c>
      <c r="AC32" s="9">
        <v>133.76</v>
      </c>
      <c r="AD32" s="9">
        <v>559.94000000000005</v>
      </c>
      <c r="AE32" s="9">
        <v>353.51299999999998</v>
      </c>
      <c r="AF32" s="9">
        <v>188.559</v>
      </c>
      <c r="AG32" s="9">
        <v>164.95400000000001</v>
      </c>
      <c r="AH32" s="9">
        <v>69.991</v>
      </c>
      <c r="AI32" s="9">
        <v>35.661000000000001</v>
      </c>
      <c r="AJ32" s="9">
        <v>34.33</v>
      </c>
      <c r="AK32" s="9">
        <v>32.186</v>
      </c>
      <c r="AL32" s="9">
        <v>24.541</v>
      </c>
      <c r="AM32" s="9">
        <v>7.6449999999999996</v>
      </c>
      <c r="AN32" s="9">
        <v>16.213000000000001</v>
      </c>
      <c r="AO32" s="9">
        <v>11.013999999999999</v>
      </c>
      <c r="AP32" s="9">
        <v>5.1989999999999998</v>
      </c>
      <c r="AQ32" s="9">
        <v>15.974</v>
      </c>
      <c r="AR32" s="9">
        <v>13.526999999999999</v>
      </c>
      <c r="AS32" s="9">
        <v>2.4460000000000002</v>
      </c>
      <c r="AT32" s="9">
        <v>37.805</v>
      </c>
      <c r="AU32" s="9">
        <v>11.12</v>
      </c>
      <c r="AV32" s="9">
        <v>26.684999999999999</v>
      </c>
      <c r="AW32" s="9">
        <v>315.69299999999998</v>
      </c>
      <c r="AX32" s="9">
        <v>166.85300000000001</v>
      </c>
      <c r="AY32" s="9">
        <v>148.839</v>
      </c>
      <c r="AZ32" s="9">
        <v>141.702</v>
      </c>
      <c r="BA32" s="9">
        <v>111.82899999999999</v>
      </c>
      <c r="BB32" s="9">
        <v>29.873000000000001</v>
      </c>
      <c r="BC32" s="9">
        <v>173.99100000000001</v>
      </c>
      <c r="BD32" s="9">
        <v>55.024000000000001</v>
      </c>
      <c r="BE32" s="9">
        <v>118.96599999999999</v>
      </c>
      <c r="BF32" s="9">
        <v>165.11</v>
      </c>
      <c r="BG32" s="9">
        <v>130.476</v>
      </c>
      <c r="BH32" s="9">
        <v>34.634</v>
      </c>
      <c r="BI32" s="9">
        <v>188.40299999999999</v>
      </c>
      <c r="BJ32" s="9">
        <v>58.082999999999998</v>
      </c>
      <c r="BK32" s="9">
        <v>130.32</v>
      </c>
      <c r="BL32" s="9">
        <v>190.203</v>
      </c>
      <c r="BM32" s="9">
        <v>66.037999999999997</v>
      </c>
      <c r="BN32" s="9">
        <v>124.16500000000001</v>
      </c>
      <c r="BO32" s="9">
        <v>2502.7190000000001</v>
      </c>
      <c r="BP32" s="9">
        <v>1295.7529999999999</v>
      </c>
      <c r="BQ32" s="9">
        <v>1206.9659999999999</v>
      </c>
      <c r="BR32" s="9">
        <v>1849.4639999999999</v>
      </c>
      <c r="BS32" s="9">
        <v>1157.527</v>
      </c>
      <c r="BT32" s="9">
        <v>691.93700000000001</v>
      </c>
      <c r="BU32" s="9">
        <v>653.25599999999997</v>
      </c>
      <c r="BV32" s="9">
        <v>138.226</v>
      </c>
      <c r="BW32" s="9">
        <v>515.03</v>
      </c>
      <c r="BX32" s="9">
        <v>326.74900000000002</v>
      </c>
      <c r="BY32" s="9">
        <v>159.77699999999999</v>
      </c>
      <c r="BZ32" s="9">
        <v>166.97200000000001</v>
      </c>
      <c r="CA32" s="9">
        <v>69.617000000000004</v>
      </c>
      <c r="CB32" s="9">
        <v>43.363999999999997</v>
      </c>
      <c r="CC32" s="9">
        <v>26.253</v>
      </c>
      <c r="CD32" s="9">
        <v>33.453000000000003</v>
      </c>
      <c r="CE32" s="9">
        <v>26.109000000000002</v>
      </c>
      <c r="CF32" s="9">
        <v>7.3440000000000003</v>
      </c>
      <c r="CG32" s="9">
        <v>17.359000000000002</v>
      </c>
      <c r="CH32" s="9">
        <v>13.833</v>
      </c>
      <c r="CI32" s="9">
        <v>3.5259999999999998</v>
      </c>
      <c r="CJ32" s="9">
        <v>16.094000000000001</v>
      </c>
      <c r="CK32" s="9">
        <v>12.276</v>
      </c>
      <c r="CL32" s="9">
        <v>3.8180000000000001</v>
      </c>
      <c r="CM32" s="9">
        <v>36.164000000000001</v>
      </c>
      <c r="CN32" s="9">
        <v>17.254999999999999</v>
      </c>
      <c r="CO32" s="9">
        <v>18.908999999999999</v>
      </c>
      <c r="CP32" s="9">
        <v>289.59399999999999</v>
      </c>
      <c r="CQ32" s="9">
        <v>136.05799999999999</v>
      </c>
      <c r="CR32" s="9">
        <v>153.53700000000001</v>
      </c>
      <c r="CS32" s="9">
        <v>114.441</v>
      </c>
      <c r="CT32" s="9">
        <v>80.674000000000007</v>
      </c>
      <c r="CU32" s="9">
        <v>33.768000000000001</v>
      </c>
      <c r="CV32" s="9">
        <v>175.15299999999999</v>
      </c>
      <c r="CW32" s="9">
        <v>55.384</v>
      </c>
      <c r="CX32" s="9">
        <v>119.76900000000001</v>
      </c>
      <c r="CY32" s="9">
        <v>137.72800000000001</v>
      </c>
      <c r="CZ32" s="9">
        <v>99.438999999999993</v>
      </c>
      <c r="DA32" s="9">
        <v>38.289000000000001</v>
      </c>
      <c r="DB32" s="9">
        <v>189.02099999999999</v>
      </c>
      <c r="DC32" s="9">
        <v>60.338000000000001</v>
      </c>
      <c r="DD32" s="9">
        <v>128.68299999999999</v>
      </c>
      <c r="DE32" s="9">
        <v>192.512</v>
      </c>
      <c r="DF32" s="9">
        <v>69.216999999999999</v>
      </c>
      <c r="DG32" s="9">
        <v>123.295</v>
      </c>
      <c r="DH32" s="9">
        <v>2197.0810000000001</v>
      </c>
      <c r="DI32" s="9">
        <v>1212.8989999999999</v>
      </c>
      <c r="DJ32" s="9">
        <v>984.18200000000002</v>
      </c>
      <c r="DK32" s="9">
        <v>1377.6510000000001</v>
      </c>
      <c r="DL32" s="9">
        <v>914.41300000000001</v>
      </c>
      <c r="DM32" s="9">
        <v>463.238</v>
      </c>
      <c r="DN32" s="9">
        <v>819.43100000000004</v>
      </c>
      <c r="DO32" s="9">
        <v>298.48599999999999</v>
      </c>
      <c r="DP32" s="9">
        <v>520.94500000000005</v>
      </c>
      <c r="DQ32" s="9">
        <v>230.791</v>
      </c>
      <c r="DR32" s="9">
        <v>141.57</v>
      </c>
      <c r="DS32" s="9">
        <v>89.221999999999994</v>
      </c>
      <c r="DT32" s="9">
        <v>77.575999999999993</v>
      </c>
      <c r="DU32" s="9">
        <v>52.203000000000003</v>
      </c>
      <c r="DV32" s="9">
        <v>25.373000000000001</v>
      </c>
      <c r="DW32" s="9">
        <v>28.100999999999999</v>
      </c>
      <c r="DX32" s="9">
        <v>22.536999999999999</v>
      </c>
      <c r="DY32" s="9">
        <v>5.5640000000000001</v>
      </c>
      <c r="DZ32" s="9">
        <v>17.937000000000001</v>
      </c>
      <c r="EA32" s="9">
        <v>13.321999999999999</v>
      </c>
      <c r="EB32" s="9">
        <v>4.6150000000000002</v>
      </c>
      <c r="EC32" s="9">
        <v>10.164</v>
      </c>
      <c r="ED32" s="9">
        <v>9.2149999999999999</v>
      </c>
      <c r="EE32" s="9">
        <v>0.94799999999999995</v>
      </c>
      <c r="EF32" s="9">
        <v>49.475000000000001</v>
      </c>
      <c r="EG32" s="9">
        <v>29.666</v>
      </c>
      <c r="EH32" s="9">
        <v>19.809999999999999</v>
      </c>
      <c r="EI32" s="9">
        <v>177.762</v>
      </c>
      <c r="EJ32" s="9">
        <v>105.623</v>
      </c>
      <c r="EK32" s="9">
        <v>72.138999999999996</v>
      </c>
      <c r="EL32" s="9">
        <v>53.478000000000002</v>
      </c>
      <c r="EM32" s="9">
        <v>41.991999999999997</v>
      </c>
      <c r="EN32" s="9">
        <v>11.484999999999999</v>
      </c>
      <c r="EO32" s="9">
        <v>124.28400000000001</v>
      </c>
      <c r="EP32" s="9">
        <v>63.631</v>
      </c>
      <c r="EQ32" s="9">
        <v>60.654000000000003</v>
      </c>
      <c r="ER32" s="9">
        <v>74.478999999999999</v>
      </c>
      <c r="ES32" s="9">
        <v>59.621000000000002</v>
      </c>
      <c r="ET32" s="9">
        <v>14.858000000000001</v>
      </c>
      <c r="EU32" s="9">
        <v>156.31200000000001</v>
      </c>
      <c r="EV32" s="9">
        <v>81.948999999999998</v>
      </c>
      <c r="EW32" s="9">
        <v>74.363</v>
      </c>
      <c r="EX32" s="9">
        <v>142.221</v>
      </c>
      <c r="EY32" s="9">
        <v>76.951999999999998</v>
      </c>
      <c r="EZ32" s="9">
        <v>65.269000000000005</v>
      </c>
      <c r="FA32" s="9">
        <v>1741.229</v>
      </c>
      <c r="FB32" s="9">
        <v>934.06299999999999</v>
      </c>
      <c r="FC32" s="9">
        <v>807.16499999999996</v>
      </c>
      <c r="FD32" s="9">
        <v>1179.1510000000001</v>
      </c>
      <c r="FE32" s="9">
        <v>767.73299999999995</v>
      </c>
      <c r="FF32" s="9">
        <v>411.41800000000001</v>
      </c>
      <c r="FG32" s="9">
        <v>562.07799999999997</v>
      </c>
      <c r="FH32" s="9">
        <v>166.33</v>
      </c>
      <c r="FI32" s="9">
        <v>395.74700000000001</v>
      </c>
      <c r="FJ32" s="9">
        <v>182.708</v>
      </c>
      <c r="FK32" s="9">
        <v>108.863</v>
      </c>
      <c r="FL32" s="9">
        <v>73.844999999999999</v>
      </c>
      <c r="FM32" s="9">
        <v>56.366</v>
      </c>
      <c r="FN32" s="9">
        <v>36.433</v>
      </c>
      <c r="FO32" s="9">
        <v>19.933</v>
      </c>
      <c r="FP32" s="9">
        <v>24.41</v>
      </c>
      <c r="FQ32" s="9">
        <v>18.847000000000001</v>
      </c>
      <c r="FR32" s="9">
        <v>5.5640000000000001</v>
      </c>
      <c r="FS32" s="9">
        <v>14.773999999999999</v>
      </c>
      <c r="FT32" s="9">
        <v>10.157999999999999</v>
      </c>
      <c r="FU32" s="9">
        <v>4.6150000000000002</v>
      </c>
      <c r="FV32" s="9">
        <v>9.6370000000000005</v>
      </c>
      <c r="FW32" s="9">
        <v>8.6880000000000006</v>
      </c>
      <c r="FX32" s="9">
        <v>0.94799999999999995</v>
      </c>
      <c r="FY32" s="9">
        <v>31.956</v>
      </c>
      <c r="FZ32" s="9">
        <v>17.587</v>
      </c>
      <c r="GA32" s="9">
        <v>14.369</v>
      </c>
      <c r="GB32" s="9">
        <v>147.93299999999999</v>
      </c>
      <c r="GC32" s="9">
        <v>86.162999999999997</v>
      </c>
      <c r="GD32" s="9">
        <v>61.771000000000001</v>
      </c>
      <c r="GE32" s="9">
        <v>46.457000000000001</v>
      </c>
      <c r="GF32" s="9">
        <v>35.972000000000001</v>
      </c>
      <c r="GG32" s="9">
        <v>10.484999999999999</v>
      </c>
      <c r="GH32" s="9">
        <v>101.477</v>
      </c>
      <c r="GI32" s="9">
        <v>50.191000000000003</v>
      </c>
      <c r="GJ32" s="9">
        <v>51.286000000000001</v>
      </c>
      <c r="GK32" s="9">
        <v>64.597999999999999</v>
      </c>
      <c r="GL32" s="9">
        <v>50.741</v>
      </c>
      <c r="GM32" s="9">
        <v>13.858000000000001</v>
      </c>
      <c r="GN32" s="9">
        <v>118.11</v>
      </c>
      <c r="GO32" s="9">
        <v>58.122999999999998</v>
      </c>
      <c r="GP32" s="9">
        <v>59.987000000000002</v>
      </c>
      <c r="GQ32" s="9">
        <v>116.25</v>
      </c>
      <c r="GR32" s="9">
        <v>60.348999999999997</v>
      </c>
      <c r="GS32" s="9">
        <v>55.901000000000003</v>
      </c>
      <c r="GT32" s="9">
        <v>455.85199999999998</v>
      </c>
      <c r="GU32" s="9">
        <v>278.83499999999998</v>
      </c>
      <c r="GV32" s="9">
        <v>177.017</v>
      </c>
      <c r="GW32" s="9">
        <v>198.5</v>
      </c>
      <c r="GX32" s="9">
        <v>146.68</v>
      </c>
      <c r="GY32" s="9">
        <v>51.82</v>
      </c>
      <c r="GZ32" s="9">
        <v>257.35300000000001</v>
      </c>
      <c r="HA32" s="9">
        <v>132.15600000000001</v>
      </c>
      <c r="HB32" s="9">
        <v>125.197</v>
      </c>
      <c r="HC32" s="9">
        <v>48.082999999999998</v>
      </c>
      <c r="HD32" s="9">
        <v>32.706000000000003</v>
      </c>
      <c r="HE32" s="9">
        <v>15.377000000000001</v>
      </c>
      <c r="HF32" s="9">
        <v>21.21</v>
      </c>
      <c r="HG32" s="9">
        <v>15.769</v>
      </c>
      <c r="HH32" s="9">
        <v>5.44</v>
      </c>
      <c r="HI32" s="9">
        <v>3.69</v>
      </c>
      <c r="HJ32" s="9">
        <v>3.69</v>
      </c>
      <c r="HK32" s="9">
        <v>0</v>
      </c>
      <c r="HL32" s="9">
        <v>3.1629999999999998</v>
      </c>
      <c r="HM32" s="9">
        <v>3.1629999999999998</v>
      </c>
      <c r="HN32" s="9">
        <v>0</v>
      </c>
      <c r="HO32" s="9">
        <v>0.52700000000000002</v>
      </c>
      <c r="HP32" s="9">
        <v>0.52700000000000002</v>
      </c>
      <c r="HQ32" s="9">
        <v>0</v>
      </c>
      <c r="HR32" s="9">
        <v>17.518999999999998</v>
      </c>
      <c r="HS32" s="9">
        <v>12.079000000000001</v>
      </c>
      <c r="HT32" s="9">
        <v>5.44</v>
      </c>
      <c r="HU32" s="9">
        <v>29.829000000000001</v>
      </c>
      <c r="HV32" s="9">
        <v>19.46</v>
      </c>
      <c r="HW32" s="9">
        <v>10.369</v>
      </c>
      <c r="HX32" s="9">
        <v>7.0209999999999999</v>
      </c>
      <c r="HY32" s="9">
        <v>6.0209999999999999</v>
      </c>
      <c r="HZ32" s="9">
        <v>1.0009999999999999</v>
      </c>
      <c r="IA32" s="9">
        <v>22.808</v>
      </c>
      <c r="IB32" s="9">
        <v>13.44</v>
      </c>
      <c r="IC32" s="9">
        <v>9.3680000000000003</v>
      </c>
      <c r="ID32" s="9">
        <v>9.8810000000000002</v>
      </c>
      <c r="IE32" s="9">
        <v>8.8800000000000008</v>
      </c>
      <c r="IF32" s="9">
        <v>1.0009999999999999</v>
      </c>
      <c r="IG32" s="9">
        <v>38.201999999999998</v>
      </c>
      <c r="IH32" s="9">
        <v>23.826000000000001</v>
      </c>
      <c r="II32" s="9">
        <v>14.375999999999999</v>
      </c>
      <c r="IJ32" s="9">
        <v>25.971</v>
      </c>
      <c r="IK32" s="9">
        <v>16.603000000000002</v>
      </c>
      <c r="IL32" s="9">
        <v>9.3680000000000003</v>
      </c>
      <c r="IM32" s="9">
        <v>3820.067</v>
      </c>
      <c r="IN32" s="9">
        <v>2031.6130000000001</v>
      </c>
      <c r="IO32" s="9">
        <v>1788.454</v>
      </c>
      <c r="IP32" s="9">
        <v>2645.326</v>
      </c>
      <c r="IQ32" s="9">
        <v>1649.67</v>
      </c>
    </row>
    <row r="33" spans="1:251">
      <c r="A33" s="10">
        <v>42491</v>
      </c>
      <c r="B33" s="9">
        <v>16.841999999999999</v>
      </c>
      <c r="C33" s="9">
        <v>17.177</v>
      </c>
      <c r="D33" s="9">
        <v>370.303</v>
      </c>
      <c r="E33" s="9">
        <v>228.87200000000001</v>
      </c>
      <c r="F33" s="9">
        <v>141.43100000000001</v>
      </c>
      <c r="G33" s="9">
        <v>191.15799999999999</v>
      </c>
      <c r="H33" s="9">
        <v>152.30500000000001</v>
      </c>
      <c r="I33" s="9">
        <v>38.853000000000002</v>
      </c>
      <c r="J33" s="9">
        <v>179.14599999999999</v>
      </c>
      <c r="K33" s="9">
        <v>76.567999999999998</v>
      </c>
      <c r="L33" s="9">
        <v>102.578</v>
      </c>
      <c r="M33" s="9">
        <v>211.92099999999999</v>
      </c>
      <c r="N33" s="9">
        <v>168.65700000000001</v>
      </c>
      <c r="O33" s="9">
        <v>43.264000000000003</v>
      </c>
      <c r="P33" s="9">
        <v>195.69800000000001</v>
      </c>
      <c r="Q33" s="9">
        <v>83.028000000000006</v>
      </c>
      <c r="R33" s="9">
        <v>112.67</v>
      </c>
      <c r="S33" s="9">
        <v>193.33699999999999</v>
      </c>
      <c r="T33" s="9">
        <v>87.596000000000004</v>
      </c>
      <c r="U33" s="9">
        <v>105.741</v>
      </c>
      <c r="V33" s="9">
        <v>2602.3879999999999</v>
      </c>
      <c r="W33" s="9">
        <v>1414.1759999999999</v>
      </c>
      <c r="X33" s="9">
        <v>1188.212</v>
      </c>
      <c r="Y33" s="9">
        <v>1921.694</v>
      </c>
      <c r="Z33" s="9">
        <v>1285.0229999999999</v>
      </c>
      <c r="AA33" s="9">
        <v>636.66999999999996</v>
      </c>
      <c r="AB33" s="9">
        <v>680.69500000000005</v>
      </c>
      <c r="AC33" s="9">
        <v>129.15299999999999</v>
      </c>
      <c r="AD33" s="9">
        <v>551.54200000000003</v>
      </c>
      <c r="AE33" s="9">
        <v>344.9</v>
      </c>
      <c r="AF33" s="9">
        <v>180.827</v>
      </c>
      <c r="AG33" s="9">
        <v>164.07300000000001</v>
      </c>
      <c r="AH33" s="9">
        <v>65.402000000000001</v>
      </c>
      <c r="AI33" s="9">
        <v>36.828000000000003</v>
      </c>
      <c r="AJ33" s="9">
        <v>28.574999999999999</v>
      </c>
      <c r="AK33" s="9">
        <v>31.936</v>
      </c>
      <c r="AL33" s="9">
        <v>25.706</v>
      </c>
      <c r="AM33" s="9">
        <v>6.2309999999999999</v>
      </c>
      <c r="AN33" s="9">
        <v>15.074</v>
      </c>
      <c r="AO33" s="9">
        <v>11.53</v>
      </c>
      <c r="AP33" s="9">
        <v>3.544</v>
      </c>
      <c r="AQ33" s="9">
        <v>16.861999999999998</v>
      </c>
      <c r="AR33" s="9">
        <v>14.176</v>
      </c>
      <c r="AS33" s="9">
        <v>2.6859999999999999</v>
      </c>
      <c r="AT33" s="9">
        <v>33.466000000000001</v>
      </c>
      <c r="AU33" s="9">
        <v>11.122</v>
      </c>
      <c r="AV33" s="9">
        <v>22.344000000000001</v>
      </c>
      <c r="AW33" s="9">
        <v>306.94900000000001</v>
      </c>
      <c r="AX33" s="9">
        <v>157.07900000000001</v>
      </c>
      <c r="AY33" s="9">
        <v>149.87</v>
      </c>
      <c r="AZ33" s="9">
        <v>141.11500000000001</v>
      </c>
      <c r="BA33" s="9">
        <v>108.521</v>
      </c>
      <c r="BB33" s="9">
        <v>32.594000000000001</v>
      </c>
      <c r="BC33" s="9">
        <v>165.834</v>
      </c>
      <c r="BD33" s="9">
        <v>48.558</v>
      </c>
      <c r="BE33" s="9">
        <v>117.276</v>
      </c>
      <c r="BF33" s="9">
        <v>164.602</v>
      </c>
      <c r="BG33" s="9">
        <v>127.303</v>
      </c>
      <c r="BH33" s="9">
        <v>37.298999999999999</v>
      </c>
      <c r="BI33" s="9">
        <v>180.298</v>
      </c>
      <c r="BJ33" s="9">
        <v>53.524000000000001</v>
      </c>
      <c r="BK33" s="9">
        <v>126.773</v>
      </c>
      <c r="BL33" s="9">
        <v>180.90799999999999</v>
      </c>
      <c r="BM33" s="9">
        <v>60.088000000000001</v>
      </c>
      <c r="BN33" s="9">
        <v>120.821</v>
      </c>
      <c r="BO33" s="9">
        <v>2516.8209999999999</v>
      </c>
      <c r="BP33" s="9">
        <v>1298.999</v>
      </c>
      <c r="BQ33" s="9">
        <v>1217.8209999999999</v>
      </c>
      <c r="BR33" s="9">
        <v>1858.6210000000001</v>
      </c>
      <c r="BS33" s="9">
        <v>1164.498</v>
      </c>
      <c r="BT33" s="9">
        <v>694.12300000000005</v>
      </c>
      <c r="BU33" s="9">
        <v>658.2</v>
      </c>
      <c r="BV33" s="9">
        <v>134.50200000000001</v>
      </c>
      <c r="BW33" s="9">
        <v>523.69799999999998</v>
      </c>
      <c r="BX33" s="9">
        <v>329.28</v>
      </c>
      <c r="BY33" s="9">
        <v>157.88399999999999</v>
      </c>
      <c r="BZ33" s="9">
        <v>171.39599999999999</v>
      </c>
      <c r="CA33" s="9">
        <v>65.081999999999994</v>
      </c>
      <c r="CB33" s="9">
        <v>35.728999999999999</v>
      </c>
      <c r="CC33" s="9">
        <v>29.353000000000002</v>
      </c>
      <c r="CD33" s="9">
        <v>29.216000000000001</v>
      </c>
      <c r="CE33" s="9">
        <v>20.794</v>
      </c>
      <c r="CF33" s="9">
        <v>8.4220000000000006</v>
      </c>
      <c r="CG33" s="9">
        <v>15.018000000000001</v>
      </c>
      <c r="CH33" s="9">
        <v>9.5429999999999993</v>
      </c>
      <c r="CI33" s="9">
        <v>5.4749999999999996</v>
      </c>
      <c r="CJ33" s="9">
        <v>14.198</v>
      </c>
      <c r="CK33" s="9">
        <v>11.250999999999999</v>
      </c>
      <c r="CL33" s="9">
        <v>2.9470000000000001</v>
      </c>
      <c r="CM33" s="9">
        <v>35.866</v>
      </c>
      <c r="CN33" s="9">
        <v>14.935</v>
      </c>
      <c r="CO33" s="9">
        <v>20.93</v>
      </c>
      <c r="CP33" s="9">
        <v>290.488</v>
      </c>
      <c r="CQ33" s="9">
        <v>137.11099999999999</v>
      </c>
      <c r="CR33" s="9">
        <v>153.37700000000001</v>
      </c>
      <c r="CS33" s="9">
        <v>115.29300000000001</v>
      </c>
      <c r="CT33" s="9">
        <v>81.966999999999999</v>
      </c>
      <c r="CU33" s="9">
        <v>33.326999999999998</v>
      </c>
      <c r="CV33" s="9">
        <v>175.19499999999999</v>
      </c>
      <c r="CW33" s="9">
        <v>55.145000000000003</v>
      </c>
      <c r="CX33" s="9">
        <v>120.051</v>
      </c>
      <c r="CY33" s="9">
        <v>138.42400000000001</v>
      </c>
      <c r="CZ33" s="9">
        <v>98.257000000000005</v>
      </c>
      <c r="DA33" s="9">
        <v>40.167000000000002</v>
      </c>
      <c r="DB33" s="9">
        <v>190.85499999999999</v>
      </c>
      <c r="DC33" s="9">
        <v>59.627000000000002</v>
      </c>
      <c r="DD33" s="9">
        <v>131.22900000000001</v>
      </c>
      <c r="DE33" s="9">
        <v>190.21299999999999</v>
      </c>
      <c r="DF33" s="9">
        <v>64.686999999999998</v>
      </c>
      <c r="DG33" s="9">
        <v>125.526</v>
      </c>
      <c r="DH33" s="9">
        <v>2203.6379999999999</v>
      </c>
      <c r="DI33" s="9">
        <v>1221.1469999999999</v>
      </c>
      <c r="DJ33" s="9">
        <v>982.49099999999999</v>
      </c>
      <c r="DK33" s="9">
        <v>1372.0820000000001</v>
      </c>
      <c r="DL33" s="9">
        <v>907.80200000000002</v>
      </c>
      <c r="DM33" s="9">
        <v>464.28</v>
      </c>
      <c r="DN33" s="9">
        <v>831.55600000000004</v>
      </c>
      <c r="DO33" s="9">
        <v>313.34500000000003</v>
      </c>
      <c r="DP33" s="9">
        <v>518.21100000000001</v>
      </c>
      <c r="DQ33" s="9">
        <v>238.185</v>
      </c>
      <c r="DR33" s="9">
        <v>144.41</v>
      </c>
      <c r="DS33" s="9">
        <v>93.775000000000006</v>
      </c>
      <c r="DT33" s="9">
        <v>72.042000000000002</v>
      </c>
      <c r="DU33" s="9">
        <v>46.475999999999999</v>
      </c>
      <c r="DV33" s="9">
        <v>25.565999999999999</v>
      </c>
      <c r="DW33" s="9">
        <v>26.369</v>
      </c>
      <c r="DX33" s="9">
        <v>19.882000000000001</v>
      </c>
      <c r="DY33" s="9">
        <v>6.4870000000000001</v>
      </c>
      <c r="DZ33" s="9">
        <v>16.506</v>
      </c>
      <c r="EA33" s="9">
        <v>12.558</v>
      </c>
      <c r="EB33" s="9">
        <v>3.948</v>
      </c>
      <c r="EC33" s="9">
        <v>9.8620000000000001</v>
      </c>
      <c r="ED33" s="9">
        <v>7.3239999999999998</v>
      </c>
      <c r="EE33" s="9">
        <v>2.5379999999999998</v>
      </c>
      <c r="EF33" s="9">
        <v>45.673000000000002</v>
      </c>
      <c r="EG33" s="9">
        <v>26.594000000000001</v>
      </c>
      <c r="EH33" s="9">
        <v>19.079000000000001</v>
      </c>
      <c r="EI33" s="9">
        <v>188.50299999999999</v>
      </c>
      <c r="EJ33" s="9">
        <v>112.676</v>
      </c>
      <c r="EK33" s="9">
        <v>75.826999999999998</v>
      </c>
      <c r="EL33" s="9">
        <v>59.706000000000003</v>
      </c>
      <c r="EM33" s="9">
        <v>46.133000000000003</v>
      </c>
      <c r="EN33" s="9">
        <v>13.573</v>
      </c>
      <c r="EO33" s="9">
        <v>128.79599999999999</v>
      </c>
      <c r="EP33" s="9">
        <v>66.543000000000006</v>
      </c>
      <c r="EQ33" s="9">
        <v>62.253999999999998</v>
      </c>
      <c r="ER33" s="9">
        <v>81.542000000000002</v>
      </c>
      <c r="ES33" s="9">
        <v>63.523000000000003</v>
      </c>
      <c r="ET33" s="9">
        <v>18.018999999999998</v>
      </c>
      <c r="EU33" s="9">
        <v>156.643</v>
      </c>
      <c r="EV33" s="9">
        <v>80.887</v>
      </c>
      <c r="EW33" s="9">
        <v>75.756</v>
      </c>
      <c r="EX33" s="9">
        <v>145.303</v>
      </c>
      <c r="EY33" s="9">
        <v>79.100999999999999</v>
      </c>
      <c r="EZ33" s="9">
        <v>66.201999999999998</v>
      </c>
      <c r="FA33" s="9">
        <v>1744.826</v>
      </c>
      <c r="FB33" s="9">
        <v>938.82100000000003</v>
      </c>
      <c r="FC33" s="9">
        <v>806.005</v>
      </c>
      <c r="FD33" s="9">
        <v>1184.549</v>
      </c>
      <c r="FE33" s="9">
        <v>767.92200000000003</v>
      </c>
      <c r="FF33" s="9">
        <v>416.62700000000001</v>
      </c>
      <c r="FG33" s="9">
        <v>560.27700000000004</v>
      </c>
      <c r="FH33" s="9">
        <v>170.899</v>
      </c>
      <c r="FI33" s="9">
        <v>389.37799999999999</v>
      </c>
      <c r="FJ33" s="9">
        <v>190.57400000000001</v>
      </c>
      <c r="FK33" s="9">
        <v>110.39</v>
      </c>
      <c r="FL33" s="9">
        <v>80.183999999999997</v>
      </c>
      <c r="FM33" s="9">
        <v>51.03</v>
      </c>
      <c r="FN33" s="9">
        <v>31.36</v>
      </c>
      <c r="FO33" s="9">
        <v>19.670000000000002</v>
      </c>
      <c r="FP33" s="9">
        <v>21.597999999999999</v>
      </c>
      <c r="FQ33" s="9">
        <v>15.717000000000001</v>
      </c>
      <c r="FR33" s="9">
        <v>5.8810000000000002</v>
      </c>
      <c r="FS33" s="9">
        <v>12.965</v>
      </c>
      <c r="FT33" s="9">
        <v>9.6229999999999993</v>
      </c>
      <c r="FU33" s="9">
        <v>3.343</v>
      </c>
      <c r="FV33" s="9">
        <v>8.6329999999999991</v>
      </c>
      <c r="FW33" s="9">
        <v>6.0949999999999998</v>
      </c>
      <c r="FX33" s="9">
        <v>2.5379999999999998</v>
      </c>
      <c r="FY33" s="9">
        <v>29.431999999999999</v>
      </c>
      <c r="FZ33" s="9">
        <v>15.643000000000001</v>
      </c>
      <c r="GA33" s="9">
        <v>13.789</v>
      </c>
      <c r="GB33" s="9">
        <v>155.61799999999999</v>
      </c>
      <c r="GC33" s="9">
        <v>88.988</v>
      </c>
      <c r="GD33" s="9">
        <v>66.63</v>
      </c>
      <c r="GE33" s="9">
        <v>51.912999999999997</v>
      </c>
      <c r="GF33" s="9">
        <v>38.683999999999997</v>
      </c>
      <c r="GG33" s="9">
        <v>13.228999999999999</v>
      </c>
      <c r="GH33" s="9">
        <v>103.705</v>
      </c>
      <c r="GI33" s="9">
        <v>50.304000000000002</v>
      </c>
      <c r="GJ33" s="9">
        <v>53.401000000000003</v>
      </c>
      <c r="GK33" s="9">
        <v>69.192999999999998</v>
      </c>
      <c r="GL33" s="9">
        <v>51.908999999999999</v>
      </c>
      <c r="GM33" s="9">
        <v>17.283999999999999</v>
      </c>
      <c r="GN33" s="9">
        <v>121.381</v>
      </c>
      <c r="GO33" s="9">
        <v>58.481000000000002</v>
      </c>
      <c r="GP33" s="9">
        <v>62.9</v>
      </c>
      <c r="GQ33" s="9">
        <v>116.67</v>
      </c>
      <c r="GR33" s="9">
        <v>59.927</v>
      </c>
      <c r="GS33" s="9">
        <v>56.743000000000002</v>
      </c>
      <c r="GT33" s="9">
        <v>458.81299999999999</v>
      </c>
      <c r="GU33" s="9">
        <v>282.32600000000002</v>
      </c>
      <c r="GV33" s="9">
        <v>176.48699999999999</v>
      </c>
      <c r="GW33" s="9">
        <v>187.53299999999999</v>
      </c>
      <c r="GX33" s="9">
        <v>139.88</v>
      </c>
      <c r="GY33" s="9">
        <v>47.652999999999999</v>
      </c>
      <c r="GZ33" s="9">
        <v>271.279</v>
      </c>
      <c r="HA33" s="9">
        <v>142.446</v>
      </c>
      <c r="HB33" s="9">
        <v>128.833</v>
      </c>
      <c r="HC33" s="9">
        <v>47.610999999999997</v>
      </c>
      <c r="HD33" s="9">
        <v>34.020000000000003</v>
      </c>
      <c r="HE33" s="9">
        <v>13.590999999999999</v>
      </c>
      <c r="HF33" s="9">
        <v>21.010999999999999</v>
      </c>
      <c r="HG33" s="9">
        <v>15.116</v>
      </c>
      <c r="HH33" s="9">
        <v>5.8959999999999999</v>
      </c>
      <c r="HI33" s="9">
        <v>4.7709999999999999</v>
      </c>
      <c r="HJ33" s="9">
        <v>4.165</v>
      </c>
      <c r="HK33" s="9">
        <v>0.60599999999999998</v>
      </c>
      <c r="HL33" s="9">
        <v>3.5409999999999999</v>
      </c>
      <c r="HM33" s="9">
        <v>2.9350000000000001</v>
      </c>
      <c r="HN33" s="9">
        <v>0.60599999999999998</v>
      </c>
      <c r="HO33" s="9">
        <v>1.23</v>
      </c>
      <c r="HP33" s="9">
        <v>1.23</v>
      </c>
      <c r="HQ33" s="9">
        <v>0</v>
      </c>
      <c r="HR33" s="9">
        <v>16.241</v>
      </c>
      <c r="HS33" s="9">
        <v>10.951000000000001</v>
      </c>
      <c r="HT33" s="9">
        <v>5.29</v>
      </c>
      <c r="HU33" s="9">
        <v>32.884999999999998</v>
      </c>
      <c r="HV33" s="9">
        <v>23.687999999999999</v>
      </c>
      <c r="HW33" s="9">
        <v>9.1969999999999992</v>
      </c>
      <c r="HX33" s="9">
        <v>7.7930000000000001</v>
      </c>
      <c r="HY33" s="9">
        <v>7.4489999999999998</v>
      </c>
      <c r="HZ33" s="9">
        <v>0.34399999999999997</v>
      </c>
      <c r="IA33" s="9">
        <v>25.091999999999999</v>
      </c>
      <c r="IB33" s="9">
        <v>16.239000000000001</v>
      </c>
      <c r="IC33" s="9">
        <v>8.8529999999999998</v>
      </c>
      <c r="ID33" s="9">
        <v>12.349</v>
      </c>
      <c r="IE33" s="9">
        <v>11.614000000000001</v>
      </c>
      <c r="IF33" s="9">
        <v>0.73499999999999999</v>
      </c>
      <c r="IG33" s="9">
        <v>35.262</v>
      </c>
      <c r="IH33" s="9">
        <v>22.405999999999999</v>
      </c>
      <c r="II33" s="9">
        <v>12.856</v>
      </c>
      <c r="IJ33" s="9">
        <v>28.632999999999999</v>
      </c>
      <c r="IK33" s="9">
        <v>19.173999999999999</v>
      </c>
      <c r="IL33" s="9">
        <v>9.4589999999999996</v>
      </c>
      <c r="IM33" s="9">
        <v>3834.38</v>
      </c>
      <c r="IN33" s="9">
        <v>2048.0210000000002</v>
      </c>
      <c r="IO33" s="9">
        <v>1786.3579999999999</v>
      </c>
      <c r="IP33" s="9">
        <v>2638.3939999999998</v>
      </c>
      <c r="IQ33" s="9">
        <v>1656.596</v>
      </c>
    </row>
    <row r="34" spans="1:251">
      <c r="A34" s="10">
        <v>42522</v>
      </c>
      <c r="B34" s="9">
        <v>19.242000000000001</v>
      </c>
      <c r="C34" s="9">
        <v>14.039</v>
      </c>
      <c r="D34" s="9">
        <v>409.35899999999998</v>
      </c>
      <c r="E34" s="9">
        <v>250.834</v>
      </c>
      <c r="F34" s="9">
        <v>158.52500000000001</v>
      </c>
      <c r="G34" s="9">
        <v>213.12100000000001</v>
      </c>
      <c r="H34" s="9">
        <v>170.864</v>
      </c>
      <c r="I34" s="9">
        <v>42.256999999999998</v>
      </c>
      <c r="J34" s="9">
        <v>196.238</v>
      </c>
      <c r="K34" s="9">
        <v>79.97</v>
      </c>
      <c r="L34" s="9">
        <v>116.268</v>
      </c>
      <c r="M34" s="9">
        <v>237.43199999999999</v>
      </c>
      <c r="N34" s="9">
        <v>187.54400000000001</v>
      </c>
      <c r="O34" s="9">
        <v>49.887999999999998</v>
      </c>
      <c r="P34" s="9">
        <v>209.465</v>
      </c>
      <c r="Q34" s="9">
        <v>85.903000000000006</v>
      </c>
      <c r="R34" s="9">
        <v>123.562</v>
      </c>
      <c r="S34" s="9">
        <v>216.34800000000001</v>
      </c>
      <c r="T34" s="9">
        <v>93.748000000000005</v>
      </c>
      <c r="U34" s="9">
        <v>122.6</v>
      </c>
      <c r="V34" s="9">
        <v>2595.471</v>
      </c>
      <c r="W34" s="9">
        <v>1407.115</v>
      </c>
      <c r="X34" s="9">
        <v>1188.356</v>
      </c>
      <c r="Y34" s="9">
        <v>1899.174</v>
      </c>
      <c r="Z34" s="9">
        <v>1278.7260000000001</v>
      </c>
      <c r="AA34" s="9">
        <v>620.44899999999996</v>
      </c>
      <c r="AB34" s="9">
        <v>696.29700000000003</v>
      </c>
      <c r="AC34" s="9">
        <v>128.38900000000001</v>
      </c>
      <c r="AD34" s="9">
        <v>567.90800000000002</v>
      </c>
      <c r="AE34" s="9">
        <v>358.60399999999998</v>
      </c>
      <c r="AF34" s="9">
        <v>178.047</v>
      </c>
      <c r="AG34" s="9">
        <v>180.55699999999999</v>
      </c>
      <c r="AH34" s="9">
        <v>67.786000000000001</v>
      </c>
      <c r="AI34" s="9">
        <v>31.844000000000001</v>
      </c>
      <c r="AJ34" s="9">
        <v>35.941000000000003</v>
      </c>
      <c r="AK34" s="9">
        <v>34.131</v>
      </c>
      <c r="AL34" s="9">
        <v>22.256</v>
      </c>
      <c r="AM34" s="9">
        <v>11.875</v>
      </c>
      <c r="AN34" s="9">
        <v>14.569000000000001</v>
      </c>
      <c r="AO34" s="9">
        <v>9.2750000000000004</v>
      </c>
      <c r="AP34" s="9">
        <v>5.2930000000000001</v>
      </c>
      <c r="AQ34" s="9">
        <v>19.562000000000001</v>
      </c>
      <c r="AR34" s="9">
        <v>12.98</v>
      </c>
      <c r="AS34" s="9">
        <v>6.5810000000000004</v>
      </c>
      <c r="AT34" s="9">
        <v>33.655000000000001</v>
      </c>
      <c r="AU34" s="9">
        <v>9.5890000000000004</v>
      </c>
      <c r="AV34" s="9">
        <v>24.065999999999999</v>
      </c>
      <c r="AW34" s="9">
        <v>318.34199999999998</v>
      </c>
      <c r="AX34" s="9">
        <v>158.078</v>
      </c>
      <c r="AY34" s="9">
        <v>160.26400000000001</v>
      </c>
      <c r="AZ34" s="9">
        <v>136.69800000000001</v>
      </c>
      <c r="BA34" s="9">
        <v>106.854</v>
      </c>
      <c r="BB34" s="9">
        <v>29.844000000000001</v>
      </c>
      <c r="BC34" s="9">
        <v>181.64400000000001</v>
      </c>
      <c r="BD34" s="9">
        <v>51.223999999999997</v>
      </c>
      <c r="BE34" s="9">
        <v>130.41999999999999</v>
      </c>
      <c r="BF34" s="9">
        <v>162.321</v>
      </c>
      <c r="BG34" s="9">
        <v>123.688</v>
      </c>
      <c r="BH34" s="9">
        <v>38.633000000000003</v>
      </c>
      <c r="BI34" s="9">
        <v>196.28299999999999</v>
      </c>
      <c r="BJ34" s="9">
        <v>54.359000000000002</v>
      </c>
      <c r="BK34" s="9">
        <v>141.92400000000001</v>
      </c>
      <c r="BL34" s="9">
        <v>196.21299999999999</v>
      </c>
      <c r="BM34" s="9">
        <v>60.499000000000002</v>
      </c>
      <c r="BN34" s="9">
        <v>135.71299999999999</v>
      </c>
      <c r="BO34" s="9">
        <v>2509.989</v>
      </c>
      <c r="BP34" s="9">
        <v>1297.037</v>
      </c>
      <c r="BQ34" s="9">
        <v>1212.952</v>
      </c>
      <c r="BR34" s="9">
        <v>1874.184</v>
      </c>
      <c r="BS34" s="9">
        <v>1158.422</v>
      </c>
      <c r="BT34" s="9">
        <v>715.76199999999994</v>
      </c>
      <c r="BU34" s="9">
        <v>635.80499999999995</v>
      </c>
      <c r="BV34" s="9">
        <v>138.61500000000001</v>
      </c>
      <c r="BW34" s="9">
        <v>497.19</v>
      </c>
      <c r="BX34" s="9">
        <v>341.30700000000002</v>
      </c>
      <c r="BY34" s="9">
        <v>167.22800000000001</v>
      </c>
      <c r="BZ34" s="9">
        <v>174.08</v>
      </c>
      <c r="CA34" s="9">
        <v>72.418999999999997</v>
      </c>
      <c r="CB34" s="9">
        <v>44.612000000000002</v>
      </c>
      <c r="CC34" s="9">
        <v>27.806999999999999</v>
      </c>
      <c r="CD34" s="9">
        <v>38.116</v>
      </c>
      <c r="CE34" s="9">
        <v>29.923999999999999</v>
      </c>
      <c r="CF34" s="9">
        <v>8.1920000000000002</v>
      </c>
      <c r="CG34" s="9">
        <v>15.156000000000001</v>
      </c>
      <c r="CH34" s="9">
        <v>11.619</v>
      </c>
      <c r="CI34" s="9">
        <v>3.536</v>
      </c>
      <c r="CJ34" s="9">
        <v>22.96</v>
      </c>
      <c r="CK34" s="9">
        <v>18.305</v>
      </c>
      <c r="CL34" s="9">
        <v>4.6550000000000002</v>
      </c>
      <c r="CM34" s="9">
        <v>34.302999999999997</v>
      </c>
      <c r="CN34" s="9">
        <v>14.688000000000001</v>
      </c>
      <c r="CO34" s="9">
        <v>19.614999999999998</v>
      </c>
      <c r="CP34" s="9">
        <v>297.726</v>
      </c>
      <c r="CQ34" s="9">
        <v>138.11799999999999</v>
      </c>
      <c r="CR34" s="9">
        <v>159.607</v>
      </c>
      <c r="CS34" s="9">
        <v>125.496</v>
      </c>
      <c r="CT34" s="9">
        <v>88.230999999999995</v>
      </c>
      <c r="CU34" s="9">
        <v>37.265000000000001</v>
      </c>
      <c r="CV34" s="9">
        <v>172.23</v>
      </c>
      <c r="CW34" s="9">
        <v>49.887999999999998</v>
      </c>
      <c r="CX34" s="9">
        <v>122.342</v>
      </c>
      <c r="CY34" s="9">
        <v>153.846</v>
      </c>
      <c r="CZ34" s="9">
        <v>111.875</v>
      </c>
      <c r="DA34" s="9">
        <v>41.970999999999997</v>
      </c>
      <c r="DB34" s="9">
        <v>187.46100000000001</v>
      </c>
      <c r="DC34" s="9">
        <v>55.351999999999997</v>
      </c>
      <c r="DD34" s="9">
        <v>132.10900000000001</v>
      </c>
      <c r="DE34" s="9">
        <v>187.386</v>
      </c>
      <c r="DF34" s="9">
        <v>61.506999999999998</v>
      </c>
      <c r="DG34" s="9">
        <v>125.879</v>
      </c>
      <c r="DH34" s="9">
        <v>2203.8719999999998</v>
      </c>
      <c r="DI34" s="9">
        <v>1222.1220000000001</v>
      </c>
      <c r="DJ34" s="9">
        <v>981.74900000000002</v>
      </c>
      <c r="DK34" s="9">
        <v>1372.8130000000001</v>
      </c>
      <c r="DL34" s="9">
        <v>917.13</v>
      </c>
      <c r="DM34" s="9">
        <v>455.68299999999999</v>
      </c>
      <c r="DN34" s="9">
        <v>831.05899999999997</v>
      </c>
      <c r="DO34" s="9">
        <v>304.99299999999999</v>
      </c>
      <c r="DP34" s="9">
        <v>526.06600000000003</v>
      </c>
      <c r="DQ34" s="9">
        <v>249.584</v>
      </c>
      <c r="DR34" s="9">
        <v>146.63999999999999</v>
      </c>
      <c r="DS34" s="9">
        <v>102.944</v>
      </c>
      <c r="DT34" s="9">
        <v>76.834999999999994</v>
      </c>
      <c r="DU34" s="9">
        <v>50.872</v>
      </c>
      <c r="DV34" s="9">
        <v>25.963000000000001</v>
      </c>
      <c r="DW34" s="9">
        <v>26.428999999999998</v>
      </c>
      <c r="DX34" s="9">
        <v>23.585000000000001</v>
      </c>
      <c r="DY34" s="9">
        <v>2.8439999999999999</v>
      </c>
      <c r="DZ34" s="9">
        <v>15.102</v>
      </c>
      <c r="EA34" s="9">
        <v>13.717000000000001</v>
      </c>
      <c r="EB34" s="9">
        <v>1.385</v>
      </c>
      <c r="EC34" s="9">
        <v>11.327</v>
      </c>
      <c r="ED34" s="9">
        <v>9.8689999999999998</v>
      </c>
      <c r="EE34" s="9">
        <v>1.458</v>
      </c>
      <c r="EF34" s="9">
        <v>50.405999999999999</v>
      </c>
      <c r="EG34" s="9">
        <v>27.286999999999999</v>
      </c>
      <c r="EH34" s="9">
        <v>23.119</v>
      </c>
      <c r="EI34" s="9">
        <v>197.952</v>
      </c>
      <c r="EJ34" s="9">
        <v>113.062</v>
      </c>
      <c r="EK34" s="9">
        <v>84.891000000000005</v>
      </c>
      <c r="EL34" s="9">
        <v>57.720999999999997</v>
      </c>
      <c r="EM34" s="9">
        <v>44.837000000000003</v>
      </c>
      <c r="EN34" s="9">
        <v>12.885</v>
      </c>
      <c r="EO34" s="9">
        <v>140.23099999999999</v>
      </c>
      <c r="EP34" s="9">
        <v>68.224999999999994</v>
      </c>
      <c r="EQ34" s="9">
        <v>72.006</v>
      </c>
      <c r="ER34" s="9">
        <v>78.667000000000002</v>
      </c>
      <c r="ES34" s="9">
        <v>63.624000000000002</v>
      </c>
      <c r="ET34" s="9">
        <v>15.042999999999999</v>
      </c>
      <c r="EU34" s="9">
        <v>170.916</v>
      </c>
      <c r="EV34" s="9">
        <v>83.016000000000005</v>
      </c>
      <c r="EW34" s="9">
        <v>87.900999999999996</v>
      </c>
      <c r="EX34" s="9">
        <v>155.333</v>
      </c>
      <c r="EY34" s="9">
        <v>81.941999999999993</v>
      </c>
      <c r="EZ34" s="9">
        <v>73.391999999999996</v>
      </c>
      <c r="FA34" s="9">
        <v>1739.499</v>
      </c>
      <c r="FB34" s="9">
        <v>935.72400000000005</v>
      </c>
      <c r="FC34" s="9">
        <v>803.77499999999998</v>
      </c>
      <c r="FD34" s="9">
        <v>1180.7929999999999</v>
      </c>
      <c r="FE34" s="9">
        <v>767.5</v>
      </c>
      <c r="FF34" s="9">
        <v>413.29300000000001</v>
      </c>
      <c r="FG34" s="9">
        <v>558.70600000000002</v>
      </c>
      <c r="FH34" s="9">
        <v>168.22499999999999</v>
      </c>
      <c r="FI34" s="9">
        <v>390.48200000000003</v>
      </c>
      <c r="FJ34" s="9">
        <v>200.911</v>
      </c>
      <c r="FK34" s="9">
        <v>116.268</v>
      </c>
      <c r="FL34" s="9">
        <v>84.643000000000001</v>
      </c>
      <c r="FM34" s="9">
        <v>58.304000000000002</v>
      </c>
      <c r="FN34" s="9">
        <v>37.941000000000003</v>
      </c>
      <c r="FO34" s="9">
        <v>20.363</v>
      </c>
      <c r="FP34" s="9">
        <v>23.763999999999999</v>
      </c>
      <c r="FQ34" s="9">
        <v>21.28</v>
      </c>
      <c r="FR34" s="9">
        <v>2.484</v>
      </c>
      <c r="FS34" s="9">
        <v>13.211</v>
      </c>
      <c r="FT34" s="9">
        <v>12.047000000000001</v>
      </c>
      <c r="FU34" s="9">
        <v>1.1639999999999999</v>
      </c>
      <c r="FV34" s="9">
        <v>10.553000000000001</v>
      </c>
      <c r="FW34" s="9">
        <v>9.2330000000000005</v>
      </c>
      <c r="FX34" s="9">
        <v>1.32</v>
      </c>
      <c r="FY34" s="9">
        <v>34.54</v>
      </c>
      <c r="FZ34" s="9">
        <v>16.661000000000001</v>
      </c>
      <c r="GA34" s="9">
        <v>17.878</v>
      </c>
      <c r="GB34" s="9">
        <v>164.15100000000001</v>
      </c>
      <c r="GC34" s="9">
        <v>92.546000000000006</v>
      </c>
      <c r="GD34" s="9">
        <v>71.605000000000004</v>
      </c>
      <c r="GE34" s="9">
        <v>52.353000000000002</v>
      </c>
      <c r="GF34" s="9">
        <v>40.073</v>
      </c>
      <c r="GG34" s="9">
        <v>12.28</v>
      </c>
      <c r="GH34" s="9">
        <v>111.798</v>
      </c>
      <c r="GI34" s="9">
        <v>52.472999999999999</v>
      </c>
      <c r="GJ34" s="9">
        <v>59.325000000000003</v>
      </c>
      <c r="GK34" s="9">
        <v>71.387</v>
      </c>
      <c r="GL34" s="9">
        <v>57.087000000000003</v>
      </c>
      <c r="GM34" s="9">
        <v>14.301</v>
      </c>
      <c r="GN34" s="9">
        <v>129.523</v>
      </c>
      <c r="GO34" s="9">
        <v>59.180999999999997</v>
      </c>
      <c r="GP34" s="9">
        <v>70.341999999999999</v>
      </c>
      <c r="GQ34" s="9">
        <v>125.009</v>
      </c>
      <c r="GR34" s="9">
        <v>64.52</v>
      </c>
      <c r="GS34" s="9">
        <v>60.488999999999997</v>
      </c>
      <c r="GT34" s="9">
        <v>464.37299999999999</v>
      </c>
      <c r="GU34" s="9">
        <v>286.39800000000002</v>
      </c>
      <c r="GV34" s="9">
        <v>177.97399999999999</v>
      </c>
      <c r="GW34" s="9">
        <v>192.02</v>
      </c>
      <c r="GX34" s="9">
        <v>149.63</v>
      </c>
      <c r="GY34" s="9">
        <v>42.39</v>
      </c>
      <c r="GZ34" s="9">
        <v>272.35300000000001</v>
      </c>
      <c r="HA34" s="9">
        <v>136.768</v>
      </c>
      <c r="HB34" s="9">
        <v>135.584</v>
      </c>
      <c r="HC34" s="9">
        <v>48.673000000000002</v>
      </c>
      <c r="HD34" s="9">
        <v>30.372</v>
      </c>
      <c r="HE34" s="9">
        <v>18.300999999999998</v>
      </c>
      <c r="HF34" s="9">
        <v>18.530999999999999</v>
      </c>
      <c r="HG34" s="9">
        <v>12.930999999999999</v>
      </c>
      <c r="HH34" s="9">
        <v>5.6</v>
      </c>
      <c r="HI34" s="9">
        <v>2.665</v>
      </c>
      <c r="HJ34" s="9">
        <v>2.3050000000000002</v>
      </c>
      <c r="HK34" s="9">
        <v>0.36</v>
      </c>
      <c r="HL34" s="9">
        <v>1.891</v>
      </c>
      <c r="HM34" s="9">
        <v>1.67</v>
      </c>
      <c r="HN34" s="9">
        <v>0.221</v>
      </c>
      <c r="HO34" s="9">
        <v>0.77400000000000002</v>
      </c>
      <c r="HP34" s="9">
        <v>0.63500000000000001</v>
      </c>
      <c r="HQ34" s="9">
        <v>0.13900000000000001</v>
      </c>
      <c r="HR34" s="9">
        <v>15.866</v>
      </c>
      <c r="HS34" s="9">
        <v>10.625</v>
      </c>
      <c r="HT34" s="9">
        <v>5.2409999999999997</v>
      </c>
      <c r="HU34" s="9">
        <v>33.801000000000002</v>
      </c>
      <c r="HV34" s="9">
        <v>20.515999999999998</v>
      </c>
      <c r="HW34" s="9">
        <v>13.286</v>
      </c>
      <c r="HX34" s="9">
        <v>5.3680000000000003</v>
      </c>
      <c r="HY34" s="9">
        <v>4.7640000000000002</v>
      </c>
      <c r="HZ34" s="9">
        <v>0.60399999999999998</v>
      </c>
      <c r="IA34" s="9">
        <v>28.433</v>
      </c>
      <c r="IB34" s="9">
        <v>15.752000000000001</v>
      </c>
      <c r="IC34" s="9">
        <v>12.680999999999999</v>
      </c>
      <c r="ID34" s="9">
        <v>7.28</v>
      </c>
      <c r="IE34" s="9">
        <v>6.5369999999999999</v>
      </c>
      <c r="IF34" s="9">
        <v>0.74299999999999999</v>
      </c>
      <c r="IG34" s="9">
        <v>41.393000000000001</v>
      </c>
      <c r="IH34" s="9">
        <v>23.835000000000001</v>
      </c>
      <c r="II34" s="9">
        <v>17.558</v>
      </c>
      <c r="IJ34" s="9">
        <v>30.324000000000002</v>
      </c>
      <c r="IK34" s="9">
        <v>17.422000000000001</v>
      </c>
      <c r="IL34" s="9">
        <v>12.901999999999999</v>
      </c>
      <c r="IM34" s="9">
        <v>3822.5149999999999</v>
      </c>
      <c r="IN34" s="9">
        <v>2035.539</v>
      </c>
      <c r="IO34" s="9">
        <v>1786.9760000000001</v>
      </c>
      <c r="IP34" s="9">
        <v>2632.7370000000001</v>
      </c>
      <c r="IQ34" s="9">
        <v>1649.32</v>
      </c>
    </row>
    <row r="35" spans="1:251">
      <c r="A35" s="10">
        <v>42552</v>
      </c>
      <c r="B35" s="9">
        <v>17.559000000000001</v>
      </c>
      <c r="C35" s="9">
        <v>16.677</v>
      </c>
      <c r="D35" s="9">
        <v>405.04</v>
      </c>
      <c r="E35" s="9">
        <v>225.33099999999999</v>
      </c>
      <c r="F35" s="9">
        <v>179.71</v>
      </c>
      <c r="G35" s="9">
        <v>198.673</v>
      </c>
      <c r="H35" s="9">
        <v>147.13900000000001</v>
      </c>
      <c r="I35" s="9">
        <v>51.533999999999999</v>
      </c>
      <c r="J35" s="9">
        <v>206.36699999999999</v>
      </c>
      <c r="K35" s="9">
        <v>78.191999999999993</v>
      </c>
      <c r="L35" s="9">
        <v>128.17599999999999</v>
      </c>
      <c r="M35" s="9">
        <v>224.27</v>
      </c>
      <c r="N35" s="9">
        <v>165.68100000000001</v>
      </c>
      <c r="O35" s="9">
        <v>58.588999999999999</v>
      </c>
      <c r="P35" s="9">
        <v>218.005</v>
      </c>
      <c r="Q35" s="9">
        <v>84.25</v>
      </c>
      <c r="R35" s="9">
        <v>133.755</v>
      </c>
      <c r="S35" s="9">
        <v>223.80099999999999</v>
      </c>
      <c r="T35" s="9">
        <v>89.948999999999998</v>
      </c>
      <c r="U35" s="9">
        <v>133.852</v>
      </c>
      <c r="V35" s="9">
        <v>2593.335</v>
      </c>
      <c r="W35" s="9">
        <v>1413.202</v>
      </c>
      <c r="X35" s="9">
        <v>1180.133</v>
      </c>
      <c r="Y35" s="9">
        <v>1896.9860000000001</v>
      </c>
      <c r="Z35" s="9">
        <v>1275.0319999999999</v>
      </c>
      <c r="AA35" s="9">
        <v>621.95399999999995</v>
      </c>
      <c r="AB35" s="9">
        <v>696.34900000000005</v>
      </c>
      <c r="AC35" s="9">
        <v>138.16999999999999</v>
      </c>
      <c r="AD35" s="9">
        <v>558.17899999999997</v>
      </c>
      <c r="AE35" s="9">
        <v>362.84500000000003</v>
      </c>
      <c r="AF35" s="9">
        <v>197.93199999999999</v>
      </c>
      <c r="AG35" s="9">
        <v>164.91300000000001</v>
      </c>
      <c r="AH35" s="9">
        <v>68.649000000000001</v>
      </c>
      <c r="AI35" s="9">
        <v>43.131999999999998</v>
      </c>
      <c r="AJ35" s="9">
        <v>25.516999999999999</v>
      </c>
      <c r="AK35" s="9">
        <v>38.180999999999997</v>
      </c>
      <c r="AL35" s="9">
        <v>29.151</v>
      </c>
      <c r="AM35" s="9">
        <v>9.0299999999999994</v>
      </c>
      <c r="AN35" s="9">
        <v>21.54</v>
      </c>
      <c r="AO35" s="9">
        <v>16.183</v>
      </c>
      <c r="AP35" s="9">
        <v>5.3559999999999999</v>
      </c>
      <c r="AQ35" s="9">
        <v>16.641999999999999</v>
      </c>
      <c r="AR35" s="9">
        <v>12.968</v>
      </c>
      <c r="AS35" s="9">
        <v>3.6739999999999999</v>
      </c>
      <c r="AT35" s="9">
        <v>30.466999999999999</v>
      </c>
      <c r="AU35" s="9">
        <v>13.98</v>
      </c>
      <c r="AV35" s="9">
        <v>16.486999999999998</v>
      </c>
      <c r="AW35" s="9">
        <v>318.79899999999998</v>
      </c>
      <c r="AX35" s="9">
        <v>169.63900000000001</v>
      </c>
      <c r="AY35" s="9">
        <v>149.161</v>
      </c>
      <c r="AZ35" s="9">
        <v>145.08799999999999</v>
      </c>
      <c r="BA35" s="9">
        <v>115.137</v>
      </c>
      <c r="BB35" s="9">
        <v>29.951000000000001</v>
      </c>
      <c r="BC35" s="9">
        <v>173.71100000000001</v>
      </c>
      <c r="BD35" s="9">
        <v>54.502000000000002</v>
      </c>
      <c r="BE35" s="9">
        <v>119.209</v>
      </c>
      <c r="BF35" s="9">
        <v>174.15700000000001</v>
      </c>
      <c r="BG35" s="9">
        <v>137.61199999999999</v>
      </c>
      <c r="BH35" s="9">
        <v>36.545000000000002</v>
      </c>
      <c r="BI35" s="9">
        <v>188.68700000000001</v>
      </c>
      <c r="BJ35" s="9">
        <v>60.319000000000003</v>
      </c>
      <c r="BK35" s="9">
        <v>128.36799999999999</v>
      </c>
      <c r="BL35" s="9">
        <v>195.251</v>
      </c>
      <c r="BM35" s="9">
        <v>70.685000000000002</v>
      </c>
      <c r="BN35" s="9">
        <v>124.566</v>
      </c>
      <c r="BO35" s="9">
        <v>2507.08</v>
      </c>
      <c r="BP35" s="9">
        <v>1293.1210000000001</v>
      </c>
      <c r="BQ35" s="9">
        <v>1213.9590000000001</v>
      </c>
      <c r="BR35" s="9">
        <v>1852.682</v>
      </c>
      <c r="BS35" s="9">
        <v>1154.5170000000001</v>
      </c>
      <c r="BT35" s="9">
        <v>698.16499999999996</v>
      </c>
      <c r="BU35" s="9">
        <v>654.39800000000002</v>
      </c>
      <c r="BV35" s="9">
        <v>138.60400000000001</v>
      </c>
      <c r="BW35" s="9">
        <v>515.79399999999998</v>
      </c>
      <c r="BX35" s="9">
        <v>351.83699999999999</v>
      </c>
      <c r="BY35" s="9">
        <v>168.197</v>
      </c>
      <c r="BZ35" s="9">
        <v>183.63900000000001</v>
      </c>
      <c r="CA35" s="9">
        <v>77.311999999999998</v>
      </c>
      <c r="CB35" s="9">
        <v>42.924999999999997</v>
      </c>
      <c r="CC35" s="9">
        <v>34.387</v>
      </c>
      <c r="CD35" s="9">
        <v>39.222999999999999</v>
      </c>
      <c r="CE35" s="9">
        <v>30.524000000000001</v>
      </c>
      <c r="CF35" s="9">
        <v>8.6989999999999998</v>
      </c>
      <c r="CG35" s="9">
        <v>17.372</v>
      </c>
      <c r="CH35" s="9">
        <v>13.664</v>
      </c>
      <c r="CI35" s="9">
        <v>3.7080000000000002</v>
      </c>
      <c r="CJ35" s="9">
        <v>21.850999999999999</v>
      </c>
      <c r="CK35" s="9">
        <v>16.86</v>
      </c>
      <c r="CL35" s="9">
        <v>4.9909999999999997</v>
      </c>
      <c r="CM35" s="9">
        <v>38.088999999999999</v>
      </c>
      <c r="CN35" s="9">
        <v>12.401</v>
      </c>
      <c r="CO35" s="9">
        <v>25.687999999999999</v>
      </c>
      <c r="CP35" s="9">
        <v>305.23099999999999</v>
      </c>
      <c r="CQ35" s="9">
        <v>140.428</v>
      </c>
      <c r="CR35" s="9">
        <v>164.804</v>
      </c>
      <c r="CS35" s="9">
        <v>124.444</v>
      </c>
      <c r="CT35" s="9">
        <v>90.21</v>
      </c>
      <c r="CU35" s="9">
        <v>34.234000000000002</v>
      </c>
      <c r="CV35" s="9">
        <v>180.78800000000001</v>
      </c>
      <c r="CW35" s="9">
        <v>50.216999999999999</v>
      </c>
      <c r="CX35" s="9">
        <v>130.57</v>
      </c>
      <c r="CY35" s="9">
        <v>152.607</v>
      </c>
      <c r="CZ35" s="9">
        <v>112.47499999999999</v>
      </c>
      <c r="DA35" s="9">
        <v>40.131999999999998</v>
      </c>
      <c r="DB35" s="9">
        <v>199.22900000000001</v>
      </c>
      <c r="DC35" s="9">
        <v>55.722000000000001</v>
      </c>
      <c r="DD35" s="9">
        <v>143.50700000000001</v>
      </c>
      <c r="DE35" s="9">
        <v>198.15899999999999</v>
      </c>
      <c r="DF35" s="9">
        <v>63.881</v>
      </c>
      <c r="DG35" s="9">
        <v>134.27799999999999</v>
      </c>
      <c r="DH35" s="9">
        <v>2192.9270000000001</v>
      </c>
      <c r="DI35" s="9">
        <v>1209.8879999999999</v>
      </c>
      <c r="DJ35" s="9">
        <v>983.04</v>
      </c>
      <c r="DK35" s="9">
        <v>1373.6679999999999</v>
      </c>
      <c r="DL35" s="9">
        <v>913.447</v>
      </c>
      <c r="DM35" s="9">
        <v>460.221</v>
      </c>
      <c r="DN35" s="9">
        <v>819.25900000000001</v>
      </c>
      <c r="DO35" s="9">
        <v>296.44</v>
      </c>
      <c r="DP35" s="9">
        <v>522.81899999999996</v>
      </c>
      <c r="DQ35" s="9">
        <v>249.89099999999999</v>
      </c>
      <c r="DR35" s="9">
        <v>147.56</v>
      </c>
      <c r="DS35" s="9">
        <v>102.331</v>
      </c>
      <c r="DT35" s="9">
        <v>75.180000000000007</v>
      </c>
      <c r="DU35" s="9">
        <v>47.515000000000001</v>
      </c>
      <c r="DV35" s="9">
        <v>27.664999999999999</v>
      </c>
      <c r="DW35" s="9">
        <v>29.77</v>
      </c>
      <c r="DX35" s="9">
        <v>23.009</v>
      </c>
      <c r="DY35" s="9">
        <v>6.7610000000000001</v>
      </c>
      <c r="DZ35" s="9">
        <v>17.821999999999999</v>
      </c>
      <c r="EA35" s="9">
        <v>13.430999999999999</v>
      </c>
      <c r="EB35" s="9">
        <v>4.391</v>
      </c>
      <c r="EC35" s="9">
        <v>11.948</v>
      </c>
      <c r="ED35" s="9">
        <v>9.5779999999999994</v>
      </c>
      <c r="EE35" s="9">
        <v>2.37</v>
      </c>
      <c r="EF35" s="9">
        <v>45.41</v>
      </c>
      <c r="EG35" s="9">
        <v>24.506</v>
      </c>
      <c r="EH35" s="9">
        <v>20.904</v>
      </c>
      <c r="EI35" s="9">
        <v>200.709</v>
      </c>
      <c r="EJ35" s="9">
        <v>118.14700000000001</v>
      </c>
      <c r="EK35" s="9">
        <v>82.561999999999998</v>
      </c>
      <c r="EL35" s="9">
        <v>63.415999999999997</v>
      </c>
      <c r="EM35" s="9">
        <v>46.167000000000002</v>
      </c>
      <c r="EN35" s="9">
        <v>17.248999999999999</v>
      </c>
      <c r="EO35" s="9">
        <v>137.29300000000001</v>
      </c>
      <c r="EP35" s="9">
        <v>71.98</v>
      </c>
      <c r="EQ35" s="9">
        <v>65.313000000000002</v>
      </c>
      <c r="ER35" s="9">
        <v>85.576999999999998</v>
      </c>
      <c r="ES35" s="9">
        <v>63.048000000000002</v>
      </c>
      <c r="ET35" s="9">
        <v>22.529</v>
      </c>
      <c r="EU35" s="9">
        <v>164.31399999999999</v>
      </c>
      <c r="EV35" s="9">
        <v>84.513000000000005</v>
      </c>
      <c r="EW35" s="9">
        <v>79.802000000000007</v>
      </c>
      <c r="EX35" s="9">
        <v>155.114</v>
      </c>
      <c r="EY35" s="9">
        <v>85.411000000000001</v>
      </c>
      <c r="EZ35" s="9">
        <v>69.703999999999994</v>
      </c>
      <c r="FA35" s="9">
        <v>1721.7619999999999</v>
      </c>
      <c r="FB35" s="9">
        <v>922.27800000000002</v>
      </c>
      <c r="FC35" s="9">
        <v>799.48400000000004</v>
      </c>
      <c r="FD35" s="9">
        <v>1174.6489999999999</v>
      </c>
      <c r="FE35" s="9">
        <v>762.17600000000004</v>
      </c>
      <c r="FF35" s="9">
        <v>412.47399999999999</v>
      </c>
      <c r="FG35" s="9">
        <v>547.11300000000006</v>
      </c>
      <c r="FH35" s="9">
        <v>160.102</v>
      </c>
      <c r="FI35" s="9">
        <v>387.01</v>
      </c>
      <c r="FJ35" s="9">
        <v>197.19200000000001</v>
      </c>
      <c r="FK35" s="9">
        <v>110.139</v>
      </c>
      <c r="FL35" s="9">
        <v>87.052999999999997</v>
      </c>
      <c r="FM35" s="9">
        <v>51.445999999999998</v>
      </c>
      <c r="FN35" s="9">
        <v>31.861000000000001</v>
      </c>
      <c r="FO35" s="9">
        <v>19.585000000000001</v>
      </c>
      <c r="FP35" s="9">
        <v>23.745000000000001</v>
      </c>
      <c r="FQ35" s="9">
        <v>19.015999999999998</v>
      </c>
      <c r="FR35" s="9">
        <v>4.7290000000000001</v>
      </c>
      <c r="FS35" s="9">
        <v>13.906000000000001</v>
      </c>
      <c r="FT35" s="9">
        <v>10.394</v>
      </c>
      <c r="FU35" s="9">
        <v>3.5129999999999999</v>
      </c>
      <c r="FV35" s="9">
        <v>9.8390000000000004</v>
      </c>
      <c r="FW35" s="9">
        <v>8.6219999999999999</v>
      </c>
      <c r="FX35" s="9">
        <v>1.216</v>
      </c>
      <c r="FY35" s="9">
        <v>27.701000000000001</v>
      </c>
      <c r="FZ35" s="9">
        <v>12.845000000000001</v>
      </c>
      <c r="GA35" s="9">
        <v>14.856</v>
      </c>
      <c r="GB35" s="9">
        <v>165.84299999999999</v>
      </c>
      <c r="GC35" s="9">
        <v>91.850999999999999</v>
      </c>
      <c r="GD35" s="9">
        <v>73.992000000000004</v>
      </c>
      <c r="GE35" s="9">
        <v>55.606999999999999</v>
      </c>
      <c r="GF35" s="9">
        <v>39.018000000000001</v>
      </c>
      <c r="GG35" s="9">
        <v>16.59</v>
      </c>
      <c r="GH35" s="9">
        <v>110.235</v>
      </c>
      <c r="GI35" s="9">
        <v>52.832999999999998</v>
      </c>
      <c r="GJ35" s="9">
        <v>57.402000000000001</v>
      </c>
      <c r="GK35" s="9">
        <v>72.957999999999998</v>
      </c>
      <c r="GL35" s="9">
        <v>53.121000000000002</v>
      </c>
      <c r="GM35" s="9">
        <v>19.838000000000001</v>
      </c>
      <c r="GN35" s="9">
        <v>124.23399999999999</v>
      </c>
      <c r="GO35" s="9">
        <v>57.018000000000001</v>
      </c>
      <c r="GP35" s="9">
        <v>67.215999999999994</v>
      </c>
      <c r="GQ35" s="9">
        <v>124.14100000000001</v>
      </c>
      <c r="GR35" s="9">
        <v>63.225999999999999</v>
      </c>
      <c r="GS35" s="9">
        <v>60.914999999999999</v>
      </c>
      <c r="GT35" s="9">
        <v>471.16500000000002</v>
      </c>
      <c r="GU35" s="9">
        <v>287.60899999999998</v>
      </c>
      <c r="GV35" s="9">
        <v>183.55600000000001</v>
      </c>
      <c r="GW35" s="9">
        <v>199.01900000000001</v>
      </c>
      <c r="GX35" s="9">
        <v>151.27199999999999</v>
      </c>
      <c r="GY35" s="9">
        <v>47.747</v>
      </c>
      <c r="GZ35" s="9">
        <v>272.14600000000002</v>
      </c>
      <c r="HA35" s="9">
        <v>136.33799999999999</v>
      </c>
      <c r="HB35" s="9">
        <v>135.80799999999999</v>
      </c>
      <c r="HC35" s="9">
        <v>52.698999999999998</v>
      </c>
      <c r="HD35" s="9">
        <v>37.420999999999999</v>
      </c>
      <c r="HE35" s="9">
        <v>15.276999999999999</v>
      </c>
      <c r="HF35" s="9">
        <v>23.734000000000002</v>
      </c>
      <c r="HG35" s="9">
        <v>15.654</v>
      </c>
      <c r="HH35" s="9">
        <v>8.08</v>
      </c>
      <c r="HI35" s="9">
        <v>6.0250000000000004</v>
      </c>
      <c r="HJ35" s="9">
        <v>3.9929999999999999</v>
      </c>
      <c r="HK35" s="9">
        <v>2.032</v>
      </c>
      <c r="HL35" s="9">
        <v>3.915</v>
      </c>
      <c r="HM35" s="9">
        <v>3.0369999999999999</v>
      </c>
      <c r="HN35" s="9">
        <v>0.878</v>
      </c>
      <c r="HO35" s="9">
        <v>2.109</v>
      </c>
      <c r="HP35" s="9">
        <v>0.95599999999999996</v>
      </c>
      <c r="HQ35" s="9">
        <v>1.1539999999999999</v>
      </c>
      <c r="HR35" s="9">
        <v>17.709</v>
      </c>
      <c r="HS35" s="9">
        <v>11.661</v>
      </c>
      <c r="HT35" s="9">
        <v>6.048</v>
      </c>
      <c r="HU35" s="9">
        <v>34.866</v>
      </c>
      <c r="HV35" s="9">
        <v>26.295999999999999</v>
      </c>
      <c r="HW35" s="9">
        <v>8.57</v>
      </c>
      <c r="HX35" s="9">
        <v>7.8090000000000002</v>
      </c>
      <c r="HY35" s="9">
        <v>7.149</v>
      </c>
      <c r="HZ35" s="9">
        <v>0.65900000000000003</v>
      </c>
      <c r="IA35" s="9">
        <v>27.058</v>
      </c>
      <c r="IB35" s="9">
        <v>19.146999999999998</v>
      </c>
      <c r="IC35" s="9">
        <v>7.91</v>
      </c>
      <c r="ID35" s="9">
        <v>12.618</v>
      </c>
      <c r="IE35" s="9">
        <v>9.9269999999999996</v>
      </c>
      <c r="IF35" s="9">
        <v>2.6909999999999998</v>
      </c>
      <c r="IG35" s="9">
        <v>40.08</v>
      </c>
      <c r="IH35" s="9">
        <v>27.494</v>
      </c>
      <c r="II35" s="9">
        <v>12.586</v>
      </c>
      <c r="IJ35" s="9">
        <v>30.972999999999999</v>
      </c>
      <c r="IK35" s="9">
        <v>22.184000000000001</v>
      </c>
      <c r="IL35" s="9">
        <v>8.7889999999999997</v>
      </c>
      <c r="IM35" s="9">
        <v>3820.3870000000002</v>
      </c>
      <c r="IN35" s="9">
        <v>2040.492</v>
      </c>
      <c r="IO35" s="9">
        <v>1779.895</v>
      </c>
      <c r="IP35" s="9">
        <v>2616.0790000000002</v>
      </c>
      <c r="IQ35" s="9">
        <v>1647.162</v>
      </c>
    </row>
    <row r="36" spans="1:251">
      <c r="A36" s="10">
        <v>42583</v>
      </c>
      <c r="B36" s="9">
        <v>14.128</v>
      </c>
      <c r="C36" s="9">
        <v>20.077000000000002</v>
      </c>
      <c r="D36" s="9">
        <v>405.74299999999999</v>
      </c>
      <c r="E36" s="9">
        <v>236.36500000000001</v>
      </c>
      <c r="F36" s="9">
        <v>169.37799999999999</v>
      </c>
      <c r="G36" s="9">
        <v>207.81399999999999</v>
      </c>
      <c r="H36" s="9">
        <v>159.167</v>
      </c>
      <c r="I36" s="9">
        <v>48.646999999999998</v>
      </c>
      <c r="J36" s="9">
        <v>197.929</v>
      </c>
      <c r="K36" s="9">
        <v>77.197999999999993</v>
      </c>
      <c r="L36" s="9">
        <v>120.73099999999999</v>
      </c>
      <c r="M36" s="9">
        <v>231.267</v>
      </c>
      <c r="N36" s="9">
        <v>177.09800000000001</v>
      </c>
      <c r="O36" s="9">
        <v>54.167999999999999</v>
      </c>
      <c r="P36" s="9">
        <v>213.54400000000001</v>
      </c>
      <c r="Q36" s="9">
        <v>82.820999999999998</v>
      </c>
      <c r="R36" s="9">
        <v>130.72300000000001</v>
      </c>
      <c r="S36" s="9">
        <v>210.93199999999999</v>
      </c>
      <c r="T36" s="9">
        <v>87.879000000000005</v>
      </c>
      <c r="U36" s="9">
        <v>123.053</v>
      </c>
      <c r="V36" s="9">
        <v>2590.3890000000001</v>
      </c>
      <c r="W36" s="9">
        <v>1413.8389999999999</v>
      </c>
      <c r="X36" s="9">
        <v>1176.549</v>
      </c>
      <c r="Y36" s="9">
        <v>1907.0419999999999</v>
      </c>
      <c r="Z36" s="9">
        <v>1278.6510000000001</v>
      </c>
      <c r="AA36" s="9">
        <v>628.39099999999996</v>
      </c>
      <c r="AB36" s="9">
        <v>683.34699999999998</v>
      </c>
      <c r="AC36" s="9">
        <v>135.18799999999999</v>
      </c>
      <c r="AD36" s="9">
        <v>548.15800000000002</v>
      </c>
      <c r="AE36" s="9">
        <v>341.86700000000002</v>
      </c>
      <c r="AF36" s="9">
        <v>182.25</v>
      </c>
      <c r="AG36" s="9">
        <v>159.61699999999999</v>
      </c>
      <c r="AH36" s="9">
        <v>57.555999999999997</v>
      </c>
      <c r="AI36" s="9">
        <v>31.553000000000001</v>
      </c>
      <c r="AJ36" s="9">
        <v>26.003</v>
      </c>
      <c r="AK36" s="9">
        <v>27.875</v>
      </c>
      <c r="AL36" s="9">
        <v>18.911000000000001</v>
      </c>
      <c r="AM36" s="9">
        <v>8.9640000000000004</v>
      </c>
      <c r="AN36" s="9">
        <v>9.4369999999999994</v>
      </c>
      <c r="AO36" s="9">
        <v>5.0430000000000001</v>
      </c>
      <c r="AP36" s="9">
        <v>4.3949999999999996</v>
      </c>
      <c r="AQ36" s="9">
        <v>18.437999999999999</v>
      </c>
      <c r="AR36" s="9">
        <v>13.869</v>
      </c>
      <c r="AS36" s="9">
        <v>4.569</v>
      </c>
      <c r="AT36" s="9">
        <v>29.681000000000001</v>
      </c>
      <c r="AU36" s="9">
        <v>12.641999999999999</v>
      </c>
      <c r="AV36" s="9">
        <v>17.039000000000001</v>
      </c>
      <c r="AW36" s="9">
        <v>308.30900000000003</v>
      </c>
      <c r="AX36" s="9">
        <v>165.22800000000001</v>
      </c>
      <c r="AY36" s="9">
        <v>143.08199999999999</v>
      </c>
      <c r="AZ36" s="9">
        <v>137.916</v>
      </c>
      <c r="BA36" s="9">
        <v>113.667</v>
      </c>
      <c r="BB36" s="9">
        <v>24.25</v>
      </c>
      <c r="BC36" s="9">
        <v>170.393</v>
      </c>
      <c r="BD36" s="9">
        <v>51.561</v>
      </c>
      <c r="BE36" s="9">
        <v>118.83199999999999</v>
      </c>
      <c r="BF36" s="9">
        <v>159.03399999999999</v>
      </c>
      <c r="BG36" s="9">
        <v>127.151</v>
      </c>
      <c r="BH36" s="9">
        <v>31.882000000000001</v>
      </c>
      <c r="BI36" s="9">
        <v>182.833</v>
      </c>
      <c r="BJ36" s="9">
        <v>55.097999999999999</v>
      </c>
      <c r="BK36" s="9">
        <v>127.735</v>
      </c>
      <c r="BL36" s="9">
        <v>179.83</v>
      </c>
      <c r="BM36" s="9">
        <v>56.603000000000002</v>
      </c>
      <c r="BN36" s="9">
        <v>123.227</v>
      </c>
      <c r="BO36" s="9">
        <v>2513.357</v>
      </c>
      <c r="BP36" s="9">
        <v>1295.7909999999999</v>
      </c>
      <c r="BQ36" s="9">
        <v>1217.566</v>
      </c>
      <c r="BR36" s="9">
        <v>1848.8320000000001</v>
      </c>
      <c r="BS36" s="9">
        <v>1154.3579999999999</v>
      </c>
      <c r="BT36" s="9">
        <v>694.47400000000005</v>
      </c>
      <c r="BU36" s="9">
        <v>664.52499999999998</v>
      </c>
      <c r="BV36" s="9">
        <v>141.43299999999999</v>
      </c>
      <c r="BW36" s="9">
        <v>523.09199999999998</v>
      </c>
      <c r="BX36" s="9">
        <v>330.40300000000002</v>
      </c>
      <c r="BY36" s="9">
        <v>162.72</v>
      </c>
      <c r="BZ36" s="9">
        <v>167.68299999999999</v>
      </c>
      <c r="CA36" s="9">
        <v>76.314999999999998</v>
      </c>
      <c r="CB36" s="9">
        <v>46.466999999999999</v>
      </c>
      <c r="CC36" s="9">
        <v>29.847999999999999</v>
      </c>
      <c r="CD36" s="9">
        <v>37.93</v>
      </c>
      <c r="CE36" s="9">
        <v>30.74</v>
      </c>
      <c r="CF36" s="9">
        <v>7.19</v>
      </c>
      <c r="CG36" s="9">
        <v>23.850999999999999</v>
      </c>
      <c r="CH36" s="9">
        <v>18.777000000000001</v>
      </c>
      <c r="CI36" s="9">
        <v>5.0739999999999998</v>
      </c>
      <c r="CJ36" s="9">
        <v>14.079000000000001</v>
      </c>
      <c r="CK36" s="9">
        <v>11.962999999999999</v>
      </c>
      <c r="CL36" s="9">
        <v>2.1160000000000001</v>
      </c>
      <c r="CM36" s="9">
        <v>38.384999999999998</v>
      </c>
      <c r="CN36" s="9">
        <v>15.727</v>
      </c>
      <c r="CO36" s="9">
        <v>22.658000000000001</v>
      </c>
      <c r="CP36" s="9">
        <v>287.798</v>
      </c>
      <c r="CQ36" s="9">
        <v>136.50200000000001</v>
      </c>
      <c r="CR36" s="9">
        <v>151.29599999999999</v>
      </c>
      <c r="CS36" s="9">
        <v>110.40300000000001</v>
      </c>
      <c r="CT36" s="9">
        <v>82.594999999999999</v>
      </c>
      <c r="CU36" s="9">
        <v>27.808</v>
      </c>
      <c r="CV36" s="9">
        <v>177.39400000000001</v>
      </c>
      <c r="CW36" s="9">
        <v>53.905999999999999</v>
      </c>
      <c r="CX36" s="9">
        <v>123.488</v>
      </c>
      <c r="CY36" s="9">
        <v>135.36199999999999</v>
      </c>
      <c r="CZ36" s="9">
        <v>102.557</v>
      </c>
      <c r="DA36" s="9">
        <v>32.805</v>
      </c>
      <c r="DB36" s="9">
        <v>195.041</v>
      </c>
      <c r="DC36" s="9">
        <v>60.162999999999997</v>
      </c>
      <c r="DD36" s="9">
        <v>134.87799999999999</v>
      </c>
      <c r="DE36" s="9">
        <v>201.245</v>
      </c>
      <c r="DF36" s="9">
        <v>72.683999999999997</v>
      </c>
      <c r="DG36" s="9">
        <v>128.56200000000001</v>
      </c>
      <c r="DH36" s="9">
        <v>2185.3310000000001</v>
      </c>
      <c r="DI36" s="9">
        <v>1205.068</v>
      </c>
      <c r="DJ36" s="9">
        <v>980.26300000000003</v>
      </c>
      <c r="DK36" s="9">
        <v>1365.5989999999999</v>
      </c>
      <c r="DL36" s="9">
        <v>905.53800000000001</v>
      </c>
      <c r="DM36" s="9">
        <v>460.06099999999998</v>
      </c>
      <c r="DN36" s="9">
        <v>819.73199999999997</v>
      </c>
      <c r="DO36" s="9">
        <v>299.52999999999997</v>
      </c>
      <c r="DP36" s="9">
        <v>520.20100000000002</v>
      </c>
      <c r="DQ36" s="9">
        <v>240.65199999999999</v>
      </c>
      <c r="DR36" s="9">
        <v>141.80699999999999</v>
      </c>
      <c r="DS36" s="9">
        <v>98.844999999999999</v>
      </c>
      <c r="DT36" s="9">
        <v>67.801000000000002</v>
      </c>
      <c r="DU36" s="9">
        <v>46.279000000000003</v>
      </c>
      <c r="DV36" s="9">
        <v>21.521999999999998</v>
      </c>
      <c r="DW36" s="9">
        <v>24.541</v>
      </c>
      <c r="DX36" s="9">
        <v>20.916</v>
      </c>
      <c r="DY36" s="9">
        <v>3.625</v>
      </c>
      <c r="DZ36" s="9">
        <v>14.398999999999999</v>
      </c>
      <c r="EA36" s="9">
        <v>12.621</v>
      </c>
      <c r="EB36" s="9">
        <v>1.778</v>
      </c>
      <c r="EC36" s="9">
        <v>10.141999999999999</v>
      </c>
      <c r="ED36" s="9">
        <v>8.2949999999999999</v>
      </c>
      <c r="EE36" s="9">
        <v>1.847</v>
      </c>
      <c r="EF36" s="9">
        <v>43.26</v>
      </c>
      <c r="EG36" s="9">
        <v>25.363</v>
      </c>
      <c r="EH36" s="9">
        <v>17.896999999999998</v>
      </c>
      <c r="EI36" s="9">
        <v>195.102</v>
      </c>
      <c r="EJ36" s="9">
        <v>111.813</v>
      </c>
      <c r="EK36" s="9">
        <v>83.287999999999997</v>
      </c>
      <c r="EL36" s="9">
        <v>60.253</v>
      </c>
      <c r="EM36" s="9">
        <v>45.890999999999998</v>
      </c>
      <c r="EN36" s="9">
        <v>14.361000000000001</v>
      </c>
      <c r="EO36" s="9">
        <v>134.84899999999999</v>
      </c>
      <c r="EP36" s="9">
        <v>65.921999999999997</v>
      </c>
      <c r="EQ36" s="9">
        <v>68.927000000000007</v>
      </c>
      <c r="ER36" s="9">
        <v>80.751000000000005</v>
      </c>
      <c r="ES36" s="9">
        <v>63.259</v>
      </c>
      <c r="ET36" s="9">
        <v>17.492000000000001</v>
      </c>
      <c r="EU36" s="9">
        <v>159.9</v>
      </c>
      <c r="EV36" s="9">
        <v>78.546999999999997</v>
      </c>
      <c r="EW36" s="9">
        <v>81.352999999999994</v>
      </c>
      <c r="EX36" s="9">
        <v>149.24799999999999</v>
      </c>
      <c r="EY36" s="9">
        <v>78.543000000000006</v>
      </c>
      <c r="EZ36" s="9">
        <v>70.704999999999998</v>
      </c>
      <c r="FA36" s="9">
        <v>1728.4849999999999</v>
      </c>
      <c r="FB36" s="9">
        <v>924</v>
      </c>
      <c r="FC36" s="9">
        <v>804.48500000000001</v>
      </c>
      <c r="FD36" s="9">
        <v>1167.94</v>
      </c>
      <c r="FE36" s="9">
        <v>754.245</v>
      </c>
      <c r="FF36" s="9">
        <v>413.69400000000002</v>
      </c>
      <c r="FG36" s="9">
        <v>560.54499999999996</v>
      </c>
      <c r="FH36" s="9">
        <v>169.755</v>
      </c>
      <c r="FI36" s="9">
        <v>390.79</v>
      </c>
      <c r="FJ36" s="9">
        <v>200.649</v>
      </c>
      <c r="FK36" s="9">
        <v>116.851</v>
      </c>
      <c r="FL36" s="9">
        <v>83.798000000000002</v>
      </c>
      <c r="FM36" s="9">
        <v>49.884</v>
      </c>
      <c r="FN36" s="9">
        <v>33.287999999999997</v>
      </c>
      <c r="FO36" s="9">
        <v>16.594999999999999</v>
      </c>
      <c r="FP36" s="9">
        <v>20.811</v>
      </c>
      <c r="FQ36" s="9">
        <v>17.332999999999998</v>
      </c>
      <c r="FR36" s="9">
        <v>3.4780000000000002</v>
      </c>
      <c r="FS36" s="9">
        <v>12.074</v>
      </c>
      <c r="FT36" s="9">
        <v>10.443</v>
      </c>
      <c r="FU36" s="9">
        <v>1.631</v>
      </c>
      <c r="FV36" s="9">
        <v>8.7370000000000001</v>
      </c>
      <c r="FW36" s="9">
        <v>6.89</v>
      </c>
      <c r="FX36" s="9">
        <v>1.847</v>
      </c>
      <c r="FY36" s="9">
        <v>29.073</v>
      </c>
      <c r="FZ36" s="9">
        <v>15.955</v>
      </c>
      <c r="GA36" s="9">
        <v>13.117000000000001</v>
      </c>
      <c r="GB36" s="9">
        <v>166.95599999999999</v>
      </c>
      <c r="GC36" s="9">
        <v>94.813000000000002</v>
      </c>
      <c r="GD36" s="9">
        <v>72.141999999999996</v>
      </c>
      <c r="GE36" s="9">
        <v>54.18</v>
      </c>
      <c r="GF36" s="9">
        <v>40.902000000000001</v>
      </c>
      <c r="GG36" s="9">
        <v>13.278</v>
      </c>
      <c r="GH36" s="9">
        <v>112.77500000000001</v>
      </c>
      <c r="GI36" s="9">
        <v>53.911000000000001</v>
      </c>
      <c r="GJ36" s="9">
        <v>58.863999999999997</v>
      </c>
      <c r="GK36" s="9">
        <v>71.763000000000005</v>
      </c>
      <c r="GL36" s="9">
        <v>55.500999999999998</v>
      </c>
      <c r="GM36" s="9">
        <v>16.262</v>
      </c>
      <c r="GN36" s="9">
        <v>128.886</v>
      </c>
      <c r="GO36" s="9">
        <v>61.35</v>
      </c>
      <c r="GP36" s="9">
        <v>67.536000000000001</v>
      </c>
      <c r="GQ36" s="9">
        <v>124.849</v>
      </c>
      <c r="GR36" s="9">
        <v>64.353999999999999</v>
      </c>
      <c r="GS36" s="9">
        <v>60.494999999999997</v>
      </c>
      <c r="GT36" s="9">
        <v>456.846</v>
      </c>
      <c r="GU36" s="9">
        <v>281.06799999999998</v>
      </c>
      <c r="GV36" s="9">
        <v>175.77799999999999</v>
      </c>
      <c r="GW36" s="9">
        <v>197.65899999999999</v>
      </c>
      <c r="GX36" s="9">
        <v>151.29300000000001</v>
      </c>
      <c r="GY36" s="9">
        <v>46.366999999999997</v>
      </c>
      <c r="GZ36" s="9">
        <v>259.18599999999998</v>
      </c>
      <c r="HA36" s="9">
        <v>129.77500000000001</v>
      </c>
      <c r="HB36" s="9">
        <v>129.411</v>
      </c>
      <c r="HC36" s="9">
        <v>40.003</v>
      </c>
      <c r="HD36" s="9">
        <v>24.956</v>
      </c>
      <c r="HE36" s="9">
        <v>15.047000000000001</v>
      </c>
      <c r="HF36" s="9">
        <v>17.917999999999999</v>
      </c>
      <c r="HG36" s="9">
        <v>12.991</v>
      </c>
      <c r="HH36" s="9">
        <v>4.9260000000000002</v>
      </c>
      <c r="HI36" s="9">
        <v>3.73</v>
      </c>
      <c r="HJ36" s="9">
        <v>3.5830000000000002</v>
      </c>
      <c r="HK36" s="9">
        <v>0.14699999999999999</v>
      </c>
      <c r="HL36" s="9">
        <v>2.3250000000000002</v>
      </c>
      <c r="HM36" s="9">
        <v>2.1779999999999999</v>
      </c>
      <c r="HN36" s="9">
        <v>0.14699999999999999</v>
      </c>
      <c r="HO36" s="9">
        <v>1.4059999999999999</v>
      </c>
      <c r="HP36" s="9">
        <v>1.4059999999999999</v>
      </c>
      <c r="HQ36" s="9">
        <v>0</v>
      </c>
      <c r="HR36" s="9">
        <v>14.186999999999999</v>
      </c>
      <c r="HS36" s="9">
        <v>9.4079999999999995</v>
      </c>
      <c r="HT36" s="9">
        <v>4.7789999999999999</v>
      </c>
      <c r="HU36" s="9">
        <v>28.146000000000001</v>
      </c>
      <c r="HV36" s="9">
        <v>17</v>
      </c>
      <c r="HW36" s="9">
        <v>11.146000000000001</v>
      </c>
      <c r="HX36" s="9">
        <v>6.0720000000000001</v>
      </c>
      <c r="HY36" s="9">
        <v>4.9889999999999999</v>
      </c>
      <c r="HZ36" s="9">
        <v>1.083</v>
      </c>
      <c r="IA36" s="9">
        <v>22.074000000000002</v>
      </c>
      <c r="IB36" s="9">
        <v>12.010999999999999</v>
      </c>
      <c r="IC36" s="9">
        <v>10.063000000000001</v>
      </c>
      <c r="ID36" s="9">
        <v>8.9890000000000008</v>
      </c>
      <c r="IE36" s="9">
        <v>7.758</v>
      </c>
      <c r="IF36" s="9">
        <v>1.23</v>
      </c>
      <c r="IG36" s="9">
        <v>31.013999999999999</v>
      </c>
      <c r="IH36" s="9">
        <v>17.196999999999999</v>
      </c>
      <c r="II36" s="9">
        <v>13.817</v>
      </c>
      <c r="IJ36" s="9">
        <v>24.398</v>
      </c>
      <c r="IK36" s="9">
        <v>14.188000000000001</v>
      </c>
      <c r="IL36" s="9">
        <v>10.210000000000001</v>
      </c>
      <c r="IM36" s="9">
        <v>3781.9090000000001</v>
      </c>
      <c r="IN36" s="9">
        <v>2021.559</v>
      </c>
      <c r="IO36" s="9">
        <v>1760.35</v>
      </c>
      <c r="IP36" s="9">
        <v>2587.4609999999998</v>
      </c>
      <c r="IQ36" s="9">
        <v>1631.09</v>
      </c>
    </row>
    <row r="37" spans="1:251">
      <c r="A37" s="10">
        <v>42614</v>
      </c>
      <c r="B37" s="9">
        <v>16.222000000000001</v>
      </c>
      <c r="C37" s="9">
        <v>23.035</v>
      </c>
      <c r="D37" s="9">
        <v>377.12599999999998</v>
      </c>
      <c r="E37" s="9">
        <v>215.40199999999999</v>
      </c>
      <c r="F37" s="9">
        <v>161.72399999999999</v>
      </c>
      <c r="G37" s="9">
        <v>183.845</v>
      </c>
      <c r="H37" s="9">
        <v>139.035</v>
      </c>
      <c r="I37" s="9">
        <v>44.81</v>
      </c>
      <c r="J37" s="9">
        <v>193.28100000000001</v>
      </c>
      <c r="K37" s="9">
        <v>76.367000000000004</v>
      </c>
      <c r="L37" s="9">
        <v>116.914</v>
      </c>
      <c r="M37" s="9">
        <v>207.697</v>
      </c>
      <c r="N37" s="9">
        <v>158.85400000000001</v>
      </c>
      <c r="O37" s="9">
        <v>48.844000000000001</v>
      </c>
      <c r="P37" s="9">
        <v>206.29900000000001</v>
      </c>
      <c r="Q37" s="9">
        <v>79.721999999999994</v>
      </c>
      <c r="R37" s="9">
        <v>126.577</v>
      </c>
      <c r="S37" s="9">
        <v>206.02500000000001</v>
      </c>
      <c r="T37" s="9">
        <v>87.466999999999999</v>
      </c>
      <c r="U37" s="9">
        <v>118.55800000000001</v>
      </c>
      <c r="V37" s="9">
        <v>2602.0839999999998</v>
      </c>
      <c r="W37" s="9">
        <v>1409.84</v>
      </c>
      <c r="X37" s="9">
        <v>1192.2429999999999</v>
      </c>
      <c r="Y37" s="9">
        <v>1909.258</v>
      </c>
      <c r="Z37" s="9">
        <v>1274.009</v>
      </c>
      <c r="AA37" s="9">
        <v>635.24900000000002</v>
      </c>
      <c r="AB37" s="9">
        <v>692.82500000000005</v>
      </c>
      <c r="AC37" s="9">
        <v>135.83099999999999</v>
      </c>
      <c r="AD37" s="9">
        <v>556.99400000000003</v>
      </c>
      <c r="AE37" s="9">
        <v>324.45999999999998</v>
      </c>
      <c r="AF37" s="9">
        <v>171.11099999999999</v>
      </c>
      <c r="AG37" s="9">
        <v>153.34899999999999</v>
      </c>
      <c r="AH37" s="9">
        <v>65.504000000000005</v>
      </c>
      <c r="AI37" s="9">
        <v>37.127000000000002</v>
      </c>
      <c r="AJ37" s="9">
        <v>28.376000000000001</v>
      </c>
      <c r="AK37" s="9">
        <v>34.814999999999998</v>
      </c>
      <c r="AL37" s="9">
        <v>25.896999999999998</v>
      </c>
      <c r="AM37" s="9">
        <v>8.9179999999999993</v>
      </c>
      <c r="AN37" s="9">
        <v>14.64</v>
      </c>
      <c r="AO37" s="9">
        <v>10.647</v>
      </c>
      <c r="AP37" s="9">
        <v>3.9929999999999999</v>
      </c>
      <c r="AQ37" s="9">
        <v>20.175000000000001</v>
      </c>
      <c r="AR37" s="9">
        <v>15.25</v>
      </c>
      <c r="AS37" s="9">
        <v>4.9249999999999998</v>
      </c>
      <c r="AT37" s="9">
        <v>30.689</v>
      </c>
      <c r="AU37" s="9">
        <v>11.23</v>
      </c>
      <c r="AV37" s="9">
        <v>19.459</v>
      </c>
      <c r="AW37" s="9">
        <v>287.375</v>
      </c>
      <c r="AX37" s="9">
        <v>150.43299999999999</v>
      </c>
      <c r="AY37" s="9">
        <v>136.941</v>
      </c>
      <c r="AZ37" s="9">
        <v>129.04599999999999</v>
      </c>
      <c r="BA37" s="9">
        <v>104.327</v>
      </c>
      <c r="BB37" s="9">
        <v>24.718</v>
      </c>
      <c r="BC37" s="9">
        <v>158.32900000000001</v>
      </c>
      <c r="BD37" s="9">
        <v>46.106000000000002</v>
      </c>
      <c r="BE37" s="9">
        <v>112.223</v>
      </c>
      <c r="BF37" s="9">
        <v>152.16999999999999</v>
      </c>
      <c r="BG37" s="9">
        <v>121.398</v>
      </c>
      <c r="BH37" s="9">
        <v>30.771999999999998</v>
      </c>
      <c r="BI37" s="9">
        <v>172.291</v>
      </c>
      <c r="BJ37" s="9">
        <v>49.713000000000001</v>
      </c>
      <c r="BK37" s="9">
        <v>122.578</v>
      </c>
      <c r="BL37" s="9">
        <v>172.96899999999999</v>
      </c>
      <c r="BM37" s="9">
        <v>56.753</v>
      </c>
      <c r="BN37" s="9">
        <v>116.21599999999999</v>
      </c>
      <c r="BO37" s="9">
        <v>2525.971</v>
      </c>
      <c r="BP37" s="9">
        <v>1303.1199999999999</v>
      </c>
      <c r="BQ37" s="9">
        <v>1222.8510000000001</v>
      </c>
      <c r="BR37" s="9">
        <v>1858.914</v>
      </c>
      <c r="BS37" s="9">
        <v>1159.8240000000001</v>
      </c>
      <c r="BT37" s="9">
        <v>699.09</v>
      </c>
      <c r="BU37" s="9">
        <v>667.05700000000002</v>
      </c>
      <c r="BV37" s="9">
        <v>143.297</v>
      </c>
      <c r="BW37" s="9">
        <v>523.76</v>
      </c>
      <c r="BX37" s="9">
        <v>332.25</v>
      </c>
      <c r="BY37" s="9">
        <v>166.822</v>
      </c>
      <c r="BZ37" s="9">
        <v>165.429</v>
      </c>
      <c r="CA37" s="9">
        <v>74.894999999999996</v>
      </c>
      <c r="CB37" s="9">
        <v>46.235999999999997</v>
      </c>
      <c r="CC37" s="9">
        <v>28.658999999999999</v>
      </c>
      <c r="CD37" s="9">
        <v>36.256999999999998</v>
      </c>
      <c r="CE37" s="9">
        <v>28.683</v>
      </c>
      <c r="CF37" s="9">
        <v>7.5730000000000004</v>
      </c>
      <c r="CG37" s="9">
        <v>18.969000000000001</v>
      </c>
      <c r="CH37" s="9">
        <v>15.170999999999999</v>
      </c>
      <c r="CI37" s="9">
        <v>3.798</v>
      </c>
      <c r="CJ37" s="9">
        <v>17.288</v>
      </c>
      <c r="CK37" s="9">
        <v>13.512</v>
      </c>
      <c r="CL37" s="9">
        <v>3.7759999999999998</v>
      </c>
      <c r="CM37" s="9">
        <v>38.639000000000003</v>
      </c>
      <c r="CN37" s="9">
        <v>17.553000000000001</v>
      </c>
      <c r="CO37" s="9">
        <v>21.085999999999999</v>
      </c>
      <c r="CP37" s="9">
        <v>289.66399999999999</v>
      </c>
      <c r="CQ37" s="9">
        <v>140.76599999999999</v>
      </c>
      <c r="CR37" s="9">
        <v>148.898</v>
      </c>
      <c r="CS37" s="9">
        <v>116.587</v>
      </c>
      <c r="CT37" s="9">
        <v>84.281000000000006</v>
      </c>
      <c r="CU37" s="9">
        <v>32.305999999999997</v>
      </c>
      <c r="CV37" s="9">
        <v>173.077</v>
      </c>
      <c r="CW37" s="9">
        <v>56.484999999999999</v>
      </c>
      <c r="CX37" s="9">
        <v>116.592</v>
      </c>
      <c r="CY37" s="9">
        <v>142.21100000000001</v>
      </c>
      <c r="CZ37" s="9">
        <v>104.35899999999999</v>
      </c>
      <c r="DA37" s="9">
        <v>37.851999999999997</v>
      </c>
      <c r="DB37" s="9">
        <v>190.04</v>
      </c>
      <c r="DC37" s="9">
        <v>62.463000000000001</v>
      </c>
      <c r="DD37" s="9">
        <v>127.577</v>
      </c>
      <c r="DE37" s="9">
        <v>192.04599999999999</v>
      </c>
      <c r="DF37" s="9">
        <v>71.656000000000006</v>
      </c>
      <c r="DG37" s="9">
        <v>120.389</v>
      </c>
      <c r="DH37" s="9">
        <v>2169.8000000000002</v>
      </c>
      <c r="DI37" s="9">
        <v>1193.0160000000001</v>
      </c>
      <c r="DJ37" s="9">
        <v>976.78499999999997</v>
      </c>
      <c r="DK37" s="9">
        <v>1335.8530000000001</v>
      </c>
      <c r="DL37" s="9">
        <v>886.89099999999996</v>
      </c>
      <c r="DM37" s="9">
        <v>448.96199999999999</v>
      </c>
      <c r="DN37" s="9">
        <v>833.94799999999998</v>
      </c>
      <c r="DO37" s="9">
        <v>306.125</v>
      </c>
      <c r="DP37" s="9">
        <v>527.822</v>
      </c>
      <c r="DQ37" s="9">
        <v>236.73400000000001</v>
      </c>
      <c r="DR37" s="9">
        <v>133.71799999999999</v>
      </c>
      <c r="DS37" s="9">
        <v>103.01600000000001</v>
      </c>
      <c r="DT37" s="9">
        <v>67.86</v>
      </c>
      <c r="DU37" s="9">
        <v>42.670999999999999</v>
      </c>
      <c r="DV37" s="9">
        <v>25.189</v>
      </c>
      <c r="DW37" s="9">
        <v>24.106999999999999</v>
      </c>
      <c r="DX37" s="9">
        <v>19.748000000000001</v>
      </c>
      <c r="DY37" s="9">
        <v>4.359</v>
      </c>
      <c r="DZ37" s="9">
        <v>14.574999999999999</v>
      </c>
      <c r="EA37" s="9">
        <v>12.872</v>
      </c>
      <c r="EB37" s="9">
        <v>1.7030000000000001</v>
      </c>
      <c r="EC37" s="9">
        <v>9.532</v>
      </c>
      <c r="ED37" s="9">
        <v>6.8760000000000003</v>
      </c>
      <c r="EE37" s="9">
        <v>2.657</v>
      </c>
      <c r="EF37" s="9">
        <v>43.753</v>
      </c>
      <c r="EG37" s="9">
        <v>22.922999999999998</v>
      </c>
      <c r="EH37" s="9">
        <v>20.83</v>
      </c>
      <c r="EI37" s="9">
        <v>191.56</v>
      </c>
      <c r="EJ37" s="9">
        <v>104.767</v>
      </c>
      <c r="EK37" s="9">
        <v>86.793000000000006</v>
      </c>
      <c r="EL37" s="9">
        <v>60.597000000000001</v>
      </c>
      <c r="EM37" s="9">
        <v>45.061</v>
      </c>
      <c r="EN37" s="9">
        <v>15.536</v>
      </c>
      <c r="EO37" s="9">
        <v>130.96299999999999</v>
      </c>
      <c r="EP37" s="9">
        <v>59.704999999999998</v>
      </c>
      <c r="EQ37" s="9">
        <v>71.257000000000005</v>
      </c>
      <c r="ER37" s="9">
        <v>79.900999999999996</v>
      </c>
      <c r="ES37" s="9">
        <v>61.253</v>
      </c>
      <c r="ET37" s="9">
        <v>18.648</v>
      </c>
      <c r="EU37" s="9">
        <v>156.833</v>
      </c>
      <c r="EV37" s="9">
        <v>72.465999999999994</v>
      </c>
      <c r="EW37" s="9">
        <v>84.367999999999995</v>
      </c>
      <c r="EX37" s="9">
        <v>145.53800000000001</v>
      </c>
      <c r="EY37" s="9">
        <v>72.576999999999998</v>
      </c>
      <c r="EZ37" s="9">
        <v>72.959999999999994</v>
      </c>
      <c r="FA37" s="9">
        <v>1722.8779999999999</v>
      </c>
      <c r="FB37" s="9">
        <v>915.57</v>
      </c>
      <c r="FC37" s="9">
        <v>807.30899999999997</v>
      </c>
      <c r="FD37" s="9">
        <v>1148.55</v>
      </c>
      <c r="FE37" s="9">
        <v>742.00599999999997</v>
      </c>
      <c r="FF37" s="9">
        <v>406.54399999999998</v>
      </c>
      <c r="FG37" s="9">
        <v>574.32799999999997</v>
      </c>
      <c r="FH37" s="9">
        <v>173.56399999999999</v>
      </c>
      <c r="FI37" s="9">
        <v>400.76499999999999</v>
      </c>
      <c r="FJ37" s="9">
        <v>194.81100000000001</v>
      </c>
      <c r="FK37" s="9">
        <v>108.602</v>
      </c>
      <c r="FL37" s="9">
        <v>86.209000000000003</v>
      </c>
      <c r="FM37" s="9">
        <v>51.448999999999998</v>
      </c>
      <c r="FN37" s="9">
        <v>32.618000000000002</v>
      </c>
      <c r="FO37" s="9">
        <v>18.831</v>
      </c>
      <c r="FP37" s="9">
        <v>21.548999999999999</v>
      </c>
      <c r="FQ37" s="9">
        <v>17.189</v>
      </c>
      <c r="FR37" s="9">
        <v>4.359</v>
      </c>
      <c r="FS37" s="9">
        <v>12.292</v>
      </c>
      <c r="FT37" s="9">
        <v>10.589</v>
      </c>
      <c r="FU37" s="9">
        <v>1.7030000000000001</v>
      </c>
      <c r="FV37" s="9">
        <v>9.2560000000000002</v>
      </c>
      <c r="FW37" s="9">
        <v>6.6</v>
      </c>
      <c r="FX37" s="9">
        <v>2.657</v>
      </c>
      <c r="FY37" s="9">
        <v>29.901</v>
      </c>
      <c r="FZ37" s="9">
        <v>15.429</v>
      </c>
      <c r="GA37" s="9">
        <v>14.472</v>
      </c>
      <c r="GB37" s="9">
        <v>161.68</v>
      </c>
      <c r="GC37" s="9">
        <v>86.466999999999999</v>
      </c>
      <c r="GD37" s="9">
        <v>75.212999999999994</v>
      </c>
      <c r="GE37" s="9">
        <v>55.140999999999998</v>
      </c>
      <c r="GF37" s="9">
        <v>40.707000000000001</v>
      </c>
      <c r="GG37" s="9">
        <v>14.433999999999999</v>
      </c>
      <c r="GH37" s="9">
        <v>106.539</v>
      </c>
      <c r="GI37" s="9">
        <v>45.76</v>
      </c>
      <c r="GJ37" s="9">
        <v>60.779000000000003</v>
      </c>
      <c r="GK37" s="9">
        <v>71.995000000000005</v>
      </c>
      <c r="GL37" s="9">
        <v>54.448999999999998</v>
      </c>
      <c r="GM37" s="9">
        <v>17.547000000000001</v>
      </c>
      <c r="GN37" s="9">
        <v>122.816</v>
      </c>
      <c r="GO37" s="9">
        <v>54.152999999999999</v>
      </c>
      <c r="GP37" s="9">
        <v>68.662999999999997</v>
      </c>
      <c r="GQ37" s="9">
        <v>118.831</v>
      </c>
      <c r="GR37" s="9">
        <v>56.348999999999997</v>
      </c>
      <c r="GS37" s="9">
        <v>62.481999999999999</v>
      </c>
      <c r="GT37" s="9">
        <v>446.92200000000003</v>
      </c>
      <c r="GU37" s="9">
        <v>277.44600000000003</v>
      </c>
      <c r="GV37" s="9">
        <v>169.476</v>
      </c>
      <c r="GW37" s="9">
        <v>187.303</v>
      </c>
      <c r="GX37" s="9">
        <v>144.88499999999999</v>
      </c>
      <c r="GY37" s="9">
        <v>42.418999999999997</v>
      </c>
      <c r="GZ37" s="9">
        <v>259.61900000000003</v>
      </c>
      <c r="HA37" s="9">
        <v>132.56200000000001</v>
      </c>
      <c r="HB37" s="9">
        <v>127.05800000000001</v>
      </c>
      <c r="HC37" s="9">
        <v>41.923000000000002</v>
      </c>
      <c r="HD37" s="9">
        <v>25.117000000000001</v>
      </c>
      <c r="HE37" s="9">
        <v>16.806999999999999</v>
      </c>
      <c r="HF37" s="9">
        <v>16.411000000000001</v>
      </c>
      <c r="HG37" s="9">
        <v>10.052</v>
      </c>
      <c r="HH37" s="9">
        <v>6.3579999999999997</v>
      </c>
      <c r="HI37" s="9">
        <v>2.5590000000000002</v>
      </c>
      <c r="HJ37" s="9">
        <v>2.5590000000000002</v>
      </c>
      <c r="HK37" s="9">
        <v>0</v>
      </c>
      <c r="HL37" s="9">
        <v>2.2829999999999999</v>
      </c>
      <c r="HM37" s="9">
        <v>2.2829999999999999</v>
      </c>
      <c r="HN37" s="9">
        <v>0</v>
      </c>
      <c r="HO37" s="9">
        <v>0.27600000000000002</v>
      </c>
      <c r="HP37" s="9">
        <v>0.27600000000000002</v>
      </c>
      <c r="HQ37" s="9">
        <v>0</v>
      </c>
      <c r="HR37" s="9">
        <v>13.852</v>
      </c>
      <c r="HS37" s="9">
        <v>7.4939999999999998</v>
      </c>
      <c r="HT37" s="9">
        <v>6.3579999999999997</v>
      </c>
      <c r="HU37" s="9">
        <v>29.879000000000001</v>
      </c>
      <c r="HV37" s="9">
        <v>18.3</v>
      </c>
      <c r="HW37" s="9">
        <v>11.58</v>
      </c>
      <c r="HX37" s="9">
        <v>5.4560000000000004</v>
      </c>
      <c r="HY37" s="9">
        <v>4.3540000000000001</v>
      </c>
      <c r="HZ37" s="9">
        <v>1.1020000000000001</v>
      </c>
      <c r="IA37" s="9">
        <v>24.423999999999999</v>
      </c>
      <c r="IB37" s="9">
        <v>13.946</v>
      </c>
      <c r="IC37" s="9">
        <v>10.478</v>
      </c>
      <c r="ID37" s="9">
        <v>7.9059999999999997</v>
      </c>
      <c r="IE37" s="9">
        <v>6.8040000000000003</v>
      </c>
      <c r="IF37" s="9">
        <v>1.1020000000000001</v>
      </c>
      <c r="IG37" s="9">
        <v>34.018000000000001</v>
      </c>
      <c r="IH37" s="9">
        <v>18.312999999999999</v>
      </c>
      <c r="II37" s="9">
        <v>15.705</v>
      </c>
      <c r="IJ37" s="9">
        <v>26.706</v>
      </c>
      <c r="IK37" s="9">
        <v>16.228000000000002</v>
      </c>
      <c r="IL37" s="9">
        <v>10.478</v>
      </c>
      <c r="IM37" s="9">
        <v>3817.9110000000001</v>
      </c>
      <c r="IN37" s="9">
        <v>2037.8330000000001</v>
      </c>
      <c r="IO37" s="9">
        <v>1780.078</v>
      </c>
      <c r="IP37" s="9">
        <v>2604.663</v>
      </c>
      <c r="IQ37" s="9">
        <v>1629.83</v>
      </c>
    </row>
    <row r="38" spans="1:251">
      <c r="A38" s="10">
        <v>42644</v>
      </c>
      <c r="B38" s="9">
        <v>13.509</v>
      </c>
      <c r="C38" s="9">
        <v>18.184999999999999</v>
      </c>
      <c r="D38" s="9">
        <v>377.42500000000001</v>
      </c>
      <c r="E38" s="9">
        <v>214.08699999999999</v>
      </c>
      <c r="F38" s="9">
        <v>163.33799999999999</v>
      </c>
      <c r="G38" s="9">
        <v>183.096</v>
      </c>
      <c r="H38" s="9">
        <v>143.68600000000001</v>
      </c>
      <c r="I38" s="9">
        <v>39.409999999999997</v>
      </c>
      <c r="J38" s="9">
        <v>194.32900000000001</v>
      </c>
      <c r="K38" s="9">
        <v>70.400999999999996</v>
      </c>
      <c r="L38" s="9">
        <v>123.928</v>
      </c>
      <c r="M38" s="9">
        <v>202.613</v>
      </c>
      <c r="N38" s="9">
        <v>159.393</v>
      </c>
      <c r="O38" s="9">
        <v>43.22</v>
      </c>
      <c r="P38" s="9">
        <v>205.673</v>
      </c>
      <c r="Q38" s="9">
        <v>75.488</v>
      </c>
      <c r="R38" s="9">
        <v>130.184</v>
      </c>
      <c r="S38" s="9">
        <v>205.63399999999999</v>
      </c>
      <c r="T38" s="9">
        <v>79.677000000000007</v>
      </c>
      <c r="U38" s="9">
        <v>125.958</v>
      </c>
      <c r="V38" s="9">
        <v>2611.0100000000002</v>
      </c>
      <c r="W38" s="9">
        <v>1429.9949999999999</v>
      </c>
      <c r="X38" s="9">
        <v>1181.0150000000001</v>
      </c>
      <c r="Y38" s="9">
        <v>1931.7080000000001</v>
      </c>
      <c r="Z38" s="9">
        <v>1296.104</v>
      </c>
      <c r="AA38" s="9">
        <v>635.60299999999995</v>
      </c>
      <c r="AB38" s="9">
        <v>679.30200000000002</v>
      </c>
      <c r="AC38" s="9">
        <v>133.88999999999999</v>
      </c>
      <c r="AD38" s="9">
        <v>545.41200000000003</v>
      </c>
      <c r="AE38" s="9">
        <v>310.22500000000002</v>
      </c>
      <c r="AF38" s="9">
        <v>163.18100000000001</v>
      </c>
      <c r="AG38" s="9">
        <v>147.04300000000001</v>
      </c>
      <c r="AH38" s="9">
        <v>58.883000000000003</v>
      </c>
      <c r="AI38" s="9">
        <v>34.807000000000002</v>
      </c>
      <c r="AJ38" s="9">
        <v>24.076000000000001</v>
      </c>
      <c r="AK38" s="9">
        <v>30.286999999999999</v>
      </c>
      <c r="AL38" s="9">
        <v>24.366</v>
      </c>
      <c r="AM38" s="9">
        <v>5.9219999999999997</v>
      </c>
      <c r="AN38" s="9">
        <v>14.847</v>
      </c>
      <c r="AO38" s="9">
        <v>11.855</v>
      </c>
      <c r="AP38" s="9">
        <v>2.992</v>
      </c>
      <c r="AQ38" s="9">
        <v>15.441000000000001</v>
      </c>
      <c r="AR38" s="9">
        <v>12.510999999999999</v>
      </c>
      <c r="AS38" s="9">
        <v>2.93</v>
      </c>
      <c r="AT38" s="9">
        <v>28.594999999999999</v>
      </c>
      <c r="AU38" s="9">
        <v>10.441000000000001</v>
      </c>
      <c r="AV38" s="9">
        <v>18.154</v>
      </c>
      <c r="AW38" s="9">
        <v>274.75599999999997</v>
      </c>
      <c r="AX38" s="9">
        <v>139.839</v>
      </c>
      <c r="AY38" s="9">
        <v>134.917</v>
      </c>
      <c r="AZ38" s="9">
        <v>124.379</v>
      </c>
      <c r="BA38" s="9">
        <v>95.555000000000007</v>
      </c>
      <c r="BB38" s="9">
        <v>28.824000000000002</v>
      </c>
      <c r="BC38" s="9">
        <v>150.37700000000001</v>
      </c>
      <c r="BD38" s="9">
        <v>44.283999999999999</v>
      </c>
      <c r="BE38" s="9">
        <v>106.093</v>
      </c>
      <c r="BF38" s="9">
        <v>146.78</v>
      </c>
      <c r="BG38" s="9">
        <v>113.464</v>
      </c>
      <c r="BH38" s="9">
        <v>33.317</v>
      </c>
      <c r="BI38" s="9">
        <v>163.44399999999999</v>
      </c>
      <c r="BJ38" s="9">
        <v>49.716999999999999</v>
      </c>
      <c r="BK38" s="9">
        <v>113.727</v>
      </c>
      <c r="BL38" s="9">
        <v>165.22399999999999</v>
      </c>
      <c r="BM38" s="9">
        <v>56.139000000000003</v>
      </c>
      <c r="BN38" s="9">
        <v>109.08499999999999</v>
      </c>
      <c r="BO38" s="9">
        <v>2523.4699999999998</v>
      </c>
      <c r="BP38" s="9">
        <v>1306.6220000000001</v>
      </c>
      <c r="BQ38" s="9">
        <v>1216.848</v>
      </c>
      <c r="BR38" s="9">
        <v>1853.518</v>
      </c>
      <c r="BS38" s="9">
        <v>1162.2260000000001</v>
      </c>
      <c r="BT38" s="9">
        <v>691.29100000000005</v>
      </c>
      <c r="BU38" s="9">
        <v>669.952</v>
      </c>
      <c r="BV38" s="9">
        <v>144.39599999999999</v>
      </c>
      <c r="BW38" s="9">
        <v>525.55600000000004</v>
      </c>
      <c r="BX38" s="9">
        <v>315.62400000000002</v>
      </c>
      <c r="BY38" s="9">
        <v>164.02799999999999</v>
      </c>
      <c r="BZ38" s="9">
        <v>151.596</v>
      </c>
      <c r="CA38" s="9">
        <v>55.421999999999997</v>
      </c>
      <c r="CB38" s="9">
        <v>32.89</v>
      </c>
      <c r="CC38" s="9">
        <v>22.532</v>
      </c>
      <c r="CD38" s="9">
        <v>24.036000000000001</v>
      </c>
      <c r="CE38" s="9">
        <v>18.733000000000001</v>
      </c>
      <c r="CF38" s="9">
        <v>5.3029999999999999</v>
      </c>
      <c r="CG38" s="9">
        <v>12.651999999999999</v>
      </c>
      <c r="CH38" s="9">
        <v>10.106</v>
      </c>
      <c r="CI38" s="9">
        <v>2.5459999999999998</v>
      </c>
      <c r="CJ38" s="9">
        <v>11.385</v>
      </c>
      <c r="CK38" s="9">
        <v>8.6270000000000007</v>
      </c>
      <c r="CL38" s="9">
        <v>2.7570000000000001</v>
      </c>
      <c r="CM38" s="9">
        <v>31.385000000000002</v>
      </c>
      <c r="CN38" s="9">
        <v>14.157</v>
      </c>
      <c r="CO38" s="9">
        <v>17.228999999999999</v>
      </c>
      <c r="CP38" s="9">
        <v>287.04500000000002</v>
      </c>
      <c r="CQ38" s="9">
        <v>148.49600000000001</v>
      </c>
      <c r="CR38" s="9">
        <v>138.54900000000001</v>
      </c>
      <c r="CS38" s="9">
        <v>113.218</v>
      </c>
      <c r="CT38" s="9">
        <v>86.775999999999996</v>
      </c>
      <c r="CU38" s="9">
        <v>26.442</v>
      </c>
      <c r="CV38" s="9">
        <v>173.827</v>
      </c>
      <c r="CW38" s="9">
        <v>61.72</v>
      </c>
      <c r="CX38" s="9">
        <v>112.10599999999999</v>
      </c>
      <c r="CY38" s="9">
        <v>130.34100000000001</v>
      </c>
      <c r="CZ38" s="9">
        <v>99.921999999999997</v>
      </c>
      <c r="DA38" s="9">
        <v>30.419</v>
      </c>
      <c r="DB38" s="9">
        <v>185.28299999999999</v>
      </c>
      <c r="DC38" s="9">
        <v>64.105999999999995</v>
      </c>
      <c r="DD38" s="9">
        <v>121.17700000000001</v>
      </c>
      <c r="DE38" s="9">
        <v>186.47900000000001</v>
      </c>
      <c r="DF38" s="9">
        <v>71.825999999999993</v>
      </c>
      <c r="DG38" s="9">
        <v>114.65300000000001</v>
      </c>
      <c r="DH38" s="9">
        <v>2196.1750000000002</v>
      </c>
      <c r="DI38" s="9">
        <v>1211.7149999999999</v>
      </c>
      <c r="DJ38" s="9">
        <v>984.46</v>
      </c>
      <c r="DK38" s="9">
        <v>1350.2639999999999</v>
      </c>
      <c r="DL38" s="9">
        <v>904.13</v>
      </c>
      <c r="DM38" s="9">
        <v>446.13400000000001</v>
      </c>
      <c r="DN38" s="9">
        <v>845.91099999999994</v>
      </c>
      <c r="DO38" s="9">
        <v>307.58499999999998</v>
      </c>
      <c r="DP38" s="9">
        <v>538.32600000000002</v>
      </c>
      <c r="DQ38" s="9">
        <v>244.62200000000001</v>
      </c>
      <c r="DR38" s="9">
        <v>140.501</v>
      </c>
      <c r="DS38" s="9">
        <v>104.121</v>
      </c>
      <c r="DT38" s="9">
        <v>72.058000000000007</v>
      </c>
      <c r="DU38" s="9">
        <v>43.19</v>
      </c>
      <c r="DV38" s="9">
        <v>28.869</v>
      </c>
      <c r="DW38" s="9">
        <v>22.204000000000001</v>
      </c>
      <c r="DX38" s="9">
        <v>16.864999999999998</v>
      </c>
      <c r="DY38" s="9">
        <v>5.34</v>
      </c>
      <c r="DZ38" s="9">
        <v>13.571999999999999</v>
      </c>
      <c r="EA38" s="9">
        <v>10.02</v>
      </c>
      <c r="EB38" s="9">
        <v>3.552</v>
      </c>
      <c r="EC38" s="9">
        <v>8.6319999999999997</v>
      </c>
      <c r="ED38" s="9">
        <v>6.8440000000000003</v>
      </c>
      <c r="EE38" s="9">
        <v>1.788</v>
      </c>
      <c r="EF38" s="9">
        <v>49.853999999999999</v>
      </c>
      <c r="EG38" s="9">
        <v>26.324999999999999</v>
      </c>
      <c r="EH38" s="9">
        <v>23.529</v>
      </c>
      <c r="EI38" s="9">
        <v>198.648</v>
      </c>
      <c r="EJ38" s="9">
        <v>114.908</v>
      </c>
      <c r="EK38" s="9">
        <v>83.739000000000004</v>
      </c>
      <c r="EL38" s="9">
        <v>60.536999999999999</v>
      </c>
      <c r="EM38" s="9">
        <v>44.906999999999996</v>
      </c>
      <c r="EN38" s="9">
        <v>15.63</v>
      </c>
      <c r="EO38" s="9">
        <v>138.11099999999999</v>
      </c>
      <c r="EP38" s="9">
        <v>70.001000000000005</v>
      </c>
      <c r="EQ38" s="9">
        <v>68.11</v>
      </c>
      <c r="ER38" s="9">
        <v>79.046000000000006</v>
      </c>
      <c r="ES38" s="9">
        <v>58.862000000000002</v>
      </c>
      <c r="ET38" s="9">
        <v>20.184999999999999</v>
      </c>
      <c r="EU38" s="9">
        <v>165.57599999999999</v>
      </c>
      <c r="EV38" s="9">
        <v>81.638999999999996</v>
      </c>
      <c r="EW38" s="9">
        <v>83.936000000000007</v>
      </c>
      <c r="EX38" s="9">
        <v>151.68299999999999</v>
      </c>
      <c r="EY38" s="9">
        <v>80.022000000000006</v>
      </c>
      <c r="EZ38" s="9">
        <v>71.661000000000001</v>
      </c>
      <c r="FA38" s="9">
        <v>1739.1579999999999</v>
      </c>
      <c r="FB38" s="9">
        <v>930.03099999999995</v>
      </c>
      <c r="FC38" s="9">
        <v>809.12599999999998</v>
      </c>
      <c r="FD38" s="9">
        <v>1150.02</v>
      </c>
      <c r="FE38" s="9">
        <v>750.26800000000003</v>
      </c>
      <c r="FF38" s="9">
        <v>399.75200000000001</v>
      </c>
      <c r="FG38" s="9">
        <v>589.13800000000003</v>
      </c>
      <c r="FH38" s="9">
        <v>179.76300000000001</v>
      </c>
      <c r="FI38" s="9">
        <v>409.37400000000002</v>
      </c>
      <c r="FJ38" s="9">
        <v>198.08500000000001</v>
      </c>
      <c r="FK38" s="9">
        <v>109.56699999999999</v>
      </c>
      <c r="FL38" s="9">
        <v>88.518000000000001</v>
      </c>
      <c r="FM38" s="9">
        <v>47.805999999999997</v>
      </c>
      <c r="FN38" s="9">
        <v>27.25</v>
      </c>
      <c r="FO38" s="9">
        <v>20.556000000000001</v>
      </c>
      <c r="FP38" s="9">
        <v>15.237</v>
      </c>
      <c r="FQ38" s="9">
        <v>11.989000000000001</v>
      </c>
      <c r="FR38" s="9">
        <v>3.2480000000000002</v>
      </c>
      <c r="FS38" s="9">
        <v>9.5060000000000002</v>
      </c>
      <c r="FT38" s="9">
        <v>7.06</v>
      </c>
      <c r="FU38" s="9">
        <v>2.4460000000000002</v>
      </c>
      <c r="FV38" s="9">
        <v>5.7309999999999999</v>
      </c>
      <c r="FW38" s="9">
        <v>4.9290000000000003</v>
      </c>
      <c r="FX38" s="9">
        <v>0.80200000000000005</v>
      </c>
      <c r="FY38" s="9">
        <v>32.569000000000003</v>
      </c>
      <c r="FZ38" s="9">
        <v>15.260999999999999</v>
      </c>
      <c r="GA38" s="9">
        <v>17.308</v>
      </c>
      <c r="GB38" s="9">
        <v>168.55699999999999</v>
      </c>
      <c r="GC38" s="9">
        <v>93.314999999999998</v>
      </c>
      <c r="GD38" s="9">
        <v>75.242000000000004</v>
      </c>
      <c r="GE38" s="9">
        <v>52.93</v>
      </c>
      <c r="GF38" s="9">
        <v>38.975999999999999</v>
      </c>
      <c r="GG38" s="9">
        <v>13.952999999999999</v>
      </c>
      <c r="GH38" s="9">
        <v>115.628</v>
      </c>
      <c r="GI38" s="9">
        <v>54.338999999999999</v>
      </c>
      <c r="GJ38" s="9">
        <v>61.287999999999997</v>
      </c>
      <c r="GK38" s="9">
        <v>65.546000000000006</v>
      </c>
      <c r="GL38" s="9">
        <v>49.13</v>
      </c>
      <c r="GM38" s="9">
        <v>16.417000000000002</v>
      </c>
      <c r="GN38" s="9">
        <v>132.53899999999999</v>
      </c>
      <c r="GO38" s="9">
        <v>60.436999999999998</v>
      </c>
      <c r="GP38" s="9">
        <v>72.102000000000004</v>
      </c>
      <c r="GQ38" s="9">
        <v>125.134</v>
      </c>
      <c r="GR38" s="9">
        <v>61.399000000000001</v>
      </c>
      <c r="GS38" s="9">
        <v>63.734999999999999</v>
      </c>
      <c r="GT38" s="9">
        <v>457.017</v>
      </c>
      <c r="GU38" s="9">
        <v>281.68400000000003</v>
      </c>
      <c r="GV38" s="9">
        <v>175.334</v>
      </c>
      <c r="GW38" s="9">
        <v>200.244</v>
      </c>
      <c r="GX38" s="9">
        <v>153.86199999999999</v>
      </c>
      <c r="GY38" s="9">
        <v>46.381999999999998</v>
      </c>
      <c r="GZ38" s="9">
        <v>256.774</v>
      </c>
      <c r="HA38" s="9">
        <v>127.822</v>
      </c>
      <c r="HB38" s="9">
        <v>128.952</v>
      </c>
      <c r="HC38" s="9">
        <v>46.536999999999999</v>
      </c>
      <c r="HD38" s="9">
        <v>30.934000000000001</v>
      </c>
      <c r="HE38" s="9">
        <v>15.602</v>
      </c>
      <c r="HF38" s="9">
        <v>24.253</v>
      </c>
      <c r="HG38" s="9">
        <v>15.94</v>
      </c>
      <c r="HH38" s="9">
        <v>8.3130000000000006</v>
      </c>
      <c r="HI38" s="9">
        <v>6.9669999999999996</v>
      </c>
      <c r="HJ38" s="9">
        <v>4.875</v>
      </c>
      <c r="HK38" s="9">
        <v>2.0920000000000001</v>
      </c>
      <c r="HL38" s="9">
        <v>4.0659999999999998</v>
      </c>
      <c r="HM38" s="9">
        <v>2.96</v>
      </c>
      <c r="HN38" s="9">
        <v>1.105</v>
      </c>
      <c r="HO38" s="9">
        <v>2.9020000000000001</v>
      </c>
      <c r="HP38" s="9">
        <v>1.915</v>
      </c>
      <c r="HQ38" s="9">
        <v>0.98599999999999999</v>
      </c>
      <c r="HR38" s="9">
        <v>17.285</v>
      </c>
      <c r="HS38" s="9">
        <v>11.065</v>
      </c>
      <c r="HT38" s="9">
        <v>6.2210000000000001</v>
      </c>
      <c r="HU38" s="9">
        <v>30.09</v>
      </c>
      <c r="HV38" s="9">
        <v>21.593</v>
      </c>
      <c r="HW38" s="9">
        <v>8.4979999999999993</v>
      </c>
      <c r="HX38" s="9">
        <v>7.6070000000000002</v>
      </c>
      <c r="HY38" s="9">
        <v>5.931</v>
      </c>
      <c r="HZ38" s="9">
        <v>1.6759999999999999</v>
      </c>
      <c r="IA38" s="9">
        <v>22.483000000000001</v>
      </c>
      <c r="IB38" s="9">
        <v>15.662000000000001</v>
      </c>
      <c r="IC38" s="9">
        <v>6.8209999999999997</v>
      </c>
      <c r="ID38" s="9">
        <v>13.5</v>
      </c>
      <c r="IE38" s="9">
        <v>9.7319999999999993</v>
      </c>
      <c r="IF38" s="9">
        <v>3.7679999999999998</v>
      </c>
      <c r="IG38" s="9">
        <v>33.036999999999999</v>
      </c>
      <c r="IH38" s="9">
        <v>21.202000000000002</v>
      </c>
      <c r="II38" s="9">
        <v>11.834</v>
      </c>
      <c r="IJ38" s="9">
        <v>26.548999999999999</v>
      </c>
      <c r="IK38" s="9">
        <v>18.622</v>
      </c>
      <c r="IL38" s="9">
        <v>7.9269999999999996</v>
      </c>
      <c r="IM38" s="9">
        <v>3809.7379999999998</v>
      </c>
      <c r="IN38" s="9">
        <v>2043.5940000000001</v>
      </c>
      <c r="IO38" s="9">
        <v>1766.144</v>
      </c>
      <c r="IP38" s="9">
        <v>2629.848</v>
      </c>
      <c r="IQ38" s="9">
        <v>1654.258</v>
      </c>
    </row>
    <row r="39" spans="1:251">
      <c r="A39" s="10">
        <v>42675</v>
      </c>
      <c r="B39" s="9">
        <v>12.802</v>
      </c>
      <c r="C39" s="9">
        <v>18.981000000000002</v>
      </c>
      <c r="D39" s="9">
        <v>374.56299999999999</v>
      </c>
      <c r="E39" s="9">
        <v>215.07599999999999</v>
      </c>
      <c r="F39" s="9">
        <v>159.48699999999999</v>
      </c>
      <c r="G39" s="9">
        <v>176.87799999999999</v>
      </c>
      <c r="H39" s="9">
        <v>137.22999999999999</v>
      </c>
      <c r="I39" s="9">
        <v>39.648000000000003</v>
      </c>
      <c r="J39" s="9">
        <v>197.685</v>
      </c>
      <c r="K39" s="9">
        <v>77.846000000000004</v>
      </c>
      <c r="L39" s="9">
        <v>119.84</v>
      </c>
      <c r="M39" s="9">
        <v>195.52699999999999</v>
      </c>
      <c r="N39" s="9">
        <v>152.73500000000001</v>
      </c>
      <c r="O39" s="9">
        <v>42.792000000000002</v>
      </c>
      <c r="P39" s="9">
        <v>210.149</v>
      </c>
      <c r="Q39" s="9">
        <v>82.498000000000005</v>
      </c>
      <c r="R39" s="9">
        <v>127.651</v>
      </c>
      <c r="S39" s="9">
        <v>209.255</v>
      </c>
      <c r="T39" s="9">
        <v>86.768000000000001</v>
      </c>
      <c r="U39" s="9">
        <v>122.488</v>
      </c>
      <c r="V39" s="9">
        <v>2616.2629999999999</v>
      </c>
      <c r="W39" s="9">
        <v>1422.5830000000001</v>
      </c>
      <c r="X39" s="9">
        <v>1193.6790000000001</v>
      </c>
      <c r="Y39" s="9">
        <v>1944.826</v>
      </c>
      <c r="Z39" s="9">
        <v>1303.3050000000001</v>
      </c>
      <c r="AA39" s="9">
        <v>641.52</v>
      </c>
      <c r="AB39" s="9">
        <v>671.43700000000001</v>
      </c>
      <c r="AC39" s="9">
        <v>119.27800000000001</v>
      </c>
      <c r="AD39" s="9">
        <v>552.15899999999999</v>
      </c>
      <c r="AE39" s="9">
        <v>306.20999999999998</v>
      </c>
      <c r="AF39" s="9">
        <v>157.721</v>
      </c>
      <c r="AG39" s="9">
        <v>148.489</v>
      </c>
      <c r="AH39" s="9">
        <v>48.167000000000002</v>
      </c>
      <c r="AI39" s="9">
        <v>24.253</v>
      </c>
      <c r="AJ39" s="9">
        <v>23.914000000000001</v>
      </c>
      <c r="AK39" s="9">
        <v>24.094000000000001</v>
      </c>
      <c r="AL39" s="9">
        <v>17.713000000000001</v>
      </c>
      <c r="AM39" s="9">
        <v>6.3810000000000002</v>
      </c>
      <c r="AN39" s="9">
        <v>11.177</v>
      </c>
      <c r="AO39" s="9">
        <v>6.6269999999999998</v>
      </c>
      <c r="AP39" s="9">
        <v>4.5490000000000004</v>
      </c>
      <c r="AQ39" s="9">
        <v>12.917</v>
      </c>
      <c r="AR39" s="9">
        <v>11.085000000000001</v>
      </c>
      <c r="AS39" s="9">
        <v>1.8320000000000001</v>
      </c>
      <c r="AT39" s="9">
        <v>24.073</v>
      </c>
      <c r="AU39" s="9">
        <v>6.54</v>
      </c>
      <c r="AV39" s="9">
        <v>17.533000000000001</v>
      </c>
      <c r="AW39" s="9">
        <v>276.25400000000002</v>
      </c>
      <c r="AX39" s="9">
        <v>141.167</v>
      </c>
      <c r="AY39" s="9">
        <v>135.08699999999999</v>
      </c>
      <c r="AZ39" s="9">
        <v>133.119</v>
      </c>
      <c r="BA39" s="9">
        <v>103.366</v>
      </c>
      <c r="BB39" s="9">
        <v>29.753</v>
      </c>
      <c r="BC39" s="9">
        <v>143.13499999999999</v>
      </c>
      <c r="BD39" s="9">
        <v>37.801000000000002</v>
      </c>
      <c r="BE39" s="9">
        <v>105.334</v>
      </c>
      <c r="BF39" s="9">
        <v>151.56100000000001</v>
      </c>
      <c r="BG39" s="9">
        <v>116.575</v>
      </c>
      <c r="BH39" s="9">
        <v>34.985999999999997</v>
      </c>
      <c r="BI39" s="9">
        <v>154.649</v>
      </c>
      <c r="BJ39" s="9">
        <v>41.146000000000001</v>
      </c>
      <c r="BK39" s="9">
        <v>113.503</v>
      </c>
      <c r="BL39" s="9">
        <v>154.31100000000001</v>
      </c>
      <c r="BM39" s="9">
        <v>44.427999999999997</v>
      </c>
      <c r="BN39" s="9">
        <v>109.883</v>
      </c>
      <c r="BO39" s="9">
        <v>2527.4780000000001</v>
      </c>
      <c r="BP39" s="9">
        <v>1303.0319999999999</v>
      </c>
      <c r="BQ39" s="9">
        <v>1224.4459999999999</v>
      </c>
      <c r="BR39" s="9">
        <v>1873.61</v>
      </c>
      <c r="BS39" s="9">
        <v>1166.942</v>
      </c>
      <c r="BT39" s="9">
        <v>706.66800000000001</v>
      </c>
      <c r="BU39" s="9">
        <v>653.86800000000005</v>
      </c>
      <c r="BV39" s="9">
        <v>136.09</v>
      </c>
      <c r="BW39" s="9">
        <v>517.77800000000002</v>
      </c>
      <c r="BX39" s="9">
        <v>325.33999999999997</v>
      </c>
      <c r="BY39" s="9">
        <v>165.09200000000001</v>
      </c>
      <c r="BZ39" s="9">
        <v>160.24799999999999</v>
      </c>
      <c r="CA39" s="9">
        <v>61.475000000000001</v>
      </c>
      <c r="CB39" s="9">
        <v>35.271999999999998</v>
      </c>
      <c r="CC39" s="9">
        <v>26.204000000000001</v>
      </c>
      <c r="CD39" s="9">
        <v>32.887999999999998</v>
      </c>
      <c r="CE39" s="9">
        <v>24.757999999999999</v>
      </c>
      <c r="CF39" s="9">
        <v>8.1300000000000008</v>
      </c>
      <c r="CG39" s="9">
        <v>20.49</v>
      </c>
      <c r="CH39" s="9">
        <v>15.661</v>
      </c>
      <c r="CI39" s="9">
        <v>4.8289999999999997</v>
      </c>
      <c r="CJ39" s="9">
        <v>12.398</v>
      </c>
      <c r="CK39" s="9">
        <v>9.0969999999999995</v>
      </c>
      <c r="CL39" s="9">
        <v>3.3010000000000002</v>
      </c>
      <c r="CM39" s="9">
        <v>28.587</v>
      </c>
      <c r="CN39" s="9">
        <v>10.513</v>
      </c>
      <c r="CO39" s="9">
        <v>18.074000000000002</v>
      </c>
      <c r="CP39" s="9">
        <v>287.14699999999999</v>
      </c>
      <c r="CQ39" s="9">
        <v>142.75</v>
      </c>
      <c r="CR39" s="9">
        <v>144.39599999999999</v>
      </c>
      <c r="CS39" s="9">
        <v>116.059</v>
      </c>
      <c r="CT39" s="9">
        <v>83.811000000000007</v>
      </c>
      <c r="CU39" s="9">
        <v>32.247999999999998</v>
      </c>
      <c r="CV39" s="9">
        <v>171.08799999999999</v>
      </c>
      <c r="CW39" s="9">
        <v>58.94</v>
      </c>
      <c r="CX39" s="9">
        <v>112.149</v>
      </c>
      <c r="CY39" s="9">
        <v>142.51900000000001</v>
      </c>
      <c r="CZ39" s="9">
        <v>103.53400000000001</v>
      </c>
      <c r="DA39" s="9">
        <v>38.984999999999999</v>
      </c>
      <c r="DB39" s="9">
        <v>182.821</v>
      </c>
      <c r="DC39" s="9">
        <v>61.558</v>
      </c>
      <c r="DD39" s="9">
        <v>121.26300000000001</v>
      </c>
      <c r="DE39" s="9">
        <v>191.578</v>
      </c>
      <c r="DF39" s="9">
        <v>74.599999999999994</v>
      </c>
      <c r="DG39" s="9">
        <v>116.97799999999999</v>
      </c>
      <c r="DH39" s="9">
        <v>2228.942</v>
      </c>
      <c r="DI39" s="9">
        <v>1225.1769999999999</v>
      </c>
      <c r="DJ39" s="9">
        <v>1003.764</v>
      </c>
      <c r="DK39" s="9">
        <v>1378.876</v>
      </c>
      <c r="DL39" s="9">
        <v>923.02800000000002</v>
      </c>
      <c r="DM39" s="9">
        <v>455.84800000000001</v>
      </c>
      <c r="DN39" s="9">
        <v>850.06500000000005</v>
      </c>
      <c r="DO39" s="9">
        <v>302.149</v>
      </c>
      <c r="DP39" s="9">
        <v>547.91600000000005</v>
      </c>
      <c r="DQ39" s="9">
        <v>244.608</v>
      </c>
      <c r="DR39" s="9">
        <v>139.40799999999999</v>
      </c>
      <c r="DS39" s="9">
        <v>105.2</v>
      </c>
      <c r="DT39" s="9">
        <v>73.353999999999999</v>
      </c>
      <c r="DU39" s="9">
        <v>49.54</v>
      </c>
      <c r="DV39" s="9">
        <v>23.814</v>
      </c>
      <c r="DW39" s="9">
        <v>25.748999999999999</v>
      </c>
      <c r="DX39" s="9">
        <v>23.207999999999998</v>
      </c>
      <c r="DY39" s="9">
        <v>2.5409999999999999</v>
      </c>
      <c r="DZ39" s="9">
        <v>14.379</v>
      </c>
      <c r="EA39" s="9">
        <v>12.736000000000001</v>
      </c>
      <c r="EB39" s="9">
        <v>1.643</v>
      </c>
      <c r="EC39" s="9">
        <v>11.37</v>
      </c>
      <c r="ED39" s="9">
        <v>10.472</v>
      </c>
      <c r="EE39" s="9">
        <v>0.89900000000000002</v>
      </c>
      <c r="EF39" s="9">
        <v>47.604999999999997</v>
      </c>
      <c r="EG39" s="9">
        <v>26.332000000000001</v>
      </c>
      <c r="EH39" s="9">
        <v>21.271999999999998</v>
      </c>
      <c r="EI39" s="9">
        <v>197.76</v>
      </c>
      <c r="EJ39" s="9">
        <v>107.584</v>
      </c>
      <c r="EK39" s="9">
        <v>90.176000000000002</v>
      </c>
      <c r="EL39" s="9">
        <v>63.643999999999998</v>
      </c>
      <c r="EM39" s="9">
        <v>46.017000000000003</v>
      </c>
      <c r="EN39" s="9">
        <v>17.626999999999999</v>
      </c>
      <c r="EO39" s="9">
        <v>134.11600000000001</v>
      </c>
      <c r="EP39" s="9">
        <v>61.567</v>
      </c>
      <c r="EQ39" s="9">
        <v>72.549000000000007</v>
      </c>
      <c r="ER39" s="9">
        <v>84.962000000000003</v>
      </c>
      <c r="ES39" s="9">
        <v>65.159000000000006</v>
      </c>
      <c r="ET39" s="9">
        <v>19.803000000000001</v>
      </c>
      <c r="EU39" s="9">
        <v>159.64599999999999</v>
      </c>
      <c r="EV39" s="9">
        <v>74.248999999999995</v>
      </c>
      <c r="EW39" s="9">
        <v>85.397000000000006</v>
      </c>
      <c r="EX39" s="9">
        <v>148.495</v>
      </c>
      <c r="EY39" s="9">
        <v>74.302999999999997</v>
      </c>
      <c r="EZ39" s="9">
        <v>74.191999999999993</v>
      </c>
      <c r="FA39" s="9">
        <v>1763.5119999999999</v>
      </c>
      <c r="FB39" s="9">
        <v>939.81200000000001</v>
      </c>
      <c r="FC39" s="9">
        <v>823.7</v>
      </c>
      <c r="FD39" s="9">
        <v>1180.374</v>
      </c>
      <c r="FE39" s="9">
        <v>770.34100000000001</v>
      </c>
      <c r="FF39" s="9">
        <v>410.03300000000002</v>
      </c>
      <c r="FG39" s="9">
        <v>583.13800000000003</v>
      </c>
      <c r="FH39" s="9">
        <v>169.471</v>
      </c>
      <c r="FI39" s="9">
        <v>413.666</v>
      </c>
      <c r="FJ39" s="9">
        <v>198.58099999999999</v>
      </c>
      <c r="FK39" s="9">
        <v>107.925</v>
      </c>
      <c r="FL39" s="9">
        <v>90.656000000000006</v>
      </c>
      <c r="FM39" s="9">
        <v>52.046999999999997</v>
      </c>
      <c r="FN39" s="9">
        <v>33.325000000000003</v>
      </c>
      <c r="FO39" s="9">
        <v>18.722000000000001</v>
      </c>
      <c r="FP39" s="9">
        <v>19.466000000000001</v>
      </c>
      <c r="FQ39" s="9">
        <v>17.350999999999999</v>
      </c>
      <c r="FR39" s="9">
        <v>2.1150000000000002</v>
      </c>
      <c r="FS39" s="9">
        <v>11.409000000000001</v>
      </c>
      <c r="FT39" s="9">
        <v>10.193</v>
      </c>
      <c r="FU39" s="9">
        <v>1.216</v>
      </c>
      <c r="FV39" s="9">
        <v>8.0570000000000004</v>
      </c>
      <c r="FW39" s="9">
        <v>7.1580000000000004</v>
      </c>
      <c r="FX39" s="9">
        <v>0.89900000000000002</v>
      </c>
      <c r="FY39" s="9">
        <v>32.581000000000003</v>
      </c>
      <c r="FZ39" s="9">
        <v>15.974</v>
      </c>
      <c r="GA39" s="9">
        <v>16.606999999999999</v>
      </c>
      <c r="GB39" s="9">
        <v>168.32</v>
      </c>
      <c r="GC39" s="9">
        <v>87.715999999999994</v>
      </c>
      <c r="GD39" s="9">
        <v>80.605000000000004</v>
      </c>
      <c r="GE39" s="9">
        <v>60.045999999999999</v>
      </c>
      <c r="GF39" s="9">
        <v>42.901000000000003</v>
      </c>
      <c r="GG39" s="9">
        <v>17.145</v>
      </c>
      <c r="GH39" s="9">
        <v>108.274</v>
      </c>
      <c r="GI39" s="9">
        <v>44.814999999999998</v>
      </c>
      <c r="GJ39" s="9">
        <v>63.459000000000003</v>
      </c>
      <c r="GK39" s="9">
        <v>75.323999999999998</v>
      </c>
      <c r="GL39" s="9">
        <v>56.430999999999997</v>
      </c>
      <c r="GM39" s="9">
        <v>18.893999999999998</v>
      </c>
      <c r="GN39" s="9">
        <v>123.256</v>
      </c>
      <c r="GO39" s="9">
        <v>51.494</v>
      </c>
      <c r="GP39" s="9">
        <v>71.762</v>
      </c>
      <c r="GQ39" s="9">
        <v>119.68300000000001</v>
      </c>
      <c r="GR39" s="9">
        <v>55.006999999999998</v>
      </c>
      <c r="GS39" s="9">
        <v>64.676000000000002</v>
      </c>
      <c r="GT39" s="9">
        <v>465.43</v>
      </c>
      <c r="GU39" s="9">
        <v>285.36500000000001</v>
      </c>
      <c r="GV39" s="9">
        <v>180.065</v>
      </c>
      <c r="GW39" s="9">
        <v>198.50299999999999</v>
      </c>
      <c r="GX39" s="9">
        <v>152.68799999999999</v>
      </c>
      <c r="GY39" s="9">
        <v>45.814999999999998</v>
      </c>
      <c r="GZ39" s="9">
        <v>266.92700000000002</v>
      </c>
      <c r="HA39" s="9">
        <v>132.678</v>
      </c>
      <c r="HB39" s="9">
        <v>134.25</v>
      </c>
      <c r="HC39" s="9">
        <v>46.027000000000001</v>
      </c>
      <c r="HD39" s="9">
        <v>31.483000000000001</v>
      </c>
      <c r="HE39" s="9">
        <v>14.544</v>
      </c>
      <c r="HF39" s="9">
        <v>21.306000000000001</v>
      </c>
      <c r="HG39" s="9">
        <v>16.215</v>
      </c>
      <c r="HH39" s="9">
        <v>5.0910000000000002</v>
      </c>
      <c r="HI39" s="9">
        <v>6.2830000000000004</v>
      </c>
      <c r="HJ39" s="9">
        <v>5.8559999999999999</v>
      </c>
      <c r="HK39" s="9">
        <v>0.42699999999999999</v>
      </c>
      <c r="HL39" s="9">
        <v>2.97</v>
      </c>
      <c r="HM39" s="9">
        <v>2.5430000000000001</v>
      </c>
      <c r="HN39" s="9">
        <v>0.42699999999999999</v>
      </c>
      <c r="HO39" s="9">
        <v>3.3130000000000002</v>
      </c>
      <c r="HP39" s="9">
        <v>3.3130000000000002</v>
      </c>
      <c r="HQ39" s="9">
        <v>0</v>
      </c>
      <c r="HR39" s="9">
        <v>15.023</v>
      </c>
      <c r="HS39" s="9">
        <v>10.359</v>
      </c>
      <c r="HT39" s="9">
        <v>4.665</v>
      </c>
      <c r="HU39" s="9">
        <v>29.44</v>
      </c>
      <c r="HV39" s="9">
        <v>19.867999999999999</v>
      </c>
      <c r="HW39" s="9">
        <v>9.5719999999999992</v>
      </c>
      <c r="HX39" s="9">
        <v>3.5979999999999999</v>
      </c>
      <c r="HY39" s="9">
        <v>3.1160000000000001</v>
      </c>
      <c r="HZ39" s="9">
        <v>0.48199999999999998</v>
      </c>
      <c r="IA39" s="9">
        <v>25.841999999999999</v>
      </c>
      <c r="IB39" s="9">
        <v>16.751999999999999</v>
      </c>
      <c r="IC39" s="9">
        <v>9.0890000000000004</v>
      </c>
      <c r="ID39" s="9">
        <v>9.6370000000000005</v>
      </c>
      <c r="IE39" s="9">
        <v>8.7279999999999998</v>
      </c>
      <c r="IF39" s="9">
        <v>0.90900000000000003</v>
      </c>
      <c r="IG39" s="9">
        <v>36.39</v>
      </c>
      <c r="IH39" s="9">
        <v>22.754000000000001</v>
      </c>
      <c r="II39" s="9">
        <v>13.635</v>
      </c>
      <c r="IJ39" s="9">
        <v>28.812000000000001</v>
      </c>
      <c r="IK39" s="9">
        <v>19.295999999999999</v>
      </c>
      <c r="IL39" s="9">
        <v>9.516</v>
      </c>
      <c r="IM39" s="9">
        <v>3820.2959999999998</v>
      </c>
      <c r="IN39" s="9">
        <v>2048.9899999999998</v>
      </c>
      <c r="IO39" s="9">
        <v>1771.306</v>
      </c>
      <c r="IP39" s="9">
        <v>2633.1019999999999</v>
      </c>
      <c r="IQ39" s="9">
        <v>1659.16</v>
      </c>
    </row>
    <row r="40" spans="1:251">
      <c r="A40" s="10">
        <v>42705</v>
      </c>
      <c r="B40" s="9">
        <v>12.747</v>
      </c>
      <c r="C40" s="9">
        <v>24.390999999999998</v>
      </c>
      <c r="D40" s="9">
        <v>406.04700000000003</v>
      </c>
      <c r="E40" s="9">
        <v>228.56800000000001</v>
      </c>
      <c r="F40" s="9">
        <v>177.47900000000001</v>
      </c>
      <c r="G40" s="9">
        <v>194.35499999999999</v>
      </c>
      <c r="H40" s="9">
        <v>143.69999999999999</v>
      </c>
      <c r="I40" s="9">
        <v>50.655000000000001</v>
      </c>
      <c r="J40" s="9">
        <v>211.69200000000001</v>
      </c>
      <c r="K40" s="9">
        <v>84.869</v>
      </c>
      <c r="L40" s="9">
        <v>126.824</v>
      </c>
      <c r="M40" s="9">
        <v>212.59700000000001</v>
      </c>
      <c r="N40" s="9">
        <v>158.74700000000001</v>
      </c>
      <c r="O40" s="9">
        <v>53.85</v>
      </c>
      <c r="P40" s="9">
        <v>225.13300000000001</v>
      </c>
      <c r="Q40" s="9">
        <v>89.891999999999996</v>
      </c>
      <c r="R40" s="9">
        <v>135.24199999999999</v>
      </c>
      <c r="S40" s="9">
        <v>225.40899999999999</v>
      </c>
      <c r="T40" s="9">
        <v>95.358000000000004</v>
      </c>
      <c r="U40" s="9">
        <v>130.05099999999999</v>
      </c>
      <c r="V40" s="9">
        <v>2611.27</v>
      </c>
      <c r="W40" s="9">
        <v>1424.9490000000001</v>
      </c>
      <c r="X40" s="9">
        <v>1186.3209999999999</v>
      </c>
      <c r="Y40" s="9">
        <v>1951.8240000000001</v>
      </c>
      <c r="Z40" s="9">
        <v>1306.1220000000001</v>
      </c>
      <c r="AA40" s="9">
        <v>645.702</v>
      </c>
      <c r="AB40" s="9">
        <v>659.44600000000003</v>
      </c>
      <c r="AC40" s="9">
        <v>118.827</v>
      </c>
      <c r="AD40" s="9">
        <v>540.61900000000003</v>
      </c>
      <c r="AE40" s="9">
        <v>309.19499999999999</v>
      </c>
      <c r="AF40" s="9">
        <v>151.49</v>
      </c>
      <c r="AG40" s="9">
        <v>157.70500000000001</v>
      </c>
      <c r="AH40" s="9">
        <v>50.738</v>
      </c>
      <c r="AI40" s="9">
        <v>22.032</v>
      </c>
      <c r="AJ40" s="9">
        <v>28.706</v>
      </c>
      <c r="AK40" s="9">
        <v>23.239000000000001</v>
      </c>
      <c r="AL40" s="9">
        <v>16.952000000000002</v>
      </c>
      <c r="AM40" s="9">
        <v>6.2869999999999999</v>
      </c>
      <c r="AN40" s="9">
        <v>12.11</v>
      </c>
      <c r="AO40" s="9">
        <v>8.6989999999999998</v>
      </c>
      <c r="AP40" s="9">
        <v>3.411</v>
      </c>
      <c r="AQ40" s="9">
        <v>11.129</v>
      </c>
      <c r="AR40" s="9">
        <v>8.2530000000000001</v>
      </c>
      <c r="AS40" s="9">
        <v>2.8759999999999999</v>
      </c>
      <c r="AT40" s="9">
        <v>27.498999999999999</v>
      </c>
      <c r="AU40" s="9">
        <v>5.08</v>
      </c>
      <c r="AV40" s="9">
        <v>22.42</v>
      </c>
      <c r="AW40" s="9">
        <v>280.19200000000001</v>
      </c>
      <c r="AX40" s="9">
        <v>137.63999999999999</v>
      </c>
      <c r="AY40" s="9">
        <v>142.55199999999999</v>
      </c>
      <c r="AZ40" s="9">
        <v>126.375</v>
      </c>
      <c r="BA40" s="9">
        <v>97.350999999999999</v>
      </c>
      <c r="BB40" s="9">
        <v>29.024000000000001</v>
      </c>
      <c r="BC40" s="9">
        <v>153.816</v>
      </c>
      <c r="BD40" s="9">
        <v>40.287999999999997</v>
      </c>
      <c r="BE40" s="9">
        <v>113.52800000000001</v>
      </c>
      <c r="BF40" s="9">
        <v>143.78200000000001</v>
      </c>
      <c r="BG40" s="9">
        <v>109.97499999999999</v>
      </c>
      <c r="BH40" s="9">
        <v>33.807000000000002</v>
      </c>
      <c r="BI40" s="9">
        <v>165.41399999999999</v>
      </c>
      <c r="BJ40" s="9">
        <v>41.515000000000001</v>
      </c>
      <c r="BK40" s="9">
        <v>123.899</v>
      </c>
      <c r="BL40" s="9">
        <v>165.92599999999999</v>
      </c>
      <c r="BM40" s="9">
        <v>48.987000000000002</v>
      </c>
      <c r="BN40" s="9">
        <v>116.93899999999999</v>
      </c>
      <c r="BO40" s="9">
        <v>2526.7080000000001</v>
      </c>
      <c r="BP40" s="9">
        <v>1303.5329999999999</v>
      </c>
      <c r="BQ40" s="9">
        <v>1223.175</v>
      </c>
      <c r="BR40" s="9">
        <v>1885.3019999999999</v>
      </c>
      <c r="BS40" s="9">
        <v>1176.5139999999999</v>
      </c>
      <c r="BT40" s="9">
        <v>708.78800000000001</v>
      </c>
      <c r="BU40" s="9">
        <v>641.40599999999995</v>
      </c>
      <c r="BV40" s="9">
        <v>127.02</v>
      </c>
      <c r="BW40" s="9">
        <v>514.38599999999997</v>
      </c>
      <c r="BX40" s="9">
        <v>315.27699999999999</v>
      </c>
      <c r="BY40" s="9">
        <v>155.96899999999999</v>
      </c>
      <c r="BZ40" s="9">
        <v>159.30799999999999</v>
      </c>
      <c r="CA40" s="9">
        <v>65.352000000000004</v>
      </c>
      <c r="CB40" s="9">
        <v>36.649000000000001</v>
      </c>
      <c r="CC40" s="9">
        <v>28.702999999999999</v>
      </c>
      <c r="CD40" s="9">
        <v>31.655000000000001</v>
      </c>
      <c r="CE40" s="9">
        <v>22.126000000000001</v>
      </c>
      <c r="CF40" s="9">
        <v>9.5289999999999999</v>
      </c>
      <c r="CG40" s="9">
        <v>17.077999999999999</v>
      </c>
      <c r="CH40" s="9">
        <v>12.071</v>
      </c>
      <c r="CI40" s="9">
        <v>5.0069999999999997</v>
      </c>
      <c r="CJ40" s="9">
        <v>14.577</v>
      </c>
      <c r="CK40" s="9">
        <v>10.055</v>
      </c>
      <c r="CL40" s="9">
        <v>4.5220000000000002</v>
      </c>
      <c r="CM40" s="9">
        <v>33.698</v>
      </c>
      <c r="CN40" s="9">
        <v>14.523999999999999</v>
      </c>
      <c r="CO40" s="9">
        <v>19.173999999999999</v>
      </c>
      <c r="CP40" s="9">
        <v>272.87299999999999</v>
      </c>
      <c r="CQ40" s="9">
        <v>134.11099999999999</v>
      </c>
      <c r="CR40" s="9">
        <v>138.762</v>
      </c>
      <c r="CS40" s="9">
        <v>116.998</v>
      </c>
      <c r="CT40" s="9">
        <v>86.016999999999996</v>
      </c>
      <c r="CU40" s="9">
        <v>30.98</v>
      </c>
      <c r="CV40" s="9">
        <v>155.875</v>
      </c>
      <c r="CW40" s="9">
        <v>48.093000000000004</v>
      </c>
      <c r="CX40" s="9">
        <v>107.782</v>
      </c>
      <c r="CY40" s="9">
        <v>141.90299999999999</v>
      </c>
      <c r="CZ40" s="9">
        <v>102.861</v>
      </c>
      <c r="DA40" s="9">
        <v>39.042000000000002</v>
      </c>
      <c r="DB40" s="9">
        <v>173.374</v>
      </c>
      <c r="DC40" s="9">
        <v>53.107999999999997</v>
      </c>
      <c r="DD40" s="9">
        <v>120.26600000000001</v>
      </c>
      <c r="DE40" s="9">
        <v>172.953</v>
      </c>
      <c r="DF40" s="9">
        <v>60.164000000000001</v>
      </c>
      <c r="DG40" s="9">
        <v>112.789</v>
      </c>
      <c r="DH40" s="9">
        <v>2227.4699999999998</v>
      </c>
      <c r="DI40" s="9">
        <v>1227.57</v>
      </c>
      <c r="DJ40" s="9">
        <v>999.9</v>
      </c>
      <c r="DK40" s="9">
        <v>1398.0989999999999</v>
      </c>
      <c r="DL40" s="9">
        <v>935.07299999999998</v>
      </c>
      <c r="DM40" s="9">
        <v>463.02600000000001</v>
      </c>
      <c r="DN40" s="9">
        <v>829.37099999999998</v>
      </c>
      <c r="DO40" s="9">
        <v>292.49700000000001</v>
      </c>
      <c r="DP40" s="9">
        <v>536.87400000000002</v>
      </c>
      <c r="DQ40" s="9">
        <v>242.315</v>
      </c>
      <c r="DR40" s="9">
        <v>140.65</v>
      </c>
      <c r="DS40" s="9">
        <v>101.66500000000001</v>
      </c>
      <c r="DT40" s="9">
        <v>67.724999999999994</v>
      </c>
      <c r="DU40" s="9">
        <v>41.936</v>
      </c>
      <c r="DV40" s="9">
        <v>25.79</v>
      </c>
      <c r="DW40" s="9">
        <v>23.913</v>
      </c>
      <c r="DX40" s="9">
        <v>19.728999999999999</v>
      </c>
      <c r="DY40" s="9">
        <v>4.1829999999999998</v>
      </c>
      <c r="DZ40" s="9">
        <v>15.345000000000001</v>
      </c>
      <c r="EA40" s="9">
        <v>13.065</v>
      </c>
      <c r="EB40" s="9">
        <v>2.2789999999999999</v>
      </c>
      <c r="EC40" s="9">
        <v>8.5679999999999996</v>
      </c>
      <c r="ED40" s="9">
        <v>6.6639999999999997</v>
      </c>
      <c r="EE40" s="9">
        <v>1.9039999999999999</v>
      </c>
      <c r="EF40" s="9">
        <v>43.813000000000002</v>
      </c>
      <c r="EG40" s="9">
        <v>22.206</v>
      </c>
      <c r="EH40" s="9">
        <v>21.606000000000002</v>
      </c>
      <c r="EI40" s="9">
        <v>198.79</v>
      </c>
      <c r="EJ40" s="9">
        <v>115.27</v>
      </c>
      <c r="EK40" s="9">
        <v>83.52</v>
      </c>
      <c r="EL40" s="9">
        <v>67.506</v>
      </c>
      <c r="EM40" s="9">
        <v>51.613</v>
      </c>
      <c r="EN40" s="9">
        <v>15.893000000000001</v>
      </c>
      <c r="EO40" s="9">
        <v>131.28399999999999</v>
      </c>
      <c r="EP40" s="9">
        <v>63.656999999999996</v>
      </c>
      <c r="EQ40" s="9">
        <v>67.626999999999995</v>
      </c>
      <c r="ER40" s="9">
        <v>87.616</v>
      </c>
      <c r="ES40" s="9">
        <v>67.540000000000006</v>
      </c>
      <c r="ET40" s="9">
        <v>20.077000000000002</v>
      </c>
      <c r="EU40" s="9">
        <v>154.69800000000001</v>
      </c>
      <c r="EV40" s="9">
        <v>73.11</v>
      </c>
      <c r="EW40" s="9">
        <v>81.587999999999994</v>
      </c>
      <c r="EX40" s="9">
        <v>146.62899999999999</v>
      </c>
      <c r="EY40" s="9">
        <v>76.721999999999994</v>
      </c>
      <c r="EZ40" s="9">
        <v>69.906999999999996</v>
      </c>
      <c r="FA40" s="9">
        <v>1763.106</v>
      </c>
      <c r="FB40" s="9">
        <v>940.702</v>
      </c>
      <c r="FC40" s="9">
        <v>822.404</v>
      </c>
      <c r="FD40" s="9">
        <v>1190.569</v>
      </c>
      <c r="FE40" s="9">
        <v>778.34799999999996</v>
      </c>
      <c r="FF40" s="9">
        <v>412.221</v>
      </c>
      <c r="FG40" s="9">
        <v>572.53700000000003</v>
      </c>
      <c r="FH40" s="9">
        <v>162.35300000000001</v>
      </c>
      <c r="FI40" s="9">
        <v>410.18400000000003</v>
      </c>
      <c r="FJ40" s="9">
        <v>199.24100000000001</v>
      </c>
      <c r="FK40" s="9">
        <v>111.339</v>
      </c>
      <c r="FL40" s="9">
        <v>87.902000000000001</v>
      </c>
      <c r="FM40" s="9">
        <v>51.37</v>
      </c>
      <c r="FN40" s="9">
        <v>31.123000000000001</v>
      </c>
      <c r="FO40" s="9">
        <v>20.248000000000001</v>
      </c>
      <c r="FP40" s="9">
        <v>20.41</v>
      </c>
      <c r="FQ40" s="9">
        <v>16.614000000000001</v>
      </c>
      <c r="FR40" s="9">
        <v>3.7959999999999998</v>
      </c>
      <c r="FS40" s="9">
        <v>13.497</v>
      </c>
      <c r="FT40" s="9">
        <v>11.218</v>
      </c>
      <c r="FU40" s="9">
        <v>2.2789999999999999</v>
      </c>
      <c r="FV40" s="9">
        <v>6.9130000000000003</v>
      </c>
      <c r="FW40" s="9">
        <v>5.3959999999999999</v>
      </c>
      <c r="FX40" s="9">
        <v>1.5169999999999999</v>
      </c>
      <c r="FY40" s="9">
        <v>30.96</v>
      </c>
      <c r="FZ40" s="9">
        <v>14.507999999999999</v>
      </c>
      <c r="GA40" s="9">
        <v>16.452000000000002</v>
      </c>
      <c r="GB40" s="9">
        <v>167.12100000000001</v>
      </c>
      <c r="GC40" s="9">
        <v>93.197999999999993</v>
      </c>
      <c r="GD40" s="9">
        <v>73.923000000000002</v>
      </c>
      <c r="GE40" s="9">
        <v>61.600999999999999</v>
      </c>
      <c r="GF40" s="9">
        <v>46.625999999999998</v>
      </c>
      <c r="GG40" s="9">
        <v>14.976000000000001</v>
      </c>
      <c r="GH40" s="9">
        <v>105.52</v>
      </c>
      <c r="GI40" s="9">
        <v>46.572000000000003</v>
      </c>
      <c r="GJ40" s="9">
        <v>58.948</v>
      </c>
      <c r="GK40" s="9">
        <v>79</v>
      </c>
      <c r="GL40" s="9">
        <v>60.228999999999999</v>
      </c>
      <c r="GM40" s="9">
        <v>18.771000000000001</v>
      </c>
      <c r="GN40" s="9">
        <v>120.241</v>
      </c>
      <c r="GO40" s="9">
        <v>51.11</v>
      </c>
      <c r="GP40" s="9">
        <v>69.131</v>
      </c>
      <c r="GQ40" s="9">
        <v>119.017</v>
      </c>
      <c r="GR40" s="9">
        <v>57.79</v>
      </c>
      <c r="GS40" s="9">
        <v>61.226999999999997</v>
      </c>
      <c r="GT40" s="9">
        <v>464.36399999999998</v>
      </c>
      <c r="GU40" s="9">
        <v>286.86799999999999</v>
      </c>
      <c r="GV40" s="9">
        <v>177.49600000000001</v>
      </c>
      <c r="GW40" s="9">
        <v>207.53</v>
      </c>
      <c r="GX40" s="9">
        <v>156.72499999999999</v>
      </c>
      <c r="GY40" s="9">
        <v>50.805</v>
      </c>
      <c r="GZ40" s="9">
        <v>256.834</v>
      </c>
      <c r="HA40" s="9">
        <v>130.14400000000001</v>
      </c>
      <c r="HB40" s="9">
        <v>126.69</v>
      </c>
      <c r="HC40" s="9">
        <v>43.073</v>
      </c>
      <c r="HD40" s="9">
        <v>29.311</v>
      </c>
      <c r="HE40" s="9">
        <v>13.762</v>
      </c>
      <c r="HF40" s="9">
        <v>16.355</v>
      </c>
      <c r="HG40" s="9">
        <v>10.813000000000001</v>
      </c>
      <c r="HH40" s="9">
        <v>5.5419999999999998</v>
      </c>
      <c r="HI40" s="9">
        <v>3.5030000000000001</v>
      </c>
      <c r="HJ40" s="9">
        <v>3.1150000000000002</v>
      </c>
      <c r="HK40" s="9">
        <v>0.38800000000000001</v>
      </c>
      <c r="HL40" s="9">
        <v>1.847</v>
      </c>
      <c r="HM40" s="9">
        <v>1.847</v>
      </c>
      <c r="HN40" s="9">
        <v>0</v>
      </c>
      <c r="HO40" s="9">
        <v>1.655</v>
      </c>
      <c r="HP40" s="9">
        <v>1.268</v>
      </c>
      <c r="HQ40" s="9">
        <v>0.38800000000000001</v>
      </c>
      <c r="HR40" s="9">
        <v>12.852</v>
      </c>
      <c r="HS40" s="9">
        <v>7.6980000000000004</v>
      </c>
      <c r="HT40" s="9">
        <v>5.1539999999999999</v>
      </c>
      <c r="HU40" s="9">
        <v>31.669</v>
      </c>
      <c r="HV40" s="9">
        <v>22.071999999999999</v>
      </c>
      <c r="HW40" s="9">
        <v>9.5969999999999995</v>
      </c>
      <c r="HX40" s="9">
        <v>5.9039999999999999</v>
      </c>
      <c r="HY40" s="9">
        <v>4.9870000000000001</v>
      </c>
      <c r="HZ40" s="9">
        <v>0.91800000000000004</v>
      </c>
      <c r="IA40" s="9">
        <v>25.765000000000001</v>
      </c>
      <c r="IB40" s="9">
        <v>17.085000000000001</v>
      </c>
      <c r="IC40" s="9">
        <v>8.68</v>
      </c>
      <c r="ID40" s="9">
        <v>8.6159999999999997</v>
      </c>
      <c r="IE40" s="9">
        <v>7.3109999999999999</v>
      </c>
      <c r="IF40" s="9">
        <v>1.3049999999999999</v>
      </c>
      <c r="IG40" s="9">
        <v>34.457000000000001</v>
      </c>
      <c r="IH40" s="9">
        <v>22</v>
      </c>
      <c r="II40" s="9">
        <v>12.457000000000001</v>
      </c>
      <c r="IJ40" s="9">
        <v>27.611999999999998</v>
      </c>
      <c r="IK40" s="9">
        <v>18.931999999999999</v>
      </c>
      <c r="IL40" s="9">
        <v>8.68</v>
      </c>
      <c r="IM40" s="9">
        <v>3845.66</v>
      </c>
      <c r="IN40" s="9">
        <v>2054.7310000000002</v>
      </c>
      <c r="IO40" s="9">
        <v>1790.9290000000001</v>
      </c>
      <c r="IP40" s="9">
        <v>2665.886</v>
      </c>
      <c r="IQ40" s="9">
        <v>1675.2929999999999</v>
      </c>
    </row>
    <row r="41" spans="1:251">
      <c r="A41" s="10">
        <v>42736</v>
      </c>
      <c r="B41" s="9">
        <v>13.081</v>
      </c>
      <c r="C41" s="9">
        <v>21.045000000000002</v>
      </c>
      <c r="D41" s="9">
        <v>380.02800000000002</v>
      </c>
      <c r="E41" s="9">
        <v>210.208</v>
      </c>
      <c r="F41" s="9">
        <v>169.82</v>
      </c>
      <c r="G41" s="9">
        <v>174.18</v>
      </c>
      <c r="H41" s="9">
        <v>132.05199999999999</v>
      </c>
      <c r="I41" s="9">
        <v>42.128</v>
      </c>
      <c r="J41" s="9">
        <v>205.84800000000001</v>
      </c>
      <c r="K41" s="9">
        <v>78.156000000000006</v>
      </c>
      <c r="L41" s="9">
        <v>127.69199999999999</v>
      </c>
      <c r="M41" s="9">
        <v>202.93899999999999</v>
      </c>
      <c r="N41" s="9">
        <v>153.577</v>
      </c>
      <c r="O41" s="9">
        <v>49.362000000000002</v>
      </c>
      <c r="P41" s="9">
        <v>218.595</v>
      </c>
      <c r="Q41" s="9">
        <v>83.513000000000005</v>
      </c>
      <c r="R41" s="9">
        <v>135.08099999999999</v>
      </c>
      <c r="S41" s="9">
        <v>226.15600000000001</v>
      </c>
      <c r="T41" s="9">
        <v>92.938000000000002</v>
      </c>
      <c r="U41" s="9">
        <v>133.21799999999999</v>
      </c>
      <c r="V41" s="9">
        <v>2554.96</v>
      </c>
      <c r="W41" s="9">
        <v>1404.9739999999999</v>
      </c>
      <c r="X41" s="9">
        <v>1149.9860000000001</v>
      </c>
      <c r="Y41" s="9">
        <v>1898.8510000000001</v>
      </c>
      <c r="Z41" s="9">
        <v>1277.8230000000001</v>
      </c>
      <c r="AA41" s="9">
        <v>621.02800000000002</v>
      </c>
      <c r="AB41" s="9">
        <v>656.10900000000004</v>
      </c>
      <c r="AC41" s="9">
        <v>127.152</v>
      </c>
      <c r="AD41" s="9">
        <v>528.95799999999997</v>
      </c>
      <c r="AE41" s="9">
        <v>329.69600000000003</v>
      </c>
      <c r="AF41" s="9">
        <v>173.35400000000001</v>
      </c>
      <c r="AG41" s="9">
        <v>156.34200000000001</v>
      </c>
      <c r="AH41" s="9">
        <v>58.765000000000001</v>
      </c>
      <c r="AI41" s="9">
        <v>34.220999999999997</v>
      </c>
      <c r="AJ41" s="9">
        <v>24.544</v>
      </c>
      <c r="AK41" s="9">
        <v>33.932000000000002</v>
      </c>
      <c r="AL41" s="9">
        <v>25.8</v>
      </c>
      <c r="AM41" s="9">
        <v>8.1319999999999997</v>
      </c>
      <c r="AN41" s="9">
        <v>17.911000000000001</v>
      </c>
      <c r="AO41" s="9">
        <v>13.763999999999999</v>
      </c>
      <c r="AP41" s="9">
        <v>4.1470000000000002</v>
      </c>
      <c r="AQ41" s="9">
        <v>16.021000000000001</v>
      </c>
      <c r="AR41" s="9">
        <v>12.035</v>
      </c>
      <c r="AS41" s="9">
        <v>3.9860000000000002</v>
      </c>
      <c r="AT41" s="9">
        <v>24.832999999999998</v>
      </c>
      <c r="AU41" s="9">
        <v>8.4209999999999994</v>
      </c>
      <c r="AV41" s="9">
        <v>16.411999999999999</v>
      </c>
      <c r="AW41" s="9">
        <v>291.78100000000001</v>
      </c>
      <c r="AX41" s="9">
        <v>150.316</v>
      </c>
      <c r="AY41" s="9">
        <v>141.465</v>
      </c>
      <c r="AZ41" s="9">
        <v>132.58099999999999</v>
      </c>
      <c r="BA41" s="9">
        <v>101.871</v>
      </c>
      <c r="BB41" s="9">
        <v>30.71</v>
      </c>
      <c r="BC41" s="9">
        <v>159.19999999999999</v>
      </c>
      <c r="BD41" s="9">
        <v>48.444000000000003</v>
      </c>
      <c r="BE41" s="9">
        <v>110.755</v>
      </c>
      <c r="BF41" s="9">
        <v>159.733</v>
      </c>
      <c r="BG41" s="9">
        <v>121.34699999999999</v>
      </c>
      <c r="BH41" s="9">
        <v>38.386000000000003</v>
      </c>
      <c r="BI41" s="9">
        <v>169.96299999999999</v>
      </c>
      <c r="BJ41" s="9">
        <v>52.006999999999998</v>
      </c>
      <c r="BK41" s="9">
        <v>117.956</v>
      </c>
      <c r="BL41" s="9">
        <v>177.11099999999999</v>
      </c>
      <c r="BM41" s="9">
        <v>62.209000000000003</v>
      </c>
      <c r="BN41" s="9">
        <v>114.902</v>
      </c>
      <c r="BO41" s="9">
        <v>2470.9470000000001</v>
      </c>
      <c r="BP41" s="9">
        <v>1282.1099999999999</v>
      </c>
      <c r="BQ41" s="9">
        <v>1188.837</v>
      </c>
      <c r="BR41" s="9">
        <v>1817.3119999999999</v>
      </c>
      <c r="BS41" s="9">
        <v>1146.4960000000001</v>
      </c>
      <c r="BT41" s="9">
        <v>670.81700000000001</v>
      </c>
      <c r="BU41" s="9">
        <v>653.63400000000001</v>
      </c>
      <c r="BV41" s="9">
        <v>135.61500000000001</v>
      </c>
      <c r="BW41" s="9">
        <v>518.02</v>
      </c>
      <c r="BX41" s="9">
        <v>307.16399999999999</v>
      </c>
      <c r="BY41" s="9">
        <v>151.65600000000001</v>
      </c>
      <c r="BZ41" s="9">
        <v>155.50800000000001</v>
      </c>
      <c r="CA41" s="9">
        <v>61.238</v>
      </c>
      <c r="CB41" s="9">
        <v>34.994</v>
      </c>
      <c r="CC41" s="9">
        <v>26.244</v>
      </c>
      <c r="CD41" s="9">
        <v>32.107999999999997</v>
      </c>
      <c r="CE41" s="9">
        <v>23.097000000000001</v>
      </c>
      <c r="CF41" s="9">
        <v>9.0109999999999992</v>
      </c>
      <c r="CG41" s="9">
        <v>16.664000000000001</v>
      </c>
      <c r="CH41" s="9">
        <v>10.086</v>
      </c>
      <c r="CI41" s="9">
        <v>6.5780000000000003</v>
      </c>
      <c r="CJ41" s="9">
        <v>15.444000000000001</v>
      </c>
      <c r="CK41" s="9">
        <v>13.010999999999999</v>
      </c>
      <c r="CL41" s="9">
        <v>2.4329999999999998</v>
      </c>
      <c r="CM41" s="9">
        <v>29.13</v>
      </c>
      <c r="CN41" s="9">
        <v>11.897</v>
      </c>
      <c r="CO41" s="9">
        <v>17.233000000000001</v>
      </c>
      <c r="CP41" s="9">
        <v>269.97199999999998</v>
      </c>
      <c r="CQ41" s="9">
        <v>127.886</v>
      </c>
      <c r="CR41" s="9">
        <v>142.08600000000001</v>
      </c>
      <c r="CS41" s="9">
        <v>99.875</v>
      </c>
      <c r="CT41" s="9">
        <v>70.983000000000004</v>
      </c>
      <c r="CU41" s="9">
        <v>28.891999999999999</v>
      </c>
      <c r="CV41" s="9">
        <v>170.09700000000001</v>
      </c>
      <c r="CW41" s="9">
        <v>56.902000000000001</v>
      </c>
      <c r="CX41" s="9">
        <v>113.194</v>
      </c>
      <c r="CY41" s="9">
        <v>126.41500000000001</v>
      </c>
      <c r="CZ41" s="9">
        <v>90.608999999999995</v>
      </c>
      <c r="DA41" s="9">
        <v>35.805</v>
      </c>
      <c r="DB41" s="9">
        <v>180.749</v>
      </c>
      <c r="DC41" s="9">
        <v>61.045999999999999</v>
      </c>
      <c r="DD41" s="9">
        <v>119.703</v>
      </c>
      <c r="DE41" s="9">
        <v>186.76</v>
      </c>
      <c r="DF41" s="9">
        <v>66.989000000000004</v>
      </c>
      <c r="DG41" s="9">
        <v>119.77200000000001</v>
      </c>
      <c r="DH41" s="9">
        <v>2173.12</v>
      </c>
      <c r="DI41" s="9">
        <v>1194.376</v>
      </c>
      <c r="DJ41" s="9">
        <v>978.74400000000003</v>
      </c>
      <c r="DK41" s="9">
        <v>1357.7190000000001</v>
      </c>
      <c r="DL41" s="9">
        <v>912.73699999999997</v>
      </c>
      <c r="DM41" s="9">
        <v>444.98200000000003</v>
      </c>
      <c r="DN41" s="9">
        <v>815.40099999999995</v>
      </c>
      <c r="DO41" s="9">
        <v>281.63900000000001</v>
      </c>
      <c r="DP41" s="9">
        <v>533.76199999999994</v>
      </c>
      <c r="DQ41" s="9">
        <v>235.60300000000001</v>
      </c>
      <c r="DR41" s="9">
        <v>136.69200000000001</v>
      </c>
      <c r="DS41" s="9">
        <v>98.912000000000006</v>
      </c>
      <c r="DT41" s="9">
        <v>76.162000000000006</v>
      </c>
      <c r="DU41" s="9">
        <v>48.122999999999998</v>
      </c>
      <c r="DV41" s="9">
        <v>28.039000000000001</v>
      </c>
      <c r="DW41" s="9">
        <v>26.074999999999999</v>
      </c>
      <c r="DX41" s="9">
        <v>20.75</v>
      </c>
      <c r="DY41" s="9">
        <v>5.3250000000000002</v>
      </c>
      <c r="DZ41" s="9">
        <v>18.738</v>
      </c>
      <c r="EA41" s="9">
        <v>15.164999999999999</v>
      </c>
      <c r="EB41" s="9">
        <v>3.5720000000000001</v>
      </c>
      <c r="EC41" s="9">
        <v>7.3380000000000001</v>
      </c>
      <c r="ED41" s="9">
        <v>5.585</v>
      </c>
      <c r="EE41" s="9">
        <v>1.7529999999999999</v>
      </c>
      <c r="EF41" s="9">
        <v>50.087000000000003</v>
      </c>
      <c r="EG41" s="9">
        <v>27.373000000000001</v>
      </c>
      <c r="EH41" s="9">
        <v>22.713999999999999</v>
      </c>
      <c r="EI41" s="9">
        <v>185.81</v>
      </c>
      <c r="EJ41" s="9">
        <v>106.137</v>
      </c>
      <c r="EK41" s="9">
        <v>79.673000000000002</v>
      </c>
      <c r="EL41" s="9">
        <v>56.122</v>
      </c>
      <c r="EM41" s="9">
        <v>42.337000000000003</v>
      </c>
      <c r="EN41" s="9">
        <v>13.785</v>
      </c>
      <c r="EO41" s="9">
        <v>129.68799999999999</v>
      </c>
      <c r="EP41" s="9">
        <v>63.801000000000002</v>
      </c>
      <c r="EQ41" s="9">
        <v>65.888000000000005</v>
      </c>
      <c r="ER41" s="9">
        <v>78.585999999999999</v>
      </c>
      <c r="ES41" s="9">
        <v>60.939</v>
      </c>
      <c r="ET41" s="9">
        <v>17.646999999999998</v>
      </c>
      <c r="EU41" s="9">
        <v>157.017</v>
      </c>
      <c r="EV41" s="9">
        <v>75.751999999999995</v>
      </c>
      <c r="EW41" s="9">
        <v>81.265000000000001</v>
      </c>
      <c r="EX41" s="9">
        <v>148.42599999999999</v>
      </c>
      <c r="EY41" s="9">
        <v>78.965999999999994</v>
      </c>
      <c r="EZ41" s="9">
        <v>69.459999999999994</v>
      </c>
      <c r="FA41" s="9">
        <v>1732.0429999999999</v>
      </c>
      <c r="FB41" s="9">
        <v>923.58299999999997</v>
      </c>
      <c r="FC41" s="9">
        <v>808.46</v>
      </c>
      <c r="FD41" s="9">
        <v>1160.5050000000001</v>
      </c>
      <c r="FE41" s="9">
        <v>765.61</v>
      </c>
      <c r="FF41" s="9">
        <v>394.89499999999998</v>
      </c>
      <c r="FG41" s="9">
        <v>571.53800000000001</v>
      </c>
      <c r="FH41" s="9">
        <v>157.97300000000001</v>
      </c>
      <c r="FI41" s="9">
        <v>413.565</v>
      </c>
      <c r="FJ41" s="9">
        <v>194.42599999999999</v>
      </c>
      <c r="FK41" s="9">
        <v>104.46899999999999</v>
      </c>
      <c r="FL41" s="9">
        <v>89.957999999999998</v>
      </c>
      <c r="FM41" s="9">
        <v>55.046999999999997</v>
      </c>
      <c r="FN41" s="9">
        <v>30.515000000000001</v>
      </c>
      <c r="FO41" s="9">
        <v>24.532</v>
      </c>
      <c r="FP41" s="9">
        <v>20.03</v>
      </c>
      <c r="FQ41" s="9">
        <v>14.704000000000001</v>
      </c>
      <c r="FR41" s="9">
        <v>5.3250000000000002</v>
      </c>
      <c r="FS41" s="9">
        <v>14.592000000000001</v>
      </c>
      <c r="FT41" s="9">
        <v>11.02</v>
      </c>
      <c r="FU41" s="9">
        <v>3.5720000000000001</v>
      </c>
      <c r="FV41" s="9">
        <v>5.4370000000000003</v>
      </c>
      <c r="FW41" s="9">
        <v>3.6840000000000002</v>
      </c>
      <c r="FX41" s="9">
        <v>1.7529999999999999</v>
      </c>
      <c r="FY41" s="9">
        <v>35.018000000000001</v>
      </c>
      <c r="FZ41" s="9">
        <v>15.811</v>
      </c>
      <c r="GA41" s="9">
        <v>19.207000000000001</v>
      </c>
      <c r="GB41" s="9">
        <v>158.53700000000001</v>
      </c>
      <c r="GC41" s="9">
        <v>85.222999999999999</v>
      </c>
      <c r="GD41" s="9">
        <v>73.313999999999993</v>
      </c>
      <c r="GE41" s="9">
        <v>53.826999999999998</v>
      </c>
      <c r="GF41" s="9">
        <v>40.128999999999998</v>
      </c>
      <c r="GG41" s="9">
        <v>13.698</v>
      </c>
      <c r="GH41" s="9">
        <v>104.71</v>
      </c>
      <c r="GI41" s="9">
        <v>45.094000000000001</v>
      </c>
      <c r="GJ41" s="9">
        <v>59.616</v>
      </c>
      <c r="GK41" s="9">
        <v>70.813000000000002</v>
      </c>
      <c r="GL41" s="9">
        <v>53.253</v>
      </c>
      <c r="GM41" s="9">
        <v>17.559999999999999</v>
      </c>
      <c r="GN41" s="9">
        <v>123.613</v>
      </c>
      <c r="GO41" s="9">
        <v>51.215000000000003</v>
      </c>
      <c r="GP41" s="9">
        <v>72.397999999999996</v>
      </c>
      <c r="GQ41" s="9">
        <v>119.30200000000001</v>
      </c>
      <c r="GR41" s="9">
        <v>56.113999999999997</v>
      </c>
      <c r="GS41" s="9">
        <v>63.188000000000002</v>
      </c>
      <c r="GT41" s="9">
        <v>441.077</v>
      </c>
      <c r="GU41" s="9">
        <v>270.79300000000001</v>
      </c>
      <c r="GV41" s="9">
        <v>170.28399999999999</v>
      </c>
      <c r="GW41" s="9">
        <v>197.214</v>
      </c>
      <c r="GX41" s="9">
        <v>147.12700000000001</v>
      </c>
      <c r="GY41" s="9">
        <v>50.087000000000003</v>
      </c>
      <c r="GZ41" s="9">
        <v>243.863</v>
      </c>
      <c r="HA41" s="9">
        <v>123.666</v>
      </c>
      <c r="HB41" s="9">
        <v>120.197</v>
      </c>
      <c r="HC41" s="9">
        <v>41.177</v>
      </c>
      <c r="HD41" s="9">
        <v>32.222999999999999</v>
      </c>
      <c r="HE41" s="9">
        <v>8.9540000000000006</v>
      </c>
      <c r="HF41" s="9">
        <v>21.114999999999998</v>
      </c>
      <c r="HG41" s="9">
        <v>17.608000000000001</v>
      </c>
      <c r="HH41" s="9">
        <v>3.5070000000000001</v>
      </c>
      <c r="HI41" s="9">
        <v>6.0460000000000003</v>
      </c>
      <c r="HJ41" s="9">
        <v>6.0460000000000003</v>
      </c>
      <c r="HK41" s="9">
        <v>0</v>
      </c>
      <c r="HL41" s="9">
        <v>4.1449999999999996</v>
      </c>
      <c r="HM41" s="9">
        <v>4.1449999999999996</v>
      </c>
      <c r="HN41" s="9">
        <v>0</v>
      </c>
      <c r="HO41" s="9">
        <v>1.901</v>
      </c>
      <c r="HP41" s="9">
        <v>1.901</v>
      </c>
      <c r="HQ41" s="9">
        <v>0</v>
      </c>
      <c r="HR41" s="9">
        <v>15.069000000000001</v>
      </c>
      <c r="HS41" s="9">
        <v>11.561999999999999</v>
      </c>
      <c r="HT41" s="9">
        <v>3.5070000000000001</v>
      </c>
      <c r="HU41" s="9">
        <v>27.273</v>
      </c>
      <c r="HV41" s="9">
        <v>20.914000000000001</v>
      </c>
      <c r="HW41" s="9">
        <v>6.359</v>
      </c>
      <c r="HX41" s="9">
        <v>2.294</v>
      </c>
      <c r="HY41" s="9">
        <v>2.2080000000000002</v>
      </c>
      <c r="HZ41" s="9">
        <v>8.6999999999999994E-2</v>
      </c>
      <c r="IA41" s="9">
        <v>24.978999999999999</v>
      </c>
      <c r="IB41" s="9">
        <v>18.707000000000001</v>
      </c>
      <c r="IC41" s="9">
        <v>6.2720000000000002</v>
      </c>
      <c r="ID41" s="9">
        <v>7.7729999999999997</v>
      </c>
      <c r="IE41" s="9">
        <v>7.6859999999999999</v>
      </c>
      <c r="IF41" s="9">
        <v>8.6999999999999994E-2</v>
      </c>
      <c r="IG41" s="9">
        <v>33.404000000000003</v>
      </c>
      <c r="IH41" s="9">
        <v>24.536999999999999</v>
      </c>
      <c r="II41" s="9">
        <v>8.8670000000000009</v>
      </c>
      <c r="IJ41" s="9">
        <v>29.123999999999999</v>
      </c>
      <c r="IK41" s="9">
        <v>22.852</v>
      </c>
      <c r="IL41" s="9">
        <v>6.2720000000000002</v>
      </c>
      <c r="IM41" s="9">
        <v>3740.77</v>
      </c>
      <c r="IN41" s="9">
        <v>2007.64</v>
      </c>
      <c r="IO41" s="9">
        <v>1733.13</v>
      </c>
      <c r="IP41" s="9">
        <v>2603.42</v>
      </c>
      <c r="IQ41" s="9">
        <v>1651.5640000000001</v>
      </c>
    </row>
    <row r="42" spans="1:251">
      <c r="A42" s="10">
        <v>42767</v>
      </c>
      <c r="B42" s="9">
        <v>12.183</v>
      </c>
      <c r="C42" s="9">
        <v>19.085000000000001</v>
      </c>
      <c r="D42" s="9">
        <v>387.05900000000003</v>
      </c>
      <c r="E42" s="9">
        <v>221.827</v>
      </c>
      <c r="F42" s="9">
        <v>165.232</v>
      </c>
      <c r="G42" s="9">
        <v>183.43700000000001</v>
      </c>
      <c r="H42" s="9">
        <v>138.352</v>
      </c>
      <c r="I42" s="9">
        <v>45.085000000000001</v>
      </c>
      <c r="J42" s="9">
        <v>203.62200000000001</v>
      </c>
      <c r="K42" s="9">
        <v>83.474999999999994</v>
      </c>
      <c r="L42" s="9">
        <v>120.14700000000001</v>
      </c>
      <c r="M42" s="9">
        <v>215.614</v>
      </c>
      <c r="N42" s="9">
        <v>158.452</v>
      </c>
      <c r="O42" s="9">
        <v>57.161999999999999</v>
      </c>
      <c r="P42" s="9">
        <v>210.98599999999999</v>
      </c>
      <c r="Q42" s="9">
        <v>85.581000000000003</v>
      </c>
      <c r="R42" s="9">
        <v>125.404</v>
      </c>
      <c r="S42" s="9">
        <v>223.62100000000001</v>
      </c>
      <c r="T42" s="9">
        <v>97.102000000000004</v>
      </c>
      <c r="U42" s="9">
        <v>126.51900000000001</v>
      </c>
      <c r="V42" s="9">
        <v>2618.2069999999999</v>
      </c>
      <c r="W42" s="9">
        <v>1429.6990000000001</v>
      </c>
      <c r="X42" s="9">
        <v>1188.508</v>
      </c>
      <c r="Y42" s="9">
        <v>1943.3789999999999</v>
      </c>
      <c r="Z42" s="9">
        <v>1303.31</v>
      </c>
      <c r="AA42" s="9">
        <v>640.06899999999996</v>
      </c>
      <c r="AB42" s="9">
        <v>674.82799999999997</v>
      </c>
      <c r="AC42" s="9">
        <v>126.389</v>
      </c>
      <c r="AD42" s="9">
        <v>548.43899999999996</v>
      </c>
      <c r="AE42" s="9">
        <v>351.97</v>
      </c>
      <c r="AF42" s="9">
        <v>180.48</v>
      </c>
      <c r="AG42" s="9">
        <v>171.489</v>
      </c>
      <c r="AH42" s="9">
        <v>62.613999999999997</v>
      </c>
      <c r="AI42" s="9">
        <v>32.947000000000003</v>
      </c>
      <c r="AJ42" s="9">
        <v>29.666</v>
      </c>
      <c r="AK42" s="9">
        <v>31.646999999999998</v>
      </c>
      <c r="AL42" s="9">
        <v>23.288</v>
      </c>
      <c r="AM42" s="9">
        <v>8.359</v>
      </c>
      <c r="AN42" s="9">
        <v>14.285</v>
      </c>
      <c r="AO42" s="9">
        <v>9.9689999999999994</v>
      </c>
      <c r="AP42" s="9">
        <v>4.3159999999999998</v>
      </c>
      <c r="AQ42" s="9">
        <v>17.363</v>
      </c>
      <c r="AR42" s="9">
        <v>13.319000000000001</v>
      </c>
      <c r="AS42" s="9">
        <v>4.0430000000000001</v>
      </c>
      <c r="AT42" s="9">
        <v>30.966999999999999</v>
      </c>
      <c r="AU42" s="9">
        <v>9.6590000000000007</v>
      </c>
      <c r="AV42" s="9">
        <v>21.306999999999999</v>
      </c>
      <c r="AW42" s="9">
        <v>316.61700000000002</v>
      </c>
      <c r="AX42" s="9">
        <v>160.35</v>
      </c>
      <c r="AY42" s="9">
        <v>156.267</v>
      </c>
      <c r="AZ42" s="9">
        <v>145.322</v>
      </c>
      <c r="BA42" s="9">
        <v>108.42100000000001</v>
      </c>
      <c r="BB42" s="9">
        <v>36.9</v>
      </c>
      <c r="BC42" s="9">
        <v>171.29499999999999</v>
      </c>
      <c r="BD42" s="9">
        <v>51.927999999999997</v>
      </c>
      <c r="BE42" s="9">
        <v>119.367</v>
      </c>
      <c r="BF42" s="9">
        <v>168.304</v>
      </c>
      <c r="BG42" s="9">
        <v>125.384</v>
      </c>
      <c r="BH42" s="9">
        <v>42.92</v>
      </c>
      <c r="BI42" s="9">
        <v>183.66499999999999</v>
      </c>
      <c r="BJ42" s="9">
        <v>55.095999999999997</v>
      </c>
      <c r="BK42" s="9">
        <v>128.56899999999999</v>
      </c>
      <c r="BL42" s="9">
        <v>185.58</v>
      </c>
      <c r="BM42" s="9">
        <v>61.896999999999998</v>
      </c>
      <c r="BN42" s="9">
        <v>123.68300000000001</v>
      </c>
      <c r="BO42" s="9">
        <v>2535.4349999999999</v>
      </c>
      <c r="BP42" s="9">
        <v>1319.7529999999999</v>
      </c>
      <c r="BQ42" s="9">
        <v>1215.682</v>
      </c>
      <c r="BR42" s="9">
        <v>1874.452</v>
      </c>
      <c r="BS42" s="9">
        <v>1185.4970000000001</v>
      </c>
      <c r="BT42" s="9">
        <v>688.95500000000004</v>
      </c>
      <c r="BU42" s="9">
        <v>660.98299999999995</v>
      </c>
      <c r="BV42" s="9">
        <v>134.256</v>
      </c>
      <c r="BW42" s="9">
        <v>526.72699999999998</v>
      </c>
      <c r="BX42" s="9">
        <v>318.286</v>
      </c>
      <c r="BY42" s="9">
        <v>157.41</v>
      </c>
      <c r="BZ42" s="9">
        <v>160.876</v>
      </c>
      <c r="CA42" s="9">
        <v>73.784999999999997</v>
      </c>
      <c r="CB42" s="9">
        <v>43.232999999999997</v>
      </c>
      <c r="CC42" s="9">
        <v>30.552</v>
      </c>
      <c r="CD42" s="9">
        <v>37.210999999999999</v>
      </c>
      <c r="CE42" s="9">
        <v>27.106999999999999</v>
      </c>
      <c r="CF42" s="9">
        <v>10.103</v>
      </c>
      <c r="CG42" s="9">
        <v>20.547000000000001</v>
      </c>
      <c r="CH42" s="9">
        <v>14.385</v>
      </c>
      <c r="CI42" s="9">
        <v>6.1619999999999999</v>
      </c>
      <c r="CJ42" s="9">
        <v>16.664000000000001</v>
      </c>
      <c r="CK42" s="9">
        <v>12.723000000000001</v>
      </c>
      <c r="CL42" s="9">
        <v>3.9409999999999998</v>
      </c>
      <c r="CM42" s="9">
        <v>36.573999999999998</v>
      </c>
      <c r="CN42" s="9">
        <v>16.126000000000001</v>
      </c>
      <c r="CO42" s="9">
        <v>20.448</v>
      </c>
      <c r="CP42" s="9">
        <v>275.863</v>
      </c>
      <c r="CQ42" s="9">
        <v>132.798</v>
      </c>
      <c r="CR42" s="9">
        <v>143.065</v>
      </c>
      <c r="CS42" s="9">
        <v>105.621</v>
      </c>
      <c r="CT42" s="9">
        <v>80.007000000000005</v>
      </c>
      <c r="CU42" s="9">
        <v>25.613</v>
      </c>
      <c r="CV42" s="9">
        <v>170.24199999999999</v>
      </c>
      <c r="CW42" s="9">
        <v>52.79</v>
      </c>
      <c r="CX42" s="9">
        <v>117.452</v>
      </c>
      <c r="CY42" s="9">
        <v>134.494</v>
      </c>
      <c r="CZ42" s="9">
        <v>101.94</v>
      </c>
      <c r="DA42" s="9">
        <v>32.554000000000002</v>
      </c>
      <c r="DB42" s="9">
        <v>183.792</v>
      </c>
      <c r="DC42" s="9">
        <v>55.47</v>
      </c>
      <c r="DD42" s="9">
        <v>128.322</v>
      </c>
      <c r="DE42" s="9">
        <v>190.78899999999999</v>
      </c>
      <c r="DF42" s="9">
        <v>67.174999999999997</v>
      </c>
      <c r="DG42" s="9">
        <v>123.614</v>
      </c>
      <c r="DH42" s="9">
        <v>2234.1979999999999</v>
      </c>
      <c r="DI42" s="9">
        <v>1225.932</v>
      </c>
      <c r="DJ42" s="9">
        <v>1008.266</v>
      </c>
      <c r="DK42" s="9">
        <v>1399.056</v>
      </c>
      <c r="DL42" s="9">
        <v>934.49400000000003</v>
      </c>
      <c r="DM42" s="9">
        <v>464.56200000000001</v>
      </c>
      <c r="DN42" s="9">
        <v>835.14200000000005</v>
      </c>
      <c r="DO42" s="9">
        <v>291.43799999999999</v>
      </c>
      <c r="DP42" s="9">
        <v>543.70399999999995</v>
      </c>
      <c r="DQ42" s="9">
        <v>233.02199999999999</v>
      </c>
      <c r="DR42" s="9">
        <v>130.965</v>
      </c>
      <c r="DS42" s="9">
        <v>102.057</v>
      </c>
      <c r="DT42" s="9">
        <v>82.418999999999997</v>
      </c>
      <c r="DU42" s="9">
        <v>47.497999999999998</v>
      </c>
      <c r="DV42" s="9">
        <v>34.920999999999999</v>
      </c>
      <c r="DW42" s="9">
        <v>29.541</v>
      </c>
      <c r="DX42" s="9">
        <v>23.815999999999999</v>
      </c>
      <c r="DY42" s="9">
        <v>5.726</v>
      </c>
      <c r="DZ42" s="9">
        <v>16.649999999999999</v>
      </c>
      <c r="EA42" s="9">
        <v>12.191000000000001</v>
      </c>
      <c r="EB42" s="9">
        <v>4.4580000000000002</v>
      </c>
      <c r="EC42" s="9">
        <v>12.891999999999999</v>
      </c>
      <c r="ED42" s="9">
        <v>11.624000000000001</v>
      </c>
      <c r="EE42" s="9">
        <v>1.2669999999999999</v>
      </c>
      <c r="EF42" s="9">
        <v>52.878</v>
      </c>
      <c r="EG42" s="9">
        <v>23.681999999999999</v>
      </c>
      <c r="EH42" s="9">
        <v>29.196000000000002</v>
      </c>
      <c r="EI42" s="9">
        <v>178.52500000000001</v>
      </c>
      <c r="EJ42" s="9">
        <v>98.841999999999999</v>
      </c>
      <c r="EK42" s="9">
        <v>79.683000000000007</v>
      </c>
      <c r="EL42" s="9">
        <v>54.991</v>
      </c>
      <c r="EM42" s="9">
        <v>43.451000000000001</v>
      </c>
      <c r="EN42" s="9">
        <v>11.54</v>
      </c>
      <c r="EO42" s="9">
        <v>123.53400000000001</v>
      </c>
      <c r="EP42" s="9">
        <v>55.390999999999998</v>
      </c>
      <c r="EQ42" s="9">
        <v>68.141999999999996</v>
      </c>
      <c r="ER42" s="9">
        <v>78.540000000000006</v>
      </c>
      <c r="ES42" s="9">
        <v>62.545000000000002</v>
      </c>
      <c r="ET42" s="9">
        <v>15.994999999999999</v>
      </c>
      <c r="EU42" s="9">
        <v>154.482</v>
      </c>
      <c r="EV42" s="9">
        <v>68.42</v>
      </c>
      <c r="EW42" s="9">
        <v>86.061999999999998</v>
      </c>
      <c r="EX42" s="9">
        <v>140.18299999999999</v>
      </c>
      <c r="EY42" s="9">
        <v>67.582999999999998</v>
      </c>
      <c r="EZ42" s="9">
        <v>72.600999999999999</v>
      </c>
      <c r="FA42" s="9">
        <v>1766.393</v>
      </c>
      <c r="FB42" s="9">
        <v>944.67600000000004</v>
      </c>
      <c r="FC42" s="9">
        <v>821.71699999999998</v>
      </c>
      <c r="FD42" s="9">
        <v>1195.925</v>
      </c>
      <c r="FE42" s="9">
        <v>782.12300000000005</v>
      </c>
      <c r="FF42" s="9">
        <v>413.80200000000002</v>
      </c>
      <c r="FG42" s="9">
        <v>570.46799999999996</v>
      </c>
      <c r="FH42" s="9">
        <v>162.553</v>
      </c>
      <c r="FI42" s="9">
        <v>407.91500000000002</v>
      </c>
      <c r="FJ42" s="9">
        <v>193.01900000000001</v>
      </c>
      <c r="FK42" s="9">
        <v>104.19499999999999</v>
      </c>
      <c r="FL42" s="9">
        <v>88.823999999999998</v>
      </c>
      <c r="FM42" s="9">
        <v>60.064</v>
      </c>
      <c r="FN42" s="9">
        <v>32.639000000000003</v>
      </c>
      <c r="FO42" s="9">
        <v>27.425999999999998</v>
      </c>
      <c r="FP42" s="9">
        <v>24.164000000000001</v>
      </c>
      <c r="FQ42" s="9">
        <v>19.213999999999999</v>
      </c>
      <c r="FR42" s="9">
        <v>4.95</v>
      </c>
      <c r="FS42" s="9">
        <v>14.532999999999999</v>
      </c>
      <c r="FT42" s="9">
        <v>10.449</v>
      </c>
      <c r="FU42" s="9">
        <v>4.0839999999999996</v>
      </c>
      <c r="FV42" s="9">
        <v>9.6319999999999997</v>
      </c>
      <c r="FW42" s="9">
        <v>8.7650000000000006</v>
      </c>
      <c r="FX42" s="9">
        <v>0.86599999999999999</v>
      </c>
      <c r="FY42" s="9">
        <v>35.9</v>
      </c>
      <c r="FZ42" s="9">
        <v>13.423999999999999</v>
      </c>
      <c r="GA42" s="9">
        <v>22.475999999999999</v>
      </c>
      <c r="GB42" s="9">
        <v>156.19</v>
      </c>
      <c r="GC42" s="9">
        <v>83.927000000000007</v>
      </c>
      <c r="GD42" s="9">
        <v>72.263000000000005</v>
      </c>
      <c r="GE42" s="9">
        <v>52.171999999999997</v>
      </c>
      <c r="GF42" s="9">
        <v>40.716999999999999</v>
      </c>
      <c r="GG42" s="9">
        <v>11.455</v>
      </c>
      <c r="GH42" s="9">
        <v>104.017</v>
      </c>
      <c r="GI42" s="9">
        <v>43.21</v>
      </c>
      <c r="GJ42" s="9">
        <v>60.808</v>
      </c>
      <c r="GK42" s="9">
        <v>70.831999999999994</v>
      </c>
      <c r="GL42" s="9">
        <v>55.698</v>
      </c>
      <c r="GM42" s="9">
        <v>15.134</v>
      </c>
      <c r="GN42" s="9">
        <v>122.187</v>
      </c>
      <c r="GO42" s="9">
        <v>48.497</v>
      </c>
      <c r="GP42" s="9">
        <v>73.688999999999993</v>
      </c>
      <c r="GQ42" s="9">
        <v>118.55</v>
      </c>
      <c r="GR42" s="9">
        <v>53.658999999999999</v>
      </c>
      <c r="GS42" s="9">
        <v>64.891000000000005</v>
      </c>
      <c r="GT42" s="9">
        <v>467.80399999999997</v>
      </c>
      <c r="GU42" s="9">
        <v>281.25599999999997</v>
      </c>
      <c r="GV42" s="9">
        <v>186.54900000000001</v>
      </c>
      <c r="GW42" s="9">
        <v>203.13</v>
      </c>
      <c r="GX42" s="9">
        <v>152.37100000000001</v>
      </c>
      <c r="GY42" s="9">
        <v>50.76</v>
      </c>
      <c r="GZ42" s="9">
        <v>264.67399999999998</v>
      </c>
      <c r="HA42" s="9">
        <v>128.88499999999999</v>
      </c>
      <c r="HB42" s="9">
        <v>135.78899999999999</v>
      </c>
      <c r="HC42" s="9">
        <v>40.003</v>
      </c>
      <c r="HD42" s="9">
        <v>26.77</v>
      </c>
      <c r="HE42" s="9">
        <v>13.233000000000001</v>
      </c>
      <c r="HF42" s="9">
        <v>22.355</v>
      </c>
      <c r="HG42" s="9">
        <v>14.86</v>
      </c>
      <c r="HH42" s="9">
        <v>7.4960000000000004</v>
      </c>
      <c r="HI42" s="9">
        <v>5.3769999999999998</v>
      </c>
      <c r="HJ42" s="9">
        <v>4.601</v>
      </c>
      <c r="HK42" s="9">
        <v>0.77600000000000002</v>
      </c>
      <c r="HL42" s="9">
        <v>2.117</v>
      </c>
      <c r="HM42" s="9">
        <v>1.742</v>
      </c>
      <c r="HN42" s="9">
        <v>0.375</v>
      </c>
      <c r="HO42" s="9">
        <v>3.26</v>
      </c>
      <c r="HP42" s="9">
        <v>2.859</v>
      </c>
      <c r="HQ42" s="9">
        <v>0.40100000000000002</v>
      </c>
      <c r="HR42" s="9">
        <v>16.978000000000002</v>
      </c>
      <c r="HS42" s="9">
        <v>10.257999999999999</v>
      </c>
      <c r="HT42" s="9">
        <v>6.72</v>
      </c>
      <c r="HU42" s="9">
        <v>22.335000000000001</v>
      </c>
      <c r="HV42" s="9">
        <v>14.914999999999999</v>
      </c>
      <c r="HW42" s="9">
        <v>7.42</v>
      </c>
      <c r="HX42" s="9">
        <v>2.819</v>
      </c>
      <c r="HY42" s="9">
        <v>2.734</v>
      </c>
      <c r="HZ42" s="9">
        <v>8.5000000000000006E-2</v>
      </c>
      <c r="IA42" s="9">
        <v>19.515999999999998</v>
      </c>
      <c r="IB42" s="9">
        <v>12.180999999999999</v>
      </c>
      <c r="IC42" s="9">
        <v>7.335</v>
      </c>
      <c r="ID42" s="9">
        <v>7.7069999999999999</v>
      </c>
      <c r="IE42" s="9">
        <v>6.8470000000000004</v>
      </c>
      <c r="IF42" s="9">
        <v>0.86099999999999999</v>
      </c>
      <c r="IG42" s="9">
        <v>32.295999999999999</v>
      </c>
      <c r="IH42" s="9">
        <v>19.922999999999998</v>
      </c>
      <c r="II42" s="9">
        <v>12.372999999999999</v>
      </c>
      <c r="IJ42" s="9">
        <v>21.634</v>
      </c>
      <c r="IK42" s="9">
        <v>13.923999999999999</v>
      </c>
      <c r="IL42" s="9">
        <v>7.71</v>
      </c>
      <c r="IM42" s="9">
        <v>3806.3539999999998</v>
      </c>
      <c r="IN42" s="9">
        <v>2049.8890000000001</v>
      </c>
      <c r="IO42" s="9">
        <v>1756.4649999999999</v>
      </c>
      <c r="IP42" s="9">
        <v>2666.634</v>
      </c>
      <c r="IQ42" s="9">
        <v>1690.471</v>
      </c>
    </row>
    <row r="43" spans="1:251">
      <c r="A43" s="10">
        <v>42795</v>
      </c>
      <c r="B43" s="9">
        <v>13.180999999999999</v>
      </c>
      <c r="C43" s="9">
        <v>23.175000000000001</v>
      </c>
      <c r="D43" s="9">
        <v>376.572</v>
      </c>
      <c r="E43" s="9">
        <v>224.596</v>
      </c>
      <c r="F43" s="9">
        <v>151.97499999999999</v>
      </c>
      <c r="G43" s="9">
        <v>181.571</v>
      </c>
      <c r="H43" s="9">
        <v>146.78800000000001</v>
      </c>
      <c r="I43" s="9">
        <v>34.783000000000001</v>
      </c>
      <c r="J43" s="9">
        <v>195.001</v>
      </c>
      <c r="K43" s="9">
        <v>77.808000000000007</v>
      </c>
      <c r="L43" s="9">
        <v>117.19199999999999</v>
      </c>
      <c r="M43" s="9">
        <v>198.15700000000001</v>
      </c>
      <c r="N43" s="9">
        <v>158.91200000000001</v>
      </c>
      <c r="O43" s="9">
        <v>39.244</v>
      </c>
      <c r="P43" s="9">
        <v>210.935</v>
      </c>
      <c r="Q43" s="9">
        <v>82.09</v>
      </c>
      <c r="R43" s="9">
        <v>128.846</v>
      </c>
      <c r="S43" s="9">
        <v>213.011</v>
      </c>
      <c r="T43" s="9">
        <v>92.659000000000006</v>
      </c>
      <c r="U43" s="9">
        <v>120.352</v>
      </c>
      <c r="V43" s="9">
        <v>2623.373</v>
      </c>
      <c r="W43" s="9">
        <v>1425.5609999999999</v>
      </c>
      <c r="X43" s="9">
        <v>1197.8119999999999</v>
      </c>
      <c r="Y43" s="9">
        <v>1934.3920000000001</v>
      </c>
      <c r="Z43" s="9">
        <v>1297.77</v>
      </c>
      <c r="AA43" s="9">
        <v>636.62199999999996</v>
      </c>
      <c r="AB43" s="9">
        <v>688.98099999999999</v>
      </c>
      <c r="AC43" s="9">
        <v>127.791</v>
      </c>
      <c r="AD43" s="9">
        <v>561.19100000000003</v>
      </c>
      <c r="AE43" s="9">
        <v>353.74</v>
      </c>
      <c r="AF43" s="9">
        <v>179.971</v>
      </c>
      <c r="AG43" s="9">
        <v>173.77</v>
      </c>
      <c r="AH43" s="9">
        <v>69.233000000000004</v>
      </c>
      <c r="AI43" s="9">
        <v>39.17</v>
      </c>
      <c r="AJ43" s="9">
        <v>30.062999999999999</v>
      </c>
      <c r="AK43" s="9">
        <v>31.901</v>
      </c>
      <c r="AL43" s="9">
        <v>26.895</v>
      </c>
      <c r="AM43" s="9">
        <v>5.0060000000000002</v>
      </c>
      <c r="AN43" s="9">
        <v>15.318</v>
      </c>
      <c r="AO43" s="9">
        <v>12.172000000000001</v>
      </c>
      <c r="AP43" s="9">
        <v>3.1459999999999999</v>
      </c>
      <c r="AQ43" s="9">
        <v>16.582999999999998</v>
      </c>
      <c r="AR43" s="9">
        <v>14.723000000000001</v>
      </c>
      <c r="AS43" s="9">
        <v>1.86</v>
      </c>
      <c r="AT43" s="9">
        <v>37.332000000000001</v>
      </c>
      <c r="AU43" s="9">
        <v>12.275</v>
      </c>
      <c r="AV43" s="9">
        <v>25.056000000000001</v>
      </c>
      <c r="AW43" s="9">
        <v>316.19</v>
      </c>
      <c r="AX43" s="9">
        <v>157.399</v>
      </c>
      <c r="AY43" s="9">
        <v>158.791</v>
      </c>
      <c r="AZ43" s="9">
        <v>138.267</v>
      </c>
      <c r="BA43" s="9">
        <v>105.59399999999999</v>
      </c>
      <c r="BB43" s="9">
        <v>32.673000000000002</v>
      </c>
      <c r="BC43" s="9">
        <v>177.923</v>
      </c>
      <c r="BD43" s="9">
        <v>51.805</v>
      </c>
      <c r="BE43" s="9">
        <v>126.11799999999999</v>
      </c>
      <c r="BF43" s="9">
        <v>161.47499999999999</v>
      </c>
      <c r="BG43" s="9">
        <v>124.928</v>
      </c>
      <c r="BH43" s="9">
        <v>36.546999999999997</v>
      </c>
      <c r="BI43" s="9">
        <v>192.26499999999999</v>
      </c>
      <c r="BJ43" s="9">
        <v>55.042000000000002</v>
      </c>
      <c r="BK43" s="9">
        <v>137.22300000000001</v>
      </c>
      <c r="BL43" s="9">
        <v>193.24199999999999</v>
      </c>
      <c r="BM43" s="9">
        <v>63.976999999999997</v>
      </c>
      <c r="BN43" s="9">
        <v>129.26400000000001</v>
      </c>
      <c r="BO43" s="9">
        <v>2539.4119999999998</v>
      </c>
      <c r="BP43" s="9">
        <v>1310.8109999999999</v>
      </c>
      <c r="BQ43" s="9">
        <v>1228.6010000000001</v>
      </c>
      <c r="BR43" s="9">
        <v>1878.895</v>
      </c>
      <c r="BS43" s="9">
        <v>1174.249</v>
      </c>
      <c r="BT43" s="9">
        <v>704.64599999999996</v>
      </c>
      <c r="BU43" s="9">
        <v>660.51800000000003</v>
      </c>
      <c r="BV43" s="9">
        <v>136.56200000000001</v>
      </c>
      <c r="BW43" s="9">
        <v>523.95500000000004</v>
      </c>
      <c r="BX43" s="9">
        <v>308.84899999999999</v>
      </c>
      <c r="BY43" s="9">
        <v>149.46199999999999</v>
      </c>
      <c r="BZ43" s="9">
        <v>159.386</v>
      </c>
      <c r="CA43" s="9">
        <v>74.138999999999996</v>
      </c>
      <c r="CB43" s="9">
        <v>42.656999999999996</v>
      </c>
      <c r="CC43" s="9">
        <v>31.481000000000002</v>
      </c>
      <c r="CD43" s="9">
        <v>33.942999999999998</v>
      </c>
      <c r="CE43" s="9">
        <v>27.24</v>
      </c>
      <c r="CF43" s="9">
        <v>6.7030000000000003</v>
      </c>
      <c r="CG43" s="9">
        <v>20.401</v>
      </c>
      <c r="CH43" s="9">
        <v>15.535</v>
      </c>
      <c r="CI43" s="9">
        <v>4.8659999999999997</v>
      </c>
      <c r="CJ43" s="9">
        <v>13.542</v>
      </c>
      <c r="CK43" s="9">
        <v>11.705</v>
      </c>
      <c r="CL43" s="9">
        <v>1.8360000000000001</v>
      </c>
      <c r="CM43" s="9">
        <v>40.195999999999998</v>
      </c>
      <c r="CN43" s="9">
        <v>15.417</v>
      </c>
      <c r="CO43" s="9">
        <v>24.779</v>
      </c>
      <c r="CP43" s="9">
        <v>263.73500000000001</v>
      </c>
      <c r="CQ43" s="9">
        <v>123.80200000000001</v>
      </c>
      <c r="CR43" s="9">
        <v>139.93299999999999</v>
      </c>
      <c r="CS43" s="9">
        <v>101.191</v>
      </c>
      <c r="CT43" s="9">
        <v>72.072000000000003</v>
      </c>
      <c r="CU43" s="9">
        <v>29.119</v>
      </c>
      <c r="CV43" s="9">
        <v>162.54400000000001</v>
      </c>
      <c r="CW43" s="9">
        <v>51.73</v>
      </c>
      <c r="CX43" s="9">
        <v>110.81399999999999</v>
      </c>
      <c r="CY43" s="9">
        <v>126.83499999999999</v>
      </c>
      <c r="CZ43" s="9">
        <v>92.664000000000001</v>
      </c>
      <c r="DA43" s="9">
        <v>34.170999999999999</v>
      </c>
      <c r="DB43" s="9">
        <v>182.01400000000001</v>
      </c>
      <c r="DC43" s="9">
        <v>56.798000000000002</v>
      </c>
      <c r="DD43" s="9">
        <v>125.21599999999999</v>
      </c>
      <c r="DE43" s="9">
        <v>182.94499999999999</v>
      </c>
      <c r="DF43" s="9">
        <v>67.265000000000001</v>
      </c>
      <c r="DG43" s="9">
        <v>115.68</v>
      </c>
      <c r="DH43" s="9">
        <v>2247.6570000000002</v>
      </c>
      <c r="DI43" s="9">
        <v>1228.4159999999999</v>
      </c>
      <c r="DJ43" s="9">
        <v>1019.241</v>
      </c>
      <c r="DK43" s="9">
        <v>1388.6949999999999</v>
      </c>
      <c r="DL43" s="9">
        <v>922.47500000000002</v>
      </c>
      <c r="DM43" s="9">
        <v>466.21899999999999</v>
      </c>
      <c r="DN43" s="9">
        <v>858.96299999999997</v>
      </c>
      <c r="DO43" s="9">
        <v>305.94099999999997</v>
      </c>
      <c r="DP43" s="9">
        <v>553.02099999999996</v>
      </c>
      <c r="DQ43" s="9">
        <v>245.428</v>
      </c>
      <c r="DR43" s="9">
        <v>138.578</v>
      </c>
      <c r="DS43" s="9">
        <v>106.85</v>
      </c>
      <c r="DT43" s="9">
        <v>77.521000000000001</v>
      </c>
      <c r="DU43" s="9">
        <v>52.563000000000002</v>
      </c>
      <c r="DV43" s="9">
        <v>24.957999999999998</v>
      </c>
      <c r="DW43" s="9">
        <v>21.936</v>
      </c>
      <c r="DX43" s="9">
        <v>18.899000000000001</v>
      </c>
      <c r="DY43" s="9">
        <v>3.0379999999999998</v>
      </c>
      <c r="DZ43" s="9">
        <v>10.839</v>
      </c>
      <c r="EA43" s="9">
        <v>9.1259999999999994</v>
      </c>
      <c r="EB43" s="9">
        <v>1.7130000000000001</v>
      </c>
      <c r="EC43" s="9">
        <v>11.097</v>
      </c>
      <c r="ED43" s="9">
        <v>9.7729999999999997</v>
      </c>
      <c r="EE43" s="9">
        <v>1.3240000000000001</v>
      </c>
      <c r="EF43" s="9">
        <v>55.584000000000003</v>
      </c>
      <c r="EG43" s="9">
        <v>33.664000000000001</v>
      </c>
      <c r="EH43" s="9">
        <v>21.92</v>
      </c>
      <c r="EI43" s="9">
        <v>192.30099999999999</v>
      </c>
      <c r="EJ43" s="9">
        <v>103.282</v>
      </c>
      <c r="EK43" s="9">
        <v>89.018000000000001</v>
      </c>
      <c r="EL43" s="9">
        <v>53.878999999999998</v>
      </c>
      <c r="EM43" s="9">
        <v>40.475000000000001</v>
      </c>
      <c r="EN43" s="9">
        <v>13.404</v>
      </c>
      <c r="EO43" s="9">
        <v>138.422</v>
      </c>
      <c r="EP43" s="9">
        <v>62.808</v>
      </c>
      <c r="EQ43" s="9">
        <v>75.614000000000004</v>
      </c>
      <c r="ER43" s="9">
        <v>71.165000000000006</v>
      </c>
      <c r="ES43" s="9">
        <v>55.094999999999999</v>
      </c>
      <c r="ET43" s="9">
        <v>16.068999999999999</v>
      </c>
      <c r="EU43" s="9">
        <v>174.26300000000001</v>
      </c>
      <c r="EV43" s="9">
        <v>83.481999999999999</v>
      </c>
      <c r="EW43" s="9">
        <v>90.78</v>
      </c>
      <c r="EX43" s="9">
        <v>149.261</v>
      </c>
      <c r="EY43" s="9">
        <v>71.933999999999997</v>
      </c>
      <c r="EZ43" s="9">
        <v>77.326999999999998</v>
      </c>
      <c r="FA43" s="9">
        <v>1781.4380000000001</v>
      </c>
      <c r="FB43" s="9">
        <v>949.25400000000002</v>
      </c>
      <c r="FC43" s="9">
        <v>832.18399999999997</v>
      </c>
      <c r="FD43" s="9">
        <v>1190.9449999999999</v>
      </c>
      <c r="FE43" s="9">
        <v>776.70500000000004</v>
      </c>
      <c r="FF43" s="9">
        <v>414.23899999999998</v>
      </c>
      <c r="FG43" s="9">
        <v>590.49300000000005</v>
      </c>
      <c r="FH43" s="9">
        <v>172.54900000000001</v>
      </c>
      <c r="FI43" s="9">
        <v>417.94400000000002</v>
      </c>
      <c r="FJ43" s="9">
        <v>205.13200000000001</v>
      </c>
      <c r="FK43" s="9">
        <v>108.209</v>
      </c>
      <c r="FL43" s="9">
        <v>96.923000000000002</v>
      </c>
      <c r="FM43" s="9">
        <v>54.652999999999999</v>
      </c>
      <c r="FN43" s="9">
        <v>33.662999999999997</v>
      </c>
      <c r="FO43" s="9">
        <v>20.99</v>
      </c>
      <c r="FP43" s="9">
        <v>19.062999999999999</v>
      </c>
      <c r="FQ43" s="9">
        <v>16.024999999999999</v>
      </c>
      <c r="FR43" s="9">
        <v>3.0379999999999998</v>
      </c>
      <c r="FS43" s="9">
        <v>9.5850000000000009</v>
      </c>
      <c r="FT43" s="9">
        <v>7.8719999999999999</v>
      </c>
      <c r="FU43" s="9">
        <v>1.7130000000000001</v>
      </c>
      <c r="FV43" s="9">
        <v>9.4779999999999998</v>
      </c>
      <c r="FW43" s="9">
        <v>8.1539999999999999</v>
      </c>
      <c r="FX43" s="9">
        <v>1.3240000000000001</v>
      </c>
      <c r="FY43" s="9">
        <v>35.590000000000003</v>
      </c>
      <c r="FZ43" s="9">
        <v>17.637</v>
      </c>
      <c r="GA43" s="9">
        <v>17.952999999999999</v>
      </c>
      <c r="GB43" s="9">
        <v>168.14099999999999</v>
      </c>
      <c r="GC43" s="9">
        <v>86.710999999999999</v>
      </c>
      <c r="GD43" s="9">
        <v>81.430000000000007</v>
      </c>
      <c r="GE43" s="9">
        <v>50.537999999999997</v>
      </c>
      <c r="GF43" s="9">
        <v>37.591000000000001</v>
      </c>
      <c r="GG43" s="9">
        <v>12.946999999999999</v>
      </c>
      <c r="GH43" s="9">
        <v>117.60299999999999</v>
      </c>
      <c r="GI43" s="9">
        <v>49.12</v>
      </c>
      <c r="GJ43" s="9">
        <v>68.483000000000004</v>
      </c>
      <c r="GK43" s="9">
        <v>65.41</v>
      </c>
      <c r="GL43" s="9">
        <v>49.798000000000002</v>
      </c>
      <c r="GM43" s="9">
        <v>15.612</v>
      </c>
      <c r="GN43" s="9">
        <v>139.72200000000001</v>
      </c>
      <c r="GO43" s="9">
        <v>58.411000000000001</v>
      </c>
      <c r="GP43" s="9">
        <v>81.311000000000007</v>
      </c>
      <c r="GQ43" s="9">
        <v>127.188</v>
      </c>
      <c r="GR43" s="9">
        <v>56.991999999999997</v>
      </c>
      <c r="GS43" s="9">
        <v>70.195999999999998</v>
      </c>
      <c r="GT43" s="9">
        <v>466.21899999999999</v>
      </c>
      <c r="GU43" s="9">
        <v>279.16199999999998</v>
      </c>
      <c r="GV43" s="9">
        <v>187.05699999999999</v>
      </c>
      <c r="GW43" s="9">
        <v>197.75</v>
      </c>
      <c r="GX43" s="9">
        <v>145.77000000000001</v>
      </c>
      <c r="GY43" s="9">
        <v>51.98</v>
      </c>
      <c r="GZ43" s="9">
        <v>268.46899999999999</v>
      </c>
      <c r="HA43" s="9">
        <v>133.393</v>
      </c>
      <c r="HB43" s="9">
        <v>135.077</v>
      </c>
      <c r="HC43" s="9">
        <v>40.295000000000002</v>
      </c>
      <c r="HD43" s="9">
        <v>30.369</v>
      </c>
      <c r="HE43" s="9">
        <v>9.9269999999999996</v>
      </c>
      <c r="HF43" s="9">
        <v>22.867999999999999</v>
      </c>
      <c r="HG43" s="9">
        <v>18.899999999999999</v>
      </c>
      <c r="HH43" s="9">
        <v>3.968</v>
      </c>
      <c r="HI43" s="9">
        <v>2.8740000000000001</v>
      </c>
      <c r="HJ43" s="9">
        <v>2.8740000000000001</v>
      </c>
      <c r="HK43" s="9">
        <v>0</v>
      </c>
      <c r="HL43" s="9">
        <v>1.254</v>
      </c>
      <c r="HM43" s="9">
        <v>1.254</v>
      </c>
      <c r="HN43" s="9">
        <v>0</v>
      </c>
      <c r="HO43" s="9">
        <v>1.619</v>
      </c>
      <c r="HP43" s="9">
        <v>1.619</v>
      </c>
      <c r="HQ43" s="9">
        <v>0</v>
      </c>
      <c r="HR43" s="9">
        <v>19.994</v>
      </c>
      <c r="HS43" s="9">
        <v>16.027000000000001</v>
      </c>
      <c r="HT43" s="9">
        <v>3.968</v>
      </c>
      <c r="HU43" s="9">
        <v>24.16</v>
      </c>
      <c r="HV43" s="9">
        <v>16.571000000000002</v>
      </c>
      <c r="HW43" s="9">
        <v>7.5890000000000004</v>
      </c>
      <c r="HX43" s="9">
        <v>3.3410000000000002</v>
      </c>
      <c r="HY43" s="9">
        <v>2.883</v>
      </c>
      <c r="HZ43" s="9">
        <v>0.45700000000000002</v>
      </c>
      <c r="IA43" s="9">
        <v>20.818999999999999</v>
      </c>
      <c r="IB43" s="9">
        <v>13.688000000000001</v>
      </c>
      <c r="IC43" s="9">
        <v>7.1319999999999997</v>
      </c>
      <c r="ID43" s="9">
        <v>5.7549999999999999</v>
      </c>
      <c r="IE43" s="9">
        <v>5.298</v>
      </c>
      <c r="IF43" s="9">
        <v>0.45700000000000002</v>
      </c>
      <c r="IG43" s="9">
        <v>34.540999999999997</v>
      </c>
      <c r="IH43" s="9">
        <v>25.071000000000002</v>
      </c>
      <c r="II43" s="9">
        <v>9.4700000000000006</v>
      </c>
      <c r="IJ43" s="9">
        <v>22.073</v>
      </c>
      <c r="IK43" s="9">
        <v>14.942</v>
      </c>
      <c r="IL43" s="9">
        <v>7.1319999999999997</v>
      </c>
      <c r="IM43" s="9">
        <v>3831.0079999999998</v>
      </c>
      <c r="IN43" s="9">
        <v>2057.0390000000002</v>
      </c>
      <c r="IO43" s="9">
        <v>1773.9680000000001</v>
      </c>
      <c r="IP43" s="9">
        <v>2641.5540000000001</v>
      </c>
      <c r="IQ43" s="9">
        <v>1680.673</v>
      </c>
    </row>
    <row r="44" spans="1:251">
      <c r="A44" s="10">
        <v>42826</v>
      </c>
      <c r="B44" s="9">
        <v>18.082999999999998</v>
      </c>
      <c r="C44" s="9">
        <v>14.83</v>
      </c>
      <c r="D44" s="9">
        <v>382.21800000000002</v>
      </c>
      <c r="E44" s="9">
        <v>213.208</v>
      </c>
      <c r="F44" s="9">
        <v>169.01</v>
      </c>
      <c r="G44" s="9">
        <v>175.81700000000001</v>
      </c>
      <c r="H44" s="9">
        <v>132.274</v>
      </c>
      <c r="I44" s="9">
        <v>43.542999999999999</v>
      </c>
      <c r="J44" s="9">
        <v>206.4</v>
      </c>
      <c r="K44" s="9">
        <v>80.933999999999997</v>
      </c>
      <c r="L44" s="9">
        <v>125.46599999999999</v>
      </c>
      <c r="M44" s="9">
        <v>190.80799999999999</v>
      </c>
      <c r="N44" s="9">
        <v>142.339</v>
      </c>
      <c r="O44" s="9">
        <v>48.469000000000001</v>
      </c>
      <c r="P44" s="9">
        <v>218.721</v>
      </c>
      <c r="Q44" s="9">
        <v>87.081000000000003</v>
      </c>
      <c r="R44" s="9">
        <v>131.63999999999999</v>
      </c>
      <c r="S44" s="9">
        <v>221.482</v>
      </c>
      <c r="T44" s="9">
        <v>91.905000000000001</v>
      </c>
      <c r="U44" s="9">
        <v>129.578</v>
      </c>
      <c r="V44" s="9">
        <v>2651.8820000000001</v>
      </c>
      <c r="W44" s="9">
        <v>1430.519</v>
      </c>
      <c r="X44" s="9">
        <v>1221.3630000000001</v>
      </c>
      <c r="Y44" s="9">
        <v>1933.1279999999999</v>
      </c>
      <c r="Z44" s="9">
        <v>1290.385</v>
      </c>
      <c r="AA44" s="9">
        <v>642.74199999999996</v>
      </c>
      <c r="AB44" s="9">
        <v>718.75400000000002</v>
      </c>
      <c r="AC44" s="9">
        <v>140.13399999999999</v>
      </c>
      <c r="AD44" s="9">
        <v>578.62</v>
      </c>
      <c r="AE44" s="9">
        <v>342.56299999999999</v>
      </c>
      <c r="AF44" s="9">
        <v>171.52199999999999</v>
      </c>
      <c r="AG44" s="9">
        <v>171.041</v>
      </c>
      <c r="AH44" s="9">
        <v>50.878</v>
      </c>
      <c r="AI44" s="9">
        <v>27.033999999999999</v>
      </c>
      <c r="AJ44" s="9">
        <v>23.844000000000001</v>
      </c>
      <c r="AK44" s="9">
        <v>19.757999999999999</v>
      </c>
      <c r="AL44" s="9">
        <v>15.657999999999999</v>
      </c>
      <c r="AM44" s="9">
        <v>4.0990000000000002</v>
      </c>
      <c r="AN44" s="9">
        <v>11.257</v>
      </c>
      <c r="AO44" s="9">
        <v>9.5950000000000006</v>
      </c>
      <c r="AP44" s="9">
        <v>1.6619999999999999</v>
      </c>
      <c r="AQ44" s="9">
        <v>8.5009999999999994</v>
      </c>
      <c r="AR44" s="9">
        <v>6.0629999999999997</v>
      </c>
      <c r="AS44" s="9">
        <v>2.4369999999999998</v>
      </c>
      <c r="AT44" s="9">
        <v>31.12</v>
      </c>
      <c r="AU44" s="9">
        <v>11.375999999999999</v>
      </c>
      <c r="AV44" s="9">
        <v>19.745000000000001</v>
      </c>
      <c r="AW44" s="9">
        <v>315.38</v>
      </c>
      <c r="AX44" s="9">
        <v>158.28399999999999</v>
      </c>
      <c r="AY44" s="9">
        <v>157.096</v>
      </c>
      <c r="AZ44" s="9">
        <v>136.18199999999999</v>
      </c>
      <c r="BA44" s="9">
        <v>103.277</v>
      </c>
      <c r="BB44" s="9">
        <v>32.905000000000001</v>
      </c>
      <c r="BC44" s="9">
        <v>179.19800000000001</v>
      </c>
      <c r="BD44" s="9">
        <v>55.006999999999998</v>
      </c>
      <c r="BE44" s="9">
        <v>124.191</v>
      </c>
      <c r="BF44" s="9">
        <v>150.60400000000001</v>
      </c>
      <c r="BG44" s="9">
        <v>114.089</v>
      </c>
      <c r="BH44" s="9">
        <v>36.515000000000001</v>
      </c>
      <c r="BI44" s="9">
        <v>191.959</v>
      </c>
      <c r="BJ44" s="9">
        <v>57.433999999999997</v>
      </c>
      <c r="BK44" s="9">
        <v>134.52600000000001</v>
      </c>
      <c r="BL44" s="9">
        <v>190.45500000000001</v>
      </c>
      <c r="BM44" s="9">
        <v>64.602000000000004</v>
      </c>
      <c r="BN44" s="9">
        <v>125.85299999999999</v>
      </c>
      <c r="BO44" s="9">
        <v>2533.511</v>
      </c>
      <c r="BP44" s="9">
        <v>1313.5820000000001</v>
      </c>
      <c r="BQ44" s="9">
        <v>1219.93</v>
      </c>
      <c r="BR44" s="9">
        <v>1871.722</v>
      </c>
      <c r="BS44" s="9">
        <v>1173.857</v>
      </c>
      <c r="BT44" s="9">
        <v>697.86500000000001</v>
      </c>
      <c r="BU44" s="9">
        <v>661.78899999999999</v>
      </c>
      <c r="BV44" s="9">
        <v>139.72499999999999</v>
      </c>
      <c r="BW44" s="9">
        <v>522.06500000000005</v>
      </c>
      <c r="BX44" s="9">
        <v>302.44200000000001</v>
      </c>
      <c r="BY44" s="9">
        <v>148.88</v>
      </c>
      <c r="BZ44" s="9">
        <v>153.56200000000001</v>
      </c>
      <c r="CA44" s="9">
        <v>45.21</v>
      </c>
      <c r="CB44" s="9">
        <v>23.879000000000001</v>
      </c>
      <c r="CC44" s="9">
        <v>21.331</v>
      </c>
      <c r="CD44" s="9">
        <v>18.850000000000001</v>
      </c>
      <c r="CE44" s="9">
        <v>14.295</v>
      </c>
      <c r="CF44" s="9">
        <v>4.5549999999999997</v>
      </c>
      <c r="CG44" s="9">
        <v>10.349</v>
      </c>
      <c r="CH44" s="9">
        <v>7.3979999999999997</v>
      </c>
      <c r="CI44" s="9">
        <v>2.9510000000000001</v>
      </c>
      <c r="CJ44" s="9">
        <v>8.5009999999999994</v>
      </c>
      <c r="CK44" s="9">
        <v>6.8970000000000002</v>
      </c>
      <c r="CL44" s="9">
        <v>1.6040000000000001</v>
      </c>
      <c r="CM44" s="9">
        <v>26.36</v>
      </c>
      <c r="CN44" s="9">
        <v>9.5839999999999996</v>
      </c>
      <c r="CO44" s="9">
        <v>16.776</v>
      </c>
      <c r="CP44" s="9">
        <v>278.82499999999999</v>
      </c>
      <c r="CQ44" s="9">
        <v>136.87899999999999</v>
      </c>
      <c r="CR44" s="9">
        <v>141.947</v>
      </c>
      <c r="CS44" s="9">
        <v>120.315</v>
      </c>
      <c r="CT44" s="9">
        <v>88.188999999999993</v>
      </c>
      <c r="CU44" s="9">
        <v>32.125999999999998</v>
      </c>
      <c r="CV44" s="9">
        <v>158.51</v>
      </c>
      <c r="CW44" s="9">
        <v>48.69</v>
      </c>
      <c r="CX44" s="9">
        <v>109.82</v>
      </c>
      <c r="CY44" s="9">
        <v>133.97999999999999</v>
      </c>
      <c r="CZ44" s="9">
        <v>97.896000000000001</v>
      </c>
      <c r="DA44" s="9">
        <v>36.084000000000003</v>
      </c>
      <c r="DB44" s="9">
        <v>168.46100000000001</v>
      </c>
      <c r="DC44" s="9">
        <v>50.984000000000002</v>
      </c>
      <c r="DD44" s="9">
        <v>117.477</v>
      </c>
      <c r="DE44" s="9">
        <v>168.858</v>
      </c>
      <c r="DF44" s="9">
        <v>56.087000000000003</v>
      </c>
      <c r="DG44" s="9">
        <v>112.771</v>
      </c>
      <c r="DH44" s="9">
        <v>2261.9670000000001</v>
      </c>
      <c r="DI44" s="9">
        <v>1251.28</v>
      </c>
      <c r="DJ44" s="9">
        <v>1010.687</v>
      </c>
      <c r="DK44" s="9">
        <v>1421.3879999999999</v>
      </c>
      <c r="DL44" s="9">
        <v>949.04100000000005</v>
      </c>
      <c r="DM44" s="9">
        <v>472.346</v>
      </c>
      <c r="DN44" s="9">
        <v>840.57899999999995</v>
      </c>
      <c r="DO44" s="9">
        <v>302.23899999999998</v>
      </c>
      <c r="DP44" s="9">
        <v>538.34</v>
      </c>
      <c r="DQ44" s="9">
        <v>250.565</v>
      </c>
      <c r="DR44" s="9">
        <v>131.607</v>
      </c>
      <c r="DS44" s="9">
        <v>118.958</v>
      </c>
      <c r="DT44" s="9">
        <v>64.92</v>
      </c>
      <c r="DU44" s="9">
        <v>37.65</v>
      </c>
      <c r="DV44" s="9">
        <v>27.27</v>
      </c>
      <c r="DW44" s="9">
        <v>18.071999999999999</v>
      </c>
      <c r="DX44" s="9">
        <v>14.199</v>
      </c>
      <c r="DY44" s="9">
        <v>3.8719999999999999</v>
      </c>
      <c r="DZ44" s="9">
        <v>8.7430000000000003</v>
      </c>
      <c r="EA44" s="9">
        <v>7.6989999999999998</v>
      </c>
      <c r="EB44" s="9">
        <v>1.044</v>
      </c>
      <c r="EC44" s="9">
        <v>9.3290000000000006</v>
      </c>
      <c r="ED44" s="9">
        <v>6.5</v>
      </c>
      <c r="EE44" s="9">
        <v>2.8279999999999998</v>
      </c>
      <c r="EF44" s="9">
        <v>46.847999999999999</v>
      </c>
      <c r="EG44" s="9">
        <v>23.451000000000001</v>
      </c>
      <c r="EH44" s="9">
        <v>23.396999999999998</v>
      </c>
      <c r="EI44" s="9">
        <v>205.94800000000001</v>
      </c>
      <c r="EJ44" s="9">
        <v>106.41</v>
      </c>
      <c r="EK44" s="9">
        <v>99.537999999999997</v>
      </c>
      <c r="EL44" s="9">
        <v>57.984999999999999</v>
      </c>
      <c r="EM44" s="9">
        <v>42.732999999999997</v>
      </c>
      <c r="EN44" s="9">
        <v>15.252000000000001</v>
      </c>
      <c r="EO44" s="9">
        <v>147.96299999999999</v>
      </c>
      <c r="EP44" s="9">
        <v>63.677</v>
      </c>
      <c r="EQ44" s="9">
        <v>84.286000000000001</v>
      </c>
      <c r="ER44" s="9">
        <v>73.573999999999998</v>
      </c>
      <c r="ES44" s="9">
        <v>55.134</v>
      </c>
      <c r="ET44" s="9">
        <v>18.440000000000001</v>
      </c>
      <c r="EU44" s="9">
        <v>176.99100000000001</v>
      </c>
      <c r="EV44" s="9">
        <v>76.472999999999999</v>
      </c>
      <c r="EW44" s="9">
        <v>100.518</v>
      </c>
      <c r="EX44" s="9">
        <v>156.70599999999999</v>
      </c>
      <c r="EY44" s="9">
        <v>71.376000000000005</v>
      </c>
      <c r="EZ44" s="9">
        <v>85.33</v>
      </c>
      <c r="FA44" s="9">
        <v>1792.5640000000001</v>
      </c>
      <c r="FB44" s="9">
        <v>960.04399999999998</v>
      </c>
      <c r="FC44" s="9">
        <v>832.52</v>
      </c>
      <c r="FD44" s="9">
        <v>1215.299</v>
      </c>
      <c r="FE44" s="9">
        <v>792.48599999999999</v>
      </c>
      <c r="FF44" s="9">
        <v>422.81200000000001</v>
      </c>
      <c r="FG44" s="9">
        <v>577.26499999999999</v>
      </c>
      <c r="FH44" s="9">
        <v>167.55799999999999</v>
      </c>
      <c r="FI44" s="9">
        <v>409.70699999999999</v>
      </c>
      <c r="FJ44" s="9">
        <v>207.29900000000001</v>
      </c>
      <c r="FK44" s="9">
        <v>106.68300000000001</v>
      </c>
      <c r="FL44" s="9">
        <v>100.617</v>
      </c>
      <c r="FM44" s="9">
        <v>46.024000000000001</v>
      </c>
      <c r="FN44" s="9">
        <v>25.908000000000001</v>
      </c>
      <c r="FO44" s="9">
        <v>20.116</v>
      </c>
      <c r="FP44" s="9">
        <v>14.741</v>
      </c>
      <c r="FQ44" s="9">
        <v>11.824999999999999</v>
      </c>
      <c r="FR44" s="9">
        <v>2.9159999999999999</v>
      </c>
      <c r="FS44" s="9">
        <v>7.3689999999999998</v>
      </c>
      <c r="FT44" s="9">
        <v>6.3250000000000002</v>
      </c>
      <c r="FU44" s="9">
        <v>1.044</v>
      </c>
      <c r="FV44" s="9">
        <v>7.3719999999999999</v>
      </c>
      <c r="FW44" s="9">
        <v>5.5</v>
      </c>
      <c r="FX44" s="9">
        <v>1.8720000000000001</v>
      </c>
      <c r="FY44" s="9">
        <v>31.283000000000001</v>
      </c>
      <c r="FZ44" s="9">
        <v>14.083</v>
      </c>
      <c r="GA44" s="9">
        <v>17.2</v>
      </c>
      <c r="GB44" s="9">
        <v>179.107</v>
      </c>
      <c r="GC44" s="9">
        <v>91.584000000000003</v>
      </c>
      <c r="GD44" s="9">
        <v>87.524000000000001</v>
      </c>
      <c r="GE44" s="9">
        <v>55.378999999999998</v>
      </c>
      <c r="GF44" s="9">
        <v>41.213999999999999</v>
      </c>
      <c r="GG44" s="9">
        <v>14.164999999999999</v>
      </c>
      <c r="GH44" s="9">
        <v>123.72799999999999</v>
      </c>
      <c r="GI44" s="9">
        <v>50.37</v>
      </c>
      <c r="GJ44" s="9">
        <v>73.358999999999995</v>
      </c>
      <c r="GK44" s="9">
        <v>67.637</v>
      </c>
      <c r="GL44" s="9">
        <v>51.241</v>
      </c>
      <c r="GM44" s="9">
        <v>16.396999999999998</v>
      </c>
      <c r="GN44" s="9">
        <v>139.66200000000001</v>
      </c>
      <c r="GO44" s="9">
        <v>55.442</v>
      </c>
      <c r="GP44" s="9">
        <v>84.22</v>
      </c>
      <c r="GQ44" s="9">
        <v>131.09700000000001</v>
      </c>
      <c r="GR44" s="9">
        <v>56.695</v>
      </c>
      <c r="GS44" s="9">
        <v>74.403000000000006</v>
      </c>
      <c r="GT44" s="9">
        <v>469.40300000000002</v>
      </c>
      <c r="GU44" s="9">
        <v>291.23599999999999</v>
      </c>
      <c r="GV44" s="9">
        <v>178.167</v>
      </c>
      <c r="GW44" s="9">
        <v>206.089</v>
      </c>
      <c r="GX44" s="9">
        <v>156.55500000000001</v>
      </c>
      <c r="GY44" s="9">
        <v>49.533999999999999</v>
      </c>
      <c r="GZ44" s="9">
        <v>263.31400000000002</v>
      </c>
      <c r="HA44" s="9">
        <v>134.68100000000001</v>
      </c>
      <c r="HB44" s="9">
        <v>128.63300000000001</v>
      </c>
      <c r="HC44" s="9">
        <v>43.265999999999998</v>
      </c>
      <c r="HD44" s="9">
        <v>24.925000000000001</v>
      </c>
      <c r="HE44" s="9">
        <v>18.341000000000001</v>
      </c>
      <c r="HF44" s="9">
        <v>18.896000000000001</v>
      </c>
      <c r="HG44" s="9">
        <v>11.742000000000001</v>
      </c>
      <c r="HH44" s="9">
        <v>7.1539999999999999</v>
      </c>
      <c r="HI44" s="9">
        <v>3.33</v>
      </c>
      <c r="HJ44" s="9">
        <v>2.3740000000000001</v>
      </c>
      <c r="HK44" s="9">
        <v>0.95599999999999996</v>
      </c>
      <c r="HL44" s="9">
        <v>1.3740000000000001</v>
      </c>
      <c r="HM44" s="9">
        <v>1.3740000000000001</v>
      </c>
      <c r="HN44" s="9">
        <v>0</v>
      </c>
      <c r="HO44" s="9">
        <v>1.956</v>
      </c>
      <c r="HP44" s="9">
        <v>1</v>
      </c>
      <c r="HQ44" s="9">
        <v>0.95599999999999996</v>
      </c>
      <c r="HR44" s="9">
        <v>15.565</v>
      </c>
      <c r="HS44" s="9">
        <v>9.3670000000000009</v>
      </c>
      <c r="HT44" s="9">
        <v>6.1980000000000004</v>
      </c>
      <c r="HU44" s="9">
        <v>26.841000000000001</v>
      </c>
      <c r="HV44" s="9">
        <v>14.826000000000001</v>
      </c>
      <c r="HW44" s="9">
        <v>12.015000000000001</v>
      </c>
      <c r="HX44" s="9">
        <v>2.6059999999999999</v>
      </c>
      <c r="HY44" s="9">
        <v>1.5189999999999999</v>
      </c>
      <c r="HZ44" s="9">
        <v>1.087</v>
      </c>
      <c r="IA44" s="9">
        <v>24.234999999999999</v>
      </c>
      <c r="IB44" s="9">
        <v>13.307</v>
      </c>
      <c r="IC44" s="9">
        <v>10.927</v>
      </c>
      <c r="ID44" s="9">
        <v>5.9370000000000003</v>
      </c>
      <c r="IE44" s="9">
        <v>3.8929999999999998</v>
      </c>
      <c r="IF44" s="9">
        <v>2.0430000000000001</v>
      </c>
      <c r="IG44" s="9">
        <v>37.329000000000001</v>
      </c>
      <c r="IH44" s="9">
        <v>21.032</v>
      </c>
      <c r="II44" s="9">
        <v>16.297000000000001</v>
      </c>
      <c r="IJ44" s="9">
        <v>25.609000000000002</v>
      </c>
      <c r="IK44" s="9">
        <v>14.680999999999999</v>
      </c>
      <c r="IL44" s="9">
        <v>10.927</v>
      </c>
      <c r="IM44" s="9">
        <v>3846.3870000000002</v>
      </c>
      <c r="IN44" s="9">
        <v>2074.5189999999998</v>
      </c>
      <c r="IO44" s="9">
        <v>1771.8679999999999</v>
      </c>
      <c r="IP44" s="9">
        <v>2629.556</v>
      </c>
      <c r="IQ44" s="9">
        <v>1673.0730000000001</v>
      </c>
    </row>
    <row r="45" spans="1:251">
      <c r="A45" s="10">
        <v>42856</v>
      </c>
      <c r="B45" s="9">
        <v>18.77</v>
      </c>
      <c r="C45" s="9">
        <v>21.077999999999999</v>
      </c>
      <c r="D45" s="9">
        <v>389.24099999999999</v>
      </c>
      <c r="E45" s="9">
        <v>222.12899999999999</v>
      </c>
      <c r="F45" s="9">
        <v>167.11199999999999</v>
      </c>
      <c r="G45" s="9">
        <v>180.48699999999999</v>
      </c>
      <c r="H45" s="9">
        <v>134.72399999999999</v>
      </c>
      <c r="I45" s="9">
        <v>45.762999999999998</v>
      </c>
      <c r="J45" s="9">
        <v>208.75399999999999</v>
      </c>
      <c r="K45" s="9">
        <v>87.405000000000001</v>
      </c>
      <c r="L45" s="9">
        <v>121.349</v>
      </c>
      <c r="M45" s="9">
        <v>199.328</v>
      </c>
      <c r="N45" s="9">
        <v>145.99100000000001</v>
      </c>
      <c r="O45" s="9">
        <v>53.337000000000003</v>
      </c>
      <c r="P45" s="9">
        <v>221.87700000000001</v>
      </c>
      <c r="Q45" s="9">
        <v>90.033000000000001</v>
      </c>
      <c r="R45" s="9">
        <v>131.84399999999999</v>
      </c>
      <c r="S45" s="9">
        <v>223.75299999999999</v>
      </c>
      <c r="T45" s="9">
        <v>98.965999999999994</v>
      </c>
      <c r="U45" s="9">
        <v>124.788</v>
      </c>
      <c r="V45" s="9">
        <v>2664.9830000000002</v>
      </c>
      <c r="W45" s="9">
        <v>1437.241</v>
      </c>
      <c r="X45" s="9">
        <v>1227.742</v>
      </c>
      <c r="Y45" s="9">
        <v>1962.317</v>
      </c>
      <c r="Z45" s="9">
        <v>1313.01</v>
      </c>
      <c r="AA45" s="9">
        <v>649.30700000000002</v>
      </c>
      <c r="AB45" s="9">
        <v>702.66600000000005</v>
      </c>
      <c r="AC45" s="9">
        <v>124.23099999999999</v>
      </c>
      <c r="AD45" s="9">
        <v>578.43499999999995</v>
      </c>
      <c r="AE45" s="9">
        <v>324.97800000000001</v>
      </c>
      <c r="AF45" s="9">
        <v>168.92</v>
      </c>
      <c r="AG45" s="9">
        <v>156.05699999999999</v>
      </c>
      <c r="AH45" s="9">
        <v>60.085999999999999</v>
      </c>
      <c r="AI45" s="9">
        <v>32.973999999999997</v>
      </c>
      <c r="AJ45" s="9">
        <v>27.111999999999998</v>
      </c>
      <c r="AK45" s="9">
        <v>26.465</v>
      </c>
      <c r="AL45" s="9">
        <v>21.335000000000001</v>
      </c>
      <c r="AM45" s="9">
        <v>5.13</v>
      </c>
      <c r="AN45" s="9">
        <v>17.013000000000002</v>
      </c>
      <c r="AO45" s="9">
        <v>14.465</v>
      </c>
      <c r="AP45" s="9">
        <v>2.548</v>
      </c>
      <c r="AQ45" s="9">
        <v>9.452</v>
      </c>
      <c r="AR45" s="9">
        <v>6.87</v>
      </c>
      <c r="AS45" s="9">
        <v>2.5830000000000002</v>
      </c>
      <c r="AT45" s="9">
        <v>33.621000000000002</v>
      </c>
      <c r="AU45" s="9">
        <v>11.638999999999999</v>
      </c>
      <c r="AV45" s="9">
        <v>21.981999999999999</v>
      </c>
      <c r="AW45" s="9">
        <v>289.8</v>
      </c>
      <c r="AX45" s="9">
        <v>148.90299999999999</v>
      </c>
      <c r="AY45" s="9">
        <v>140.89699999999999</v>
      </c>
      <c r="AZ45" s="9">
        <v>128.346</v>
      </c>
      <c r="BA45" s="9">
        <v>99.506</v>
      </c>
      <c r="BB45" s="9">
        <v>28.84</v>
      </c>
      <c r="BC45" s="9">
        <v>161.45400000000001</v>
      </c>
      <c r="BD45" s="9">
        <v>49.396999999999998</v>
      </c>
      <c r="BE45" s="9">
        <v>112.057</v>
      </c>
      <c r="BF45" s="9">
        <v>149.82599999999999</v>
      </c>
      <c r="BG45" s="9">
        <v>116.23</v>
      </c>
      <c r="BH45" s="9">
        <v>33.595999999999997</v>
      </c>
      <c r="BI45" s="9">
        <v>175.15100000000001</v>
      </c>
      <c r="BJ45" s="9">
        <v>52.69</v>
      </c>
      <c r="BK45" s="9">
        <v>122.461</v>
      </c>
      <c r="BL45" s="9">
        <v>178.46700000000001</v>
      </c>
      <c r="BM45" s="9">
        <v>63.862000000000002</v>
      </c>
      <c r="BN45" s="9">
        <v>114.605</v>
      </c>
      <c r="BO45" s="9">
        <v>2552.5630000000001</v>
      </c>
      <c r="BP45" s="9">
        <v>1321.8040000000001</v>
      </c>
      <c r="BQ45" s="9">
        <v>1230.759</v>
      </c>
      <c r="BR45" s="9">
        <v>1886.2139999999999</v>
      </c>
      <c r="BS45" s="9">
        <v>1177.136</v>
      </c>
      <c r="BT45" s="9">
        <v>709.07799999999997</v>
      </c>
      <c r="BU45" s="9">
        <v>666.34900000000005</v>
      </c>
      <c r="BV45" s="9">
        <v>144.66800000000001</v>
      </c>
      <c r="BW45" s="9">
        <v>521.68100000000004</v>
      </c>
      <c r="BX45" s="9">
        <v>327.13099999999997</v>
      </c>
      <c r="BY45" s="9">
        <v>155.52199999999999</v>
      </c>
      <c r="BZ45" s="9">
        <v>171.60900000000001</v>
      </c>
      <c r="CA45" s="9">
        <v>68.241</v>
      </c>
      <c r="CB45" s="9">
        <v>38.671999999999997</v>
      </c>
      <c r="CC45" s="9">
        <v>29.568999999999999</v>
      </c>
      <c r="CD45" s="9">
        <v>32.088000000000001</v>
      </c>
      <c r="CE45" s="9">
        <v>23.82</v>
      </c>
      <c r="CF45" s="9">
        <v>8.2680000000000007</v>
      </c>
      <c r="CG45" s="9">
        <v>15.343</v>
      </c>
      <c r="CH45" s="9">
        <v>11.726000000000001</v>
      </c>
      <c r="CI45" s="9">
        <v>3.617</v>
      </c>
      <c r="CJ45" s="9">
        <v>16.745000000000001</v>
      </c>
      <c r="CK45" s="9">
        <v>12.093999999999999</v>
      </c>
      <c r="CL45" s="9">
        <v>4.6509999999999998</v>
      </c>
      <c r="CM45" s="9">
        <v>36.152999999999999</v>
      </c>
      <c r="CN45" s="9">
        <v>14.852</v>
      </c>
      <c r="CO45" s="9">
        <v>21.300999999999998</v>
      </c>
      <c r="CP45" s="9">
        <v>285.66199999999998</v>
      </c>
      <c r="CQ45" s="9">
        <v>131.017</v>
      </c>
      <c r="CR45" s="9">
        <v>154.64599999999999</v>
      </c>
      <c r="CS45" s="9">
        <v>115.688</v>
      </c>
      <c r="CT45" s="9">
        <v>79.424000000000007</v>
      </c>
      <c r="CU45" s="9">
        <v>36.264000000000003</v>
      </c>
      <c r="CV45" s="9">
        <v>169.97399999999999</v>
      </c>
      <c r="CW45" s="9">
        <v>51.593000000000004</v>
      </c>
      <c r="CX45" s="9">
        <v>118.381</v>
      </c>
      <c r="CY45" s="9">
        <v>142.33199999999999</v>
      </c>
      <c r="CZ45" s="9">
        <v>98.18</v>
      </c>
      <c r="DA45" s="9">
        <v>44.151000000000003</v>
      </c>
      <c r="DB45" s="9">
        <v>184.79900000000001</v>
      </c>
      <c r="DC45" s="9">
        <v>57.341000000000001</v>
      </c>
      <c r="DD45" s="9">
        <v>127.458</v>
      </c>
      <c r="DE45" s="9">
        <v>185.31700000000001</v>
      </c>
      <c r="DF45" s="9">
        <v>63.319000000000003</v>
      </c>
      <c r="DG45" s="9">
        <v>121.998</v>
      </c>
      <c r="DH45" s="9">
        <v>2308</v>
      </c>
      <c r="DI45" s="9">
        <v>1266.17</v>
      </c>
      <c r="DJ45" s="9">
        <v>1041.83</v>
      </c>
      <c r="DK45" s="9">
        <v>1452.598</v>
      </c>
      <c r="DL45" s="9">
        <v>967.19500000000005</v>
      </c>
      <c r="DM45" s="9">
        <v>485.40300000000002</v>
      </c>
      <c r="DN45" s="9">
        <v>855.40200000000004</v>
      </c>
      <c r="DO45" s="9">
        <v>298.97500000000002</v>
      </c>
      <c r="DP45" s="9">
        <v>556.42700000000002</v>
      </c>
      <c r="DQ45" s="9">
        <v>257.45600000000002</v>
      </c>
      <c r="DR45" s="9">
        <v>137.24299999999999</v>
      </c>
      <c r="DS45" s="9">
        <v>120.21299999999999</v>
      </c>
      <c r="DT45" s="9">
        <v>82.119</v>
      </c>
      <c r="DU45" s="9">
        <v>48.875999999999998</v>
      </c>
      <c r="DV45" s="9">
        <v>33.243000000000002</v>
      </c>
      <c r="DW45" s="9">
        <v>22.638000000000002</v>
      </c>
      <c r="DX45" s="9">
        <v>16.565000000000001</v>
      </c>
      <c r="DY45" s="9">
        <v>6.0730000000000004</v>
      </c>
      <c r="DZ45" s="9">
        <v>13.097</v>
      </c>
      <c r="EA45" s="9">
        <v>9.7279999999999998</v>
      </c>
      <c r="EB45" s="9">
        <v>3.3679999999999999</v>
      </c>
      <c r="EC45" s="9">
        <v>9.5419999999999998</v>
      </c>
      <c r="ED45" s="9">
        <v>6.8360000000000003</v>
      </c>
      <c r="EE45" s="9">
        <v>2.7050000000000001</v>
      </c>
      <c r="EF45" s="9">
        <v>59.481000000000002</v>
      </c>
      <c r="EG45" s="9">
        <v>32.311</v>
      </c>
      <c r="EH45" s="9">
        <v>27.17</v>
      </c>
      <c r="EI45" s="9">
        <v>203.59399999999999</v>
      </c>
      <c r="EJ45" s="9">
        <v>106.30200000000001</v>
      </c>
      <c r="EK45" s="9">
        <v>97.292000000000002</v>
      </c>
      <c r="EL45" s="9">
        <v>63.482999999999997</v>
      </c>
      <c r="EM45" s="9">
        <v>45.741999999999997</v>
      </c>
      <c r="EN45" s="9">
        <v>17.742000000000001</v>
      </c>
      <c r="EO45" s="9">
        <v>140.11099999999999</v>
      </c>
      <c r="EP45" s="9">
        <v>60.561</v>
      </c>
      <c r="EQ45" s="9">
        <v>79.55</v>
      </c>
      <c r="ER45" s="9">
        <v>83.474999999999994</v>
      </c>
      <c r="ES45" s="9">
        <v>60.179000000000002</v>
      </c>
      <c r="ET45" s="9">
        <v>23.295999999999999</v>
      </c>
      <c r="EU45" s="9">
        <v>173.98099999999999</v>
      </c>
      <c r="EV45" s="9">
        <v>77.063999999999993</v>
      </c>
      <c r="EW45" s="9">
        <v>96.917000000000002</v>
      </c>
      <c r="EX45" s="9">
        <v>153.208</v>
      </c>
      <c r="EY45" s="9">
        <v>70.289000000000001</v>
      </c>
      <c r="EZ45" s="9">
        <v>82.918000000000006</v>
      </c>
      <c r="FA45" s="9">
        <v>1819.9839999999999</v>
      </c>
      <c r="FB45" s="9">
        <v>966.375</v>
      </c>
      <c r="FC45" s="9">
        <v>853.60900000000004</v>
      </c>
      <c r="FD45" s="9">
        <v>1234.8969999999999</v>
      </c>
      <c r="FE45" s="9">
        <v>805.67600000000004</v>
      </c>
      <c r="FF45" s="9">
        <v>429.221</v>
      </c>
      <c r="FG45" s="9">
        <v>585.08600000000001</v>
      </c>
      <c r="FH45" s="9">
        <v>160.69800000000001</v>
      </c>
      <c r="FI45" s="9">
        <v>424.38799999999998</v>
      </c>
      <c r="FJ45" s="9">
        <v>217.93299999999999</v>
      </c>
      <c r="FK45" s="9">
        <v>110.54</v>
      </c>
      <c r="FL45" s="9">
        <v>107.393</v>
      </c>
      <c r="FM45" s="9">
        <v>64.063999999999993</v>
      </c>
      <c r="FN45" s="9">
        <v>35.999000000000002</v>
      </c>
      <c r="FO45" s="9">
        <v>28.065999999999999</v>
      </c>
      <c r="FP45" s="9">
        <v>21.212</v>
      </c>
      <c r="FQ45" s="9">
        <v>15.138999999999999</v>
      </c>
      <c r="FR45" s="9">
        <v>6.0730000000000004</v>
      </c>
      <c r="FS45" s="9">
        <v>12.183</v>
      </c>
      <c r="FT45" s="9">
        <v>8.8149999999999995</v>
      </c>
      <c r="FU45" s="9">
        <v>3.3679999999999999</v>
      </c>
      <c r="FV45" s="9">
        <v>9.0289999999999999</v>
      </c>
      <c r="FW45" s="9">
        <v>6.3239999999999998</v>
      </c>
      <c r="FX45" s="9">
        <v>2.7050000000000001</v>
      </c>
      <c r="FY45" s="9">
        <v>42.851999999999997</v>
      </c>
      <c r="FZ45" s="9">
        <v>20.86</v>
      </c>
      <c r="GA45" s="9">
        <v>21.992000000000001</v>
      </c>
      <c r="GB45" s="9">
        <v>177.20400000000001</v>
      </c>
      <c r="GC45" s="9">
        <v>89.084999999999994</v>
      </c>
      <c r="GD45" s="9">
        <v>88.119</v>
      </c>
      <c r="GE45" s="9">
        <v>58.076000000000001</v>
      </c>
      <c r="GF45" s="9">
        <v>41.069000000000003</v>
      </c>
      <c r="GG45" s="9">
        <v>17.007000000000001</v>
      </c>
      <c r="GH45" s="9">
        <v>119.128</v>
      </c>
      <c r="GI45" s="9">
        <v>48.015999999999998</v>
      </c>
      <c r="GJ45" s="9">
        <v>71.111999999999995</v>
      </c>
      <c r="GK45" s="9">
        <v>76.641999999999996</v>
      </c>
      <c r="GL45" s="9">
        <v>54.08</v>
      </c>
      <c r="GM45" s="9">
        <v>22.562000000000001</v>
      </c>
      <c r="GN45" s="9">
        <v>141.291</v>
      </c>
      <c r="GO45" s="9">
        <v>56.46</v>
      </c>
      <c r="GP45" s="9">
        <v>84.831000000000003</v>
      </c>
      <c r="GQ45" s="9">
        <v>131.31100000000001</v>
      </c>
      <c r="GR45" s="9">
        <v>56.831000000000003</v>
      </c>
      <c r="GS45" s="9">
        <v>74.480999999999995</v>
      </c>
      <c r="GT45" s="9">
        <v>488.017</v>
      </c>
      <c r="GU45" s="9">
        <v>299.79500000000002</v>
      </c>
      <c r="GV45" s="9">
        <v>188.22200000000001</v>
      </c>
      <c r="GW45" s="9">
        <v>217.70099999999999</v>
      </c>
      <c r="GX45" s="9">
        <v>161.51900000000001</v>
      </c>
      <c r="GY45" s="9">
        <v>56.182000000000002</v>
      </c>
      <c r="GZ45" s="9">
        <v>270.31599999999997</v>
      </c>
      <c r="HA45" s="9">
        <v>138.27699999999999</v>
      </c>
      <c r="HB45" s="9">
        <v>132.04</v>
      </c>
      <c r="HC45" s="9">
        <v>39.523000000000003</v>
      </c>
      <c r="HD45" s="9">
        <v>26.702999999999999</v>
      </c>
      <c r="HE45" s="9">
        <v>12.82</v>
      </c>
      <c r="HF45" s="9">
        <v>18.055</v>
      </c>
      <c r="HG45" s="9">
        <v>12.877000000000001</v>
      </c>
      <c r="HH45" s="9">
        <v>5.1769999999999996</v>
      </c>
      <c r="HI45" s="9">
        <v>1.4259999999999999</v>
      </c>
      <c r="HJ45" s="9">
        <v>1.4259999999999999</v>
      </c>
      <c r="HK45" s="9">
        <v>0</v>
      </c>
      <c r="HL45" s="9">
        <v>0.91300000000000003</v>
      </c>
      <c r="HM45" s="9">
        <v>0.91300000000000003</v>
      </c>
      <c r="HN45" s="9">
        <v>0</v>
      </c>
      <c r="HO45" s="9">
        <v>0.51200000000000001</v>
      </c>
      <c r="HP45" s="9">
        <v>0.51200000000000001</v>
      </c>
      <c r="HQ45" s="9">
        <v>0</v>
      </c>
      <c r="HR45" s="9">
        <v>16.629000000000001</v>
      </c>
      <c r="HS45" s="9">
        <v>11.451000000000001</v>
      </c>
      <c r="HT45" s="9">
        <v>5.1769999999999996</v>
      </c>
      <c r="HU45" s="9">
        <v>26.39</v>
      </c>
      <c r="HV45" s="9">
        <v>17.218</v>
      </c>
      <c r="HW45" s="9">
        <v>9.1720000000000006</v>
      </c>
      <c r="HX45" s="9">
        <v>5.4080000000000004</v>
      </c>
      <c r="HY45" s="9">
        <v>4.673</v>
      </c>
      <c r="HZ45" s="9">
        <v>0.73499999999999999</v>
      </c>
      <c r="IA45" s="9">
        <v>20.983000000000001</v>
      </c>
      <c r="IB45" s="9">
        <v>12.545</v>
      </c>
      <c r="IC45" s="9">
        <v>8.4380000000000006</v>
      </c>
      <c r="ID45" s="9">
        <v>6.8339999999999996</v>
      </c>
      <c r="IE45" s="9">
        <v>6.0990000000000002</v>
      </c>
      <c r="IF45" s="9">
        <v>0.73499999999999999</v>
      </c>
      <c r="IG45" s="9">
        <v>32.69</v>
      </c>
      <c r="IH45" s="9">
        <v>20.603999999999999</v>
      </c>
      <c r="II45" s="9">
        <v>12.086</v>
      </c>
      <c r="IJ45" s="9">
        <v>21.896000000000001</v>
      </c>
      <c r="IK45" s="9">
        <v>13.458</v>
      </c>
      <c r="IL45" s="9">
        <v>8.4380000000000006</v>
      </c>
      <c r="IM45" s="9">
        <v>3864.7829999999999</v>
      </c>
      <c r="IN45" s="9">
        <v>2066.9090000000001</v>
      </c>
      <c r="IO45" s="9">
        <v>1797.874</v>
      </c>
      <c r="IP45" s="9">
        <v>2680.0909999999999</v>
      </c>
      <c r="IQ45" s="9">
        <v>1681.4770000000001</v>
      </c>
    </row>
    <row r="46" spans="1:251">
      <c r="A46" s="10">
        <v>42887</v>
      </c>
      <c r="B46" s="9">
        <v>15.502000000000001</v>
      </c>
      <c r="C46" s="9">
        <v>18.416</v>
      </c>
      <c r="D46" s="9">
        <v>380.375</v>
      </c>
      <c r="E46" s="9">
        <v>228.345</v>
      </c>
      <c r="F46" s="9">
        <v>152.03</v>
      </c>
      <c r="G46" s="9">
        <v>183.79900000000001</v>
      </c>
      <c r="H46" s="9">
        <v>144.761</v>
      </c>
      <c r="I46" s="9">
        <v>39.037999999999997</v>
      </c>
      <c r="J46" s="9">
        <v>196.57599999999999</v>
      </c>
      <c r="K46" s="9">
        <v>83.584000000000003</v>
      </c>
      <c r="L46" s="9">
        <v>112.992</v>
      </c>
      <c r="M46" s="9">
        <v>206.53200000000001</v>
      </c>
      <c r="N46" s="9">
        <v>162.858</v>
      </c>
      <c r="O46" s="9">
        <v>43.673999999999999</v>
      </c>
      <c r="P46" s="9">
        <v>205.732</v>
      </c>
      <c r="Q46" s="9">
        <v>85.542000000000002</v>
      </c>
      <c r="R46" s="9">
        <v>120.19</v>
      </c>
      <c r="S46" s="9">
        <v>212.70699999999999</v>
      </c>
      <c r="T46" s="9">
        <v>96.840999999999994</v>
      </c>
      <c r="U46" s="9">
        <v>115.867</v>
      </c>
      <c r="V46" s="9">
        <v>2664.05</v>
      </c>
      <c r="W46" s="9">
        <v>1436.808</v>
      </c>
      <c r="X46" s="9">
        <v>1227.241</v>
      </c>
      <c r="Y46" s="9">
        <v>1962.519</v>
      </c>
      <c r="Z46" s="9">
        <v>1302.5250000000001</v>
      </c>
      <c r="AA46" s="9">
        <v>659.99400000000003</v>
      </c>
      <c r="AB46" s="9">
        <v>701.53099999999995</v>
      </c>
      <c r="AC46" s="9">
        <v>134.28399999999999</v>
      </c>
      <c r="AD46" s="9">
        <v>567.24699999999996</v>
      </c>
      <c r="AE46" s="9">
        <v>338.90300000000002</v>
      </c>
      <c r="AF46" s="9">
        <v>171.87</v>
      </c>
      <c r="AG46" s="9">
        <v>167.03200000000001</v>
      </c>
      <c r="AH46" s="9">
        <v>57.972000000000001</v>
      </c>
      <c r="AI46" s="9">
        <v>30.331</v>
      </c>
      <c r="AJ46" s="9">
        <v>27.640999999999998</v>
      </c>
      <c r="AK46" s="9">
        <v>28.213999999999999</v>
      </c>
      <c r="AL46" s="9">
        <v>21.363</v>
      </c>
      <c r="AM46" s="9">
        <v>6.851</v>
      </c>
      <c r="AN46" s="9">
        <v>15.35</v>
      </c>
      <c r="AO46" s="9">
        <v>11.798</v>
      </c>
      <c r="AP46" s="9">
        <v>3.552</v>
      </c>
      <c r="AQ46" s="9">
        <v>12.864000000000001</v>
      </c>
      <c r="AR46" s="9">
        <v>9.5649999999999995</v>
      </c>
      <c r="AS46" s="9">
        <v>3.2989999999999999</v>
      </c>
      <c r="AT46" s="9">
        <v>29.757999999999999</v>
      </c>
      <c r="AU46" s="9">
        <v>8.968</v>
      </c>
      <c r="AV46" s="9">
        <v>20.79</v>
      </c>
      <c r="AW46" s="9">
        <v>301.51900000000001</v>
      </c>
      <c r="AX46" s="9">
        <v>152.32499999999999</v>
      </c>
      <c r="AY46" s="9">
        <v>149.19399999999999</v>
      </c>
      <c r="AZ46" s="9">
        <v>133.96799999999999</v>
      </c>
      <c r="BA46" s="9">
        <v>102.42700000000001</v>
      </c>
      <c r="BB46" s="9">
        <v>31.54</v>
      </c>
      <c r="BC46" s="9">
        <v>167.55199999999999</v>
      </c>
      <c r="BD46" s="9">
        <v>49.898000000000003</v>
      </c>
      <c r="BE46" s="9">
        <v>117.654</v>
      </c>
      <c r="BF46" s="9">
        <v>156.72399999999999</v>
      </c>
      <c r="BG46" s="9">
        <v>119.35299999999999</v>
      </c>
      <c r="BH46" s="9">
        <v>37.371000000000002</v>
      </c>
      <c r="BI46" s="9">
        <v>182.178</v>
      </c>
      <c r="BJ46" s="9">
        <v>52.517000000000003</v>
      </c>
      <c r="BK46" s="9">
        <v>129.66200000000001</v>
      </c>
      <c r="BL46" s="9">
        <v>182.90199999999999</v>
      </c>
      <c r="BM46" s="9">
        <v>61.695</v>
      </c>
      <c r="BN46" s="9">
        <v>121.206</v>
      </c>
      <c r="BO46" s="9">
        <v>2546.261</v>
      </c>
      <c r="BP46" s="9">
        <v>1320.3720000000001</v>
      </c>
      <c r="BQ46" s="9">
        <v>1225.8900000000001</v>
      </c>
      <c r="BR46" s="9">
        <v>1886.88</v>
      </c>
      <c r="BS46" s="9">
        <v>1181.9590000000001</v>
      </c>
      <c r="BT46" s="9">
        <v>704.92100000000005</v>
      </c>
      <c r="BU46" s="9">
        <v>659.38099999999997</v>
      </c>
      <c r="BV46" s="9">
        <v>138.41300000000001</v>
      </c>
      <c r="BW46" s="9">
        <v>520.96799999999996</v>
      </c>
      <c r="BX46" s="9">
        <v>331.45100000000002</v>
      </c>
      <c r="BY46" s="9">
        <v>161.483</v>
      </c>
      <c r="BZ46" s="9">
        <v>169.96899999999999</v>
      </c>
      <c r="CA46" s="9">
        <v>62.484000000000002</v>
      </c>
      <c r="CB46" s="9">
        <v>34.710999999999999</v>
      </c>
      <c r="CC46" s="9">
        <v>27.773</v>
      </c>
      <c r="CD46" s="9">
        <v>25.513000000000002</v>
      </c>
      <c r="CE46" s="9">
        <v>17.956</v>
      </c>
      <c r="CF46" s="9">
        <v>7.556</v>
      </c>
      <c r="CG46" s="9">
        <v>12.321999999999999</v>
      </c>
      <c r="CH46" s="9">
        <v>9.2360000000000007</v>
      </c>
      <c r="CI46" s="9">
        <v>3.085</v>
      </c>
      <c r="CJ46" s="9">
        <v>13.191000000000001</v>
      </c>
      <c r="CK46" s="9">
        <v>8.7200000000000006</v>
      </c>
      <c r="CL46" s="9">
        <v>4.4710000000000001</v>
      </c>
      <c r="CM46" s="9">
        <v>36.972000000000001</v>
      </c>
      <c r="CN46" s="9">
        <v>16.754999999999999</v>
      </c>
      <c r="CO46" s="9">
        <v>20.216999999999999</v>
      </c>
      <c r="CP46" s="9">
        <v>294.98700000000002</v>
      </c>
      <c r="CQ46" s="9">
        <v>141.61500000000001</v>
      </c>
      <c r="CR46" s="9">
        <v>153.37200000000001</v>
      </c>
      <c r="CS46" s="9">
        <v>118.411</v>
      </c>
      <c r="CT46" s="9">
        <v>85.147999999999996</v>
      </c>
      <c r="CU46" s="9">
        <v>33.262999999999998</v>
      </c>
      <c r="CV46" s="9">
        <v>176.57599999999999</v>
      </c>
      <c r="CW46" s="9">
        <v>56.466999999999999</v>
      </c>
      <c r="CX46" s="9">
        <v>120.10899999999999</v>
      </c>
      <c r="CY46" s="9">
        <v>137.82900000000001</v>
      </c>
      <c r="CZ46" s="9">
        <v>99.004000000000005</v>
      </c>
      <c r="DA46" s="9">
        <v>38.825000000000003</v>
      </c>
      <c r="DB46" s="9">
        <v>193.62200000000001</v>
      </c>
      <c r="DC46" s="9">
        <v>62.478999999999999</v>
      </c>
      <c r="DD46" s="9">
        <v>131.143</v>
      </c>
      <c r="DE46" s="9">
        <v>188.89699999999999</v>
      </c>
      <c r="DF46" s="9">
        <v>65.703000000000003</v>
      </c>
      <c r="DG46" s="9">
        <v>123.194</v>
      </c>
      <c r="DH46" s="9">
        <v>2312.9679999999998</v>
      </c>
      <c r="DI46" s="9">
        <v>1264.2249999999999</v>
      </c>
      <c r="DJ46" s="9">
        <v>1048.7429999999999</v>
      </c>
      <c r="DK46" s="9">
        <v>1472.857</v>
      </c>
      <c r="DL46" s="9">
        <v>979.77700000000004</v>
      </c>
      <c r="DM46" s="9">
        <v>493.08</v>
      </c>
      <c r="DN46" s="9">
        <v>840.11</v>
      </c>
      <c r="DO46" s="9">
        <v>284.447</v>
      </c>
      <c r="DP46" s="9">
        <v>555.66300000000001</v>
      </c>
      <c r="DQ46" s="9">
        <v>251.67099999999999</v>
      </c>
      <c r="DR46" s="9">
        <v>135.31200000000001</v>
      </c>
      <c r="DS46" s="9">
        <v>116.36</v>
      </c>
      <c r="DT46" s="9">
        <v>68.614999999999995</v>
      </c>
      <c r="DU46" s="9">
        <v>40.765000000000001</v>
      </c>
      <c r="DV46" s="9">
        <v>27.85</v>
      </c>
      <c r="DW46" s="9">
        <v>25.821999999999999</v>
      </c>
      <c r="DX46" s="9">
        <v>19.271999999999998</v>
      </c>
      <c r="DY46" s="9">
        <v>6.55</v>
      </c>
      <c r="DZ46" s="9">
        <v>14.3</v>
      </c>
      <c r="EA46" s="9">
        <v>10.726000000000001</v>
      </c>
      <c r="EB46" s="9">
        <v>3.5739999999999998</v>
      </c>
      <c r="EC46" s="9">
        <v>11.521000000000001</v>
      </c>
      <c r="ED46" s="9">
        <v>8.5459999999999994</v>
      </c>
      <c r="EE46" s="9">
        <v>2.9750000000000001</v>
      </c>
      <c r="EF46" s="9">
        <v>42.792999999999999</v>
      </c>
      <c r="EG46" s="9">
        <v>21.492999999999999</v>
      </c>
      <c r="EH46" s="9">
        <v>21.3</v>
      </c>
      <c r="EI46" s="9">
        <v>209.93799999999999</v>
      </c>
      <c r="EJ46" s="9">
        <v>109.556</v>
      </c>
      <c r="EK46" s="9">
        <v>100.38200000000001</v>
      </c>
      <c r="EL46" s="9">
        <v>69.786000000000001</v>
      </c>
      <c r="EM46" s="9">
        <v>50.012</v>
      </c>
      <c r="EN46" s="9">
        <v>19.773</v>
      </c>
      <c r="EO46" s="9">
        <v>140.15299999999999</v>
      </c>
      <c r="EP46" s="9">
        <v>59.543999999999997</v>
      </c>
      <c r="EQ46" s="9">
        <v>80.608000000000004</v>
      </c>
      <c r="ER46" s="9">
        <v>92.960999999999999</v>
      </c>
      <c r="ES46" s="9">
        <v>67.418000000000006</v>
      </c>
      <c r="ET46" s="9">
        <v>25.542999999999999</v>
      </c>
      <c r="EU46" s="9">
        <v>158.71</v>
      </c>
      <c r="EV46" s="9">
        <v>67.894000000000005</v>
      </c>
      <c r="EW46" s="9">
        <v>90.816999999999993</v>
      </c>
      <c r="EX46" s="9">
        <v>154.453</v>
      </c>
      <c r="EY46" s="9">
        <v>70.27</v>
      </c>
      <c r="EZ46" s="9">
        <v>84.183000000000007</v>
      </c>
      <c r="FA46" s="9">
        <v>1821.3330000000001</v>
      </c>
      <c r="FB46" s="9">
        <v>962.88800000000003</v>
      </c>
      <c r="FC46" s="9">
        <v>858.44500000000005</v>
      </c>
      <c r="FD46" s="9">
        <v>1251.6679999999999</v>
      </c>
      <c r="FE46" s="9">
        <v>813.274</v>
      </c>
      <c r="FF46" s="9">
        <v>438.39400000000001</v>
      </c>
      <c r="FG46" s="9">
        <v>569.66499999999996</v>
      </c>
      <c r="FH46" s="9">
        <v>149.613</v>
      </c>
      <c r="FI46" s="9">
        <v>420.05200000000002</v>
      </c>
      <c r="FJ46" s="9">
        <v>213.739</v>
      </c>
      <c r="FK46" s="9">
        <v>111.014</v>
      </c>
      <c r="FL46" s="9">
        <v>102.72499999999999</v>
      </c>
      <c r="FM46" s="9">
        <v>53.362000000000002</v>
      </c>
      <c r="FN46" s="9">
        <v>31.152999999999999</v>
      </c>
      <c r="FO46" s="9">
        <v>22.207999999999998</v>
      </c>
      <c r="FP46" s="9">
        <v>22.533999999999999</v>
      </c>
      <c r="FQ46" s="9">
        <v>16.59</v>
      </c>
      <c r="FR46" s="9">
        <v>5.944</v>
      </c>
      <c r="FS46" s="9">
        <v>12.603</v>
      </c>
      <c r="FT46" s="9">
        <v>9.6340000000000003</v>
      </c>
      <c r="FU46" s="9">
        <v>2.9689999999999999</v>
      </c>
      <c r="FV46" s="9">
        <v>9.93</v>
      </c>
      <c r="FW46" s="9">
        <v>6.9550000000000001</v>
      </c>
      <c r="FX46" s="9">
        <v>2.9750000000000001</v>
      </c>
      <c r="FY46" s="9">
        <v>30.827999999999999</v>
      </c>
      <c r="FZ46" s="9">
        <v>14.563000000000001</v>
      </c>
      <c r="GA46" s="9">
        <v>16.265000000000001</v>
      </c>
      <c r="GB46" s="9">
        <v>183.54300000000001</v>
      </c>
      <c r="GC46" s="9">
        <v>92.635999999999996</v>
      </c>
      <c r="GD46" s="9">
        <v>90.906999999999996</v>
      </c>
      <c r="GE46" s="9">
        <v>63.003999999999998</v>
      </c>
      <c r="GF46" s="9">
        <v>44.865000000000002</v>
      </c>
      <c r="GG46" s="9">
        <v>18.138999999999999</v>
      </c>
      <c r="GH46" s="9">
        <v>120.539</v>
      </c>
      <c r="GI46" s="9">
        <v>47.771000000000001</v>
      </c>
      <c r="GJ46" s="9">
        <v>72.768000000000001</v>
      </c>
      <c r="GK46" s="9">
        <v>82.891000000000005</v>
      </c>
      <c r="GL46" s="9">
        <v>59.588999999999999</v>
      </c>
      <c r="GM46" s="9">
        <v>23.303000000000001</v>
      </c>
      <c r="GN46" s="9">
        <v>130.84800000000001</v>
      </c>
      <c r="GO46" s="9">
        <v>51.424999999999997</v>
      </c>
      <c r="GP46" s="9">
        <v>79.423000000000002</v>
      </c>
      <c r="GQ46" s="9">
        <v>133.142</v>
      </c>
      <c r="GR46" s="9">
        <v>57.405999999999999</v>
      </c>
      <c r="GS46" s="9">
        <v>75.736999999999995</v>
      </c>
      <c r="GT46" s="9">
        <v>491.63400000000001</v>
      </c>
      <c r="GU46" s="9">
        <v>301.33699999999999</v>
      </c>
      <c r="GV46" s="9">
        <v>190.298</v>
      </c>
      <c r="GW46" s="9">
        <v>221.18899999999999</v>
      </c>
      <c r="GX46" s="9">
        <v>166.50299999999999</v>
      </c>
      <c r="GY46" s="9">
        <v>54.686</v>
      </c>
      <c r="GZ46" s="9">
        <v>270.44499999999999</v>
      </c>
      <c r="HA46" s="9">
        <v>134.834</v>
      </c>
      <c r="HB46" s="9">
        <v>135.61099999999999</v>
      </c>
      <c r="HC46" s="9">
        <v>37.932000000000002</v>
      </c>
      <c r="HD46" s="9">
        <v>24.297999999999998</v>
      </c>
      <c r="HE46" s="9">
        <v>13.634</v>
      </c>
      <c r="HF46" s="9">
        <v>15.253</v>
      </c>
      <c r="HG46" s="9">
        <v>9.6120000000000001</v>
      </c>
      <c r="HH46" s="9">
        <v>5.641</v>
      </c>
      <c r="HI46" s="9">
        <v>3.2879999999999998</v>
      </c>
      <c r="HJ46" s="9">
        <v>2.6819999999999999</v>
      </c>
      <c r="HK46" s="9">
        <v>0.60599999999999998</v>
      </c>
      <c r="HL46" s="9">
        <v>1.6970000000000001</v>
      </c>
      <c r="HM46" s="9">
        <v>1.091</v>
      </c>
      <c r="HN46" s="9">
        <v>0.60599999999999998</v>
      </c>
      <c r="HO46" s="9">
        <v>1.591</v>
      </c>
      <c r="HP46" s="9">
        <v>1.591</v>
      </c>
      <c r="HQ46" s="9">
        <v>0</v>
      </c>
      <c r="HR46" s="9">
        <v>11.965</v>
      </c>
      <c r="HS46" s="9">
        <v>6.93</v>
      </c>
      <c r="HT46" s="9">
        <v>5.0359999999999996</v>
      </c>
      <c r="HU46" s="9">
        <v>26.395</v>
      </c>
      <c r="HV46" s="9">
        <v>16.920000000000002</v>
      </c>
      <c r="HW46" s="9">
        <v>9.4749999999999996</v>
      </c>
      <c r="HX46" s="9">
        <v>6.782</v>
      </c>
      <c r="HY46" s="9">
        <v>5.1470000000000002</v>
      </c>
      <c r="HZ46" s="9">
        <v>1.6339999999999999</v>
      </c>
      <c r="IA46" s="9">
        <v>19.613</v>
      </c>
      <c r="IB46" s="9">
        <v>11.773</v>
      </c>
      <c r="IC46" s="9">
        <v>7.84</v>
      </c>
      <c r="ID46" s="9">
        <v>10.07</v>
      </c>
      <c r="IE46" s="9">
        <v>7.8289999999999997</v>
      </c>
      <c r="IF46" s="9">
        <v>2.2400000000000002</v>
      </c>
      <c r="IG46" s="9">
        <v>27.863</v>
      </c>
      <c r="IH46" s="9">
        <v>16.468</v>
      </c>
      <c r="II46" s="9">
        <v>11.394</v>
      </c>
      <c r="IJ46" s="9">
        <v>21.31</v>
      </c>
      <c r="IK46" s="9">
        <v>12.864000000000001</v>
      </c>
      <c r="IL46" s="9">
        <v>8.4459999999999997</v>
      </c>
      <c r="IM46" s="9">
        <v>3866.8780000000002</v>
      </c>
      <c r="IN46" s="9">
        <v>2053.172</v>
      </c>
      <c r="IO46" s="9">
        <v>1813.7059999999999</v>
      </c>
      <c r="IP46" s="9">
        <v>2694.165</v>
      </c>
      <c r="IQ46" s="9">
        <v>1691.9469999999999</v>
      </c>
    </row>
    <row r="47" spans="1:251">
      <c r="A47" s="10">
        <v>42917</v>
      </c>
      <c r="B47" s="9">
        <v>13.789</v>
      </c>
      <c r="C47" s="9">
        <v>24.007000000000001</v>
      </c>
      <c r="D47" s="9">
        <v>388.15</v>
      </c>
      <c r="E47" s="9">
        <v>229.816</v>
      </c>
      <c r="F47" s="9">
        <v>158.334</v>
      </c>
      <c r="G47" s="9">
        <v>189.96899999999999</v>
      </c>
      <c r="H47" s="9">
        <v>143.21600000000001</v>
      </c>
      <c r="I47" s="9">
        <v>46.753</v>
      </c>
      <c r="J47" s="9">
        <v>198.18199999999999</v>
      </c>
      <c r="K47" s="9">
        <v>86.6</v>
      </c>
      <c r="L47" s="9">
        <v>111.581</v>
      </c>
      <c r="M47" s="9">
        <v>211.36799999999999</v>
      </c>
      <c r="N47" s="9">
        <v>156.25399999999999</v>
      </c>
      <c r="O47" s="9">
        <v>55.113999999999997</v>
      </c>
      <c r="P47" s="9">
        <v>211.70699999999999</v>
      </c>
      <c r="Q47" s="9">
        <v>90.847999999999999</v>
      </c>
      <c r="R47" s="9">
        <v>120.85899999999999</v>
      </c>
      <c r="S47" s="9">
        <v>216.81700000000001</v>
      </c>
      <c r="T47" s="9">
        <v>100.00700000000001</v>
      </c>
      <c r="U47" s="9">
        <v>116.81</v>
      </c>
      <c r="V47" s="9">
        <v>2657.03</v>
      </c>
      <c r="W47" s="9">
        <v>1434.1020000000001</v>
      </c>
      <c r="X47" s="9">
        <v>1222.9280000000001</v>
      </c>
      <c r="Y47" s="9">
        <v>1947.2739999999999</v>
      </c>
      <c r="Z47" s="9">
        <v>1296.277</v>
      </c>
      <c r="AA47" s="9">
        <v>650.99699999999996</v>
      </c>
      <c r="AB47" s="9">
        <v>709.75599999999997</v>
      </c>
      <c r="AC47" s="9">
        <v>137.82499999999999</v>
      </c>
      <c r="AD47" s="9">
        <v>571.93100000000004</v>
      </c>
      <c r="AE47" s="9">
        <v>338.92500000000001</v>
      </c>
      <c r="AF47" s="9">
        <v>181.91300000000001</v>
      </c>
      <c r="AG47" s="9">
        <v>157.012</v>
      </c>
      <c r="AH47" s="9">
        <v>63.218000000000004</v>
      </c>
      <c r="AI47" s="9">
        <v>36.570999999999998</v>
      </c>
      <c r="AJ47" s="9">
        <v>26.646999999999998</v>
      </c>
      <c r="AK47" s="9">
        <v>32.581000000000003</v>
      </c>
      <c r="AL47" s="9">
        <v>25.242000000000001</v>
      </c>
      <c r="AM47" s="9">
        <v>7.34</v>
      </c>
      <c r="AN47" s="9">
        <v>17.428999999999998</v>
      </c>
      <c r="AO47" s="9">
        <v>14.214</v>
      </c>
      <c r="AP47" s="9">
        <v>3.2149999999999999</v>
      </c>
      <c r="AQ47" s="9">
        <v>15.151999999999999</v>
      </c>
      <c r="AR47" s="9">
        <v>11.028</v>
      </c>
      <c r="AS47" s="9">
        <v>4.125</v>
      </c>
      <c r="AT47" s="9">
        <v>30.637</v>
      </c>
      <c r="AU47" s="9">
        <v>11.329000000000001</v>
      </c>
      <c r="AV47" s="9">
        <v>19.308</v>
      </c>
      <c r="AW47" s="9">
        <v>297.62700000000001</v>
      </c>
      <c r="AX47" s="9">
        <v>156.22200000000001</v>
      </c>
      <c r="AY47" s="9">
        <v>141.405</v>
      </c>
      <c r="AZ47" s="9">
        <v>131.685</v>
      </c>
      <c r="BA47" s="9">
        <v>103.944</v>
      </c>
      <c r="BB47" s="9">
        <v>27.741</v>
      </c>
      <c r="BC47" s="9">
        <v>165.94300000000001</v>
      </c>
      <c r="BD47" s="9">
        <v>52.279000000000003</v>
      </c>
      <c r="BE47" s="9">
        <v>113.664</v>
      </c>
      <c r="BF47" s="9">
        <v>159.61099999999999</v>
      </c>
      <c r="BG47" s="9">
        <v>125.241</v>
      </c>
      <c r="BH47" s="9">
        <v>34.369</v>
      </c>
      <c r="BI47" s="9">
        <v>179.31399999999999</v>
      </c>
      <c r="BJ47" s="9">
        <v>56.671999999999997</v>
      </c>
      <c r="BK47" s="9">
        <v>122.642</v>
      </c>
      <c r="BL47" s="9">
        <v>183.37200000000001</v>
      </c>
      <c r="BM47" s="9">
        <v>66.492000000000004</v>
      </c>
      <c r="BN47" s="9">
        <v>116.879</v>
      </c>
      <c r="BO47" s="9">
        <v>2548.4769999999999</v>
      </c>
      <c r="BP47" s="9">
        <v>1316.095</v>
      </c>
      <c r="BQ47" s="9">
        <v>1232.3820000000001</v>
      </c>
      <c r="BR47" s="9">
        <v>1898.3710000000001</v>
      </c>
      <c r="BS47" s="9">
        <v>1188.009</v>
      </c>
      <c r="BT47" s="9">
        <v>710.36199999999997</v>
      </c>
      <c r="BU47" s="9">
        <v>650.10599999999999</v>
      </c>
      <c r="BV47" s="9">
        <v>128.08600000000001</v>
      </c>
      <c r="BW47" s="9">
        <v>522.02</v>
      </c>
      <c r="BX47" s="9">
        <v>327.73399999999998</v>
      </c>
      <c r="BY47" s="9">
        <v>161.024</v>
      </c>
      <c r="BZ47" s="9">
        <v>166.71</v>
      </c>
      <c r="CA47" s="9">
        <v>71.637</v>
      </c>
      <c r="CB47" s="9">
        <v>43.174999999999997</v>
      </c>
      <c r="CC47" s="9">
        <v>28.462</v>
      </c>
      <c r="CD47" s="9">
        <v>31.434000000000001</v>
      </c>
      <c r="CE47" s="9">
        <v>24.968</v>
      </c>
      <c r="CF47" s="9">
        <v>6.4660000000000002</v>
      </c>
      <c r="CG47" s="9">
        <v>16.597999999999999</v>
      </c>
      <c r="CH47" s="9">
        <v>13.234</v>
      </c>
      <c r="CI47" s="9">
        <v>3.3639999999999999</v>
      </c>
      <c r="CJ47" s="9">
        <v>14.836</v>
      </c>
      <c r="CK47" s="9">
        <v>11.734</v>
      </c>
      <c r="CL47" s="9">
        <v>3.1019999999999999</v>
      </c>
      <c r="CM47" s="9">
        <v>40.203000000000003</v>
      </c>
      <c r="CN47" s="9">
        <v>18.207000000000001</v>
      </c>
      <c r="CO47" s="9">
        <v>21.995999999999999</v>
      </c>
      <c r="CP47" s="9">
        <v>285.50700000000001</v>
      </c>
      <c r="CQ47" s="9">
        <v>135.821</v>
      </c>
      <c r="CR47" s="9">
        <v>149.68600000000001</v>
      </c>
      <c r="CS47" s="9">
        <v>111.70399999999999</v>
      </c>
      <c r="CT47" s="9">
        <v>81.349000000000004</v>
      </c>
      <c r="CU47" s="9">
        <v>30.356000000000002</v>
      </c>
      <c r="CV47" s="9">
        <v>173.80199999999999</v>
      </c>
      <c r="CW47" s="9">
        <v>54.472000000000001</v>
      </c>
      <c r="CX47" s="9">
        <v>119.33</v>
      </c>
      <c r="CY47" s="9">
        <v>138.06399999999999</v>
      </c>
      <c r="CZ47" s="9">
        <v>102.19199999999999</v>
      </c>
      <c r="DA47" s="9">
        <v>35.872</v>
      </c>
      <c r="DB47" s="9">
        <v>189.67</v>
      </c>
      <c r="DC47" s="9">
        <v>58.832000000000001</v>
      </c>
      <c r="DD47" s="9">
        <v>130.83799999999999</v>
      </c>
      <c r="DE47" s="9">
        <v>190.40100000000001</v>
      </c>
      <c r="DF47" s="9">
        <v>67.706999999999994</v>
      </c>
      <c r="DG47" s="9">
        <v>122.694</v>
      </c>
      <c r="DH47" s="9">
        <v>2299.9340000000002</v>
      </c>
      <c r="DI47" s="9">
        <v>1273.1500000000001</v>
      </c>
      <c r="DJ47" s="9">
        <v>1026.7840000000001</v>
      </c>
      <c r="DK47" s="9">
        <v>1463.259</v>
      </c>
      <c r="DL47" s="9">
        <v>971.53099999999995</v>
      </c>
      <c r="DM47" s="9">
        <v>491.72800000000001</v>
      </c>
      <c r="DN47" s="9">
        <v>836.67499999999995</v>
      </c>
      <c r="DO47" s="9">
        <v>301.61900000000003</v>
      </c>
      <c r="DP47" s="9">
        <v>535.05600000000004</v>
      </c>
      <c r="DQ47" s="9">
        <v>239.07599999999999</v>
      </c>
      <c r="DR47" s="9">
        <v>129.11699999999999</v>
      </c>
      <c r="DS47" s="9">
        <v>109.959</v>
      </c>
      <c r="DT47" s="9">
        <v>67.427000000000007</v>
      </c>
      <c r="DU47" s="9">
        <v>40.598999999999997</v>
      </c>
      <c r="DV47" s="9">
        <v>26.827999999999999</v>
      </c>
      <c r="DW47" s="9">
        <v>21.32</v>
      </c>
      <c r="DX47" s="9">
        <v>18.556000000000001</v>
      </c>
      <c r="DY47" s="9">
        <v>2.7639999999999998</v>
      </c>
      <c r="DZ47" s="9">
        <v>14.08</v>
      </c>
      <c r="EA47" s="9">
        <v>11.718</v>
      </c>
      <c r="EB47" s="9">
        <v>2.3620000000000001</v>
      </c>
      <c r="EC47" s="9">
        <v>7.24</v>
      </c>
      <c r="ED47" s="9">
        <v>6.8380000000000001</v>
      </c>
      <c r="EE47" s="9">
        <v>0.40300000000000002</v>
      </c>
      <c r="EF47" s="9">
        <v>46.106999999999999</v>
      </c>
      <c r="EG47" s="9">
        <v>22.042999999999999</v>
      </c>
      <c r="EH47" s="9">
        <v>24.064</v>
      </c>
      <c r="EI47" s="9">
        <v>200.45</v>
      </c>
      <c r="EJ47" s="9">
        <v>106.11199999999999</v>
      </c>
      <c r="EK47" s="9">
        <v>94.337999999999994</v>
      </c>
      <c r="EL47" s="9">
        <v>62.636000000000003</v>
      </c>
      <c r="EM47" s="9">
        <v>44.347999999999999</v>
      </c>
      <c r="EN47" s="9">
        <v>18.288</v>
      </c>
      <c r="EO47" s="9">
        <v>137.815</v>
      </c>
      <c r="EP47" s="9">
        <v>61.764000000000003</v>
      </c>
      <c r="EQ47" s="9">
        <v>76.051000000000002</v>
      </c>
      <c r="ER47" s="9">
        <v>78.156999999999996</v>
      </c>
      <c r="ES47" s="9">
        <v>57.658999999999999</v>
      </c>
      <c r="ET47" s="9">
        <v>20.497</v>
      </c>
      <c r="EU47" s="9">
        <v>160.91900000000001</v>
      </c>
      <c r="EV47" s="9">
        <v>71.457999999999998</v>
      </c>
      <c r="EW47" s="9">
        <v>89.462000000000003</v>
      </c>
      <c r="EX47" s="9">
        <v>151.89500000000001</v>
      </c>
      <c r="EY47" s="9">
        <v>73.481999999999999</v>
      </c>
      <c r="EZ47" s="9">
        <v>78.412999999999997</v>
      </c>
      <c r="FA47" s="9">
        <v>1804.424</v>
      </c>
      <c r="FB47" s="9">
        <v>969.79600000000005</v>
      </c>
      <c r="FC47" s="9">
        <v>834.62699999999995</v>
      </c>
      <c r="FD47" s="9">
        <v>1241.4870000000001</v>
      </c>
      <c r="FE47" s="9">
        <v>802.62400000000002</v>
      </c>
      <c r="FF47" s="9">
        <v>438.863</v>
      </c>
      <c r="FG47" s="9">
        <v>562.93700000000001</v>
      </c>
      <c r="FH47" s="9">
        <v>167.172</v>
      </c>
      <c r="FI47" s="9">
        <v>395.76499999999999</v>
      </c>
      <c r="FJ47" s="9">
        <v>203.56299999999999</v>
      </c>
      <c r="FK47" s="9">
        <v>106.616</v>
      </c>
      <c r="FL47" s="9">
        <v>96.945999999999998</v>
      </c>
      <c r="FM47" s="9">
        <v>50.012999999999998</v>
      </c>
      <c r="FN47" s="9">
        <v>28.951000000000001</v>
      </c>
      <c r="FO47" s="9">
        <v>21.062000000000001</v>
      </c>
      <c r="FP47" s="9">
        <v>18.349</v>
      </c>
      <c r="FQ47" s="9">
        <v>16.027999999999999</v>
      </c>
      <c r="FR47" s="9">
        <v>2.3210000000000002</v>
      </c>
      <c r="FS47" s="9">
        <v>11.792</v>
      </c>
      <c r="FT47" s="9">
        <v>9.8729999999999993</v>
      </c>
      <c r="FU47" s="9">
        <v>1.9179999999999999</v>
      </c>
      <c r="FV47" s="9">
        <v>6.5570000000000004</v>
      </c>
      <c r="FW47" s="9">
        <v>6.1550000000000002</v>
      </c>
      <c r="FX47" s="9">
        <v>0.40300000000000002</v>
      </c>
      <c r="FY47" s="9">
        <v>31.664000000000001</v>
      </c>
      <c r="FZ47" s="9">
        <v>12.923</v>
      </c>
      <c r="GA47" s="9">
        <v>18.742000000000001</v>
      </c>
      <c r="GB47" s="9">
        <v>177.61699999999999</v>
      </c>
      <c r="GC47" s="9">
        <v>91.730999999999995</v>
      </c>
      <c r="GD47" s="9">
        <v>85.885999999999996</v>
      </c>
      <c r="GE47" s="9">
        <v>56.444000000000003</v>
      </c>
      <c r="GF47" s="9">
        <v>39.536999999999999</v>
      </c>
      <c r="GG47" s="9">
        <v>16.907</v>
      </c>
      <c r="GH47" s="9">
        <v>121.173</v>
      </c>
      <c r="GI47" s="9">
        <v>52.194000000000003</v>
      </c>
      <c r="GJ47" s="9">
        <v>68.98</v>
      </c>
      <c r="GK47" s="9">
        <v>69.403999999999996</v>
      </c>
      <c r="GL47" s="9">
        <v>50.731000000000002</v>
      </c>
      <c r="GM47" s="9">
        <v>18.672999999999998</v>
      </c>
      <c r="GN47" s="9">
        <v>134.15899999999999</v>
      </c>
      <c r="GO47" s="9">
        <v>55.884999999999998</v>
      </c>
      <c r="GP47" s="9">
        <v>78.272999999999996</v>
      </c>
      <c r="GQ47" s="9">
        <v>132.965</v>
      </c>
      <c r="GR47" s="9">
        <v>62.067</v>
      </c>
      <c r="GS47" s="9">
        <v>70.897999999999996</v>
      </c>
      <c r="GT47" s="9">
        <v>495.51100000000002</v>
      </c>
      <c r="GU47" s="9">
        <v>303.35399999999998</v>
      </c>
      <c r="GV47" s="9">
        <v>192.15600000000001</v>
      </c>
      <c r="GW47" s="9">
        <v>221.773</v>
      </c>
      <c r="GX47" s="9">
        <v>168.90700000000001</v>
      </c>
      <c r="GY47" s="9">
        <v>52.865000000000002</v>
      </c>
      <c r="GZ47" s="9">
        <v>273.738</v>
      </c>
      <c r="HA47" s="9">
        <v>134.447</v>
      </c>
      <c r="HB47" s="9">
        <v>139.291</v>
      </c>
      <c r="HC47" s="9">
        <v>35.514000000000003</v>
      </c>
      <c r="HD47" s="9">
        <v>22.501000000000001</v>
      </c>
      <c r="HE47" s="9">
        <v>13.013</v>
      </c>
      <c r="HF47" s="9">
        <v>17.414000000000001</v>
      </c>
      <c r="HG47" s="9">
        <v>11.648</v>
      </c>
      <c r="HH47" s="9">
        <v>5.766</v>
      </c>
      <c r="HI47" s="9">
        <v>2.9710000000000001</v>
      </c>
      <c r="HJ47" s="9">
        <v>2.528</v>
      </c>
      <c r="HK47" s="9">
        <v>0.44400000000000001</v>
      </c>
      <c r="HL47" s="9">
        <v>2.2890000000000001</v>
      </c>
      <c r="HM47" s="9">
        <v>1.845</v>
      </c>
      <c r="HN47" s="9">
        <v>0.44400000000000001</v>
      </c>
      <c r="HO47" s="9">
        <v>0.68300000000000005</v>
      </c>
      <c r="HP47" s="9">
        <v>0.68300000000000005</v>
      </c>
      <c r="HQ47" s="9">
        <v>0</v>
      </c>
      <c r="HR47" s="9">
        <v>14.443</v>
      </c>
      <c r="HS47" s="9">
        <v>9.1199999999999992</v>
      </c>
      <c r="HT47" s="9">
        <v>5.3220000000000001</v>
      </c>
      <c r="HU47" s="9">
        <v>22.832999999999998</v>
      </c>
      <c r="HV47" s="9">
        <v>14.381</v>
      </c>
      <c r="HW47" s="9">
        <v>8.452</v>
      </c>
      <c r="HX47" s="9">
        <v>6.1920000000000002</v>
      </c>
      <c r="HY47" s="9">
        <v>4.8109999999999999</v>
      </c>
      <c r="HZ47" s="9">
        <v>1.381</v>
      </c>
      <c r="IA47" s="9">
        <v>16.640999999999998</v>
      </c>
      <c r="IB47" s="9">
        <v>9.57</v>
      </c>
      <c r="IC47" s="9">
        <v>7.0709999999999997</v>
      </c>
      <c r="ID47" s="9">
        <v>8.7530000000000001</v>
      </c>
      <c r="IE47" s="9">
        <v>6.9279999999999999</v>
      </c>
      <c r="IF47" s="9">
        <v>1.825</v>
      </c>
      <c r="IG47" s="9">
        <v>26.760999999999999</v>
      </c>
      <c r="IH47" s="9">
        <v>15.571999999999999</v>
      </c>
      <c r="II47" s="9">
        <v>11.188000000000001</v>
      </c>
      <c r="IJ47" s="9">
        <v>18.93</v>
      </c>
      <c r="IK47" s="9">
        <v>11.414999999999999</v>
      </c>
      <c r="IL47" s="9">
        <v>7.5149999999999997</v>
      </c>
      <c r="IM47" s="9">
        <v>3865.942</v>
      </c>
      <c r="IN47" s="9">
        <v>2075.8829999999998</v>
      </c>
      <c r="IO47" s="9">
        <v>1790.059</v>
      </c>
      <c r="IP47" s="9">
        <v>2710.7089999999998</v>
      </c>
      <c r="IQ47" s="9">
        <v>1704.0989999999999</v>
      </c>
    </row>
    <row r="48" spans="1:251">
      <c r="A48" s="10">
        <v>42948</v>
      </c>
      <c r="B48" s="9">
        <v>14.521000000000001</v>
      </c>
      <c r="C48" s="9">
        <v>17.373000000000001</v>
      </c>
      <c r="D48" s="9">
        <v>364.87799999999999</v>
      </c>
      <c r="E48" s="9">
        <v>211.72800000000001</v>
      </c>
      <c r="F48" s="9">
        <v>153.15</v>
      </c>
      <c r="G48" s="9">
        <v>177.809</v>
      </c>
      <c r="H48" s="9">
        <v>133.245</v>
      </c>
      <c r="I48" s="9">
        <v>44.564</v>
      </c>
      <c r="J48" s="9">
        <v>187.06899999999999</v>
      </c>
      <c r="K48" s="9">
        <v>78.483000000000004</v>
      </c>
      <c r="L48" s="9">
        <v>108.586</v>
      </c>
      <c r="M48" s="9">
        <v>199.08</v>
      </c>
      <c r="N48" s="9">
        <v>147.852</v>
      </c>
      <c r="O48" s="9">
        <v>51.228000000000002</v>
      </c>
      <c r="P48" s="9">
        <v>198.04</v>
      </c>
      <c r="Q48" s="9">
        <v>81.424999999999997</v>
      </c>
      <c r="R48" s="9">
        <v>116.614</v>
      </c>
      <c r="S48" s="9">
        <v>203.09899999999999</v>
      </c>
      <c r="T48" s="9">
        <v>90.659000000000006</v>
      </c>
      <c r="U48" s="9">
        <v>112.44</v>
      </c>
      <c r="V48" s="9">
        <v>2662.2449999999999</v>
      </c>
      <c r="W48" s="9">
        <v>1431.769</v>
      </c>
      <c r="X48" s="9">
        <v>1230.4770000000001</v>
      </c>
      <c r="Y48" s="9">
        <v>1944.91</v>
      </c>
      <c r="Z48" s="9">
        <v>1287.519</v>
      </c>
      <c r="AA48" s="9">
        <v>657.39099999999996</v>
      </c>
      <c r="AB48" s="9">
        <v>717.33500000000004</v>
      </c>
      <c r="AC48" s="9">
        <v>144.249</v>
      </c>
      <c r="AD48" s="9">
        <v>573.08500000000004</v>
      </c>
      <c r="AE48" s="9">
        <v>325.83600000000001</v>
      </c>
      <c r="AF48" s="9">
        <v>170.82599999999999</v>
      </c>
      <c r="AG48" s="9">
        <v>155.01</v>
      </c>
      <c r="AH48" s="9">
        <v>57.968000000000004</v>
      </c>
      <c r="AI48" s="9">
        <v>35.021000000000001</v>
      </c>
      <c r="AJ48" s="9">
        <v>22.946999999999999</v>
      </c>
      <c r="AK48" s="9">
        <v>29.033999999999999</v>
      </c>
      <c r="AL48" s="9">
        <v>21.984999999999999</v>
      </c>
      <c r="AM48" s="9">
        <v>7.05</v>
      </c>
      <c r="AN48" s="9">
        <v>14.321</v>
      </c>
      <c r="AO48" s="9">
        <v>11.85</v>
      </c>
      <c r="AP48" s="9">
        <v>2.4710000000000001</v>
      </c>
      <c r="AQ48" s="9">
        <v>14.714</v>
      </c>
      <c r="AR48" s="9">
        <v>10.134</v>
      </c>
      <c r="AS48" s="9">
        <v>4.5789999999999997</v>
      </c>
      <c r="AT48" s="9">
        <v>28.934000000000001</v>
      </c>
      <c r="AU48" s="9">
        <v>13.037000000000001</v>
      </c>
      <c r="AV48" s="9">
        <v>15.897</v>
      </c>
      <c r="AW48" s="9">
        <v>291.72000000000003</v>
      </c>
      <c r="AX48" s="9">
        <v>148.91800000000001</v>
      </c>
      <c r="AY48" s="9">
        <v>142.80199999999999</v>
      </c>
      <c r="AZ48" s="9">
        <v>125.703</v>
      </c>
      <c r="BA48" s="9">
        <v>95.003</v>
      </c>
      <c r="BB48" s="9">
        <v>30.699000000000002</v>
      </c>
      <c r="BC48" s="9">
        <v>166.017</v>
      </c>
      <c r="BD48" s="9">
        <v>53.914000000000001</v>
      </c>
      <c r="BE48" s="9">
        <v>112.10299999999999</v>
      </c>
      <c r="BF48" s="9">
        <v>149.34899999999999</v>
      </c>
      <c r="BG48" s="9">
        <v>112.098</v>
      </c>
      <c r="BH48" s="9">
        <v>37.250999999999998</v>
      </c>
      <c r="BI48" s="9">
        <v>176.488</v>
      </c>
      <c r="BJ48" s="9">
        <v>58.728999999999999</v>
      </c>
      <c r="BK48" s="9">
        <v>117.759</v>
      </c>
      <c r="BL48" s="9">
        <v>180.33799999999999</v>
      </c>
      <c r="BM48" s="9">
        <v>65.763999999999996</v>
      </c>
      <c r="BN48" s="9">
        <v>114.57299999999999</v>
      </c>
      <c r="BO48" s="9">
        <v>2545.5509999999999</v>
      </c>
      <c r="BP48" s="9">
        <v>1313.683</v>
      </c>
      <c r="BQ48" s="9">
        <v>1231.8679999999999</v>
      </c>
      <c r="BR48" s="9">
        <v>1895.069</v>
      </c>
      <c r="BS48" s="9">
        <v>1190.8040000000001</v>
      </c>
      <c r="BT48" s="9">
        <v>704.26499999999999</v>
      </c>
      <c r="BU48" s="9">
        <v>650.48199999999997</v>
      </c>
      <c r="BV48" s="9">
        <v>122.879</v>
      </c>
      <c r="BW48" s="9">
        <v>527.60299999999995</v>
      </c>
      <c r="BX48" s="9">
        <v>331.53199999999998</v>
      </c>
      <c r="BY48" s="9">
        <v>161.643</v>
      </c>
      <c r="BZ48" s="9">
        <v>169.88800000000001</v>
      </c>
      <c r="CA48" s="9">
        <v>69.837000000000003</v>
      </c>
      <c r="CB48" s="9">
        <v>36.17</v>
      </c>
      <c r="CC48" s="9">
        <v>33.665999999999997</v>
      </c>
      <c r="CD48" s="9">
        <v>37.225000000000001</v>
      </c>
      <c r="CE48" s="9">
        <v>24.506</v>
      </c>
      <c r="CF48" s="9">
        <v>12.718999999999999</v>
      </c>
      <c r="CG48" s="9">
        <v>16.78</v>
      </c>
      <c r="CH48" s="9">
        <v>10.968999999999999</v>
      </c>
      <c r="CI48" s="9">
        <v>5.8109999999999999</v>
      </c>
      <c r="CJ48" s="9">
        <v>20.445</v>
      </c>
      <c r="CK48" s="9">
        <v>13.538</v>
      </c>
      <c r="CL48" s="9">
        <v>6.907</v>
      </c>
      <c r="CM48" s="9">
        <v>32.612000000000002</v>
      </c>
      <c r="CN48" s="9">
        <v>11.664</v>
      </c>
      <c r="CO48" s="9">
        <v>20.948</v>
      </c>
      <c r="CP48" s="9">
        <v>287.76600000000002</v>
      </c>
      <c r="CQ48" s="9">
        <v>139.28399999999999</v>
      </c>
      <c r="CR48" s="9">
        <v>148.482</v>
      </c>
      <c r="CS48" s="9">
        <v>113.488</v>
      </c>
      <c r="CT48" s="9">
        <v>87.909000000000006</v>
      </c>
      <c r="CU48" s="9">
        <v>25.58</v>
      </c>
      <c r="CV48" s="9">
        <v>174.27799999999999</v>
      </c>
      <c r="CW48" s="9">
        <v>51.375</v>
      </c>
      <c r="CX48" s="9">
        <v>122.902</v>
      </c>
      <c r="CY48" s="9">
        <v>144.09899999999999</v>
      </c>
      <c r="CZ48" s="9">
        <v>106.999</v>
      </c>
      <c r="DA48" s="9">
        <v>37.1</v>
      </c>
      <c r="DB48" s="9">
        <v>187.43299999999999</v>
      </c>
      <c r="DC48" s="9">
        <v>54.643999999999998</v>
      </c>
      <c r="DD48" s="9">
        <v>132.78899999999999</v>
      </c>
      <c r="DE48" s="9">
        <v>191.05799999999999</v>
      </c>
      <c r="DF48" s="9">
        <v>62.344000000000001</v>
      </c>
      <c r="DG48" s="9">
        <v>128.714</v>
      </c>
      <c r="DH48" s="9">
        <v>2311.268</v>
      </c>
      <c r="DI48" s="9">
        <v>1273.019</v>
      </c>
      <c r="DJ48" s="9">
        <v>1038.249</v>
      </c>
      <c r="DK48" s="9">
        <v>1471.2059999999999</v>
      </c>
      <c r="DL48" s="9">
        <v>976.37199999999996</v>
      </c>
      <c r="DM48" s="9">
        <v>494.83300000000003</v>
      </c>
      <c r="DN48" s="9">
        <v>840.06299999999999</v>
      </c>
      <c r="DO48" s="9">
        <v>296.64699999999999</v>
      </c>
      <c r="DP48" s="9">
        <v>543.41600000000005</v>
      </c>
      <c r="DQ48" s="9">
        <v>259.88099999999997</v>
      </c>
      <c r="DR48" s="9">
        <v>146.595</v>
      </c>
      <c r="DS48" s="9">
        <v>113.285</v>
      </c>
      <c r="DT48" s="9">
        <v>75.736000000000004</v>
      </c>
      <c r="DU48" s="9">
        <v>47.841999999999999</v>
      </c>
      <c r="DV48" s="9">
        <v>27.893999999999998</v>
      </c>
      <c r="DW48" s="9">
        <v>27.434000000000001</v>
      </c>
      <c r="DX48" s="9">
        <v>22.478000000000002</v>
      </c>
      <c r="DY48" s="9">
        <v>4.9560000000000004</v>
      </c>
      <c r="DZ48" s="9">
        <v>15.394</v>
      </c>
      <c r="EA48" s="9">
        <v>13.936</v>
      </c>
      <c r="EB48" s="9">
        <v>1.458</v>
      </c>
      <c r="EC48" s="9">
        <v>12.04</v>
      </c>
      <c r="ED48" s="9">
        <v>8.5419999999999998</v>
      </c>
      <c r="EE48" s="9">
        <v>3.4980000000000002</v>
      </c>
      <c r="EF48" s="9">
        <v>48.302999999999997</v>
      </c>
      <c r="EG48" s="9">
        <v>25.364000000000001</v>
      </c>
      <c r="EH48" s="9">
        <v>22.937999999999999</v>
      </c>
      <c r="EI48" s="9">
        <v>209.76</v>
      </c>
      <c r="EJ48" s="9">
        <v>115.428</v>
      </c>
      <c r="EK48" s="9">
        <v>94.331999999999994</v>
      </c>
      <c r="EL48" s="9">
        <v>69.679000000000002</v>
      </c>
      <c r="EM48" s="9">
        <v>54.901000000000003</v>
      </c>
      <c r="EN48" s="9">
        <v>14.778</v>
      </c>
      <c r="EO48" s="9">
        <v>140.08099999999999</v>
      </c>
      <c r="EP48" s="9">
        <v>60.527999999999999</v>
      </c>
      <c r="EQ48" s="9">
        <v>79.554000000000002</v>
      </c>
      <c r="ER48" s="9">
        <v>90.745999999999995</v>
      </c>
      <c r="ES48" s="9">
        <v>71.087999999999994</v>
      </c>
      <c r="ET48" s="9">
        <v>19.658000000000001</v>
      </c>
      <c r="EU48" s="9">
        <v>169.13499999999999</v>
      </c>
      <c r="EV48" s="9">
        <v>75.507999999999996</v>
      </c>
      <c r="EW48" s="9">
        <v>93.626999999999995</v>
      </c>
      <c r="EX48" s="9">
        <v>155.47499999999999</v>
      </c>
      <c r="EY48" s="9">
        <v>74.463999999999999</v>
      </c>
      <c r="EZ48" s="9">
        <v>81.010999999999996</v>
      </c>
      <c r="FA48" s="9">
        <v>1816.748</v>
      </c>
      <c r="FB48" s="9">
        <v>970.24400000000003</v>
      </c>
      <c r="FC48" s="9">
        <v>846.505</v>
      </c>
      <c r="FD48" s="9">
        <v>1245.328</v>
      </c>
      <c r="FE48" s="9">
        <v>806.149</v>
      </c>
      <c r="FF48" s="9">
        <v>439.17899999999997</v>
      </c>
      <c r="FG48" s="9">
        <v>571.41999999999996</v>
      </c>
      <c r="FH48" s="9">
        <v>164.095</v>
      </c>
      <c r="FI48" s="9">
        <v>407.32600000000002</v>
      </c>
      <c r="FJ48" s="9">
        <v>219.04400000000001</v>
      </c>
      <c r="FK48" s="9">
        <v>118.065</v>
      </c>
      <c r="FL48" s="9">
        <v>100.979</v>
      </c>
      <c r="FM48" s="9">
        <v>53.637</v>
      </c>
      <c r="FN48" s="9">
        <v>30.844000000000001</v>
      </c>
      <c r="FO48" s="9">
        <v>22.792999999999999</v>
      </c>
      <c r="FP48" s="9">
        <v>22.966000000000001</v>
      </c>
      <c r="FQ48" s="9">
        <v>18.472000000000001</v>
      </c>
      <c r="FR48" s="9">
        <v>4.4939999999999998</v>
      </c>
      <c r="FS48" s="9">
        <v>12.619</v>
      </c>
      <c r="FT48" s="9">
        <v>11.381</v>
      </c>
      <c r="FU48" s="9">
        <v>1.238</v>
      </c>
      <c r="FV48" s="9">
        <v>10.347</v>
      </c>
      <c r="FW48" s="9">
        <v>7.0919999999999996</v>
      </c>
      <c r="FX48" s="9">
        <v>3.2559999999999998</v>
      </c>
      <c r="FY48" s="9">
        <v>30.670999999999999</v>
      </c>
      <c r="FZ48" s="9">
        <v>12.372</v>
      </c>
      <c r="GA48" s="9">
        <v>18.298999999999999</v>
      </c>
      <c r="GB48" s="9">
        <v>185.642</v>
      </c>
      <c r="GC48" s="9">
        <v>100.145</v>
      </c>
      <c r="GD48" s="9">
        <v>85.497</v>
      </c>
      <c r="GE48" s="9">
        <v>65.647999999999996</v>
      </c>
      <c r="GF48" s="9">
        <v>51.146999999999998</v>
      </c>
      <c r="GG48" s="9">
        <v>14.500999999999999</v>
      </c>
      <c r="GH48" s="9">
        <v>119.994</v>
      </c>
      <c r="GI48" s="9">
        <v>48.997999999999998</v>
      </c>
      <c r="GJ48" s="9">
        <v>70.997</v>
      </c>
      <c r="GK48" s="9">
        <v>82.248000000000005</v>
      </c>
      <c r="GL48" s="9">
        <v>63.329000000000001</v>
      </c>
      <c r="GM48" s="9">
        <v>18.919</v>
      </c>
      <c r="GN48" s="9">
        <v>136.79599999999999</v>
      </c>
      <c r="GO48" s="9">
        <v>54.735999999999997</v>
      </c>
      <c r="GP48" s="9">
        <v>82.061000000000007</v>
      </c>
      <c r="GQ48" s="9">
        <v>132.614</v>
      </c>
      <c r="GR48" s="9">
        <v>60.378</v>
      </c>
      <c r="GS48" s="9">
        <v>72.234999999999999</v>
      </c>
      <c r="GT48" s="9">
        <v>494.52</v>
      </c>
      <c r="GU48" s="9">
        <v>302.77600000000001</v>
      </c>
      <c r="GV48" s="9">
        <v>191.745</v>
      </c>
      <c r="GW48" s="9">
        <v>225.87799999999999</v>
      </c>
      <c r="GX48" s="9">
        <v>170.22300000000001</v>
      </c>
      <c r="GY48" s="9">
        <v>55.654000000000003</v>
      </c>
      <c r="GZ48" s="9">
        <v>268.64299999999997</v>
      </c>
      <c r="HA48" s="9">
        <v>132.55199999999999</v>
      </c>
      <c r="HB48" s="9">
        <v>136.09</v>
      </c>
      <c r="HC48" s="9">
        <v>40.835999999999999</v>
      </c>
      <c r="HD48" s="9">
        <v>28.530999999999999</v>
      </c>
      <c r="HE48" s="9">
        <v>12.305999999999999</v>
      </c>
      <c r="HF48" s="9">
        <v>22.099</v>
      </c>
      <c r="HG48" s="9">
        <v>16.998000000000001</v>
      </c>
      <c r="HH48" s="9">
        <v>5.101</v>
      </c>
      <c r="HI48" s="9">
        <v>4.4669999999999996</v>
      </c>
      <c r="HJ48" s="9">
        <v>4.0060000000000002</v>
      </c>
      <c r="HK48" s="9">
        <v>0.46100000000000002</v>
      </c>
      <c r="HL48" s="9">
        <v>2.7749999999999999</v>
      </c>
      <c r="HM48" s="9">
        <v>2.5550000000000002</v>
      </c>
      <c r="HN48" s="9">
        <v>0.219</v>
      </c>
      <c r="HO48" s="9">
        <v>1.6930000000000001</v>
      </c>
      <c r="HP48" s="9">
        <v>1.45</v>
      </c>
      <c r="HQ48" s="9">
        <v>0.24199999999999999</v>
      </c>
      <c r="HR48" s="9">
        <v>17.632000000000001</v>
      </c>
      <c r="HS48" s="9">
        <v>12.992000000000001</v>
      </c>
      <c r="HT48" s="9">
        <v>4.6399999999999997</v>
      </c>
      <c r="HU48" s="9">
        <v>24.117999999999999</v>
      </c>
      <c r="HV48" s="9">
        <v>15.282999999999999</v>
      </c>
      <c r="HW48" s="9">
        <v>8.8350000000000009</v>
      </c>
      <c r="HX48" s="9">
        <v>4.0309999999999997</v>
      </c>
      <c r="HY48" s="9">
        <v>3.7530000000000001</v>
      </c>
      <c r="HZ48" s="9">
        <v>0.27800000000000002</v>
      </c>
      <c r="IA48" s="9">
        <v>20.087</v>
      </c>
      <c r="IB48" s="9">
        <v>11.53</v>
      </c>
      <c r="IC48" s="9">
        <v>8.5570000000000004</v>
      </c>
      <c r="ID48" s="9">
        <v>8.4979999999999993</v>
      </c>
      <c r="IE48" s="9">
        <v>7.7590000000000003</v>
      </c>
      <c r="IF48" s="9">
        <v>0.73899999999999999</v>
      </c>
      <c r="IG48" s="9">
        <v>32.338000000000001</v>
      </c>
      <c r="IH48" s="9">
        <v>20.771999999999998</v>
      </c>
      <c r="II48" s="9">
        <v>11.566000000000001</v>
      </c>
      <c r="IJ48" s="9">
        <v>22.861000000000001</v>
      </c>
      <c r="IK48" s="9">
        <v>14.085000000000001</v>
      </c>
      <c r="IL48" s="9">
        <v>8.7759999999999998</v>
      </c>
      <c r="IM48" s="9">
        <v>3849.741</v>
      </c>
      <c r="IN48" s="9">
        <v>2049.163</v>
      </c>
      <c r="IO48" s="9">
        <v>1800.578</v>
      </c>
      <c r="IP48" s="9">
        <v>2700.5729999999999</v>
      </c>
      <c r="IQ48" s="9">
        <v>1681.6880000000001</v>
      </c>
    </row>
    <row r="49" spans="1:251">
      <c r="A49" s="10">
        <v>42979</v>
      </c>
      <c r="B49" s="9">
        <v>13.303000000000001</v>
      </c>
      <c r="C49" s="9">
        <v>15.525</v>
      </c>
      <c r="D49" s="9">
        <v>345.13799999999998</v>
      </c>
      <c r="E49" s="9">
        <v>199.405</v>
      </c>
      <c r="F49" s="9">
        <v>145.733</v>
      </c>
      <c r="G49" s="9">
        <v>162.553</v>
      </c>
      <c r="H49" s="9">
        <v>124.39400000000001</v>
      </c>
      <c r="I49" s="9">
        <v>38.158999999999999</v>
      </c>
      <c r="J49" s="9">
        <v>182.58500000000001</v>
      </c>
      <c r="K49" s="9">
        <v>75.010999999999996</v>
      </c>
      <c r="L49" s="9">
        <v>107.574</v>
      </c>
      <c r="M49" s="9">
        <v>182.1</v>
      </c>
      <c r="N49" s="9">
        <v>138.72300000000001</v>
      </c>
      <c r="O49" s="9">
        <v>43.377000000000002</v>
      </c>
      <c r="P49" s="9">
        <v>191.11199999999999</v>
      </c>
      <c r="Q49" s="9">
        <v>77.388000000000005</v>
      </c>
      <c r="R49" s="9">
        <v>113.724</v>
      </c>
      <c r="S49" s="9">
        <v>200.28100000000001</v>
      </c>
      <c r="T49" s="9">
        <v>89.962000000000003</v>
      </c>
      <c r="U49" s="9">
        <v>110.319</v>
      </c>
      <c r="V49" s="9">
        <v>2666.4430000000002</v>
      </c>
      <c r="W49" s="9">
        <v>1430.069</v>
      </c>
      <c r="X49" s="9">
        <v>1236.375</v>
      </c>
      <c r="Y49" s="9">
        <v>1963.3610000000001</v>
      </c>
      <c r="Z49" s="9">
        <v>1287.0409999999999</v>
      </c>
      <c r="AA49" s="9">
        <v>676.32</v>
      </c>
      <c r="AB49" s="9">
        <v>703.08199999999999</v>
      </c>
      <c r="AC49" s="9">
        <v>143.02799999999999</v>
      </c>
      <c r="AD49" s="9">
        <v>560.05499999999995</v>
      </c>
      <c r="AE49" s="9">
        <v>320.49200000000002</v>
      </c>
      <c r="AF49" s="9">
        <v>170.54599999999999</v>
      </c>
      <c r="AG49" s="9">
        <v>149.946</v>
      </c>
      <c r="AH49" s="9">
        <v>54.134</v>
      </c>
      <c r="AI49" s="9">
        <v>30.2</v>
      </c>
      <c r="AJ49" s="9">
        <v>23.933</v>
      </c>
      <c r="AK49" s="9">
        <v>25.744</v>
      </c>
      <c r="AL49" s="9">
        <v>21.059000000000001</v>
      </c>
      <c r="AM49" s="9">
        <v>4.6840000000000002</v>
      </c>
      <c r="AN49" s="9">
        <v>11.266</v>
      </c>
      <c r="AO49" s="9">
        <v>7.9829999999999997</v>
      </c>
      <c r="AP49" s="9">
        <v>3.2839999999999998</v>
      </c>
      <c r="AQ49" s="9">
        <v>14.478</v>
      </c>
      <c r="AR49" s="9">
        <v>13.077</v>
      </c>
      <c r="AS49" s="9">
        <v>1.401</v>
      </c>
      <c r="AT49" s="9">
        <v>28.39</v>
      </c>
      <c r="AU49" s="9">
        <v>9.141</v>
      </c>
      <c r="AV49" s="9">
        <v>19.248999999999999</v>
      </c>
      <c r="AW49" s="9">
        <v>288.62799999999999</v>
      </c>
      <c r="AX49" s="9">
        <v>151.13499999999999</v>
      </c>
      <c r="AY49" s="9">
        <v>137.49299999999999</v>
      </c>
      <c r="AZ49" s="9">
        <v>124.102</v>
      </c>
      <c r="BA49" s="9">
        <v>95.766999999999996</v>
      </c>
      <c r="BB49" s="9">
        <v>28.335000000000001</v>
      </c>
      <c r="BC49" s="9">
        <v>164.52500000000001</v>
      </c>
      <c r="BD49" s="9">
        <v>55.368000000000002</v>
      </c>
      <c r="BE49" s="9">
        <v>109.158</v>
      </c>
      <c r="BF49" s="9">
        <v>143.208</v>
      </c>
      <c r="BG49" s="9">
        <v>111.4</v>
      </c>
      <c r="BH49" s="9">
        <v>31.808</v>
      </c>
      <c r="BI49" s="9">
        <v>177.285</v>
      </c>
      <c r="BJ49" s="9">
        <v>59.146000000000001</v>
      </c>
      <c r="BK49" s="9">
        <v>118.13800000000001</v>
      </c>
      <c r="BL49" s="9">
        <v>175.791</v>
      </c>
      <c r="BM49" s="9">
        <v>63.35</v>
      </c>
      <c r="BN49" s="9">
        <v>112.441</v>
      </c>
      <c r="BO49" s="9">
        <v>2573.7559999999999</v>
      </c>
      <c r="BP49" s="9">
        <v>1328.9190000000001</v>
      </c>
      <c r="BQ49" s="9">
        <v>1244.837</v>
      </c>
      <c r="BR49" s="9">
        <v>1908.6310000000001</v>
      </c>
      <c r="BS49" s="9">
        <v>1201.269</v>
      </c>
      <c r="BT49" s="9">
        <v>707.36199999999997</v>
      </c>
      <c r="BU49" s="9">
        <v>665.12400000000002</v>
      </c>
      <c r="BV49" s="9">
        <v>127.649</v>
      </c>
      <c r="BW49" s="9">
        <v>537.47500000000002</v>
      </c>
      <c r="BX49" s="9">
        <v>317.51100000000002</v>
      </c>
      <c r="BY49" s="9">
        <v>155.25700000000001</v>
      </c>
      <c r="BZ49" s="9">
        <v>162.25399999999999</v>
      </c>
      <c r="CA49" s="9">
        <v>65.706999999999994</v>
      </c>
      <c r="CB49" s="9">
        <v>37.265999999999998</v>
      </c>
      <c r="CC49" s="9">
        <v>28.44</v>
      </c>
      <c r="CD49" s="9">
        <v>32.244</v>
      </c>
      <c r="CE49" s="9">
        <v>25.228000000000002</v>
      </c>
      <c r="CF49" s="9">
        <v>7.016</v>
      </c>
      <c r="CG49" s="9">
        <v>14.55</v>
      </c>
      <c r="CH49" s="9">
        <v>10.186</v>
      </c>
      <c r="CI49" s="9">
        <v>4.3639999999999999</v>
      </c>
      <c r="CJ49" s="9">
        <v>17.693000000000001</v>
      </c>
      <c r="CK49" s="9">
        <v>15.042</v>
      </c>
      <c r="CL49" s="9">
        <v>2.6520000000000001</v>
      </c>
      <c r="CM49" s="9">
        <v>33.463000000000001</v>
      </c>
      <c r="CN49" s="9">
        <v>12.039</v>
      </c>
      <c r="CO49" s="9">
        <v>21.423999999999999</v>
      </c>
      <c r="CP49" s="9">
        <v>275.74400000000003</v>
      </c>
      <c r="CQ49" s="9">
        <v>129.54</v>
      </c>
      <c r="CR49" s="9">
        <v>146.20400000000001</v>
      </c>
      <c r="CS49" s="9">
        <v>111.242</v>
      </c>
      <c r="CT49" s="9">
        <v>84.320999999999998</v>
      </c>
      <c r="CU49" s="9">
        <v>26.92</v>
      </c>
      <c r="CV49" s="9">
        <v>164.50200000000001</v>
      </c>
      <c r="CW49" s="9">
        <v>45.219000000000001</v>
      </c>
      <c r="CX49" s="9">
        <v>119.283</v>
      </c>
      <c r="CY49" s="9">
        <v>135.96700000000001</v>
      </c>
      <c r="CZ49" s="9">
        <v>103.503</v>
      </c>
      <c r="DA49" s="9">
        <v>32.463999999999999</v>
      </c>
      <c r="DB49" s="9">
        <v>181.54400000000001</v>
      </c>
      <c r="DC49" s="9">
        <v>51.753999999999998</v>
      </c>
      <c r="DD49" s="9">
        <v>129.79</v>
      </c>
      <c r="DE49" s="9">
        <v>179.05199999999999</v>
      </c>
      <c r="DF49" s="9">
        <v>55.405000000000001</v>
      </c>
      <c r="DG49" s="9">
        <v>123.64700000000001</v>
      </c>
      <c r="DH49" s="9">
        <v>2316.9699999999998</v>
      </c>
      <c r="DI49" s="9">
        <v>1274.9590000000001</v>
      </c>
      <c r="DJ49" s="9">
        <v>1042.01</v>
      </c>
      <c r="DK49" s="9">
        <v>1484.4359999999999</v>
      </c>
      <c r="DL49" s="9">
        <v>989.69100000000003</v>
      </c>
      <c r="DM49" s="9">
        <v>494.745</v>
      </c>
      <c r="DN49" s="9">
        <v>832.53399999999999</v>
      </c>
      <c r="DO49" s="9">
        <v>285.26799999999997</v>
      </c>
      <c r="DP49" s="9">
        <v>547.26499999999999</v>
      </c>
      <c r="DQ49" s="9">
        <v>243.58</v>
      </c>
      <c r="DR49" s="9">
        <v>130.489</v>
      </c>
      <c r="DS49" s="9">
        <v>113.09099999999999</v>
      </c>
      <c r="DT49" s="9">
        <v>72.328999999999994</v>
      </c>
      <c r="DU49" s="9">
        <v>42.054000000000002</v>
      </c>
      <c r="DV49" s="9">
        <v>30.274999999999999</v>
      </c>
      <c r="DW49" s="9">
        <v>23.911000000000001</v>
      </c>
      <c r="DX49" s="9">
        <v>18.055</v>
      </c>
      <c r="DY49" s="9">
        <v>5.8559999999999999</v>
      </c>
      <c r="DZ49" s="9">
        <v>14.289</v>
      </c>
      <c r="EA49" s="9">
        <v>11.36</v>
      </c>
      <c r="EB49" s="9">
        <v>2.9289999999999998</v>
      </c>
      <c r="EC49" s="9">
        <v>9.6219999999999999</v>
      </c>
      <c r="ED49" s="9">
        <v>6.6950000000000003</v>
      </c>
      <c r="EE49" s="9">
        <v>2.927</v>
      </c>
      <c r="EF49" s="9">
        <v>48.417999999999999</v>
      </c>
      <c r="EG49" s="9">
        <v>24</v>
      </c>
      <c r="EH49" s="9">
        <v>24.419</v>
      </c>
      <c r="EI49" s="9">
        <v>200.71</v>
      </c>
      <c r="EJ49" s="9">
        <v>104.851</v>
      </c>
      <c r="EK49" s="9">
        <v>95.858999999999995</v>
      </c>
      <c r="EL49" s="9">
        <v>62.798000000000002</v>
      </c>
      <c r="EM49" s="9">
        <v>45.64</v>
      </c>
      <c r="EN49" s="9">
        <v>17.158000000000001</v>
      </c>
      <c r="EO49" s="9">
        <v>137.91200000000001</v>
      </c>
      <c r="EP49" s="9">
        <v>59.210999999999999</v>
      </c>
      <c r="EQ49" s="9">
        <v>78.701999999999998</v>
      </c>
      <c r="ER49" s="9">
        <v>83.349000000000004</v>
      </c>
      <c r="ES49" s="9">
        <v>61.103000000000002</v>
      </c>
      <c r="ET49" s="9">
        <v>22.245000000000001</v>
      </c>
      <c r="EU49" s="9">
        <v>160.23099999999999</v>
      </c>
      <c r="EV49" s="9">
        <v>69.385000000000005</v>
      </c>
      <c r="EW49" s="9">
        <v>90.846000000000004</v>
      </c>
      <c r="EX49" s="9">
        <v>152.202</v>
      </c>
      <c r="EY49" s="9">
        <v>70.570999999999998</v>
      </c>
      <c r="EZ49" s="9">
        <v>81.631</v>
      </c>
      <c r="FA49" s="9">
        <v>1827.981</v>
      </c>
      <c r="FB49" s="9">
        <v>976.70299999999997</v>
      </c>
      <c r="FC49" s="9">
        <v>851.27800000000002</v>
      </c>
      <c r="FD49" s="9">
        <v>1257.33</v>
      </c>
      <c r="FE49" s="9">
        <v>818.43399999999997</v>
      </c>
      <c r="FF49" s="9">
        <v>438.89699999999999</v>
      </c>
      <c r="FG49" s="9">
        <v>570.65099999999995</v>
      </c>
      <c r="FH49" s="9">
        <v>158.26900000000001</v>
      </c>
      <c r="FI49" s="9">
        <v>412.38200000000001</v>
      </c>
      <c r="FJ49" s="9">
        <v>206.37799999999999</v>
      </c>
      <c r="FK49" s="9">
        <v>102.721</v>
      </c>
      <c r="FL49" s="9">
        <v>103.658</v>
      </c>
      <c r="FM49" s="9">
        <v>57.850999999999999</v>
      </c>
      <c r="FN49" s="9">
        <v>31.155000000000001</v>
      </c>
      <c r="FO49" s="9">
        <v>26.696999999999999</v>
      </c>
      <c r="FP49" s="9">
        <v>20.946999999999999</v>
      </c>
      <c r="FQ49" s="9">
        <v>15.477</v>
      </c>
      <c r="FR49" s="9">
        <v>5.47</v>
      </c>
      <c r="FS49" s="9">
        <v>13.103999999999999</v>
      </c>
      <c r="FT49" s="9">
        <v>10.561</v>
      </c>
      <c r="FU49" s="9">
        <v>2.5430000000000001</v>
      </c>
      <c r="FV49" s="9">
        <v>7.843</v>
      </c>
      <c r="FW49" s="9">
        <v>4.9160000000000004</v>
      </c>
      <c r="FX49" s="9">
        <v>2.927</v>
      </c>
      <c r="FY49" s="9">
        <v>36.904000000000003</v>
      </c>
      <c r="FZ49" s="9">
        <v>15.677</v>
      </c>
      <c r="GA49" s="9">
        <v>21.227</v>
      </c>
      <c r="GB49" s="9">
        <v>174.89400000000001</v>
      </c>
      <c r="GC49" s="9">
        <v>86.29</v>
      </c>
      <c r="GD49" s="9">
        <v>88.603999999999999</v>
      </c>
      <c r="GE49" s="9">
        <v>56.688000000000002</v>
      </c>
      <c r="GF49" s="9">
        <v>41.222000000000001</v>
      </c>
      <c r="GG49" s="9">
        <v>15.465999999999999</v>
      </c>
      <c r="GH49" s="9">
        <v>118.206</v>
      </c>
      <c r="GI49" s="9">
        <v>45.067999999999998</v>
      </c>
      <c r="GJ49" s="9">
        <v>73.138000000000005</v>
      </c>
      <c r="GK49" s="9">
        <v>74.275000000000006</v>
      </c>
      <c r="GL49" s="9">
        <v>54.107999999999997</v>
      </c>
      <c r="GM49" s="9">
        <v>20.167999999999999</v>
      </c>
      <c r="GN49" s="9">
        <v>132.10300000000001</v>
      </c>
      <c r="GO49" s="9">
        <v>48.613</v>
      </c>
      <c r="GP49" s="9">
        <v>83.49</v>
      </c>
      <c r="GQ49" s="9">
        <v>131.309</v>
      </c>
      <c r="GR49" s="9">
        <v>55.628999999999998</v>
      </c>
      <c r="GS49" s="9">
        <v>75.680000000000007</v>
      </c>
      <c r="GT49" s="9">
        <v>488.98899999999998</v>
      </c>
      <c r="GU49" s="9">
        <v>298.25599999999997</v>
      </c>
      <c r="GV49" s="9">
        <v>190.732</v>
      </c>
      <c r="GW49" s="9">
        <v>227.10599999999999</v>
      </c>
      <c r="GX49" s="9">
        <v>171.25700000000001</v>
      </c>
      <c r="GY49" s="9">
        <v>55.847999999999999</v>
      </c>
      <c r="GZ49" s="9">
        <v>261.88299999999998</v>
      </c>
      <c r="HA49" s="9">
        <v>126.999</v>
      </c>
      <c r="HB49" s="9">
        <v>134.88399999999999</v>
      </c>
      <c r="HC49" s="9">
        <v>37.201999999999998</v>
      </c>
      <c r="HD49" s="9">
        <v>27.768000000000001</v>
      </c>
      <c r="HE49" s="9">
        <v>9.4339999999999993</v>
      </c>
      <c r="HF49" s="9">
        <v>14.478</v>
      </c>
      <c r="HG49" s="9">
        <v>10.9</v>
      </c>
      <c r="HH49" s="9">
        <v>3.5779999999999998</v>
      </c>
      <c r="HI49" s="9">
        <v>2.964</v>
      </c>
      <c r="HJ49" s="9">
        <v>2.577</v>
      </c>
      <c r="HK49" s="9">
        <v>0.38700000000000001</v>
      </c>
      <c r="HL49" s="9">
        <v>1.1859999999999999</v>
      </c>
      <c r="HM49" s="9">
        <v>0.79900000000000004</v>
      </c>
      <c r="HN49" s="9">
        <v>0.38700000000000001</v>
      </c>
      <c r="HO49" s="9">
        <v>1.778</v>
      </c>
      <c r="HP49" s="9">
        <v>1.778</v>
      </c>
      <c r="HQ49" s="9">
        <v>0</v>
      </c>
      <c r="HR49" s="9">
        <v>11.513999999999999</v>
      </c>
      <c r="HS49" s="9">
        <v>8.3230000000000004</v>
      </c>
      <c r="HT49" s="9">
        <v>3.1920000000000002</v>
      </c>
      <c r="HU49" s="9">
        <v>25.815999999999999</v>
      </c>
      <c r="HV49" s="9">
        <v>18.561</v>
      </c>
      <c r="HW49" s="9">
        <v>7.2549999999999999</v>
      </c>
      <c r="HX49" s="9">
        <v>6.11</v>
      </c>
      <c r="HY49" s="9">
        <v>4.4180000000000001</v>
      </c>
      <c r="HZ49" s="9">
        <v>1.6910000000000001</v>
      </c>
      <c r="IA49" s="9">
        <v>19.707000000000001</v>
      </c>
      <c r="IB49" s="9">
        <v>14.143000000000001</v>
      </c>
      <c r="IC49" s="9">
        <v>5.5640000000000001</v>
      </c>
      <c r="ID49" s="9">
        <v>9.0730000000000004</v>
      </c>
      <c r="IE49" s="9">
        <v>6.9960000000000004</v>
      </c>
      <c r="IF49" s="9">
        <v>2.0779999999999998</v>
      </c>
      <c r="IG49" s="9">
        <v>28.128</v>
      </c>
      <c r="IH49" s="9">
        <v>20.771999999999998</v>
      </c>
      <c r="II49" s="9">
        <v>7.3559999999999999</v>
      </c>
      <c r="IJ49" s="9">
        <v>20.891999999999999</v>
      </c>
      <c r="IK49" s="9">
        <v>14.942</v>
      </c>
      <c r="IL49" s="9">
        <v>5.9509999999999996</v>
      </c>
      <c r="IM49" s="9">
        <v>3900.6979999999999</v>
      </c>
      <c r="IN49" s="9">
        <v>2080.6709999999998</v>
      </c>
      <c r="IO49" s="9">
        <v>1820.027</v>
      </c>
      <c r="IP49" s="9">
        <v>2725.6729999999998</v>
      </c>
      <c r="IQ49" s="9">
        <v>1713.818</v>
      </c>
    </row>
    <row r="50" spans="1:251">
      <c r="A50" s="10">
        <v>43009</v>
      </c>
      <c r="B50" s="9">
        <v>16.11</v>
      </c>
      <c r="C50" s="9">
        <v>12.638</v>
      </c>
      <c r="D50" s="9">
        <v>357.435</v>
      </c>
      <c r="E50" s="9">
        <v>215.245</v>
      </c>
      <c r="F50" s="9">
        <v>142.19</v>
      </c>
      <c r="G50" s="9">
        <v>170.37</v>
      </c>
      <c r="H50" s="9">
        <v>135.53700000000001</v>
      </c>
      <c r="I50" s="9">
        <v>34.832000000000001</v>
      </c>
      <c r="J50" s="9">
        <v>187.065</v>
      </c>
      <c r="K50" s="9">
        <v>79.707999999999998</v>
      </c>
      <c r="L50" s="9">
        <v>107.357</v>
      </c>
      <c r="M50" s="9">
        <v>186.98599999999999</v>
      </c>
      <c r="N50" s="9">
        <v>149.06899999999999</v>
      </c>
      <c r="O50" s="9">
        <v>37.915999999999997</v>
      </c>
      <c r="P50" s="9">
        <v>198.834</v>
      </c>
      <c r="Q50" s="9">
        <v>85.561999999999998</v>
      </c>
      <c r="R50" s="9">
        <v>113.27200000000001</v>
      </c>
      <c r="S50" s="9">
        <v>198.22</v>
      </c>
      <c r="T50" s="9">
        <v>88.796000000000006</v>
      </c>
      <c r="U50" s="9">
        <v>109.423</v>
      </c>
      <c r="V50" s="9">
        <v>2681.413</v>
      </c>
      <c r="W50" s="9">
        <v>1440.5239999999999</v>
      </c>
      <c r="X50" s="9">
        <v>1240.8889999999999</v>
      </c>
      <c r="Y50" s="9">
        <v>1976.2819999999999</v>
      </c>
      <c r="Z50" s="9">
        <v>1308.421</v>
      </c>
      <c r="AA50" s="9">
        <v>667.86099999999999</v>
      </c>
      <c r="AB50" s="9">
        <v>705.13099999999997</v>
      </c>
      <c r="AC50" s="9">
        <v>132.10300000000001</v>
      </c>
      <c r="AD50" s="9">
        <v>573.02800000000002</v>
      </c>
      <c r="AE50" s="9">
        <v>322.23500000000001</v>
      </c>
      <c r="AF50" s="9">
        <v>155.21600000000001</v>
      </c>
      <c r="AG50" s="9">
        <v>167.01900000000001</v>
      </c>
      <c r="AH50" s="9">
        <v>49.447000000000003</v>
      </c>
      <c r="AI50" s="9">
        <v>23.875</v>
      </c>
      <c r="AJ50" s="9">
        <v>25.571000000000002</v>
      </c>
      <c r="AK50" s="9">
        <v>18.888999999999999</v>
      </c>
      <c r="AL50" s="9">
        <v>15.474</v>
      </c>
      <c r="AM50" s="9">
        <v>3.415</v>
      </c>
      <c r="AN50" s="9">
        <v>11.026999999999999</v>
      </c>
      <c r="AO50" s="9">
        <v>8.6750000000000007</v>
      </c>
      <c r="AP50" s="9">
        <v>2.351</v>
      </c>
      <c r="AQ50" s="9">
        <v>7.8620000000000001</v>
      </c>
      <c r="AR50" s="9">
        <v>6.7990000000000004</v>
      </c>
      <c r="AS50" s="9">
        <v>1.0629999999999999</v>
      </c>
      <c r="AT50" s="9">
        <v>30.558</v>
      </c>
      <c r="AU50" s="9">
        <v>8.4009999999999998</v>
      </c>
      <c r="AV50" s="9">
        <v>22.155999999999999</v>
      </c>
      <c r="AW50" s="9">
        <v>294.34699999999998</v>
      </c>
      <c r="AX50" s="9">
        <v>140.65600000000001</v>
      </c>
      <c r="AY50" s="9">
        <v>153.691</v>
      </c>
      <c r="AZ50" s="9">
        <v>123.486</v>
      </c>
      <c r="BA50" s="9">
        <v>90.007000000000005</v>
      </c>
      <c r="BB50" s="9">
        <v>33.478000000000002</v>
      </c>
      <c r="BC50" s="9">
        <v>170.86099999999999</v>
      </c>
      <c r="BD50" s="9">
        <v>50.648000000000003</v>
      </c>
      <c r="BE50" s="9">
        <v>120.21299999999999</v>
      </c>
      <c r="BF50" s="9">
        <v>139.16800000000001</v>
      </c>
      <c r="BG50" s="9">
        <v>102.883</v>
      </c>
      <c r="BH50" s="9">
        <v>36.284999999999997</v>
      </c>
      <c r="BI50" s="9">
        <v>183.06700000000001</v>
      </c>
      <c r="BJ50" s="9">
        <v>52.332999999999998</v>
      </c>
      <c r="BK50" s="9">
        <v>130.73400000000001</v>
      </c>
      <c r="BL50" s="9">
        <v>181.88800000000001</v>
      </c>
      <c r="BM50" s="9">
        <v>59.323</v>
      </c>
      <c r="BN50" s="9">
        <v>122.565</v>
      </c>
      <c r="BO50" s="9">
        <v>2573.6019999999999</v>
      </c>
      <c r="BP50" s="9">
        <v>1326.4449999999999</v>
      </c>
      <c r="BQ50" s="9">
        <v>1247.1569999999999</v>
      </c>
      <c r="BR50" s="9">
        <v>1918.1389999999999</v>
      </c>
      <c r="BS50" s="9">
        <v>1200.1579999999999</v>
      </c>
      <c r="BT50" s="9">
        <v>717.98</v>
      </c>
      <c r="BU50" s="9">
        <v>655.46299999999997</v>
      </c>
      <c r="BV50" s="9">
        <v>126.28700000000001</v>
      </c>
      <c r="BW50" s="9">
        <v>529.17700000000002</v>
      </c>
      <c r="BX50" s="9">
        <v>305.75099999999998</v>
      </c>
      <c r="BY50" s="9">
        <v>136.22499999999999</v>
      </c>
      <c r="BZ50" s="9">
        <v>169.52500000000001</v>
      </c>
      <c r="CA50" s="9">
        <v>53.771999999999998</v>
      </c>
      <c r="CB50" s="9">
        <v>30.481000000000002</v>
      </c>
      <c r="CC50" s="9">
        <v>23.292000000000002</v>
      </c>
      <c r="CD50" s="9">
        <v>24.454000000000001</v>
      </c>
      <c r="CE50" s="9">
        <v>18.087</v>
      </c>
      <c r="CF50" s="9">
        <v>6.367</v>
      </c>
      <c r="CG50" s="9">
        <v>8.9220000000000006</v>
      </c>
      <c r="CH50" s="9">
        <v>7.4119999999999999</v>
      </c>
      <c r="CI50" s="9">
        <v>1.51</v>
      </c>
      <c r="CJ50" s="9">
        <v>15.531000000000001</v>
      </c>
      <c r="CK50" s="9">
        <v>10.675000000000001</v>
      </c>
      <c r="CL50" s="9">
        <v>4.8570000000000002</v>
      </c>
      <c r="CM50" s="9">
        <v>29.318999999999999</v>
      </c>
      <c r="CN50" s="9">
        <v>12.394</v>
      </c>
      <c r="CO50" s="9">
        <v>16.925000000000001</v>
      </c>
      <c r="CP50" s="9">
        <v>273.428</v>
      </c>
      <c r="CQ50" s="9">
        <v>120.26</v>
      </c>
      <c r="CR50" s="9">
        <v>153.16800000000001</v>
      </c>
      <c r="CS50" s="9">
        <v>104.47799999999999</v>
      </c>
      <c r="CT50" s="9">
        <v>69.83</v>
      </c>
      <c r="CU50" s="9">
        <v>34.648000000000003</v>
      </c>
      <c r="CV50" s="9">
        <v>168.95</v>
      </c>
      <c r="CW50" s="9">
        <v>50.43</v>
      </c>
      <c r="CX50" s="9">
        <v>118.52</v>
      </c>
      <c r="CY50" s="9">
        <v>123.42</v>
      </c>
      <c r="CZ50" s="9">
        <v>83.201999999999998</v>
      </c>
      <c r="DA50" s="9">
        <v>40.218000000000004</v>
      </c>
      <c r="DB50" s="9">
        <v>182.33099999999999</v>
      </c>
      <c r="DC50" s="9">
        <v>53.023000000000003</v>
      </c>
      <c r="DD50" s="9">
        <v>129.30699999999999</v>
      </c>
      <c r="DE50" s="9">
        <v>177.87299999999999</v>
      </c>
      <c r="DF50" s="9">
        <v>57.841999999999999</v>
      </c>
      <c r="DG50" s="9">
        <v>120.03100000000001</v>
      </c>
      <c r="DH50" s="9">
        <v>2322.2550000000001</v>
      </c>
      <c r="DI50" s="9">
        <v>1283.914</v>
      </c>
      <c r="DJ50" s="9">
        <v>1038.3409999999999</v>
      </c>
      <c r="DK50" s="9">
        <v>1478.0150000000001</v>
      </c>
      <c r="DL50" s="9">
        <v>988.73800000000006</v>
      </c>
      <c r="DM50" s="9">
        <v>489.27699999999999</v>
      </c>
      <c r="DN50" s="9">
        <v>844.24</v>
      </c>
      <c r="DO50" s="9">
        <v>295.17599999999999</v>
      </c>
      <c r="DP50" s="9">
        <v>549.06399999999996</v>
      </c>
      <c r="DQ50" s="9">
        <v>246.417</v>
      </c>
      <c r="DR50" s="9">
        <v>131.05000000000001</v>
      </c>
      <c r="DS50" s="9">
        <v>115.366</v>
      </c>
      <c r="DT50" s="9">
        <v>72.36</v>
      </c>
      <c r="DU50" s="9">
        <v>42.478000000000002</v>
      </c>
      <c r="DV50" s="9">
        <v>29.882000000000001</v>
      </c>
      <c r="DW50" s="9">
        <v>22.001999999999999</v>
      </c>
      <c r="DX50" s="9">
        <v>18.791</v>
      </c>
      <c r="DY50" s="9">
        <v>3.2109999999999999</v>
      </c>
      <c r="DZ50" s="9">
        <v>13.956</v>
      </c>
      <c r="EA50" s="9">
        <v>12.673</v>
      </c>
      <c r="EB50" s="9">
        <v>1.2829999999999999</v>
      </c>
      <c r="EC50" s="9">
        <v>8.0459999999999994</v>
      </c>
      <c r="ED50" s="9">
        <v>6.117</v>
      </c>
      <c r="EE50" s="9">
        <v>1.9279999999999999</v>
      </c>
      <c r="EF50" s="9">
        <v>50.357999999999997</v>
      </c>
      <c r="EG50" s="9">
        <v>23.687000000000001</v>
      </c>
      <c r="EH50" s="9">
        <v>26.670999999999999</v>
      </c>
      <c r="EI50" s="9">
        <v>201.69499999999999</v>
      </c>
      <c r="EJ50" s="9">
        <v>106.13</v>
      </c>
      <c r="EK50" s="9">
        <v>95.563999999999993</v>
      </c>
      <c r="EL50" s="9">
        <v>68.347999999999999</v>
      </c>
      <c r="EM50" s="9">
        <v>50.021000000000001</v>
      </c>
      <c r="EN50" s="9">
        <v>18.327000000000002</v>
      </c>
      <c r="EO50" s="9">
        <v>133.34700000000001</v>
      </c>
      <c r="EP50" s="9">
        <v>56.11</v>
      </c>
      <c r="EQ50" s="9">
        <v>77.236999999999995</v>
      </c>
      <c r="ER50" s="9">
        <v>84.153999999999996</v>
      </c>
      <c r="ES50" s="9">
        <v>62.616</v>
      </c>
      <c r="ET50" s="9">
        <v>21.538</v>
      </c>
      <c r="EU50" s="9">
        <v>162.26300000000001</v>
      </c>
      <c r="EV50" s="9">
        <v>68.435000000000002</v>
      </c>
      <c r="EW50" s="9">
        <v>93.828000000000003</v>
      </c>
      <c r="EX50" s="9">
        <v>147.303</v>
      </c>
      <c r="EY50" s="9">
        <v>68.783000000000001</v>
      </c>
      <c r="EZ50" s="9">
        <v>78.52</v>
      </c>
      <c r="FA50" s="9">
        <v>1824.268</v>
      </c>
      <c r="FB50" s="9">
        <v>979.53800000000001</v>
      </c>
      <c r="FC50" s="9">
        <v>844.73099999999999</v>
      </c>
      <c r="FD50" s="9">
        <v>1245.54</v>
      </c>
      <c r="FE50" s="9">
        <v>813.88900000000001</v>
      </c>
      <c r="FF50" s="9">
        <v>431.65100000000001</v>
      </c>
      <c r="FG50" s="9">
        <v>578.72799999999995</v>
      </c>
      <c r="FH50" s="9">
        <v>165.648</v>
      </c>
      <c r="FI50" s="9">
        <v>413.08</v>
      </c>
      <c r="FJ50" s="9">
        <v>202.892</v>
      </c>
      <c r="FK50" s="9">
        <v>101.78400000000001</v>
      </c>
      <c r="FL50" s="9">
        <v>101.108</v>
      </c>
      <c r="FM50" s="9">
        <v>54.295999999999999</v>
      </c>
      <c r="FN50" s="9">
        <v>29.792000000000002</v>
      </c>
      <c r="FO50" s="9">
        <v>24.504000000000001</v>
      </c>
      <c r="FP50" s="9">
        <v>17.649999999999999</v>
      </c>
      <c r="FQ50" s="9">
        <v>14.859</v>
      </c>
      <c r="FR50" s="9">
        <v>2.7919999999999998</v>
      </c>
      <c r="FS50" s="9">
        <v>12.17</v>
      </c>
      <c r="FT50" s="9">
        <v>11.307</v>
      </c>
      <c r="FU50" s="9">
        <v>0.86299999999999999</v>
      </c>
      <c r="FV50" s="9">
        <v>5.48</v>
      </c>
      <c r="FW50" s="9">
        <v>3.552</v>
      </c>
      <c r="FX50" s="9">
        <v>1.9279999999999999</v>
      </c>
      <c r="FY50" s="9">
        <v>36.645000000000003</v>
      </c>
      <c r="FZ50" s="9">
        <v>14.933</v>
      </c>
      <c r="GA50" s="9">
        <v>21.712</v>
      </c>
      <c r="GB50" s="9">
        <v>170.63200000000001</v>
      </c>
      <c r="GC50" s="9">
        <v>85.113</v>
      </c>
      <c r="GD50" s="9">
        <v>85.519000000000005</v>
      </c>
      <c r="GE50" s="9">
        <v>58.402000000000001</v>
      </c>
      <c r="GF50" s="9">
        <v>41.226999999999997</v>
      </c>
      <c r="GG50" s="9">
        <v>17.175000000000001</v>
      </c>
      <c r="GH50" s="9">
        <v>112.23099999999999</v>
      </c>
      <c r="GI50" s="9">
        <v>43.886000000000003</v>
      </c>
      <c r="GJ50" s="9">
        <v>68.343999999999994</v>
      </c>
      <c r="GK50" s="9">
        <v>71.195999999999998</v>
      </c>
      <c r="GL50" s="9">
        <v>51.23</v>
      </c>
      <c r="GM50" s="9">
        <v>19.966000000000001</v>
      </c>
      <c r="GN50" s="9">
        <v>131.696</v>
      </c>
      <c r="GO50" s="9">
        <v>50.554000000000002</v>
      </c>
      <c r="GP50" s="9">
        <v>81.141999999999996</v>
      </c>
      <c r="GQ50" s="9">
        <v>124.401</v>
      </c>
      <c r="GR50" s="9">
        <v>55.192999999999998</v>
      </c>
      <c r="GS50" s="9">
        <v>69.207999999999998</v>
      </c>
      <c r="GT50" s="9">
        <v>497.98700000000002</v>
      </c>
      <c r="GU50" s="9">
        <v>304.37599999999998</v>
      </c>
      <c r="GV50" s="9">
        <v>193.61</v>
      </c>
      <c r="GW50" s="9">
        <v>232.47499999999999</v>
      </c>
      <c r="GX50" s="9">
        <v>174.84899999999999</v>
      </c>
      <c r="GY50" s="9">
        <v>57.625999999999998</v>
      </c>
      <c r="GZ50" s="9">
        <v>265.512</v>
      </c>
      <c r="HA50" s="9">
        <v>129.52799999999999</v>
      </c>
      <c r="HB50" s="9">
        <v>135.98400000000001</v>
      </c>
      <c r="HC50" s="9">
        <v>43.524999999999999</v>
      </c>
      <c r="HD50" s="9">
        <v>29.266999999999999</v>
      </c>
      <c r="HE50" s="9">
        <v>14.257999999999999</v>
      </c>
      <c r="HF50" s="9">
        <v>18.064</v>
      </c>
      <c r="HG50" s="9">
        <v>12.686</v>
      </c>
      <c r="HH50" s="9">
        <v>5.3780000000000001</v>
      </c>
      <c r="HI50" s="9">
        <v>4.351</v>
      </c>
      <c r="HJ50" s="9">
        <v>3.9319999999999999</v>
      </c>
      <c r="HK50" s="9">
        <v>0.41899999999999998</v>
      </c>
      <c r="HL50" s="9">
        <v>1.786</v>
      </c>
      <c r="HM50" s="9">
        <v>1.3660000000000001</v>
      </c>
      <c r="HN50" s="9">
        <v>0.41899999999999998</v>
      </c>
      <c r="HO50" s="9">
        <v>2.5649999999999999</v>
      </c>
      <c r="HP50" s="9">
        <v>2.5649999999999999</v>
      </c>
      <c r="HQ50" s="9">
        <v>0</v>
      </c>
      <c r="HR50" s="9">
        <v>13.712999999999999</v>
      </c>
      <c r="HS50" s="9">
        <v>8.7539999999999996</v>
      </c>
      <c r="HT50" s="9">
        <v>4.9589999999999996</v>
      </c>
      <c r="HU50" s="9">
        <v>31.062999999999999</v>
      </c>
      <c r="HV50" s="9">
        <v>21.016999999999999</v>
      </c>
      <c r="HW50" s="9">
        <v>10.045999999999999</v>
      </c>
      <c r="HX50" s="9">
        <v>9.9459999999999997</v>
      </c>
      <c r="HY50" s="9">
        <v>8.7940000000000005</v>
      </c>
      <c r="HZ50" s="9">
        <v>1.1519999999999999</v>
      </c>
      <c r="IA50" s="9">
        <v>21.117000000000001</v>
      </c>
      <c r="IB50" s="9">
        <v>12.224</v>
      </c>
      <c r="IC50" s="9">
        <v>8.8930000000000007</v>
      </c>
      <c r="ID50" s="9">
        <v>12.958</v>
      </c>
      <c r="IE50" s="9">
        <v>11.385999999999999</v>
      </c>
      <c r="IF50" s="9">
        <v>1.5720000000000001</v>
      </c>
      <c r="IG50" s="9">
        <v>30.567</v>
      </c>
      <c r="IH50" s="9">
        <v>17.881</v>
      </c>
      <c r="II50" s="9">
        <v>12.686</v>
      </c>
      <c r="IJ50" s="9">
        <v>22.902000000000001</v>
      </c>
      <c r="IK50" s="9">
        <v>13.59</v>
      </c>
      <c r="IL50" s="9">
        <v>9.3119999999999994</v>
      </c>
      <c r="IM50" s="9">
        <v>3892.9319999999998</v>
      </c>
      <c r="IN50" s="9">
        <v>2075.8380000000002</v>
      </c>
      <c r="IO50" s="9">
        <v>1817.0940000000001</v>
      </c>
      <c r="IP50" s="9">
        <v>2735.105</v>
      </c>
      <c r="IQ50" s="9">
        <v>1710.184</v>
      </c>
    </row>
    <row r="51" spans="1:251">
      <c r="A51" s="10">
        <v>43040</v>
      </c>
      <c r="B51" s="9">
        <v>10.932</v>
      </c>
      <c r="C51" s="9">
        <v>14.702</v>
      </c>
      <c r="D51" s="9">
        <v>375.21699999999998</v>
      </c>
      <c r="E51" s="9">
        <v>217.61699999999999</v>
      </c>
      <c r="F51" s="9">
        <v>157.6</v>
      </c>
      <c r="G51" s="9">
        <v>182.476</v>
      </c>
      <c r="H51" s="9">
        <v>136.126</v>
      </c>
      <c r="I51" s="9">
        <v>46.35</v>
      </c>
      <c r="J51" s="9">
        <v>192.74199999999999</v>
      </c>
      <c r="K51" s="9">
        <v>81.491</v>
      </c>
      <c r="L51" s="9">
        <v>111.25</v>
      </c>
      <c r="M51" s="9">
        <v>200.988</v>
      </c>
      <c r="N51" s="9">
        <v>150.76400000000001</v>
      </c>
      <c r="O51" s="9">
        <v>50.223999999999997</v>
      </c>
      <c r="P51" s="9">
        <v>201.96899999999999</v>
      </c>
      <c r="Q51" s="9">
        <v>84.825000000000003</v>
      </c>
      <c r="R51" s="9">
        <v>117.14400000000001</v>
      </c>
      <c r="S51" s="9">
        <v>203.648</v>
      </c>
      <c r="T51" s="9">
        <v>89.671999999999997</v>
      </c>
      <c r="U51" s="9">
        <v>113.97499999999999</v>
      </c>
      <c r="V51" s="9">
        <v>2704.259</v>
      </c>
      <c r="W51" s="9">
        <v>1450.819</v>
      </c>
      <c r="X51" s="9">
        <v>1253.44</v>
      </c>
      <c r="Y51" s="9">
        <v>2001.846</v>
      </c>
      <c r="Z51" s="9">
        <v>1317.463</v>
      </c>
      <c r="AA51" s="9">
        <v>684.38199999999995</v>
      </c>
      <c r="AB51" s="9">
        <v>702.41399999999999</v>
      </c>
      <c r="AC51" s="9">
        <v>133.35599999999999</v>
      </c>
      <c r="AD51" s="9">
        <v>569.05799999999999</v>
      </c>
      <c r="AE51" s="9">
        <v>320.67399999999998</v>
      </c>
      <c r="AF51" s="9">
        <v>171.6</v>
      </c>
      <c r="AG51" s="9">
        <v>149.07499999999999</v>
      </c>
      <c r="AH51" s="9">
        <v>53.948</v>
      </c>
      <c r="AI51" s="9">
        <v>32.697000000000003</v>
      </c>
      <c r="AJ51" s="9">
        <v>21.251000000000001</v>
      </c>
      <c r="AK51" s="9">
        <v>26.928999999999998</v>
      </c>
      <c r="AL51" s="9">
        <v>22.055</v>
      </c>
      <c r="AM51" s="9">
        <v>4.8739999999999997</v>
      </c>
      <c r="AN51" s="9">
        <v>11.625</v>
      </c>
      <c r="AO51" s="9">
        <v>9.3970000000000002</v>
      </c>
      <c r="AP51" s="9">
        <v>2.2280000000000002</v>
      </c>
      <c r="AQ51" s="9">
        <v>15.305</v>
      </c>
      <c r="AR51" s="9">
        <v>12.657999999999999</v>
      </c>
      <c r="AS51" s="9">
        <v>2.6469999999999998</v>
      </c>
      <c r="AT51" s="9">
        <v>27.018000000000001</v>
      </c>
      <c r="AU51" s="9">
        <v>10.641999999999999</v>
      </c>
      <c r="AV51" s="9">
        <v>16.376000000000001</v>
      </c>
      <c r="AW51" s="9">
        <v>287.16300000000001</v>
      </c>
      <c r="AX51" s="9">
        <v>150.803</v>
      </c>
      <c r="AY51" s="9">
        <v>136.36000000000001</v>
      </c>
      <c r="AZ51" s="9">
        <v>125.301</v>
      </c>
      <c r="BA51" s="9">
        <v>98.849000000000004</v>
      </c>
      <c r="BB51" s="9">
        <v>26.451000000000001</v>
      </c>
      <c r="BC51" s="9">
        <v>161.86199999999999</v>
      </c>
      <c r="BD51" s="9">
        <v>51.953000000000003</v>
      </c>
      <c r="BE51" s="9">
        <v>109.908</v>
      </c>
      <c r="BF51" s="9">
        <v>147.26900000000001</v>
      </c>
      <c r="BG51" s="9">
        <v>116.81399999999999</v>
      </c>
      <c r="BH51" s="9">
        <v>30.454999999999998</v>
      </c>
      <c r="BI51" s="9">
        <v>173.405</v>
      </c>
      <c r="BJ51" s="9">
        <v>54.786000000000001</v>
      </c>
      <c r="BK51" s="9">
        <v>118.619</v>
      </c>
      <c r="BL51" s="9">
        <v>173.48599999999999</v>
      </c>
      <c r="BM51" s="9">
        <v>61.35</v>
      </c>
      <c r="BN51" s="9">
        <v>112.136</v>
      </c>
      <c r="BO51" s="9">
        <v>2578.5810000000001</v>
      </c>
      <c r="BP51" s="9">
        <v>1326.115</v>
      </c>
      <c r="BQ51" s="9">
        <v>1252.4649999999999</v>
      </c>
      <c r="BR51" s="9">
        <v>1924.2380000000001</v>
      </c>
      <c r="BS51" s="9">
        <v>1200.1289999999999</v>
      </c>
      <c r="BT51" s="9">
        <v>724.10900000000004</v>
      </c>
      <c r="BU51" s="9">
        <v>654.34299999999996</v>
      </c>
      <c r="BV51" s="9">
        <v>125.986</v>
      </c>
      <c r="BW51" s="9">
        <v>528.35699999999997</v>
      </c>
      <c r="BX51" s="9">
        <v>327.113</v>
      </c>
      <c r="BY51" s="9">
        <v>147.42599999999999</v>
      </c>
      <c r="BZ51" s="9">
        <v>179.68700000000001</v>
      </c>
      <c r="CA51" s="9">
        <v>62.412999999999997</v>
      </c>
      <c r="CB51" s="9">
        <v>30.951000000000001</v>
      </c>
      <c r="CC51" s="9">
        <v>31.462</v>
      </c>
      <c r="CD51" s="9">
        <v>25.335000000000001</v>
      </c>
      <c r="CE51" s="9">
        <v>19.187999999999999</v>
      </c>
      <c r="CF51" s="9">
        <v>6.1470000000000002</v>
      </c>
      <c r="CG51" s="9">
        <v>11.9</v>
      </c>
      <c r="CH51" s="9">
        <v>8.2260000000000009</v>
      </c>
      <c r="CI51" s="9">
        <v>3.6739999999999999</v>
      </c>
      <c r="CJ51" s="9">
        <v>13.435</v>
      </c>
      <c r="CK51" s="9">
        <v>10.962</v>
      </c>
      <c r="CL51" s="9">
        <v>2.4729999999999999</v>
      </c>
      <c r="CM51" s="9">
        <v>37.078000000000003</v>
      </c>
      <c r="CN51" s="9">
        <v>11.763</v>
      </c>
      <c r="CO51" s="9">
        <v>25.315999999999999</v>
      </c>
      <c r="CP51" s="9">
        <v>297.16500000000002</v>
      </c>
      <c r="CQ51" s="9">
        <v>129.863</v>
      </c>
      <c r="CR51" s="9">
        <v>167.30199999999999</v>
      </c>
      <c r="CS51" s="9">
        <v>112.265</v>
      </c>
      <c r="CT51" s="9">
        <v>79.201999999999998</v>
      </c>
      <c r="CU51" s="9">
        <v>33.061999999999998</v>
      </c>
      <c r="CV51" s="9">
        <v>184.90100000000001</v>
      </c>
      <c r="CW51" s="9">
        <v>50.66</v>
      </c>
      <c r="CX51" s="9">
        <v>134.24</v>
      </c>
      <c r="CY51" s="9">
        <v>129.601</v>
      </c>
      <c r="CZ51" s="9">
        <v>93.293999999999997</v>
      </c>
      <c r="DA51" s="9">
        <v>36.307000000000002</v>
      </c>
      <c r="DB51" s="9">
        <v>197.512</v>
      </c>
      <c r="DC51" s="9">
        <v>54.131999999999998</v>
      </c>
      <c r="DD51" s="9">
        <v>143.38</v>
      </c>
      <c r="DE51" s="9">
        <v>196.8</v>
      </c>
      <c r="DF51" s="9">
        <v>58.886000000000003</v>
      </c>
      <c r="DG51" s="9">
        <v>137.91399999999999</v>
      </c>
      <c r="DH51" s="9">
        <v>2353.6669999999999</v>
      </c>
      <c r="DI51" s="9">
        <v>1300.9949999999999</v>
      </c>
      <c r="DJ51" s="9">
        <v>1052.672</v>
      </c>
      <c r="DK51" s="9">
        <v>1502.6869999999999</v>
      </c>
      <c r="DL51" s="9">
        <v>996.70100000000002</v>
      </c>
      <c r="DM51" s="9">
        <v>505.98500000000001</v>
      </c>
      <c r="DN51" s="9">
        <v>850.98</v>
      </c>
      <c r="DO51" s="9">
        <v>304.29399999999998</v>
      </c>
      <c r="DP51" s="9">
        <v>546.68600000000004</v>
      </c>
      <c r="DQ51" s="9">
        <v>230.70599999999999</v>
      </c>
      <c r="DR51" s="9">
        <v>128.148</v>
      </c>
      <c r="DS51" s="9">
        <v>102.55800000000001</v>
      </c>
      <c r="DT51" s="9">
        <v>68.650999999999996</v>
      </c>
      <c r="DU51" s="9">
        <v>42.497</v>
      </c>
      <c r="DV51" s="9">
        <v>26.154</v>
      </c>
      <c r="DW51" s="9">
        <v>24.571999999999999</v>
      </c>
      <c r="DX51" s="9">
        <v>21.585000000000001</v>
      </c>
      <c r="DY51" s="9">
        <v>2.9870000000000001</v>
      </c>
      <c r="DZ51" s="9">
        <v>14.087999999999999</v>
      </c>
      <c r="EA51" s="9">
        <v>11.28</v>
      </c>
      <c r="EB51" s="9">
        <v>2.8079999999999998</v>
      </c>
      <c r="EC51" s="9">
        <v>10.483000000000001</v>
      </c>
      <c r="ED51" s="9">
        <v>10.305</v>
      </c>
      <c r="EE51" s="9">
        <v>0.17799999999999999</v>
      </c>
      <c r="EF51" s="9">
        <v>44.08</v>
      </c>
      <c r="EG51" s="9">
        <v>20.911999999999999</v>
      </c>
      <c r="EH51" s="9">
        <v>23.167999999999999</v>
      </c>
      <c r="EI51" s="9">
        <v>183.05600000000001</v>
      </c>
      <c r="EJ51" s="9">
        <v>98.427999999999997</v>
      </c>
      <c r="EK51" s="9">
        <v>84.629000000000005</v>
      </c>
      <c r="EL51" s="9">
        <v>59.448</v>
      </c>
      <c r="EM51" s="9">
        <v>41.494</v>
      </c>
      <c r="EN51" s="9">
        <v>17.954000000000001</v>
      </c>
      <c r="EO51" s="9">
        <v>123.608</v>
      </c>
      <c r="EP51" s="9">
        <v>56.933999999999997</v>
      </c>
      <c r="EQ51" s="9">
        <v>66.674000000000007</v>
      </c>
      <c r="ER51" s="9">
        <v>78.808999999999997</v>
      </c>
      <c r="ES51" s="9">
        <v>59.048999999999999</v>
      </c>
      <c r="ET51" s="9">
        <v>19.760000000000002</v>
      </c>
      <c r="EU51" s="9">
        <v>151.89699999999999</v>
      </c>
      <c r="EV51" s="9">
        <v>69.097999999999999</v>
      </c>
      <c r="EW51" s="9">
        <v>82.799000000000007</v>
      </c>
      <c r="EX51" s="9">
        <v>137.697</v>
      </c>
      <c r="EY51" s="9">
        <v>68.213999999999999</v>
      </c>
      <c r="EZ51" s="9">
        <v>69.483000000000004</v>
      </c>
      <c r="FA51" s="9">
        <v>1846.4760000000001</v>
      </c>
      <c r="FB51" s="9">
        <v>993.375</v>
      </c>
      <c r="FC51" s="9">
        <v>853.101</v>
      </c>
      <c r="FD51" s="9">
        <v>1273.4390000000001</v>
      </c>
      <c r="FE51" s="9">
        <v>824.76300000000003</v>
      </c>
      <c r="FF51" s="9">
        <v>448.67599999999999</v>
      </c>
      <c r="FG51" s="9">
        <v>573.03700000000003</v>
      </c>
      <c r="FH51" s="9">
        <v>168.61199999999999</v>
      </c>
      <c r="FI51" s="9">
        <v>404.42500000000001</v>
      </c>
      <c r="FJ51" s="9">
        <v>196.06299999999999</v>
      </c>
      <c r="FK51" s="9">
        <v>104.754</v>
      </c>
      <c r="FL51" s="9">
        <v>91.308999999999997</v>
      </c>
      <c r="FM51" s="9">
        <v>52.741</v>
      </c>
      <c r="FN51" s="9">
        <v>32.298999999999999</v>
      </c>
      <c r="FO51" s="9">
        <v>20.442</v>
      </c>
      <c r="FP51" s="9">
        <v>22.574000000000002</v>
      </c>
      <c r="FQ51" s="9">
        <v>19.765999999999998</v>
      </c>
      <c r="FR51" s="9">
        <v>2.8079999999999998</v>
      </c>
      <c r="FS51" s="9">
        <v>12.792</v>
      </c>
      <c r="FT51" s="9">
        <v>9.984</v>
      </c>
      <c r="FU51" s="9">
        <v>2.8079999999999998</v>
      </c>
      <c r="FV51" s="9">
        <v>9.782</v>
      </c>
      <c r="FW51" s="9">
        <v>9.782</v>
      </c>
      <c r="FX51" s="9">
        <v>0</v>
      </c>
      <c r="FY51" s="9">
        <v>30.167000000000002</v>
      </c>
      <c r="FZ51" s="9">
        <v>12.534000000000001</v>
      </c>
      <c r="GA51" s="9">
        <v>17.632999999999999</v>
      </c>
      <c r="GB51" s="9">
        <v>161.06700000000001</v>
      </c>
      <c r="GC51" s="9">
        <v>83.5</v>
      </c>
      <c r="GD51" s="9">
        <v>77.566999999999993</v>
      </c>
      <c r="GE51" s="9">
        <v>53.792999999999999</v>
      </c>
      <c r="GF51" s="9">
        <v>37.052</v>
      </c>
      <c r="GG51" s="9">
        <v>16.741</v>
      </c>
      <c r="GH51" s="9">
        <v>107.274</v>
      </c>
      <c r="GI51" s="9">
        <v>46.448</v>
      </c>
      <c r="GJ51" s="9">
        <v>60.825000000000003</v>
      </c>
      <c r="GK51" s="9">
        <v>71.156999999999996</v>
      </c>
      <c r="GL51" s="9">
        <v>52.787999999999997</v>
      </c>
      <c r="GM51" s="9">
        <v>18.369</v>
      </c>
      <c r="GN51" s="9">
        <v>124.907</v>
      </c>
      <c r="GO51" s="9">
        <v>51.966000000000001</v>
      </c>
      <c r="GP51" s="9">
        <v>72.941000000000003</v>
      </c>
      <c r="GQ51" s="9">
        <v>120.066</v>
      </c>
      <c r="GR51" s="9">
        <v>56.432000000000002</v>
      </c>
      <c r="GS51" s="9">
        <v>63.634</v>
      </c>
      <c r="GT51" s="9">
        <v>507.19099999999997</v>
      </c>
      <c r="GU51" s="9">
        <v>307.62</v>
      </c>
      <c r="GV51" s="9">
        <v>199.571</v>
      </c>
      <c r="GW51" s="9">
        <v>229.24799999999999</v>
      </c>
      <c r="GX51" s="9">
        <v>171.93799999999999</v>
      </c>
      <c r="GY51" s="9">
        <v>57.31</v>
      </c>
      <c r="GZ51" s="9">
        <v>277.94299999999998</v>
      </c>
      <c r="HA51" s="9">
        <v>135.68199999999999</v>
      </c>
      <c r="HB51" s="9">
        <v>142.261</v>
      </c>
      <c r="HC51" s="9">
        <v>34.642000000000003</v>
      </c>
      <c r="HD51" s="9">
        <v>23.393999999999998</v>
      </c>
      <c r="HE51" s="9">
        <v>11.249000000000001</v>
      </c>
      <c r="HF51" s="9">
        <v>15.91</v>
      </c>
      <c r="HG51" s="9">
        <v>10.198</v>
      </c>
      <c r="HH51" s="9">
        <v>5.7130000000000001</v>
      </c>
      <c r="HI51" s="9">
        <v>1.998</v>
      </c>
      <c r="HJ51" s="9">
        <v>1.819</v>
      </c>
      <c r="HK51" s="9">
        <v>0.17799999999999999</v>
      </c>
      <c r="HL51" s="9">
        <v>1.296</v>
      </c>
      <c r="HM51" s="9">
        <v>1.296</v>
      </c>
      <c r="HN51" s="9">
        <v>0</v>
      </c>
      <c r="HO51" s="9">
        <v>0.70099999999999996</v>
      </c>
      <c r="HP51" s="9">
        <v>0.52300000000000002</v>
      </c>
      <c r="HQ51" s="9">
        <v>0.17799999999999999</v>
      </c>
      <c r="HR51" s="9">
        <v>13.912000000000001</v>
      </c>
      <c r="HS51" s="9">
        <v>8.3780000000000001</v>
      </c>
      <c r="HT51" s="9">
        <v>5.5339999999999998</v>
      </c>
      <c r="HU51" s="9">
        <v>21.989000000000001</v>
      </c>
      <c r="HV51" s="9">
        <v>14.927</v>
      </c>
      <c r="HW51" s="9">
        <v>7.0620000000000003</v>
      </c>
      <c r="HX51" s="9">
        <v>5.6550000000000002</v>
      </c>
      <c r="HY51" s="9">
        <v>4.4420000000000002</v>
      </c>
      <c r="HZ51" s="9">
        <v>1.2130000000000001</v>
      </c>
      <c r="IA51" s="9">
        <v>16.334</v>
      </c>
      <c r="IB51" s="9">
        <v>10.484999999999999</v>
      </c>
      <c r="IC51" s="9">
        <v>5.8490000000000002</v>
      </c>
      <c r="ID51" s="9">
        <v>7.6520000000000001</v>
      </c>
      <c r="IE51" s="9">
        <v>6.2610000000000001</v>
      </c>
      <c r="IF51" s="9">
        <v>1.391</v>
      </c>
      <c r="IG51" s="9">
        <v>26.99</v>
      </c>
      <c r="IH51" s="9">
        <v>17.132000000000001</v>
      </c>
      <c r="II51" s="9">
        <v>9.8580000000000005</v>
      </c>
      <c r="IJ51" s="9">
        <v>17.631</v>
      </c>
      <c r="IK51" s="9">
        <v>11.782</v>
      </c>
      <c r="IL51" s="9">
        <v>5.8490000000000002</v>
      </c>
      <c r="IM51" s="9">
        <v>3935.4079999999999</v>
      </c>
      <c r="IN51" s="9">
        <v>2094.5819999999999</v>
      </c>
      <c r="IO51" s="9">
        <v>1840.826</v>
      </c>
      <c r="IP51" s="9">
        <v>2760.2689999999998</v>
      </c>
      <c r="IQ51" s="9">
        <v>1728.079</v>
      </c>
    </row>
    <row r="52" spans="1:251">
      <c r="A52" s="10">
        <v>43070</v>
      </c>
      <c r="B52" s="9">
        <v>12.992000000000001</v>
      </c>
      <c r="C52" s="9">
        <v>19.742999999999999</v>
      </c>
      <c r="D52" s="9">
        <v>390.40499999999997</v>
      </c>
      <c r="E52" s="9">
        <v>214.35900000000001</v>
      </c>
      <c r="F52" s="9">
        <v>176.04599999999999</v>
      </c>
      <c r="G52" s="9">
        <v>179.70400000000001</v>
      </c>
      <c r="H52" s="9">
        <v>134.79300000000001</v>
      </c>
      <c r="I52" s="9">
        <v>44.911999999999999</v>
      </c>
      <c r="J52" s="9">
        <v>210.7</v>
      </c>
      <c r="K52" s="9">
        <v>79.566000000000003</v>
      </c>
      <c r="L52" s="9">
        <v>131.13399999999999</v>
      </c>
      <c r="M52" s="9">
        <v>205.898</v>
      </c>
      <c r="N52" s="9">
        <v>153.14099999999999</v>
      </c>
      <c r="O52" s="9">
        <v>52.758000000000003</v>
      </c>
      <c r="P52" s="9">
        <v>223.22</v>
      </c>
      <c r="Q52" s="9">
        <v>84.167000000000002</v>
      </c>
      <c r="R52" s="9">
        <v>139.053</v>
      </c>
      <c r="S52" s="9">
        <v>224.66200000000001</v>
      </c>
      <c r="T52" s="9">
        <v>89.893000000000001</v>
      </c>
      <c r="U52" s="9">
        <v>134.76900000000001</v>
      </c>
      <c r="V52" s="9">
        <v>2689.88</v>
      </c>
      <c r="W52" s="9">
        <v>1437.4290000000001</v>
      </c>
      <c r="X52" s="9">
        <v>1252.451</v>
      </c>
      <c r="Y52" s="9">
        <v>2015.3910000000001</v>
      </c>
      <c r="Z52" s="9">
        <v>1312.415</v>
      </c>
      <c r="AA52" s="9">
        <v>702.97699999999998</v>
      </c>
      <c r="AB52" s="9">
        <v>674.48900000000003</v>
      </c>
      <c r="AC52" s="9">
        <v>125.014</v>
      </c>
      <c r="AD52" s="9">
        <v>549.47500000000002</v>
      </c>
      <c r="AE52" s="9">
        <v>326.10199999999998</v>
      </c>
      <c r="AF52" s="9">
        <v>165.98500000000001</v>
      </c>
      <c r="AG52" s="9">
        <v>160.11699999999999</v>
      </c>
      <c r="AH52" s="9">
        <v>52.832999999999998</v>
      </c>
      <c r="AI52" s="9">
        <v>29.209</v>
      </c>
      <c r="AJ52" s="9">
        <v>23.623999999999999</v>
      </c>
      <c r="AK52" s="9">
        <v>25.189</v>
      </c>
      <c r="AL52" s="9">
        <v>20.039000000000001</v>
      </c>
      <c r="AM52" s="9">
        <v>5.1509999999999998</v>
      </c>
      <c r="AN52" s="9">
        <v>13.221</v>
      </c>
      <c r="AO52" s="9">
        <v>11.247</v>
      </c>
      <c r="AP52" s="9">
        <v>1.974</v>
      </c>
      <c r="AQ52" s="9">
        <v>11.968999999999999</v>
      </c>
      <c r="AR52" s="9">
        <v>8.7919999999999998</v>
      </c>
      <c r="AS52" s="9">
        <v>3.177</v>
      </c>
      <c r="AT52" s="9">
        <v>27.643999999999998</v>
      </c>
      <c r="AU52" s="9">
        <v>9.17</v>
      </c>
      <c r="AV52" s="9">
        <v>18.474</v>
      </c>
      <c r="AW52" s="9">
        <v>294.99099999999999</v>
      </c>
      <c r="AX52" s="9">
        <v>148.25299999999999</v>
      </c>
      <c r="AY52" s="9">
        <v>146.738</v>
      </c>
      <c r="AZ52" s="9">
        <v>128.72900000000001</v>
      </c>
      <c r="BA52" s="9">
        <v>98.105000000000004</v>
      </c>
      <c r="BB52" s="9">
        <v>30.623999999999999</v>
      </c>
      <c r="BC52" s="9">
        <v>166.262</v>
      </c>
      <c r="BD52" s="9">
        <v>50.149000000000001</v>
      </c>
      <c r="BE52" s="9">
        <v>116.113</v>
      </c>
      <c r="BF52" s="9">
        <v>150.28899999999999</v>
      </c>
      <c r="BG52" s="9">
        <v>114.514</v>
      </c>
      <c r="BH52" s="9">
        <v>35.774999999999999</v>
      </c>
      <c r="BI52" s="9">
        <v>175.81299999999999</v>
      </c>
      <c r="BJ52" s="9">
        <v>51.47</v>
      </c>
      <c r="BK52" s="9">
        <v>124.342</v>
      </c>
      <c r="BL52" s="9">
        <v>179.483</v>
      </c>
      <c r="BM52" s="9">
        <v>61.396000000000001</v>
      </c>
      <c r="BN52" s="9">
        <v>118.087</v>
      </c>
      <c r="BO52" s="9">
        <v>2592.1869999999999</v>
      </c>
      <c r="BP52" s="9">
        <v>1336.7929999999999</v>
      </c>
      <c r="BQ52" s="9">
        <v>1255.394</v>
      </c>
      <c r="BR52" s="9">
        <v>1936.8620000000001</v>
      </c>
      <c r="BS52" s="9">
        <v>1209.059</v>
      </c>
      <c r="BT52" s="9">
        <v>727.803</v>
      </c>
      <c r="BU52" s="9">
        <v>655.32500000000005</v>
      </c>
      <c r="BV52" s="9">
        <v>127.73399999999999</v>
      </c>
      <c r="BW52" s="9">
        <v>527.59100000000001</v>
      </c>
      <c r="BX52" s="9">
        <v>311.90499999999997</v>
      </c>
      <c r="BY52" s="9">
        <v>137.10499999999999</v>
      </c>
      <c r="BZ52" s="9">
        <v>174.80099999999999</v>
      </c>
      <c r="CA52" s="9">
        <v>62.814999999999998</v>
      </c>
      <c r="CB52" s="9">
        <v>32.868000000000002</v>
      </c>
      <c r="CC52" s="9">
        <v>29.948</v>
      </c>
      <c r="CD52" s="9">
        <v>25.457000000000001</v>
      </c>
      <c r="CE52" s="9">
        <v>19.105</v>
      </c>
      <c r="CF52" s="9">
        <v>6.3520000000000003</v>
      </c>
      <c r="CG52" s="9">
        <v>14.519</v>
      </c>
      <c r="CH52" s="9">
        <v>10.711</v>
      </c>
      <c r="CI52" s="9">
        <v>3.8079999999999998</v>
      </c>
      <c r="CJ52" s="9">
        <v>10.938000000000001</v>
      </c>
      <c r="CK52" s="9">
        <v>8.3940000000000001</v>
      </c>
      <c r="CL52" s="9">
        <v>2.5449999999999999</v>
      </c>
      <c r="CM52" s="9">
        <v>37.357999999999997</v>
      </c>
      <c r="CN52" s="9">
        <v>13.763</v>
      </c>
      <c r="CO52" s="9">
        <v>23.596</v>
      </c>
      <c r="CP52" s="9">
        <v>276.48399999999998</v>
      </c>
      <c r="CQ52" s="9">
        <v>117.544</v>
      </c>
      <c r="CR52" s="9">
        <v>158.941</v>
      </c>
      <c r="CS52" s="9">
        <v>103.48099999999999</v>
      </c>
      <c r="CT52" s="9">
        <v>72.108000000000004</v>
      </c>
      <c r="CU52" s="9">
        <v>31.373000000000001</v>
      </c>
      <c r="CV52" s="9">
        <v>173.00399999999999</v>
      </c>
      <c r="CW52" s="9">
        <v>45.436</v>
      </c>
      <c r="CX52" s="9">
        <v>127.568</v>
      </c>
      <c r="CY52" s="9">
        <v>124.36499999999999</v>
      </c>
      <c r="CZ52" s="9">
        <v>87.501999999999995</v>
      </c>
      <c r="DA52" s="9">
        <v>36.863</v>
      </c>
      <c r="DB52" s="9">
        <v>187.54</v>
      </c>
      <c r="DC52" s="9">
        <v>49.603000000000002</v>
      </c>
      <c r="DD52" s="9">
        <v>137.93700000000001</v>
      </c>
      <c r="DE52" s="9">
        <v>187.523</v>
      </c>
      <c r="DF52" s="9">
        <v>56.146999999999998</v>
      </c>
      <c r="DG52" s="9">
        <v>131.376</v>
      </c>
      <c r="DH52" s="9">
        <v>2352.4810000000002</v>
      </c>
      <c r="DI52" s="9">
        <v>1301.7719999999999</v>
      </c>
      <c r="DJ52" s="9">
        <v>1050.7090000000001</v>
      </c>
      <c r="DK52" s="9">
        <v>1500.8869999999999</v>
      </c>
      <c r="DL52" s="9">
        <v>998.09400000000005</v>
      </c>
      <c r="DM52" s="9">
        <v>502.79300000000001</v>
      </c>
      <c r="DN52" s="9">
        <v>851.59400000000005</v>
      </c>
      <c r="DO52" s="9">
        <v>303.678</v>
      </c>
      <c r="DP52" s="9">
        <v>547.91600000000005</v>
      </c>
      <c r="DQ52" s="9">
        <v>248.16300000000001</v>
      </c>
      <c r="DR52" s="9">
        <v>140.24100000000001</v>
      </c>
      <c r="DS52" s="9">
        <v>107.922</v>
      </c>
      <c r="DT52" s="9">
        <v>74.301000000000002</v>
      </c>
      <c r="DU52" s="9">
        <v>48.613</v>
      </c>
      <c r="DV52" s="9">
        <v>25.687000000000001</v>
      </c>
      <c r="DW52" s="9">
        <v>24.408999999999999</v>
      </c>
      <c r="DX52" s="9">
        <v>20.872</v>
      </c>
      <c r="DY52" s="9">
        <v>3.5379999999999998</v>
      </c>
      <c r="DZ52" s="9">
        <v>14.736000000000001</v>
      </c>
      <c r="EA52" s="9">
        <v>12.691000000000001</v>
      </c>
      <c r="EB52" s="9">
        <v>2.044</v>
      </c>
      <c r="EC52" s="9">
        <v>9.6739999999999995</v>
      </c>
      <c r="ED52" s="9">
        <v>8.18</v>
      </c>
      <c r="EE52" s="9">
        <v>1.4930000000000001</v>
      </c>
      <c r="EF52" s="9">
        <v>49.890999999999998</v>
      </c>
      <c r="EG52" s="9">
        <v>27.742000000000001</v>
      </c>
      <c r="EH52" s="9">
        <v>22.15</v>
      </c>
      <c r="EI52" s="9">
        <v>193.81299999999999</v>
      </c>
      <c r="EJ52" s="9">
        <v>105.687</v>
      </c>
      <c r="EK52" s="9">
        <v>88.126000000000005</v>
      </c>
      <c r="EL52" s="9">
        <v>76.831999999999994</v>
      </c>
      <c r="EM52" s="9">
        <v>55.140999999999998</v>
      </c>
      <c r="EN52" s="9">
        <v>21.690999999999999</v>
      </c>
      <c r="EO52" s="9">
        <v>116.98099999999999</v>
      </c>
      <c r="EP52" s="9">
        <v>50.545999999999999</v>
      </c>
      <c r="EQ52" s="9">
        <v>66.435000000000002</v>
      </c>
      <c r="ER52" s="9">
        <v>95.974999999999994</v>
      </c>
      <c r="ES52" s="9">
        <v>70.745999999999995</v>
      </c>
      <c r="ET52" s="9">
        <v>25.228999999999999</v>
      </c>
      <c r="EU52" s="9">
        <v>152.18799999999999</v>
      </c>
      <c r="EV52" s="9">
        <v>69.495000000000005</v>
      </c>
      <c r="EW52" s="9">
        <v>82.692999999999998</v>
      </c>
      <c r="EX52" s="9">
        <v>131.71600000000001</v>
      </c>
      <c r="EY52" s="9">
        <v>63.237000000000002</v>
      </c>
      <c r="EZ52" s="9">
        <v>68.478999999999999</v>
      </c>
      <c r="FA52" s="9">
        <v>1832.3689999999999</v>
      </c>
      <c r="FB52" s="9">
        <v>990.54399999999998</v>
      </c>
      <c r="FC52" s="9">
        <v>841.82500000000005</v>
      </c>
      <c r="FD52" s="9">
        <v>1259.837</v>
      </c>
      <c r="FE52" s="9">
        <v>823.82600000000002</v>
      </c>
      <c r="FF52" s="9">
        <v>436.01</v>
      </c>
      <c r="FG52" s="9">
        <v>572.53300000000002</v>
      </c>
      <c r="FH52" s="9">
        <v>166.71799999999999</v>
      </c>
      <c r="FI52" s="9">
        <v>405.815</v>
      </c>
      <c r="FJ52" s="9">
        <v>207.03700000000001</v>
      </c>
      <c r="FK52" s="9">
        <v>112.59099999999999</v>
      </c>
      <c r="FL52" s="9">
        <v>94.444999999999993</v>
      </c>
      <c r="FM52" s="9">
        <v>56.146999999999998</v>
      </c>
      <c r="FN52" s="9">
        <v>34.738999999999997</v>
      </c>
      <c r="FO52" s="9">
        <v>21.408000000000001</v>
      </c>
      <c r="FP52" s="9">
        <v>20.132999999999999</v>
      </c>
      <c r="FQ52" s="9">
        <v>16.863</v>
      </c>
      <c r="FR52" s="9">
        <v>3.2709999999999999</v>
      </c>
      <c r="FS52" s="9">
        <v>11.566000000000001</v>
      </c>
      <c r="FT52" s="9">
        <v>9.7880000000000003</v>
      </c>
      <c r="FU52" s="9">
        <v>1.7769999999999999</v>
      </c>
      <c r="FV52" s="9">
        <v>8.5679999999999996</v>
      </c>
      <c r="FW52" s="9">
        <v>7.0750000000000002</v>
      </c>
      <c r="FX52" s="9">
        <v>1.4930000000000001</v>
      </c>
      <c r="FY52" s="9">
        <v>36.014000000000003</v>
      </c>
      <c r="FZ52" s="9">
        <v>17.876000000000001</v>
      </c>
      <c r="GA52" s="9">
        <v>18.137</v>
      </c>
      <c r="GB52" s="9">
        <v>167.44399999999999</v>
      </c>
      <c r="GC52" s="9">
        <v>89.328000000000003</v>
      </c>
      <c r="GD52" s="9">
        <v>78.116</v>
      </c>
      <c r="GE52" s="9">
        <v>66.983999999999995</v>
      </c>
      <c r="GF52" s="9">
        <v>48.563000000000002</v>
      </c>
      <c r="GG52" s="9">
        <v>18.420999999999999</v>
      </c>
      <c r="GH52" s="9">
        <v>100.46</v>
      </c>
      <c r="GI52" s="9">
        <v>40.765999999999998</v>
      </c>
      <c r="GJ52" s="9">
        <v>59.694000000000003</v>
      </c>
      <c r="GK52" s="9">
        <v>82.477999999999994</v>
      </c>
      <c r="GL52" s="9">
        <v>60.786000000000001</v>
      </c>
      <c r="GM52" s="9">
        <v>21.692</v>
      </c>
      <c r="GN52" s="9">
        <v>124.559</v>
      </c>
      <c r="GO52" s="9">
        <v>51.805999999999997</v>
      </c>
      <c r="GP52" s="9">
        <v>72.753</v>
      </c>
      <c r="GQ52" s="9">
        <v>112.026</v>
      </c>
      <c r="GR52" s="9">
        <v>50.554000000000002</v>
      </c>
      <c r="GS52" s="9">
        <v>61.472000000000001</v>
      </c>
      <c r="GT52" s="9">
        <v>520.11199999999997</v>
      </c>
      <c r="GU52" s="9">
        <v>311.22800000000001</v>
      </c>
      <c r="GV52" s="9">
        <v>208.88399999999999</v>
      </c>
      <c r="GW52" s="9">
        <v>241.05</v>
      </c>
      <c r="GX52" s="9">
        <v>174.268</v>
      </c>
      <c r="GY52" s="9">
        <v>66.781999999999996</v>
      </c>
      <c r="GZ52" s="9">
        <v>279.06099999999998</v>
      </c>
      <c r="HA52" s="9">
        <v>136.96</v>
      </c>
      <c r="HB52" s="9">
        <v>142.101</v>
      </c>
      <c r="HC52" s="9">
        <v>41.125999999999998</v>
      </c>
      <c r="HD52" s="9">
        <v>27.65</v>
      </c>
      <c r="HE52" s="9">
        <v>13.477</v>
      </c>
      <c r="HF52" s="9">
        <v>18.154</v>
      </c>
      <c r="HG52" s="9">
        <v>13.874000000000001</v>
      </c>
      <c r="HH52" s="9">
        <v>4.2789999999999999</v>
      </c>
      <c r="HI52" s="9">
        <v>4.2759999999999998</v>
      </c>
      <c r="HJ52" s="9">
        <v>4.0090000000000003</v>
      </c>
      <c r="HK52" s="9">
        <v>0.26700000000000002</v>
      </c>
      <c r="HL52" s="9">
        <v>3.17</v>
      </c>
      <c r="HM52" s="9">
        <v>2.903</v>
      </c>
      <c r="HN52" s="9">
        <v>0.26700000000000002</v>
      </c>
      <c r="HO52" s="9">
        <v>1.1060000000000001</v>
      </c>
      <c r="HP52" s="9">
        <v>1.1060000000000001</v>
      </c>
      <c r="HQ52" s="9">
        <v>0</v>
      </c>
      <c r="HR52" s="9">
        <v>13.878</v>
      </c>
      <c r="HS52" s="9">
        <v>9.8650000000000002</v>
      </c>
      <c r="HT52" s="9">
        <v>4.0119999999999996</v>
      </c>
      <c r="HU52" s="9">
        <v>26.369</v>
      </c>
      <c r="HV52" s="9">
        <v>16.359000000000002</v>
      </c>
      <c r="HW52" s="9">
        <v>10.010999999999999</v>
      </c>
      <c r="HX52" s="9">
        <v>9.8480000000000008</v>
      </c>
      <c r="HY52" s="9">
        <v>6.5780000000000003</v>
      </c>
      <c r="HZ52" s="9">
        <v>3.27</v>
      </c>
      <c r="IA52" s="9">
        <v>16.521000000000001</v>
      </c>
      <c r="IB52" s="9">
        <v>9.7799999999999994</v>
      </c>
      <c r="IC52" s="9">
        <v>6.74</v>
      </c>
      <c r="ID52" s="9">
        <v>13.497</v>
      </c>
      <c r="IE52" s="9">
        <v>9.9600000000000009</v>
      </c>
      <c r="IF52" s="9">
        <v>3.5369999999999999</v>
      </c>
      <c r="IG52" s="9">
        <v>27.629000000000001</v>
      </c>
      <c r="IH52" s="9">
        <v>17.690000000000001</v>
      </c>
      <c r="II52" s="9">
        <v>9.94</v>
      </c>
      <c r="IJ52" s="9">
        <v>19.690999999999999</v>
      </c>
      <c r="IK52" s="9">
        <v>12.683</v>
      </c>
      <c r="IL52" s="9">
        <v>7.0069999999999997</v>
      </c>
      <c r="IM52" s="9">
        <v>3979.674</v>
      </c>
      <c r="IN52" s="9">
        <v>2105.0520000000001</v>
      </c>
      <c r="IO52" s="9">
        <v>1874.6220000000001</v>
      </c>
      <c r="IP52" s="9">
        <v>2799.1709999999998</v>
      </c>
      <c r="IQ52" s="9">
        <v>1741.3969999999999</v>
      </c>
    </row>
    <row r="53" spans="1:251">
      <c r="A53" s="10">
        <v>43101</v>
      </c>
      <c r="B53" s="9">
        <v>13.196999999999999</v>
      </c>
      <c r="C53" s="9">
        <v>18.699000000000002</v>
      </c>
      <c r="D53" s="9">
        <v>408.71499999999997</v>
      </c>
      <c r="E53" s="9">
        <v>226.74600000000001</v>
      </c>
      <c r="F53" s="9">
        <v>181.96899999999999</v>
      </c>
      <c r="G53" s="9">
        <v>199.864</v>
      </c>
      <c r="H53" s="9">
        <v>149.351</v>
      </c>
      <c r="I53" s="9">
        <v>50.512999999999998</v>
      </c>
      <c r="J53" s="9">
        <v>208.851</v>
      </c>
      <c r="K53" s="9">
        <v>77.394999999999996</v>
      </c>
      <c r="L53" s="9">
        <v>131.45599999999999</v>
      </c>
      <c r="M53" s="9">
        <v>223.96299999999999</v>
      </c>
      <c r="N53" s="9">
        <v>165.166</v>
      </c>
      <c r="O53" s="9">
        <v>58.796999999999997</v>
      </c>
      <c r="P53" s="9">
        <v>221.99700000000001</v>
      </c>
      <c r="Q53" s="9">
        <v>82.153999999999996</v>
      </c>
      <c r="R53" s="9">
        <v>139.84299999999999</v>
      </c>
      <c r="S53" s="9">
        <v>228.137</v>
      </c>
      <c r="T53" s="9">
        <v>90.798000000000002</v>
      </c>
      <c r="U53" s="9">
        <v>137.33799999999999</v>
      </c>
      <c r="V53" s="9">
        <v>2637.18</v>
      </c>
      <c r="W53" s="9">
        <v>1424.7049999999999</v>
      </c>
      <c r="X53" s="9">
        <v>1212.4749999999999</v>
      </c>
      <c r="Y53" s="9">
        <v>1953.9549999999999</v>
      </c>
      <c r="Z53" s="9">
        <v>1289.405</v>
      </c>
      <c r="AA53" s="9">
        <v>664.55</v>
      </c>
      <c r="AB53" s="9">
        <v>683.22500000000002</v>
      </c>
      <c r="AC53" s="9">
        <v>135.30000000000001</v>
      </c>
      <c r="AD53" s="9">
        <v>547.92499999999995</v>
      </c>
      <c r="AE53" s="9">
        <v>331.40300000000002</v>
      </c>
      <c r="AF53" s="9">
        <v>176.28800000000001</v>
      </c>
      <c r="AG53" s="9">
        <v>155.11500000000001</v>
      </c>
      <c r="AH53" s="9">
        <v>66.108000000000004</v>
      </c>
      <c r="AI53" s="9">
        <v>40.710999999999999</v>
      </c>
      <c r="AJ53" s="9">
        <v>25.396999999999998</v>
      </c>
      <c r="AK53" s="9">
        <v>34.581000000000003</v>
      </c>
      <c r="AL53" s="9">
        <v>26.495999999999999</v>
      </c>
      <c r="AM53" s="9">
        <v>8.0850000000000009</v>
      </c>
      <c r="AN53" s="9">
        <v>19.965</v>
      </c>
      <c r="AO53" s="9">
        <v>15.808</v>
      </c>
      <c r="AP53" s="9">
        <v>4.157</v>
      </c>
      <c r="AQ53" s="9">
        <v>14.616</v>
      </c>
      <c r="AR53" s="9">
        <v>10.688000000000001</v>
      </c>
      <c r="AS53" s="9">
        <v>3.9279999999999999</v>
      </c>
      <c r="AT53" s="9">
        <v>31.527999999999999</v>
      </c>
      <c r="AU53" s="9">
        <v>14.215</v>
      </c>
      <c r="AV53" s="9">
        <v>17.312000000000001</v>
      </c>
      <c r="AW53" s="9">
        <v>288.15300000000002</v>
      </c>
      <c r="AX53" s="9">
        <v>148.34399999999999</v>
      </c>
      <c r="AY53" s="9">
        <v>139.81</v>
      </c>
      <c r="AZ53" s="9">
        <v>130.30199999999999</v>
      </c>
      <c r="BA53" s="9">
        <v>98.043999999999997</v>
      </c>
      <c r="BB53" s="9">
        <v>32.258000000000003</v>
      </c>
      <c r="BC53" s="9">
        <v>157.852</v>
      </c>
      <c r="BD53" s="9">
        <v>50.3</v>
      </c>
      <c r="BE53" s="9">
        <v>107.55200000000001</v>
      </c>
      <c r="BF53" s="9">
        <v>158.88999999999999</v>
      </c>
      <c r="BG53" s="9">
        <v>120.05</v>
      </c>
      <c r="BH53" s="9">
        <v>38.840000000000003</v>
      </c>
      <c r="BI53" s="9">
        <v>172.51300000000001</v>
      </c>
      <c r="BJ53" s="9">
        <v>56.238</v>
      </c>
      <c r="BK53" s="9">
        <v>116.27500000000001</v>
      </c>
      <c r="BL53" s="9">
        <v>177.81700000000001</v>
      </c>
      <c r="BM53" s="9">
        <v>66.108000000000004</v>
      </c>
      <c r="BN53" s="9">
        <v>111.709</v>
      </c>
      <c r="BO53" s="9">
        <v>2535.9929999999999</v>
      </c>
      <c r="BP53" s="9">
        <v>1314.7719999999999</v>
      </c>
      <c r="BQ53" s="9">
        <v>1221.22</v>
      </c>
      <c r="BR53" s="9">
        <v>1875.2750000000001</v>
      </c>
      <c r="BS53" s="9">
        <v>1176.114</v>
      </c>
      <c r="BT53" s="9">
        <v>699.16099999999994</v>
      </c>
      <c r="BU53" s="9">
        <v>660.71799999999996</v>
      </c>
      <c r="BV53" s="9">
        <v>138.65899999999999</v>
      </c>
      <c r="BW53" s="9">
        <v>522.05899999999997</v>
      </c>
      <c r="BX53" s="9">
        <v>328.286</v>
      </c>
      <c r="BY53" s="9">
        <v>150.70699999999999</v>
      </c>
      <c r="BZ53" s="9">
        <v>177.57900000000001</v>
      </c>
      <c r="CA53" s="9">
        <v>71.388999999999996</v>
      </c>
      <c r="CB53" s="9">
        <v>39.588000000000001</v>
      </c>
      <c r="CC53" s="9">
        <v>31.800999999999998</v>
      </c>
      <c r="CD53" s="9">
        <v>35.869</v>
      </c>
      <c r="CE53" s="9">
        <v>26.786999999999999</v>
      </c>
      <c r="CF53" s="9">
        <v>9.0809999999999995</v>
      </c>
      <c r="CG53" s="9">
        <v>20.111999999999998</v>
      </c>
      <c r="CH53" s="9">
        <v>15.381</v>
      </c>
      <c r="CI53" s="9">
        <v>4.7309999999999999</v>
      </c>
      <c r="CJ53" s="9">
        <v>15.757</v>
      </c>
      <c r="CK53" s="9">
        <v>11.406000000000001</v>
      </c>
      <c r="CL53" s="9">
        <v>4.3499999999999996</v>
      </c>
      <c r="CM53" s="9">
        <v>35.520000000000003</v>
      </c>
      <c r="CN53" s="9">
        <v>12.8</v>
      </c>
      <c r="CO53" s="9">
        <v>22.72</v>
      </c>
      <c r="CP53" s="9">
        <v>283.30399999999997</v>
      </c>
      <c r="CQ53" s="9">
        <v>124.422</v>
      </c>
      <c r="CR53" s="9">
        <v>158.881</v>
      </c>
      <c r="CS53" s="9">
        <v>103.541</v>
      </c>
      <c r="CT53" s="9">
        <v>72.569999999999993</v>
      </c>
      <c r="CU53" s="9">
        <v>30.971</v>
      </c>
      <c r="CV53" s="9">
        <v>179.76300000000001</v>
      </c>
      <c r="CW53" s="9">
        <v>51.851999999999997</v>
      </c>
      <c r="CX53" s="9">
        <v>127.91</v>
      </c>
      <c r="CY53" s="9">
        <v>135.16399999999999</v>
      </c>
      <c r="CZ53" s="9">
        <v>95.55</v>
      </c>
      <c r="DA53" s="9">
        <v>39.615000000000002</v>
      </c>
      <c r="DB53" s="9">
        <v>193.12100000000001</v>
      </c>
      <c r="DC53" s="9">
        <v>55.156999999999996</v>
      </c>
      <c r="DD53" s="9">
        <v>137.964</v>
      </c>
      <c r="DE53" s="9">
        <v>199.875</v>
      </c>
      <c r="DF53" s="9">
        <v>67.233999999999995</v>
      </c>
      <c r="DG53" s="9">
        <v>132.64099999999999</v>
      </c>
      <c r="DH53" s="9">
        <v>2287.5509999999999</v>
      </c>
      <c r="DI53" s="9">
        <v>1279.566</v>
      </c>
      <c r="DJ53" s="9">
        <v>1007.985</v>
      </c>
      <c r="DK53" s="9">
        <v>1442.5509999999999</v>
      </c>
      <c r="DL53" s="9">
        <v>960.01300000000003</v>
      </c>
      <c r="DM53" s="9">
        <v>482.53800000000001</v>
      </c>
      <c r="DN53" s="9">
        <v>845</v>
      </c>
      <c r="DO53" s="9">
        <v>319.553</v>
      </c>
      <c r="DP53" s="9">
        <v>525.447</v>
      </c>
      <c r="DQ53" s="9">
        <v>232.83600000000001</v>
      </c>
      <c r="DR53" s="9">
        <v>129.4</v>
      </c>
      <c r="DS53" s="9">
        <v>103.43600000000001</v>
      </c>
      <c r="DT53" s="9">
        <v>65.433999999999997</v>
      </c>
      <c r="DU53" s="9">
        <v>36.558</v>
      </c>
      <c r="DV53" s="9">
        <v>28.876999999999999</v>
      </c>
      <c r="DW53" s="9">
        <v>21.042000000000002</v>
      </c>
      <c r="DX53" s="9">
        <v>14.458</v>
      </c>
      <c r="DY53" s="9">
        <v>6.5839999999999996</v>
      </c>
      <c r="DZ53" s="9">
        <v>13.573</v>
      </c>
      <c r="EA53" s="9">
        <v>8.6649999999999991</v>
      </c>
      <c r="EB53" s="9">
        <v>4.9080000000000004</v>
      </c>
      <c r="EC53" s="9">
        <v>7.4690000000000003</v>
      </c>
      <c r="ED53" s="9">
        <v>5.7930000000000001</v>
      </c>
      <c r="EE53" s="9">
        <v>1.6759999999999999</v>
      </c>
      <c r="EF53" s="9">
        <v>44.392000000000003</v>
      </c>
      <c r="EG53" s="9">
        <v>22.1</v>
      </c>
      <c r="EH53" s="9">
        <v>22.292000000000002</v>
      </c>
      <c r="EI53" s="9">
        <v>185.518</v>
      </c>
      <c r="EJ53" s="9">
        <v>103.004</v>
      </c>
      <c r="EK53" s="9">
        <v>82.513000000000005</v>
      </c>
      <c r="EL53" s="9">
        <v>57.548000000000002</v>
      </c>
      <c r="EM53" s="9">
        <v>44.209000000000003</v>
      </c>
      <c r="EN53" s="9">
        <v>13.339</v>
      </c>
      <c r="EO53" s="9">
        <v>127.97</v>
      </c>
      <c r="EP53" s="9">
        <v>58.795000000000002</v>
      </c>
      <c r="EQ53" s="9">
        <v>69.174000000000007</v>
      </c>
      <c r="ER53" s="9">
        <v>76.424999999999997</v>
      </c>
      <c r="ES53" s="9">
        <v>56.947000000000003</v>
      </c>
      <c r="ET53" s="9">
        <v>19.478000000000002</v>
      </c>
      <c r="EU53" s="9">
        <v>156.411</v>
      </c>
      <c r="EV53" s="9">
        <v>72.453000000000003</v>
      </c>
      <c r="EW53" s="9">
        <v>83.957999999999998</v>
      </c>
      <c r="EX53" s="9">
        <v>141.54300000000001</v>
      </c>
      <c r="EY53" s="9">
        <v>67.459999999999994</v>
      </c>
      <c r="EZ53" s="9">
        <v>74.082999999999998</v>
      </c>
      <c r="FA53" s="9">
        <v>1791.748</v>
      </c>
      <c r="FB53" s="9">
        <v>978.22400000000005</v>
      </c>
      <c r="FC53" s="9">
        <v>813.524</v>
      </c>
      <c r="FD53" s="9">
        <v>1221.6510000000001</v>
      </c>
      <c r="FE53" s="9">
        <v>797.55600000000004</v>
      </c>
      <c r="FF53" s="9">
        <v>424.09500000000003</v>
      </c>
      <c r="FG53" s="9">
        <v>570.096</v>
      </c>
      <c r="FH53" s="9">
        <v>180.667</v>
      </c>
      <c r="FI53" s="9">
        <v>389.42899999999997</v>
      </c>
      <c r="FJ53" s="9">
        <v>190.65799999999999</v>
      </c>
      <c r="FK53" s="9">
        <v>103.13</v>
      </c>
      <c r="FL53" s="9">
        <v>87.528999999999996</v>
      </c>
      <c r="FM53" s="9">
        <v>46.076000000000001</v>
      </c>
      <c r="FN53" s="9">
        <v>24.417000000000002</v>
      </c>
      <c r="FO53" s="9">
        <v>21.658999999999999</v>
      </c>
      <c r="FP53" s="9">
        <v>14.956</v>
      </c>
      <c r="FQ53" s="9">
        <v>9.6869999999999994</v>
      </c>
      <c r="FR53" s="9">
        <v>5.2690000000000001</v>
      </c>
      <c r="FS53" s="9">
        <v>10.614000000000001</v>
      </c>
      <c r="FT53" s="9">
        <v>7.0209999999999999</v>
      </c>
      <c r="FU53" s="9">
        <v>3.593</v>
      </c>
      <c r="FV53" s="9">
        <v>4.3419999999999996</v>
      </c>
      <c r="FW53" s="9">
        <v>2.6659999999999999</v>
      </c>
      <c r="FX53" s="9">
        <v>1.6759999999999999</v>
      </c>
      <c r="FY53" s="9">
        <v>31.12</v>
      </c>
      <c r="FZ53" s="9">
        <v>14.73</v>
      </c>
      <c r="GA53" s="9">
        <v>16.388999999999999</v>
      </c>
      <c r="GB53" s="9">
        <v>159.83699999999999</v>
      </c>
      <c r="GC53" s="9">
        <v>87.012</v>
      </c>
      <c r="GD53" s="9">
        <v>72.825000000000003</v>
      </c>
      <c r="GE53" s="9">
        <v>49.935000000000002</v>
      </c>
      <c r="GF53" s="9">
        <v>38.451000000000001</v>
      </c>
      <c r="GG53" s="9">
        <v>11.483000000000001</v>
      </c>
      <c r="GH53" s="9">
        <v>109.90300000000001</v>
      </c>
      <c r="GI53" s="9">
        <v>48.561</v>
      </c>
      <c r="GJ53" s="9">
        <v>61.341999999999999</v>
      </c>
      <c r="GK53" s="9">
        <v>62.725999999999999</v>
      </c>
      <c r="GL53" s="9">
        <v>46.417999999999999</v>
      </c>
      <c r="GM53" s="9">
        <v>16.308</v>
      </c>
      <c r="GN53" s="9">
        <v>127.93300000000001</v>
      </c>
      <c r="GO53" s="9">
        <v>56.712000000000003</v>
      </c>
      <c r="GP53" s="9">
        <v>71.221000000000004</v>
      </c>
      <c r="GQ53" s="9">
        <v>120.517</v>
      </c>
      <c r="GR53" s="9">
        <v>55.581000000000003</v>
      </c>
      <c r="GS53" s="9">
        <v>64.935000000000002</v>
      </c>
      <c r="GT53" s="9">
        <v>495.803</v>
      </c>
      <c r="GU53" s="9">
        <v>301.34199999999998</v>
      </c>
      <c r="GV53" s="9">
        <v>194.46100000000001</v>
      </c>
      <c r="GW53" s="9">
        <v>220.9</v>
      </c>
      <c r="GX53" s="9">
        <v>162.45599999999999</v>
      </c>
      <c r="GY53" s="9">
        <v>58.442999999999998</v>
      </c>
      <c r="GZ53" s="9">
        <v>274.90300000000002</v>
      </c>
      <c r="HA53" s="9">
        <v>138.886</v>
      </c>
      <c r="HB53" s="9">
        <v>136.018</v>
      </c>
      <c r="HC53" s="9">
        <v>42.177999999999997</v>
      </c>
      <c r="HD53" s="9">
        <v>26.271000000000001</v>
      </c>
      <c r="HE53" s="9">
        <v>15.907</v>
      </c>
      <c r="HF53" s="9">
        <v>19.359000000000002</v>
      </c>
      <c r="HG53" s="9">
        <v>12.141</v>
      </c>
      <c r="HH53" s="9">
        <v>7.218</v>
      </c>
      <c r="HI53" s="9">
        <v>6.0860000000000003</v>
      </c>
      <c r="HJ53" s="9">
        <v>4.7709999999999999</v>
      </c>
      <c r="HK53" s="9">
        <v>1.3149999999999999</v>
      </c>
      <c r="HL53" s="9">
        <v>2.9590000000000001</v>
      </c>
      <c r="HM53" s="9">
        <v>1.6439999999999999</v>
      </c>
      <c r="HN53" s="9">
        <v>1.3149999999999999</v>
      </c>
      <c r="HO53" s="9">
        <v>3.1269999999999998</v>
      </c>
      <c r="HP53" s="9">
        <v>3.1269999999999998</v>
      </c>
      <c r="HQ53" s="9">
        <v>0</v>
      </c>
      <c r="HR53" s="9">
        <v>13.272</v>
      </c>
      <c r="HS53" s="9">
        <v>7.3689999999999998</v>
      </c>
      <c r="HT53" s="9">
        <v>5.9029999999999996</v>
      </c>
      <c r="HU53" s="9">
        <v>25.68</v>
      </c>
      <c r="HV53" s="9">
        <v>15.992000000000001</v>
      </c>
      <c r="HW53" s="9">
        <v>9.6880000000000006</v>
      </c>
      <c r="HX53" s="9">
        <v>7.6130000000000004</v>
      </c>
      <c r="HY53" s="9">
        <v>5.758</v>
      </c>
      <c r="HZ53" s="9">
        <v>1.8560000000000001</v>
      </c>
      <c r="IA53" s="9">
        <v>18.067</v>
      </c>
      <c r="IB53" s="9">
        <v>10.234999999999999</v>
      </c>
      <c r="IC53" s="9">
        <v>7.8330000000000002</v>
      </c>
      <c r="ID53" s="9">
        <v>13.7</v>
      </c>
      <c r="IE53" s="9">
        <v>10.529</v>
      </c>
      <c r="IF53" s="9">
        <v>3.1709999999999998</v>
      </c>
      <c r="IG53" s="9">
        <v>28.478000000000002</v>
      </c>
      <c r="IH53" s="9">
        <v>15.742000000000001</v>
      </c>
      <c r="II53" s="9">
        <v>12.737</v>
      </c>
      <c r="IJ53" s="9">
        <v>21.026</v>
      </c>
      <c r="IK53" s="9">
        <v>11.879</v>
      </c>
      <c r="IL53" s="9">
        <v>9.1479999999999997</v>
      </c>
      <c r="IM53" s="9">
        <v>3866.9940000000001</v>
      </c>
      <c r="IN53" s="9">
        <v>2072.348</v>
      </c>
      <c r="IO53" s="9">
        <v>1794.646</v>
      </c>
      <c r="IP53" s="9">
        <v>2718.5680000000002</v>
      </c>
      <c r="IQ53" s="9">
        <v>1703.3209999999999</v>
      </c>
    </row>
    <row r="54" spans="1:251">
      <c r="A54" s="10">
        <v>43132</v>
      </c>
      <c r="B54" s="9">
        <v>11.358000000000001</v>
      </c>
      <c r="C54" s="9">
        <v>28.079000000000001</v>
      </c>
      <c r="D54" s="9">
        <v>385.464</v>
      </c>
      <c r="E54" s="9">
        <v>220.89099999999999</v>
      </c>
      <c r="F54" s="9">
        <v>164.57300000000001</v>
      </c>
      <c r="G54" s="9">
        <v>195.41800000000001</v>
      </c>
      <c r="H54" s="9">
        <v>146.41999999999999</v>
      </c>
      <c r="I54" s="9">
        <v>48.997999999999998</v>
      </c>
      <c r="J54" s="9">
        <v>190.04599999999999</v>
      </c>
      <c r="K54" s="9">
        <v>74.471000000000004</v>
      </c>
      <c r="L54" s="9">
        <v>115.575</v>
      </c>
      <c r="M54" s="9">
        <v>218.238</v>
      </c>
      <c r="N54" s="9">
        <v>163.94</v>
      </c>
      <c r="O54" s="9">
        <v>54.298000000000002</v>
      </c>
      <c r="P54" s="9">
        <v>204.31299999999999</v>
      </c>
      <c r="Q54" s="9">
        <v>78.198999999999998</v>
      </c>
      <c r="R54" s="9">
        <v>126.114</v>
      </c>
      <c r="S54" s="9">
        <v>208.68600000000001</v>
      </c>
      <c r="T54" s="9">
        <v>89.634</v>
      </c>
      <c r="U54" s="9">
        <v>119.05200000000001</v>
      </c>
      <c r="V54" s="9">
        <v>2690.4430000000002</v>
      </c>
      <c r="W54" s="9">
        <v>1441.07</v>
      </c>
      <c r="X54" s="9">
        <v>1249.373</v>
      </c>
      <c r="Y54" s="9">
        <v>1994.6179999999999</v>
      </c>
      <c r="Z54" s="9">
        <v>1304.481</v>
      </c>
      <c r="AA54" s="9">
        <v>690.13699999999994</v>
      </c>
      <c r="AB54" s="9">
        <v>695.82500000000005</v>
      </c>
      <c r="AC54" s="9">
        <v>136.589</v>
      </c>
      <c r="AD54" s="9">
        <v>559.23699999999997</v>
      </c>
      <c r="AE54" s="9">
        <v>331.42700000000002</v>
      </c>
      <c r="AF54" s="9">
        <v>169.14099999999999</v>
      </c>
      <c r="AG54" s="9">
        <v>162.285</v>
      </c>
      <c r="AH54" s="9">
        <v>77.367000000000004</v>
      </c>
      <c r="AI54" s="9">
        <v>42.493000000000002</v>
      </c>
      <c r="AJ54" s="9">
        <v>34.874000000000002</v>
      </c>
      <c r="AK54" s="9">
        <v>33.506</v>
      </c>
      <c r="AL54" s="9">
        <v>27.169</v>
      </c>
      <c r="AM54" s="9">
        <v>6.3369999999999997</v>
      </c>
      <c r="AN54" s="9">
        <v>18.73</v>
      </c>
      <c r="AO54" s="9">
        <v>16.468</v>
      </c>
      <c r="AP54" s="9">
        <v>2.2629999999999999</v>
      </c>
      <c r="AQ54" s="9">
        <v>14.776</v>
      </c>
      <c r="AR54" s="9">
        <v>10.701000000000001</v>
      </c>
      <c r="AS54" s="9">
        <v>4.0750000000000002</v>
      </c>
      <c r="AT54" s="9">
        <v>43.860999999999997</v>
      </c>
      <c r="AU54" s="9">
        <v>15.324999999999999</v>
      </c>
      <c r="AV54" s="9">
        <v>28.536000000000001</v>
      </c>
      <c r="AW54" s="9">
        <v>289.38</v>
      </c>
      <c r="AX54" s="9">
        <v>146.679</v>
      </c>
      <c r="AY54" s="9">
        <v>142.70099999999999</v>
      </c>
      <c r="AZ54" s="9">
        <v>122.41500000000001</v>
      </c>
      <c r="BA54" s="9">
        <v>93.272000000000006</v>
      </c>
      <c r="BB54" s="9">
        <v>29.143000000000001</v>
      </c>
      <c r="BC54" s="9">
        <v>166.965</v>
      </c>
      <c r="BD54" s="9">
        <v>53.406999999999996</v>
      </c>
      <c r="BE54" s="9">
        <v>113.55800000000001</v>
      </c>
      <c r="BF54" s="9">
        <v>148.33199999999999</v>
      </c>
      <c r="BG54" s="9">
        <v>112.852</v>
      </c>
      <c r="BH54" s="9">
        <v>35.479999999999997</v>
      </c>
      <c r="BI54" s="9">
        <v>183.09399999999999</v>
      </c>
      <c r="BJ54" s="9">
        <v>56.289000000000001</v>
      </c>
      <c r="BK54" s="9">
        <v>126.80500000000001</v>
      </c>
      <c r="BL54" s="9">
        <v>185.696</v>
      </c>
      <c r="BM54" s="9">
        <v>69.875</v>
      </c>
      <c r="BN54" s="9">
        <v>115.82</v>
      </c>
      <c r="BO54" s="9">
        <v>2580.7959999999998</v>
      </c>
      <c r="BP54" s="9">
        <v>1334.742</v>
      </c>
      <c r="BQ54" s="9">
        <v>1246.0540000000001</v>
      </c>
      <c r="BR54" s="9">
        <v>1922.126</v>
      </c>
      <c r="BS54" s="9">
        <v>1200.1990000000001</v>
      </c>
      <c r="BT54" s="9">
        <v>721.928</v>
      </c>
      <c r="BU54" s="9">
        <v>658.66899999999998</v>
      </c>
      <c r="BV54" s="9">
        <v>134.54400000000001</v>
      </c>
      <c r="BW54" s="9">
        <v>524.12599999999998</v>
      </c>
      <c r="BX54" s="9">
        <v>330.68299999999999</v>
      </c>
      <c r="BY54" s="9">
        <v>148.62299999999999</v>
      </c>
      <c r="BZ54" s="9">
        <v>182.06</v>
      </c>
      <c r="CA54" s="9">
        <v>75.210999999999999</v>
      </c>
      <c r="CB54" s="9">
        <v>42.74</v>
      </c>
      <c r="CC54" s="9">
        <v>32.470999999999997</v>
      </c>
      <c r="CD54" s="9">
        <v>34.19</v>
      </c>
      <c r="CE54" s="9">
        <v>26.186</v>
      </c>
      <c r="CF54" s="9">
        <v>8.0039999999999996</v>
      </c>
      <c r="CG54" s="9">
        <v>17.123000000000001</v>
      </c>
      <c r="CH54" s="9">
        <v>12.89</v>
      </c>
      <c r="CI54" s="9">
        <v>4.2329999999999997</v>
      </c>
      <c r="CJ54" s="9">
        <v>17.068000000000001</v>
      </c>
      <c r="CK54" s="9">
        <v>13.295999999999999</v>
      </c>
      <c r="CL54" s="9">
        <v>3.7719999999999998</v>
      </c>
      <c r="CM54" s="9">
        <v>41.021000000000001</v>
      </c>
      <c r="CN54" s="9">
        <v>16.553999999999998</v>
      </c>
      <c r="CO54" s="9">
        <v>24.466999999999999</v>
      </c>
      <c r="CP54" s="9">
        <v>282.37400000000002</v>
      </c>
      <c r="CQ54" s="9">
        <v>121.342</v>
      </c>
      <c r="CR54" s="9">
        <v>161.03200000000001</v>
      </c>
      <c r="CS54" s="9">
        <v>102.541</v>
      </c>
      <c r="CT54" s="9">
        <v>71.840999999999994</v>
      </c>
      <c r="CU54" s="9">
        <v>30.7</v>
      </c>
      <c r="CV54" s="9">
        <v>179.833</v>
      </c>
      <c r="CW54" s="9">
        <v>49.500999999999998</v>
      </c>
      <c r="CX54" s="9">
        <v>130.33199999999999</v>
      </c>
      <c r="CY54" s="9">
        <v>130.09100000000001</v>
      </c>
      <c r="CZ54" s="9">
        <v>92.388999999999996</v>
      </c>
      <c r="DA54" s="9">
        <v>37.701999999999998</v>
      </c>
      <c r="DB54" s="9">
        <v>200.59200000000001</v>
      </c>
      <c r="DC54" s="9">
        <v>56.234000000000002</v>
      </c>
      <c r="DD54" s="9">
        <v>144.358</v>
      </c>
      <c r="DE54" s="9">
        <v>196.95599999999999</v>
      </c>
      <c r="DF54" s="9">
        <v>62.390999999999998</v>
      </c>
      <c r="DG54" s="9">
        <v>134.565</v>
      </c>
      <c r="DH54" s="9">
        <v>2367.433</v>
      </c>
      <c r="DI54" s="9">
        <v>1308.83</v>
      </c>
      <c r="DJ54" s="9">
        <v>1058.6030000000001</v>
      </c>
      <c r="DK54" s="9">
        <v>1495.4570000000001</v>
      </c>
      <c r="DL54" s="9">
        <v>997.03599999999994</v>
      </c>
      <c r="DM54" s="9">
        <v>498.42</v>
      </c>
      <c r="DN54" s="9">
        <v>871.976</v>
      </c>
      <c r="DO54" s="9">
        <v>311.79300000000001</v>
      </c>
      <c r="DP54" s="9">
        <v>560.18299999999999</v>
      </c>
      <c r="DQ54" s="9">
        <v>249.36799999999999</v>
      </c>
      <c r="DR54" s="9">
        <v>145.87200000000001</v>
      </c>
      <c r="DS54" s="9">
        <v>103.495</v>
      </c>
      <c r="DT54" s="9">
        <v>86.411000000000001</v>
      </c>
      <c r="DU54" s="9">
        <v>55.258000000000003</v>
      </c>
      <c r="DV54" s="9">
        <v>31.152999999999999</v>
      </c>
      <c r="DW54" s="9">
        <v>31.265000000000001</v>
      </c>
      <c r="DX54" s="9">
        <v>24.550999999999998</v>
      </c>
      <c r="DY54" s="9">
        <v>6.7149999999999999</v>
      </c>
      <c r="DZ54" s="9">
        <v>18.206</v>
      </c>
      <c r="EA54" s="9">
        <v>14.188000000000001</v>
      </c>
      <c r="EB54" s="9">
        <v>4.0190000000000001</v>
      </c>
      <c r="EC54" s="9">
        <v>13.058999999999999</v>
      </c>
      <c r="ED54" s="9">
        <v>10.363</v>
      </c>
      <c r="EE54" s="9">
        <v>2.6960000000000002</v>
      </c>
      <c r="EF54" s="9">
        <v>55.146000000000001</v>
      </c>
      <c r="EG54" s="9">
        <v>30.707000000000001</v>
      </c>
      <c r="EH54" s="9">
        <v>24.437999999999999</v>
      </c>
      <c r="EI54" s="9">
        <v>186.65600000000001</v>
      </c>
      <c r="EJ54" s="9">
        <v>105.381</v>
      </c>
      <c r="EK54" s="9">
        <v>81.275000000000006</v>
      </c>
      <c r="EL54" s="9">
        <v>62.28</v>
      </c>
      <c r="EM54" s="9">
        <v>45.134999999999998</v>
      </c>
      <c r="EN54" s="9">
        <v>17.145</v>
      </c>
      <c r="EO54" s="9">
        <v>124.376</v>
      </c>
      <c r="EP54" s="9">
        <v>60.246000000000002</v>
      </c>
      <c r="EQ54" s="9">
        <v>64.13</v>
      </c>
      <c r="ER54" s="9">
        <v>89.540999999999997</v>
      </c>
      <c r="ES54" s="9">
        <v>66.347999999999999</v>
      </c>
      <c r="ET54" s="9">
        <v>23.193000000000001</v>
      </c>
      <c r="EU54" s="9">
        <v>159.827</v>
      </c>
      <c r="EV54" s="9">
        <v>79.525000000000006</v>
      </c>
      <c r="EW54" s="9">
        <v>80.302000000000007</v>
      </c>
      <c r="EX54" s="9">
        <v>142.58199999999999</v>
      </c>
      <c r="EY54" s="9">
        <v>74.433000000000007</v>
      </c>
      <c r="EZ54" s="9">
        <v>68.149000000000001</v>
      </c>
      <c r="FA54" s="9">
        <v>1840.2090000000001</v>
      </c>
      <c r="FB54" s="9">
        <v>989.76700000000005</v>
      </c>
      <c r="FC54" s="9">
        <v>850.44100000000003</v>
      </c>
      <c r="FD54" s="9">
        <v>1253.548</v>
      </c>
      <c r="FE54" s="9">
        <v>821.27499999999998</v>
      </c>
      <c r="FF54" s="9">
        <v>432.27300000000002</v>
      </c>
      <c r="FG54" s="9">
        <v>586.66099999999994</v>
      </c>
      <c r="FH54" s="9">
        <v>168.49199999999999</v>
      </c>
      <c r="FI54" s="9">
        <v>418.16899999999998</v>
      </c>
      <c r="FJ54" s="9">
        <v>197.44300000000001</v>
      </c>
      <c r="FK54" s="9">
        <v>109.36499999999999</v>
      </c>
      <c r="FL54" s="9">
        <v>88.078000000000003</v>
      </c>
      <c r="FM54" s="9">
        <v>58.281999999999996</v>
      </c>
      <c r="FN54" s="9">
        <v>34.75</v>
      </c>
      <c r="FO54" s="9">
        <v>23.532</v>
      </c>
      <c r="FP54" s="9">
        <v>23.437000000000001</v>
      </c>
      <c r="FQ54" s="9">
        <v>17.571999999999999</v>
      </c>
      <c r="FR54" s="9">
        <v>5.8650000000000002</v>
      </c>
      <c r="FS54" s="9">
        <v>13.509</v>
      </c>
      <c r="FT54" s="9">
        <v>10.34</v>
      </c>
      <c r="FU54" s="9">
        <v>3.169</v>
      </c>
      <c r="FV54" s="9">
        <v>9.9280000000000008</v>
      </c>
      <c r="FW54" s="9">
        <v>7.2320000000000002</v>
      </c>
      <c r="FX54" s="9">
        <v>2.6960000000000002</v>
      </c>
      <c r="FY54" s="9">
        <v>34.844999999999999</v>
      </c>
      <c r="FZ54" s="9">
        <v>17.178000000000001</v>
      </c>
      <c r="GA54" s="9">
        <v>17.667000000000002</v>
      </c>
      <c r="GB54" s="9">
        <v>157.25299999999999</v>
      </c>
      <c r="GC54" s="9">
        <v>84.921000000000006</v>
      </c>
      <c r="GD54" s="9">
        <v>72.331999999999994</v>
      </c>
      <c r="GE54" s="9">
        <v>55.250999999999998</v>
      </c>
      <c r="GF54" s="9">
        <v>39.445</v>
      </c>
      <c r="GG54" s="9">
        <v>15.805999999999999</v>
      </c>
      <c r="GH54" s="9">
        <v>102.002</v>
      </c>
      <c r="GI54" s="9">
        <v>45.475999999999999</v>
      </c>
      <c r="GJ54" s="9">
        <v>56.524999999999999</v>
      </c>
      <c r="GK54" s="9">
        <v>75.650999999999996</v>
      </c>
      <c r="GL54" s="9">
        <v>54.646999999999998</v>
      </c>
      <c r="GM54" s="9">
        <v>21.004000000000001</v>
      </c>
      <c r="GN54" s="9">
        <v>121.792</v>
      </c>
      <c r="GO54" s="9">
        <v>54.716999999999999</v>
      </c>
      <c r="GP54" s="9">
        <v>67.073999999999998</v>
      </c>
      <c r="GQ54" s="9">
        <v>115.511</v>
      </c>
      <c r="GR54" s="9">
        <v>55.817</v>
      </c>
      <c r="GS54" s="9">
        <v>59.694000000000003</v>
      </c>
      <c r="GT54" s="9">
        <v>527.22400000000005</v>
      </c>
      <c r="GU54" s="9">
        <v>319.06200000000001</v>
      </c>
      <c r="GV54" s="9">
        <v>208.16200000000001</v>
      </c>
      <c r="GW54" s="9">
        <v>241.90899999999999</v>
      </c>
      <c r="GX54" s="9">
        <v>175.761</v>
      </c>
      <c r="GY54" s="9">
        <v>66.147999999999996</v>
      </c>
      <c r="GZ54" s="9">
        <v>285.315</v>
      </c>
      <c r="HA54" s="9">
        <v>143.30099999999999</v>
      </c>
      <c r="HB54" s="9">
        <v>142.01400000000001</v>
      </c>
      <c r="HC54" s="9">
        <v>51.924999999999997</v>
      </c>
      <c r="HD54" s="9">
        <v>36.508000000000003</v>
      </c>
      <c r="HE54" s="9">
        <v>15.417</v>
      </c>
      <c r="HF54" s="9">
        <v>28.129000000000001</v>
      </c>
      <c r="HG54" s="9">
        <v>20.507999999999999</v>
      </c>
      <c r="HH54" s="9">
        <v>7.6210000000000004</v>
      </c>
      <c r="HI54" s="9">
        <v>7.8289999999999997</v>
      </c>
      <c r="HJ54" s="9">
        <v>6.9790000000000001</v>
      </c>
      <c r="HK54" s="9">
        <v>0.85</v>
      </c>
      <c r="HL54" s="9">
        <v>4.6980000000000004</v>
      </c>
      <c r="HM54" s="9">
        <v>3.847</v>
      </c>
      <c r="HN54" s="9">
        <v>0.85</v>
      </c>
      <c r="HO54" s="9">
        <v>3.1309999999999998</v>
      </c>
      <c r="HP54" s="9">
        <v>3.1309999999999998</v>
      </c>
      <c r="HQ54" s="9">
        <v>0</v>
      </c>
      <c r="HR54" s="9">
        <v>20.3</v>
      </c>
      <c r="HS54" s="9">
        <v>13.529</v>
      </c>
      <c r="HT54" s="9">
        <v>6.7709999999999999</v>
      </c>
      <c r="HU54" s="9">
        <v>29.402999999999999</v>
      </c>
      <c r="HV54" s="9">
        <v>20.46</v>
      </c>
      <c r="HW54" s="9">
        <v>8.9429999999999996</v>
      </c>
      <c r="HX54" s="9">
        <v>7.0289999999999999</v>
      </c>
      <c r="HY54" s="9">
        <v>5.69</v>
      </c>
      <c r="HZ54" s="9">
        <v>1.339</v>
      </c>
      <c r="IA54" s="9">
        <v>22.373999999999999</v>
      </c>
      <c r="IB54" s="9">
        <v>14.769</v>
      </c>
      <c r="IC54" s="9">
        <v>7.6040000000000001</v>
      </c>
      <c r="ID54" s="9">
        <v>13.89</v>
      </c>
      <c r="IE54" s="9">
        <v>11.7</v>
      </c>
      <c r="IF54" s="9">
        <v>2.1890000000000001</v>
      </c>
      <c r="IG54" s="9">
        <v>38.034999999999997</v>
      </c>
      <c r="IH54" s="9">
        <v>24.806999999999999</v>
      </c>
      <c r="II54" s="9">
        <v>13.228</v>
      </c>
      <c r="IJ54" s="9">
        <v>27.071000000000002</v>
      </c>
      <c r="IK54" s="9">
        <v>18.617000000000001</v>
      </c>
      <c r="IL54" s="9">
        <v>8.4550000000000001</v>
      </c>
      <c r="IM54" s="9">
        <v>3959.4760000000001</v>
      </c>
      <c r="IN54" s="9">
        <v>2114.6089999999999</v>
      </c>
      <c r="IO54" s="9">
        <v>1844.867</v>
      </c>
      <c r="IP54" s="9">
        <v>2767.174</v>
      </c>
      <c r="IQ54" s="9">
        <v>1744.54</v>
      </c>
    </row>
    <row r="55" spans="1:251">
      <c r="A55" s="10">
        <v>43160</v>
      </c>
      <c r="B55" s="9">
        <v>15.872</v>
      </c>
      <c r="C55" s="9">
        <v>17.943999999999999</v>
      </c>
      <c r="D55" s="9">
        <v>394.77499999999998</v>
      </c>
      <c r="E55" s="9">
        <v>218.70099999999999</v>
      </c>
      <c r="F55" s="9">
        <v>176.07400000000001</v>
      </c>
      <c r="G55" s="9">
        <v>187.67599999999999</v>
      </c>
      <c r="H55" s="9">
        <v>133.98099999999999</v>
      </c>
      <c r="I55" s="9">
        <v>53.695</v>
      </c>
      <c r="J55" s="9">
        <v>207.09899999999999</v>
      </c>
      <c r="K55" s="9">
        <v>84.72</v>
      </c>
      <c r="L55" s="9">
        <v>122.379</v>
      </c>
      <c r="M55" s="9">
        <v>212.077</v>
      </c>
      <c r="N55" s="9">
        <v>151.35599999999999</v>
      </c>
      <c r="O55" s="9">
        <v>60.720999999999997</v>
      </c>
      <c r="P55" s="9">
        <v>220.655</v>
      </c>
      <c r="Q55" s="9">
        <v>89.123000000000005</v>
      </c>
      <c r="R55" s="9">
        <v>131.53200000000001</v>
      </c>
      <c r="S55" s="9">
        <v>223.81</v>
      </c>
      <c r="T55" s="9">
        <v>95.841999999999999</v>
      </c>
      <c r="U55" s="9">
        <v>127.968</v>
      </c>
      <c r="V55" s="9">
        <v>2694.721</v>
      </c>
      <c r="W55" s="9">
        <v>1449.886</v>
      </c>
      <c r="X55" s="9">
        <v>1244.835</v>
      </c>
      <c r="Y55" s="9">
        <v>2000.6489999999999</v>
      </c>
      <c r="Z55" s="9">
        <v>1312.4169999999999</v>
      </c>
      <c r="AA55" s="9">
        <v>688.23199999999997</v>
      </c>
      <c r="AB55" s="9">
        <v>694.072</v>
      </c>
      <c r="AC55" s="9">
        <v>137.46899999999999</v>
      </c>
      <c r="AD55" s="9">
        <v>556.60299999999995</v>
      </c>
      <c r="AE55" s="9">
        <v>322.52100000000002</v>
      </c>
      <c r="AF55" s="9">
        <v>163.745</v>
      </c>
      <c r="AG55" s="9">
        <v>158.77600000000001</v>
      </c>
      <c r="AH55" s="9">
        <v>57.77</v>
      </c>
      <c r="AI55" s="9">
        <v>31.248999999999999</v>
      </c>
      <c r="AJ55" s="9">
        <v>26.521999999999998</v>
      </c>
      <c r="AK55" s="9">
        <v>31.247</v>
      </c>
      <c r="AL55" s="9">
        <v>22.856000000000002</v>
      </c>
      <c r="AM55" s="9">
        <v>8.391</v>
      </c>
      <c r="AN55" s="9">
        <v>17.600000000000001</v>
      </c>
      <c r="AO55" s="9">
        <v>11.442</v>
      </c>
      <c r="AP55" s="9">
        <v>6.1580000000000004</v>
      </c>
      <c r="AQ55" s="9">
        <v>13.647</v>
      </c>
      <c r="AR55" s="9">
        <v>11.414</v>
      </c>
      <c r="AS55" s="9">
        <v>2.2330000000000001</v>
      </c>
      <c r="AT55" s="9">
        <v>26.524000000000001</v>
      </c>
      <c r="AU55" s="9">
        <v>8.3930000000000007</v>
      </c>
      <c r="AV55" s="9">
        <v>18.131</v>
      </c>
      <c r="AW55" s="9">
        <v>287.67099999999999</v>
      </c>
      <c r="AX55" s="9">
        <v>145.17699999999999</v>
      </c>
      <c r="AY55" s="9">
        <v>142.49299999999999</v>
      </c>
      <c r="AZ55" s="9">
        <v>126.97</v>
      </c>
      <c r="BA55" s="9">
        <v>97.096000000000004</v>
      </c>
      <c r="BB55" s="9">
        <v>29.873999999999999</v>
      </c>
      <c r="BC55" s="9">
        <v>160.70099999999999</v>
      </c>
      <c r="BD55" s="9">
        <v>48.081000000000003</v>
      </c>
      <c r="BE55" s="9">
        <v>112.619</v>
      </c>
      <c r="BF55" s="9">
        <v>149.68799999999999</v>
      </c>
      <c r="BG55" s="9">
        <v>113.223</v>
      </c>
      <c r="BH55" s="9">
        <v>36.465000000000003</v>
      </c>
      <c r="BI55" s="9">
        <v>172.833</v>
      </c>
      <c r="BJ55" s="9">
        <v>50.521999999999998</v>
      </c>
      <c r="BK55" s="9">
        <v>122.31100000000001</v>
      </c>
      <c r="BL55" s="9">
        <v>178.30099999999999</v>
      </c>
      <c r="BM55" s="9">
        <v>59.523000000000003</v>
      </c>
      <c r="BN55" s="9">
        <v>118.777</v>
      </c>
      <c r="BO55" s="9">
        <v>2578.4769999999999</v>
      </c>
      <c r="BP55" s="9">
        <v>1330.9929999999999</v>
      </c>
      <c r="BQ55" s="9">
        <v>1247.4829999999999</v>
      </c>
      <c r="BR55" s="9">
        <v>1908.981</v>
      </c>
      <c r="BS55" s="9">
        <v>1194.0029999999999</v>
      </c>
      <c r="BT55" s="9">
        <v>714.97799999999995</v>
      </c>
      <c r="BU55" s="9">
        <v>669.49599999999998</v>
      </c>
      <c r="BV55" s="9">
        <v>136.99</v>
      </c>
      <c r="BW55" s="9">
        <v>532.50599999999997</v>
      </c>
      <c r="BX55" s="9">
        <v>315.214</v>
      </c>
      <c r="BY55" s="9">
        <v>146.06200000000001</v>
      </c>
      <c r="BZ55" s="9">
        <v>169.15299999999999</v>
      </c>
      <c r="CA55" s="9">
        <v>59.646999999999998</v>
      </c>
      <c r="CB55" s="9">
        <v>33.868000000000002</v>
      </c>
      <c r="CC55" s="9">
        <v>25.779</v>
      </c>
      <c r="CD55" s="9">
        <v>31.332999999999998</v>
      </c>
      <c r="CE55" s="9">
        <v>24.663</v>
      </c>
      <c r="CF55" s="9">
        <v>6.67</v>
      </c>
      <c r="CG55" s="9">
        <v>20.065999999999999</v>
      </c>
      <c r="CH55" s="9">
        <v>15.379</v>
      </c>
      <c r="CI55" s="9">
        <v>4.6879999999999997</v>
      </c>
      <c r="CJ55" s="9">
        <v>11.266</v>
      </c>
      <c r="CK55" s="9">
        <v>9.2840000000000007</v>
      </c>
      <c r="CL55" s="9">
        <v>1.982</v>
      </c>
      <c r="CM55" s="9">
        <v>28.315000000000001</v>
      </c>
      <c r="CN55" s="9">
        <v>9.2059999999999995</v>
      </c>
      <c r="CO55" s="9">
        <v>19.109000000000002</v>
      </c>
      <c r="CP55" s="9">
        <v>277.84300000000002</v>
      </c>
      <c r="CQ55" s="9">
        <v>123.256</v>
      </c>
      <c r="CR55" s="9">
        <v>154.58699999999999</v>
      </c>
      <c r="CS55" s="9">
        <v>95.888999999999996</v>
      </c>
      <c r="CT55" s="9">
        <v>71.040000000000006</v>
      </c>
      <c r="CU55" s="9">
        <v>24.849</v>
      </c>
      <c r="CV55" s="9">
        <v>181.95400000000001</v>
      </c>
      <c r="CW55" s="9">
        <v>52.216000000000001</v>
      </c>
      <c r="CX55" s="9">
        <v>129.738</v>
      </c>
      <c r="CY55" s="9">
        <v>121.15600000000001</v>
      </c>
      <c r="CZ55" s="9">
        <v>90.554000000000002</v>
      </c>
      <c r="DA55" s="9">
        <v>30.602</v>
      </c>
      <c r="DB55" s="9">
        <v>194.05799999999999</v>
      </c>
      <c r="DC55" s="9">
        <v>55.506999999999998</v>
      </c>
      <c r="DD55" s="9">
        <v>138.55099999999999</v>
      </c>
      <c r="DE55" s="9">
        <v>202.02</v>
      </c>
      <c r="DF55" s="9">
        <v>67.594999999999999</v>
      </c>
      <c r="DG55" s="9">
        <v>134.42500000000001</v>
      </c>
      <c r="DH55" s="9">
        <v>2347.915</v>
      </c>
      <c r="DI55" s="9">
        <v>1293.2380000000001</v>
      </c>
      <c r="DJ55" s="9">
        <v>1054.6769999999999</v>
      </c>
      <c r="DK55" s="9">
        <v>1463.944</v>
      </c>
      <c r="DL55" s="9">
        <v>975.73599999999999</v>
      </c>
      <c r="DM55" s="9">
        <v>488.20800000000003</v>
      </c>
      <c r="DN55" s="9">
        <v>883.971</v>
      </c>
      <c r="DO55" s="9">
        <v>317.50200000000001</v>
      </c>
      <c r="DP55" s="9">
        <v>566.46900000000005</v>
      </c>
      <c r="DQ55" s="9">
        <v>235.43199999999999</v>
      </c>
      <c r="DR55" s="9">
        <v>124.955</v>
      </c>
      <c r="DS55" s="9">
        <v>110.477</v>
      </c>
      <c r="DT55" s="9">
        <v>70.007000000000005</v>
      </c>
      <c r="DU55" s="9">
        <v>42.319000000000003</v>
      </c>
      <c r="DV55" s="9">
        <v>27.687999999999999</v>
      </c>
      <c r="DW55" s="9">
        <v>17.492999999999999</v>
      </c>
      <c r="DX55" s="9">
        <v>14.545999999999999</v>
      </c>
      <c r="DY55" s="9">
        <v>2.9470000000000001</v>
      </c>
      <c r="DZ55" s="9">
        <v>10.808999999999999</v>
      </c>
      <c r="EA55" s="9">
        <v>8.7140000000000004</v>
      </c>
      <c r="EB55" s="9">
        <v>2.0950000000000002</v>
      </c>
      <c r="EC55" s="9">
        <v>6.6840000000000002</v>
      </c>
      <c r="ED55" s="9">
        <v>5.8319999999999999</v>
      </c>
      <c r="EE55" s="9">
        <v>0.85199999999999998</v>
      </c>
      <c r="EF55" s="9">
        <v>52.514000000000003</v>
      </c>
      <c r="EG55" s="9">
        <v>27.773</v>
      </c>
      <c r="EH55" s="9">
        <v>24.741</v>
      </c>
      <c r="EI55" s="9">
        <v>187.36199999999999</v>
      </c>
      <c r="EJ55" s="9">
        <v>95.727000000000004</v>
      </c>
      <c r="EK55" s="9">
        <v>91.634</v>
      </c>
      <c r="EL55" s="9">
        <v>55.17</v>
      </c>
      <c r="EM55" s="9">
        <v>39.393999999999998</v>
      </c>
      <c r="EN55" s="9">
        <v>15.775</v>
      </c>
      <c r="EO55" s="9">
        <v>132.19200000000001</v>
      </c>
      <c r="EP55" s="9">
        <v>56.332999999999998</v>
      </c>
      <c r="EQ55" s="9">
        <v>75.858999999999995</v>
      </c>
      <c r="ER55" s="9">
        <v>71.510000000000005</v>
      </c>
      <c r="ES55" s="9">
        <v>52.787999999999997</v>
      </c>
      <c r="ET55" s="9">
        <v>18.722000000000001</v>
      </c>
      <c r="EU55" s="9">
        <v>163.922</v>
      </c>
      <c r="EV55" s="9">
        <v>72.167000000000002</v>
      </c>
      <c r="EW55" s="9">
        <v>91.754000000000005</v>
      </c>
      <c r="EX55" s="9">
        <v>143.001</v>
      </c>
      <c r="EY55" s="9">
        <v>65.046999999999997</v>
      </c>
      <c r="EZ55" s="9">
        <v>77.953999999999994</v>
      </c>
      <c r="FA55" s="9">
        <v>1824.2550000000001</v>
      </c>
      <c r="FB55" s="9">
        <v>979.79200000000003</v>
      </c>
      <c r="FC55" s="9">
        <v>844.46299999999997</v>
      </c>
      <c r="FD55" s="9">
        <v>1232.509</v>
      </c>
      <c r="FE55" s="9">
        <v>805.923</v>
      </c>
      <c r="FF55" s="9">
        <v>426.58600000000001</v>
      </c>
      <c r="FG55" s="9">
        <v>591.74599999999998</v>
      </c>
      <c r="FH55" s="9">
        <v>173.869</v>
      </c>
      <c r="FI55" s="9">
        <v>417.87700000000001</v>
      </c>
      <c r="FJ55" s="9">
        <v>185.81700000000001</v>
      </c>
      <c r="FK55" s="9">
        <v>97.134</v>
      </c>
      <c r="FL55" s="9">
        <v>88.683999999999997</v>
      </c>
      <c r="FM55" s="9">
        <v>51.143999999999998</v>
      </c>
      <c r="FN55" s="9">
        <v>30.751000000000001</v>
      </c>
      <c r="FO55" s="9">
        <v>20.393000000000001</v>
      </c>
      <c r="FP55" s="9">
        <v>14.86</v>
      </c>
      <c r="FQ55" s="9">
        <v>12.531000000000001</v>
      </c>
      <c r="FR55" s="9">
        <v>2.3279999999999998</v>
      </c>
      <c r="FS55" s="9">
        <v>9.5679999999999996</v>
      </c>
      <c r="FT55" s="9">
        <v>7.7539999999999996</v>
      </c>
      <c r="FU55" s="9">
        <v>1.8140000000000001</v>
      </c>
      <c r="FV55" s="9">
        <v>5.2919999999999998</v>
      </c>
      <c r="FW55" s="9">
        <v>4.7770000000000001</v>
      </c>
      <c r="FX55" s="9">
        <v>0.51500000000000001</v>
      </c>
      <c r="FY55" s="9">
        <v>36.283999999999999</v>
      </c>
      <c r="FZ55" s="9">
        <v>18.219000000000001</v>
      </c>
      <c r="GA55" s="9">
        <v>18.065000000000001</v>
      </c>
      <c r="GB55" s="9">
        <v>152.374</v>
      </c>
      <c r="GC55" s="9">
        <v>76.375</v>
      </c>
      <c r="GD55" s="9">
        <v>75.998999999999995</v>
      </c>
      <c r="GE55" s="9">
        <v>48.381</v>
      </c>
      <c r="GF55" s="9">
        <v>34.563000000000002</v>
      </c>
      <c r="GG55" s="9">
        <v>13.818</v>
      </c>
      <c r="GH55" s="9">
        <v>103.994</v>
      </c>
      <c r="GI55" s="9">
        <v>41.811999999999998</v>
      </c>
      <c r="GJ55" s="9">
        <v>62.182000000000002</v>
      </c>
      <c r="GK55" s="9">
        <v>62.088000000000001</v>
      </c>
      <c r="GL55" s="9">
        <v>45.942</v>
      </c>
      <c r="GM55" s="9">
        <v>16.146000000000001</v>
      </c>
      <c r="GN55" s="9">
        <v>123.729</v>
      </c>
      <c r="GO55" s="9">
        <v>51.191000000000003</v>
      </c>
      <c r="GP55" s="9">
        <v>72.537999999999997</v>
      </c>
      <c r="GQ55" s="9">
        <v>113.562</v>
      </c>
      <c r="GR55" s="9">
        <v>49.566000000000003</v>
      </c>
      <c r="GS55" s="9">
        <v>63.994999999999997</v>
      </c>
      <c r="GT55" s="9">
        <v>523.66</v>
      </c>
      <c r="GU55" s="9">
        <v>313.44600000000003</v>
      </c>
      <c r="GV55" s="9">
        <v>210.214</v>
      </c>
      <c r="GW55" s="9">
        <v>231.434</v>
      </c>
      <c r="GX55" s="9">
        <v>169.81299999999999</v>
      </c>
      <c r="GY55" s="9">
        <v>61.622</v>
      </c>
      <c r="GZ55" s="9">
        <v>292.22500000000002</v>
      </c>
      <c r="HA55" s="9">
        <v>143.63300000000001</v>
      </c>
      <c r="HB55" s="9">
        <v>148.59200000000001</v>
      </c>
      <c r="HC55" s="9">
        <v>49.615000000000002</v>
      </c>
      <c r="HD55" s="9">
        <v>27.821999999999999</v>
      </c>
      <c r="HE55" s="9">
        <v>21.792999999999999</v>
      </c>
      <c r="HF55" s="9">
        <v>18.863</v>
      </c>
      <c r="HG55" s="9">
        <v>11.569000000000001</v>
      </c>
      <c r="HH55" s="9">
        <v>7.2949999999999999</v>
      </c>
      <c r="HI55" s="9">
        <v>2.633</v>
      </c>
      <c r="HJ55" s="9">
        <v>2.0150000000000001</v>
      </c>
      <c r="HK55" s="9">
        <v>0.61899999999999999</v>
      </c>
      <c r="HL55" s="9">
        <v>1.2410000000000001</v>
      </c>
      <c r="HM55" s="9">
        <v>0.96</v>
      </c>
      <c r="HN55" s="9">
        <v>0.28100000000000003</v>
      </c>
      <c r="HO55" s="9">
        <v>1.3919999999999999</v>
      </c>
      <c r="HP55" s="9">
        <v>1.0549999999999999</v>
      </c>
      <c r="HQ55" s="9">
        <v>0.33800000000000002</v>
      </c>
      <c r="HR55" s="9">
        <v>16.23</v>
      </c>
      <c r="HS55" s="9">
        <v>9.5540000000000003</v>
      </c>
      <c r="HT55" s="9">
        <v>6.6760000000000002</v>
      </c>
      <c r="HU55" s="9">
        <v>34.987000000000002</v>
      </c>
      <c r="HV55" s="9">
        <v>19.353000000000002</v>
      </c>
      <c r="HW55" s="9">
        <v>15.635</v>
      </c>
      <c r="HX55" s="9">
        <v>6.7889999999999997</v>
      </c>
      <c r="HY55" s="9">
        <v>4.8310000000000004</v>
      </c>
      <c r="HZ55" s="9">
        <v>1.958</v>
      </c>
      <c r="IA55" s="9">
        <v>28.198</v>
      </c>
      <c r="IB55" s="9">
        <v>14.521000000000001</v>
      </c>
      <c r="IC55" s="9">
        <v>13.677</v>
      </c>
      <c r="ID55" s="9">
        <v>9.4220000000000006</v>
      </c>
      <c r="IE55" s="9">
        <v>6.8460000000000001</v>
      </c>
      <c r="IF55" s="9">
        <v>2.5760000000000001</v>
      </c>
      <c r="IG55" s="9">
        <v>40.192999999999998</v>
      </c>
      <c r="IH55" s="9">
        <v>20.975999999999999</v>
      </c>
      <c r="II55" s="9">
        <v>19.216999999999999</v>
      </c>
      <c r="IJ55" s="9">
        <v>29.44</v>
      </c>
      <c r="IK55" s="9">
        <v>15.481</v>
      </c>
      <c r="IL55" s="9">
        <v>13.958</v>
      </c>
      <c r="IM55" s="9">
        <v>3952.549</v>
      </c>
      <c r="IN55" s="9">
        <v>2104.3969999999999</v>
      </c>
      <c r="IO55" s="9">
        <v>1848.152</v>
      </c>
      <c r="IP55" s="9">
        <v>2738.1849999999999</v>
      </c>
      <c r="IQ55" s="9">
        <v>1725.8879999999999</v>
      </c>
    </row>
    <row r="56" spans="1:251">
      <c r="A56" s="10">
        <v>43191</v>
      </c>
      <c r="B56" s="9">
        <v>15.07</v>
      </c>
      <c r="C56" s="9">
        <v>19.047999999999998</v>
      </c>
      <c r="D56" s="9">
        <v>405.72399999999999</v>
      </c>
      <c r="E56" s="9">
        <v>233.726</v>
      </c>
      <c r="F56" s="9">
        <v>171.99799999999999</v>
      </c>
      <c r="G56" s="9">
        <v>194.96899999999999</v>
      </c>
      <c r="H56" s="9">
        <v>146.65100000000001</v>
      </c>
      <c r="I56" s="9">
        <v>48.319000000000003</v>
      </c>
      <c r="J56" s="9">
        <v>210.755</v>
      </c>
      <c r="K56" s="9">
        <v>87.075999999999993</v>
      </c>
      <c r="L56" s="9">
        <v>123.679</v>
      </c>
      <c r="M56" s="9">
        <v>209.19399999999999</v>
      </c>
      <c r="N56" s="9">
        <v>157.119</v>
      </c>
      <c r="O56" s="9">
        <v>52.075000000000003</v>
      </c>
      <c r="P56" s="9">
        <v>222.95</v>
      </c>
      <c r="Q56" s="9">
        <v>91.122</v>
      </c>
      <c r="R56" s="9">
        <v>131.828</v>
      </c>
      <c r="S56" s="9">
        <v>222.09899999999999</v>
      </c>
      <c r="T56" s="9">
        <v>94.177000000000007</v>
      </c>
      <c r="U56" s="9">
        <v>127.922</v>
      </c>
      <c r="V56" s="9">
        <v>2700.0729999999999</v>
      </c>
      <c r="W56" s="9">
        <v>1458.9010000000001</v>
      </c>
      <c r="X56" s="9">
        <v>1241.172</v>
      </c>
      <c r="Y56" s="9">
        <v>2003.742</v>
      </c>
      <c r="Z56" s="9">
        <v>1322.7249999999999</v>
      </c>
      <c r="AA56" s="9">
        <v>681.01700000000005</v>
      </c>
      <c r="AB56" s="9">
        <v>696.33100000000002</v>
      </c>
      <c r="AC56" s="9">
        <v>136.17599999999999</v>
      </c>
      <c r="AD56" s="9">
        <v>560.15499999999997</v>
      </c>
      <c r="AE56" s="9">
        <v>324.05</v>
      </c>
      <c r="AF56" s="9">
        <v>163.26</v>
      </c>
      <c r="AG56" s="9">
        <v>160.78899999999999</v>
      </c>
      <c r="AH56" s="9">
        <v>50.027999999999999</v>
      </c>
      <c r="AI56" s="9">
        <v>30.617000000000001</v>
      </c>
      <c r="AJ56" s="9">
        <v>19.411000000000001</v>
      </c>
      <c r="AK56" s="9">
        <v>21.181000000000001</v>
      </c>
      <c r="AL56" s="9">
        <v>18.100000000000001</v>
      </c>
      <c r="AM56" s="9">
        <v>3.081</v>
      </c>
      <c r="AN56" s="9">
        <v>11.741</v>
      </c>
      <c r="AO56" s="9">
        <v>10.625999999999999</v>
      </c>
      <c r="AP56" s="9">
        <v>1.1140000000000001</v>
      </c>
      <c r="AQ56" s="9">
        <v>9.44</v>
      </c>
      <c r="AR56" s="9">
        <v>7.4729999999999999</v>
      </c>
      <c r="AS56" s="9">
        <v>1.966</v>
      </c>
      <c r="AT56" s="9">
        <v>28.847999999999999</v>
      </c>
      <c r="AU56" s="9">
        <v>12.518000000000001</v>
      </c>
      <c r="AV56" s="9">
        <v>16.329999999999998</v>
      </c>
      <c r="AW56" s="9">
        <v>299.27800000000002</v>
      </c>
      <c r="AX56" s="9">
        <v>147.416</v>
      </c>
      <c r="AY56" s="9">
        <v>151.86199999999999</v>
      </c>
      <c r="AZ56" s="9">
        <v>132.48599999999999</v>
      </c>
      <c r="BA56" s="9">
        <v>100.033</v>
      </c>
      <c r="BB56" s="9">
        <v>32.453000000000003</v>
      </c>
      <c r="BC56" s="9">
        <v>166.79300000000001</v>
      </c>
      <c r="BD56" s="9">
        <v>47.383000000000003</v>
      </c>
      <c r="BE56" s="9">
        <v>119.41</v>
      </c>
      <c r="BF56" s="9">
        <v>149.61099999999999</v>
      </c>
      <c r="BG56" s="9">
        <v>114.381</v>
      </c>
      <c r="BH56" s="9">
        <v>35.229999999999997</v>
      </c>
      <c r="BI56" s="9">
        <v>174.43799999999999</v>
      </c>
      <c r="BJ56" s="9">
        <v>48.878999999999998</v>
      </c>
      <c r="BK56" s="9">
        <v>125.559</v>
      </c>
      <c r="BL56" s="9">
        <v>178.53399999999999</v>
      </c>
      <c r="BM56" s="9">
        <v>58.01</v>
      </c>
      <c r="BN56" s="9">
        <v>120.524</v>
      </c>
      <c r="BO56" s="9">
        <v>2575.8490000000002</v>
      </c>
      <c r="BP56" s="9">
        <v>1325.2349999999999</v>
      </c>
      <c r="BQ56" s="9">
        <v>1250.614</v>
      </c>
      <c r="BR56" s="9">
        <v>1919.713</v>
      </c>
      <c r="BS56" s="9">
        <v>1187.461</v>
      </c>
      <c r="BT56" s="9">
        <v>732.25099999999998</v>
      </c>
      <c r="BU56" s="9">
        <v>656.13599999999997</v>
      </c>
      <c r="BV56" s="9">
        <v>137.774</v>
      </c>
      <c r="BW56" s="9">
        <v>518.36300000000006</v>
      </c>
      <c r="BX56" s="9">
        <v>300.97699999999998</v>
      </c>
      <c r="BY56" s="9">
        <v>134.38200000000001</v>
      </c>
      <c r="BZ56" s="9">
        <v>166.595</v>
      </c>
      <c r="CA56" s="9">
        <v>60.408999999999999</v>
      </c>
      <c r="CB56" s="9">
        <v>34.786999999999999</v>
      </c>
      <c r="CC56" s="9">
        <v>25.622</v>
      </c>
      <c r="CD56" s="9">
        <v>24.869</v>
      </c>
      <c r="CE56" s="9">
        <v>18.89</v>
      </c>
      <c r="CF56" s="9">
        <v>5.9790000000000001</v>
      </c>
      <c r="CG56" s="9">
        <v>15.525</v>
      </c>
      <c r="CH56" s="9">
        <v>12.06</v>
      </c>
      <c r="CI56" s="9">
        <v>3.4660000000000002</v>
      </c>
      <c r="CJ56" s="9">
        <v>9.3439999999999994</v>
      </c>
      <c r="CK56" s="9">
        <v>6.83</v>
      </c>
      <c r="CL56" s="9">
        <v>2.5139999999999998</v>
      </c>
      <c r="CM56" s="9">
        <v>35.54</v>
      </c>
      <c r="CN56" s="9">
        <v>15.897</v>
      </c>
      <c r="CO56" s="9">
        <v>19.643000000000001</v>
      </c>
      <c r="CP56" s="9">
        <v>267.54899999999998</v>
      </c>
      <c r="CQ56" s="9">
        <v>114.241</v>
      </c>
      <c r="CR56" s="9">
        <v>153.30799999999999</v>
      </c>
      <c r="CS56" s="9">
        <v>99.686000000000007</v>
      </c>
      <c r="CT56" s="9">
        <v>72.040999999999997</v>
      </c>
      <c r="CU56" s="9">
        <v>27.646000000000001</v>
      </c>
      <c r="CV56" s="9">
        <v>167.86199999999999</v>
      </c>
      <c r="CW56" s="9">
        <v>42.2</v>
      </c>
      <c r="CX56" s="9">
        <v>125.663</v>
      </c>
      <c r="CY56" s="9">
        <v>118.73399999999999</v>
      </c>
      <c r="CZ56" s="9">
        <v>85.733999999999995</v>
      </c>
      <c r="DA56" s="9">
        <v>32.999000000000002</v>
      </c>
      <c r="DB56" s="9">
        <v>182.24299999999999</v>
      </c>
      <c r="DC56" s="9">
        <v>48.648000000000003</v>
      </c>
      <c r="DD56" s="9">
        <v>133.595</v>
      </c>
      <c r="DE56" s="9">
        <v>183.38800000000001</v>
      </c>
      <c r="DF56" s="9">
        <v>54.26</v>
      </c>
      <c r="DG56" s="9">
        <v>129.12799999999999</v>
      </c>
      <c r="DH56" s="9">
        <v>2345.3919999999998</v>
      </c>
      <c r="DI56" s="9">
        <v>1284.7819999999999</v>
      </c>
      <c r="DJ56" s="9">
        <v>1060.6110000000001</v>
      </c>
      <c r="DK56" s="9">
        <v>1467.896</v>
      </c>
      <c r="DL56" s="9">
        <v>968.21799999999996</v>
      </c>
      <c r="DM56" s="9">
        <v>499.678</v>
      </c>
      <c r="DN56" s="9">
        <v>877.49599999999998</v>
      </c>
      <c r="DO56" s="9">
        <v>316.56400000000002</v>
      </c>
      <c r="DP56" s="9">
        <v>560.93299999999999</v>
      </c>
      <c r="DQ56" s="9">
        <v>236.08600000000001</v>
      </c>
      <c r="DR56" s="9">
        <v>123.96599999999999</v>
      </c>
      <c r="DS56" s="9">
        <v>112.12</v>
      </c>
      <c r="DT56" s="9">
        <v>68.888999999999996</v>
      </c>
      <c r="DU56" s="9">
        <v>39.31</v>
      </c>
      <c r="DV56" s="9">
        <v>29.58</v>
      </c>
      <c r="DW56" s="9">
        <v>19.709</v>
      </c>
      <c r="DX56" s="9">
        <v>14.96</v>
      </c>
      <c r="DY56" s="9">
        <v>4.7489999999999997</v>
      </c>
      <c r="DZ56" s="9">
        <v>13.484999999999999</v>
      </c>
      <c r="EA56" s="9">
        <v>10.778</v>
      </c>
      <c r="EB56" s="9">
        <v>2.7069999999999999</v>
      </c>
      <c r="EC56" s="9">
        <v>6.2240000000000002</v>
      </c>
      <c r="ED56" s="9">
        <v>4.181</v>
      </c>
      <c r="EE56" s="9">
        <v>2.0419999999999998</v>
      </c>
      <c r="EF56" s="9">
        <v>49.180999999999997</v>
      </c>
      <c r="EG56" s="9">
        <v>24.35</v>
      </c>
      <c r="EH56" s="9">
        <v>24.831</v>
      </c>
      <c r="EI56" s="9">
        <v>190.267</v>
      </c>
      <c r="EJ56" s="9">
        <v>98.504000000000005</v>
      </c>
      <c r="EK56" s="9">
        <v>91.763000000000005</v>
      </c>
      <c r="EL56" s="9">
        <v>54.759</v>
      </c>
      <c r="EM56" s="9">
        <v>40.930999999999997</v>
      </c>
      <c r="EN56" s="9">
        <v>13.827999999999999</v>
      </c>
      <c r="EO56" s="9">
        <v>135.50800000000001</v>
      </c>
      <c r="EP56" s="9">
        <v>57.573</v>
      </c>
      <c r="EQ56" s="9">
        <v>77.935000000000002</v>
      </c>
      <c r="ER56" s="9">
        <v>71.400000000000006</v>
      </c>
      <c r="ES56" s="9">
        <v>53.253999999999998</v>
      </c>
      <c r="ET56" s="9">
        <v>18.146999999999998</v>
      </c>
      <c r="EU56" s="9">
        <v>164.68600000000001</v>
      </c>
      <c r="EV56" s="9">
        <v>70.712000000000003</v>
      </c>
      <c r="EW56" s="9">
        <v>93.974000000000004</v>
      </c>
      <c r="EX56" s="9">
        <v>148.99299999999999</v>
      </c>
      <c r="EY56" s="9">
        <v>68.350999999999999</v>
      </c>
      <c r="EZ56" s="9">
        <v>80.641000000000005</v>
      </c>
      <c r="FA56" s="9">
        <v>1815.6679999999999</v>
      </c>
      <c r="FB56" s="9">
        <v>965.43499999999995</v>
      </c>
      <c r="FC56" s="9">
        <v>850.23299999999995</v>
      </c>
      <c r="FD56" s="9">
        <v>1233.002</v>
      </c>
      <c r="FE56" s="9">
        <v>795.71100000000001</v>
      </c>
      <c r="FF56" s="9">
        <v>437.291</v>
      </c>
      <c r="FG56" s="9">
        <v>582.66499999999996</v>
      </c>
      <c r="FH56" s="9">
        <v>169.72399999999999</v>
      </c>
      <c r="FI56" s="9">
        <v>412.94200000000001</v>
      </c>
      <c r="FJ56" s="9">
        <v>185.37</v>
      </c>
      <c r="FK56" s="9">
        <v>95.853999999999999</v>
      </c>
      <c r="FL56" s="9">
        <v>89.516000000000005</v>
      </c>
      <c r="FM56" s="9">
        <v>44.915999999999997</v>
      </c>
      <c r="FN56" s="9">
        <v>26.15</v>
      </c>
      <c r="FO56" s="9">
        <v>18.765999999999998</v>
      </c>
      <c r="FP56" s="9">
        <v>15.239000000000001</v>
      </c>
      <c r="FQ56" s="9">
        <v>11.952</v>
      </c>
      <c r="FR56" s="9">
        <v>3.2869999999999999</v>
      </c>
      <c r="FS56" s="9">
        <v>10.048999999999999</v>
      </c>
      <c r="FT56" s="9">
        <v>8.8040000000000003</v>
      </c>
      <c r="FU56" s="9">
        <v>1.244</v>
      </c>
      <c r="FV56" s="9">
        <v>5.19</v>
      </c>
      <c r="FW56" s="9">
        <v>3.1480000000000001</v>
      </c>
      <c r="FX56" s="9">
        <v>2.0419999999999998</v>
      </c>
      <c r="FY56" s="9">
        <v>29.677</v>
      </c>
      <c r="FZ56" s="9">
        <v>14.198</v>
      </c>
      <c r="GA56" s="9">
        <v>15.478999999999999</v>
      </c>
      <c r="GB56" s="9">
        <v>157.22200000000001</v>
      </c>
      <c r="GC56" s="9">
        <v>79.311999999999998</v>
      </c>
      <c r="GD56" s="9">
        <v>77.91</v>
      </c>
      <c r="GE56" s="9">
        <v>49.128</v>
      </c>
      <c r="GF56" s="9">
        <v>36.341000000000001</v>
      </c>
      <c r="GG56" s="9">
        <v>12.787000000000001</v>
      </c>
      <c r="GH56" s="9">
        <v>108.09399999999999</v>
      </c>
      <c r="GI56" s="9">
        <v>42.970999999999997</v>
      </c>
      <c r="GJ56" s="9">
        <v>65.123000000000005</v>
      </c>
      <c r="GK56" s="9">
        <v>61.325000000000003</v>
      </c>
      <c r="GL56" s="9">
        <v>45.680999999999997</v>
      </c>
      <c r="GM56" s="9">
        <v>15.643000000000001</v>
      </c>
      <c r="GN56" s="9">
        <v>124.045</v>
      </c>
      <c r="GO56" s="9">
        <v>50.171999999999997</v>
      </c>
      <c r="GP56" s="9">
        <v>73.873000000000005</v>
      </c>
      <c r="GQ56" s="9">
        <v>118.143</v>
      </c>
      <c r="GR56" s="9">
        <v>51.774999999999999</v>
      </c>
      <c r="GS56" s="9">
        <v>66.367999999999995</v>
      </c>
      <c r="GT56" s="9">
        <v>529.72500000000002</v>
      </c>
      <c r="GU56" s="9">
        <v>319.34699999999998</v>
      </c>
      <c r="GV56" s="9">
        <v>210.37799999999999</v>
      </c>
      <c r="GW56" s="9">
        <v>234.89400000000001</v>
      </c>
      <c r="GX56" s="9">
        <v>172.50700000000001</v>
      </c>
      <c r="GY56" s="9">
        <v>62.387</v>
      </c>
      <c r="GZ56" s="9">
        <v>294.83100000000002</v>
      </c>
      <c r="HA56" s="9">
        <v>146.84</v>
      </c>
      <c r="HB56" s="9">
        <v>147.99100000000001</v>
      </c>
      <c r="HC56" s="9">
        <v>50.716000000000001</v>
      </c>
      <c r="HD56" s="9">
        <v>28.111999999999998</v>
      </c>
      <c r="HE56" s="9">
        <v>22.603999999999999</v>
      </c>
      <c r="HF56" s="9">
        <v>23.972999999999999</v>
      </c>
      <c r="HG56" s="9">
        <v>13.159000000000001</v>
      </c>
      <c r="HH56" s="9">
        <v>10.814</v>
      </c>
      <c r="HI56" s="9">
        <v>4.47</v>
      </c>
      <c r="HJ56" s="9">
        <v>3.0070000000000001</v>
      </c>
      <c r="HK56" s="9">
        <v>1.462</v>
      </c>
      <c r="HL56" s="9">
        <v>3.4359999999999999</v>
      </c>
      <c r="HM56" s="9">
        <v>1.974</v>
      </c>
      <c r="HN56" s="9">
        <v>1.462</v>
      </c>
      <c r="HO56" s="9">
        <v>1.0329999999999999</v>
      </c>
      <c r="HP56" s="9">
        <v>1.0329999999999999</v>
      </c>
      <c r="HQ56" s="9">
        <v>0</v>
      </c>
      <c r="HR56" s="9">
        <v>19.504000000000001</v>
      </c>
      <c r="HS56" s="9">
        <v>10.151999999999999</v>
      </c>
      <c r="HT56" s="9">
        <v>9.3520000000000003</v>
      </c>
      <c r="HU56" s="9">
        <v>33.045000000000002</v>
      </c>
      <c r="HV56" s="9">
        <v>19.192</v>
      </c>
      <c r="HW56" s="9">
        <v>13.853</v>
      </c>
      <c r="HX56" s="9">
        <v>5.6319999999999997</v>
      </c>
      <c r="HY56" s="9">
        <v>4.59</v>
      </c>
      <c r="HZ56" s="9">
        <v>1.0409999999999999</v>
      </c>
      <c r="IA56" s="9">
        <v>27.414000000000001</v>
      </c>
      <c r="IB56" s="9">
        <v>14.602</v>
      </c>
      <c r="IC56" s="9">
        <v>12.811999999999999</v>
      </c>
      <c r="ID56" s="9">
        <v>10.076000000000001</v>
      </c>
      <c r="IE56" s="9">
        <v>7.5720000000000001</v>
      </c>
      <c r="IF56" s="9">
        <v>2.5030000000000001</v>
      </c>
      <c r="IG56" s="9">
        <v>40.64</v>
      </c>
      <c r="IH56" s="9">
        <v>20.54</v>
      </c>
      <c r="II56" s="9">
        <v>20.100000000000001</v>
      </c>
      <c r="IJ56" s="9">
        <v>30.85</v>
      </c>
      <c r="IK56" s="9">
        <v>16.576000000000001</v>
      </c>
      <c r="IL56" s="9">
        <v>14.273999999999999</v>
      </c>
      <c r="IM56" s="9">
        <v>3990.0720000000001</v>
      </c>
      <c r="IN56" s="9">
        <v>2120.6680000000001</v>
      </c>
      <c r="IO56" s="9">
        <v>1869.404</v>
      </c>
      <c r="IP56" s="9">
        <v>2760.056</v>
      </c>
      <c r="IQ56" s="9">
        <v>1722.6379999999999</v>
      </c>
    </row>
    <row r="57" spans="1:251">
      <c r="A57" s="10">
        <v>43221</v>
      </c>
      <c r="B57" s="9">
        <v>11.845000000000001</v>
      </c>
      <c r="C57" s="9">
        <v>17.582000000000001</v>
      </c>
      <c r="D57" s="9">
        <v>380.12099999999998</v>
      </c>
      <c r="E57" s="9">
        <v>212.19</v>
      </c>
      <c r="F57" s="9">
        <v>167.93100000000001</v>
      </c>
      <c r="G57" s="9">
        <v>173.815</v>
      </c>
      <c r="H57" s="9">
        <v>130.32900000000001</v>
      </c>
      <c r="I57" s="9">
        <v>43.485999999999997</v>
      </c>
      <c r="J57" s="9">
        <v>206.30500000000001</v>
      </c>
      <c r="K57" s="9">
        <v>81.861000000000004</v>
      </c>
      <c r="L57" s="9">
        <v>124.444</v>
      </c>
      <c r="M57" s="9">
        <v>193.77</v>
      </c>
      <c r="N57" s="9">
        <v>143.124</v>
      </c>
      <c r="O57" s="9">
        <v>50.646000000000001</v>
      </c>
      <c r="P57" s="9">
        <v>219.535</v>
      </c>
      <c r="Q57" s="9">
        <v>87.213999999999999</v>
      </c>
      <c r="R57" s="9">
        <v>132.322</v>
      </c>
      <c r="S57" s="9">
        <v>219.64400000000001</v>
      </c>
      <c r="T57" s="9">
        <v>92.32</v>
      </c>
      <c r="U57" s="9">
        <v>127.324</v>
      </c>
      <c r="V57" s="9">
        <v>2719.6320000000001</v>
      </c>
      <c r="W57" s="9">
        <v>1463.3320000000001</v>
      </c>
      <c r="X57" s="9">
        <v>1256.3</v>
      </c>
      <c r="Y57" s="9">
        <v>2020.123</v>
      </c>
      <c r="Z57" s="9">
        <v>1339.306</v>
      </c>
      <c r="AA57" s="9">
        <v>680.81700000000001</v>
      </c>
      <c r="AB57" s="9">
        <v>699.50900000000001</v>
      </c>
      <c r="AC57" s="9">
        <v>124.026</v>
      </c>
      <c r="AD57" s="9">
        <v>575.48400000000004</v>
      </c>
      <c r="AE57" s="9">
        <v>307.68299999999999</v>
      </c>
      <c r="AF57" s="9">
        <v>157.63300000000001</v>
      </c>
      <c r="AG57" s="9">
        <v>150.05000000000001</v>
      </c>
      <c r="AH57" s="9">
        <v>50.360999999999997</v>
      </c>
      <c r="AI57" s="9">
        <v>30.515999999999998</v>
      </c>
      <c r="AJ57" s="9">
        <v>19.846</v>
      </c>
      <c r="AK57" s="9">
        <v>25.449000000000002</v>
      </c>
      <c r="AL57" s="9">
        <v>19.748000000000001</v>
      </c>
      <c r="AM57" s="9">
        <v>5.7009999999999996</v>
      </c>
      <c r="AN57" s="9">
        <v>13.782</v>
      </c>
      <c r="AO57" s="9">
        <v>9.4770000000000003</v>
      </c>
      <c r="AP57" s="9">
        <v>4.3049999999999997</v>
      </c>
      <c r="AQ57" s="9">
        <v>11.667</v>
      </c>
      <c r="AR57" s="9">
        <v>10.272</v>
      </c>
      <c r="AS57" s="9">
        <v>1.395</v>
      </c>
      <c r="AT57" s="9">
        <v>24.911999999999999</v>
      </c>
      <c r="AU57" s="9">
        <v>10.768000000000001</v>
      </c>
      <c r="AV57" s="9">
        <v>14.145</v>
      </c>
      <c r="AW57" s="9">
        <v>274.77199999999999</v>
      </c>
      <c r="AX57" s="9">
        <v>138.488</v>
      </c>
      <c r="AY57" s="9">
        <v>136.28399999999999</v>
      </c>
      <c r="AZ57" s="9">
        <v>125.877</v>
      </c>
      <c r="BA57" s="9">
        <v>97.834999999999994</v>
      </c>
      <c r="BB57" s="9">
        <v>28.041</v>
      </c>
      <c r="BC57" s="9">
        <v>148.89500000000001</v>
      </c>
      <c r="BD57" s="9">
        <v>40.652000000000001</v>
      </c>
      <c r="BE57" s="9">
        <v>108.24299999999999</v>
      </c>
      <c r="BF57" s="9">
        <v>146.73400000000001</v>
      </c>
      <c r="BG57" s="9">
        <v>113.486</v>
      </c>
      <c r="BH57" s="9">
        <v>33.247999999999998</v>
      </c>
      <c r="BI57" s="9">
        <v>160.94900000000001</v>
      </c>
      <c r="BJ57" s="9">
        <v>44.146999999999998</v>
      </c>
      <c r="BK57" s="9">
        <v>116.80200000000001</v>
      </c>
      <c r="BL57" s="9">
        <v>162.67699999999999</v>
      </c>
      <c r="BM57" s="9">
        <v>50.128999999999998</v>
      </c>
      <c r="BN57" s="9">
        <v>112.548</v>
      </c>
      <c r="BO57" s="9">
        <v>2583.2979999999998</v>
      </c>
      <c r="BP57" s="9">
        <v>1326.0940000000001</v>
      </c>
      <c r="BQ57" s="9">
        <v>1257.204</v>
      </c>
      <c r="BR57" s="9">
        <v>1932.4960000000001</v>
      </c>
      <c r="BS57" s="9">
        <v>1187.519</v>
      </c>
      <c r="BT57" s="9">
        <v>744.97699999999998</v>
      </c>
      <c r="BU57" s="9">
        <v>650.80200000000002</v>
      </c>
      <c r="BV57" s="9">
        <v>138.57499999999999</v>
      </c>
      <c r="BW57" s="9">
        <v>512.22699999999998</v>
      </c>
      <c r="BX57" s="9">
        <v>307.92899999999997</v>
      </c>
      <c r="BY57" s="9">
        <v>145.322</v>
      </c>
      <c r="BZ57" s="9">
        <v>162.607</v>
      </c>
      <c r="CA57" s="9">
        <v>65.397000000000006</v>
      </c>
      <c r="CB57" s="9">
        <v>37.524999999999999</v>
      </c>
      <c r="CC57" s="9">
        <v>27.872</v>
      </c>
      <c r="CD57" s="9">
        <v>30.292000000000002</v>
      </c>
      <c r="CE57" s="9">
        <v>22.631</v>
      </c>
      <c r="CF57" s="9">
        <v>7.6609999999999996</v>
      </c>
      <c r="CG57" s="9">
        <v>15.098000000000001</v>
      </c>
      <c r="CH57" s="9">
        <v>11.625999999999999</v>
      </c>
      <c r="CI57" s="9">
        <v>3.4710000000000001</v>
      </c>
      <c r="CJ57" s="9">
        <v>15.195</v>
      </c>
      <c r="CK57" s="9">
        <v>11.005000000000001</v>
      </c>
      <c r="CL57" s="9">
        <v>4.1900000000000004</v>
      </c>
      <c r="CM57" s="9">
        <v>35.103999999999999</v>
      </c>
      <c r="CN57" s="9">
        <v>14.894</v>
      </c>
      <c r="CO57" s="9">
        <v>20.21</v>
      </c>
      <c r="CP57" s="9">
        <v>268.11</v>
      </c>
      <c r="CQ57" s="9">
        <v>121.496</v>
      </c>
      <c r="CR57" s="9">
        <v>146.614</v>
      </c>
      <c r="CS57" s="9">
        <v>98.227000000000004</v>
      </c>
      <c r="CT57" s="9">
        <v>70.064999999999998</v>
      </c>
      <c r="CU57" s="9">
        <v>28.161999999999999</v>
      </c>
      <c r="CV57" s="9">
        <v>169.88300000000001</v>
      </c>
      <c r="CW57" s="9">
        <v>51.43</v>
      </c>
      <c r="CX57" s="9">
        <v>118.452</v>
      </c>
      <c r="CY57" s="9">
        <v>122.39400000000001</v>
      </c>
      <c r="CZ57" s="9">
        <v>88.81</v>
      </c>
      <c r="DA57" s="9">
        <v>33.584000000000003</v>
      </c>
      <c r="DB57" s="9">
        <v>185.535</v>
      </c>
      <c r="DC57" s="9">
        <v>56.511000000000003</v>
      </c>
      <c r="DD57" s="9">
        <v>129.023</v>
      </c>
      <c r="DE57" s="9">
        <v>184.98099999999999</v>
      </c>
      <c r="DF57" s="9">
        <v>63.057000000000002</v>
      </c>
      <c r="DG57" s="9">
        <v>121.92400000000001</v>
      </c>
      <c r="DH57" s="9">
        <v>2371.087</v>
      </c>
      <c r="DI57" s="9">
        <v>1304.7760000000001</v>
      </c>
      <c r="DJ57" s="9">
        <v>1066.3109999999999</v>
      </c>
      <c r="DK57" s="9">
        <v>1487.4169999999999</v>
      </c>
      <c r="DL57" s="9">
        <v>980.64400000000001</v>
      </c>
      <c r="DM57" s="9">
        <v>506.77300000000002</v>
      </c>
      <c r="DN57" s="9">
        <v>883.66899999999998</v>
      </c>
      <c r="DO57" s="9">
        <v>324.13200000000001</v>
      </c>
      <c r="DP57" s="9">
        <v>559.53800000000001</v>
      </c>
      <c r="DQ57" s="9">
        <v>255.86699999999999</v>
      </c>
      <c r="DR57" s="9">
        <v>150.779</v>
      </c>
      <c r="DS57" s="9">
        <v>105.08799999999999</v>
      </c>
      <c r="DT57" s="9">
        <v>91.584000000000003</v>
      </c>
      <c r="DU57" s="9">
        <v>58.826999999999998</v>
      </c>
      <c r="DV57" s="9">
        <v>32.756999999999998</v>
      </c>
      <c r="DW57" s="9">
        <v>32.688000000000002</v>
      </c>
      <c r="DX57" s="9">
        <v>28.657</v>
      </c>
      <c r="DY57" s="9">
        <v>4.032</v>
      </c>
      <c r="DZ57" s="9">
        <v>20.751999999999999</v>
      </c>
      <c r="EA57" s="9">
        <v>18.344000000000001</v>
      </c>
      <c r="EB57" s="9">
        <v>2.4079999999999999</v>
      </c>
      <c r="EC57" s="9">
        <v>11.936</v>
      </c>
      <c r="ED57" s="9">
        <v>10.311999999999999</v>
      </c>
      <c r="EE57" s="9">
        <v>1.6240000000000001</v>
      </c>
      <c r="EF57" s="9">
        <v>58.896000000000001</v>
      </c>
      <c r="EG57" s="9">
        <v>30.170999999999999</v>
      </c>
      <c r="EH57" s="9">
        <v>28.725000000000001</v>
      </c>
      <c r="EI57" s="9">
        <v>192.173</v>
      </c>
      <c r="EJ57" s="9">
        <v>111.86799999999999</v>
      </c>
      <c r="EK57" s="9">
        <v>80.305000000000007</v>
      </c>
      <c r="EL57" s="9">
        <v>57.399000000000001</v>
      </c>
      <c r="EM57" s="9">
        <v>47.433999999999997</v>
      </c>
      <c r="EN57" s="9">
        <v>9.9649999999999999</v>
      </c>
      <c r="EO57" s="9">
        <v>134.774</v>
      </c>
      <c r="EP57" s="9">
        <v>64.433999999999997</v>
      </c>
      <c r="EQ57" s="9">
        <v>70.34</v>
      </c>
      <c r="ER57" s="9">
        <v>82.819000000000003</v>
      </c>
      <c r="ES57" s="9">
        <v>69.86</v>
      </c>
      <c r="ET57" s="9">
        <v>12.959</v>
      </c>
      <c r="EU57" s="9">
        <v>173.048</v>
      </c>
      <c r="EV57" s="9">
        <v>80.918999999999997</v>
      </c>
      <c r="EW57" s="9">
        <v>92.129000000000005</v>
      </c>
      <c r="EX57" s="9">
        <v>155.52600000000001</v>
      </c>
      <c r="EY57" s="9">
        <v>82.778000000000006</v>
      </c>
      <c r="EZ57" s="9">
        <v>72.748000000000005</v>
      </c>
      <c r="FA57" s="9">
        <v>1837.7629999999999</v>
      </c>
      <c r="FB57" s="9">
        <v>979.70899999999995</v>
      </c>
      <c r="FC57" s="9">
        <v>858.053</v>
      </c>
      <c r="FD57" s="9">
        <v>1249.7329999999999</v>
      </c>
      <c r="FE57" s="9">
        <v>807.94899999999996</v>
      </c>
      <c r="FF57" s="9">
        <v>441.78300000000002</v>
      </c>
      <c r="FG57" s="9">
        <v>588.03</v>
      </c>
      <c r="FH57" s="9">
        <v>171.76</v>
      </c>
      <c r="FI57" s="9">
        <v>416.27</v>
      </c>
      <c r="FJ57" s="9">
        <v>204.81700000000001</v>
      </c>
      <c r="FK57" s="9">
        <v>116.956</v>
      </c>
      <c r="FL57" s="9">
        <v>87.861000000000004</v>
      </c>
      <c r="FM57" s="9">
        <v>63.15</v>
      </c>
      <c r="FN57" s="9">
        <v>40.218000000000004</v>
      </c>
      <c r="FO57" s="9">
        <v>22.931999999999999</v>
      </c>
      <c r="FP57" s="9">
        <v>26.952999999999999</v>
      </c>
      <c r="FQ57" s="9">
        <v>23.504000000000001</v>
      </c>
      <c r="FR57" s="9">
        <v>3.4489999999999998</v>
      </c>
      <c r="FS57" s="9">
        <v>16.178000000000001</v>
      </c>
      <c r="FT57" s="9">
        <v>14.353</v>
      </c>
      <c r="FU57" s="9">
        <v>1.825</v>
      </c>
      <c r="FV57" s="9">
        <v>10.775</v>
      </c>
      <c r="FW57" s="9">
        <v>9.1509999999999998</v>
      </c>
      <c r="FX57" s="9">
        <v>1.6240000000000001</v>
      </c>
      <c r="FY57" s="9">
        <v>36.197000000000003</v>
      </c>
      <c r="FZ57" s="9">
        <v>16.713999999999999</v>
      </c>
      <c r="GA57" s="9">
        <v>19.483000000000001</v>
      </c>
      <c r="GB57" s="9">
        <v>164.31399999999999</v>
      </c>
      <c r="GC57" s="9">
        <v>92.611999999999995</v>
      </c>
      <c r="GD57" s="9">
        <v>71.701999999999998</v>
      </c>
      <c r="GE57" s="9">
        <v>53.317</v>
      </c>
      <c r="GF57" s="9">
        <v>43.399000000000001</v>
      </c>
      <c r="GG57" s="9">
        <v>9.9190000000000005</v>
      </c>
      <c r="GH57" s="9">
        <v>110.997</v>
      </c>
      <c r="GI57" s="9">
        <v>49.213000000000001</v>
      </c>
      <c r="GJ57" s="9">
        <v>61.783000000000001</v>
      </c>
      <c r="GK57" s="9">
        <v>73.001999999999995</v>
      </c>
      <c r="GL57" s="9">
        <v>60.671999999999997</v>
      </c>
      <c r="GM57" s="9">
        <v>12.33</v>
      </c>
      <c r="GN57" s="9">
        <v>131.816</v>
      </c>
      <c r="GO57" s="9">
        <v>56.283999999999999</v>
      </c>
      <c r="GP57" s="9">
        <v>75.531999999999996</v>
      </c>
      <c r="GQ57" s="9">
        <v>127.17400000000001</v>
      </c>
      <c r="GR57" s="9">
        <v>63.566000000000003</v>
      </c>
      <c r="GS57" s="9">
        <v>63.607999999999997</v>
      </c>
      <c r="GT57" s="9">
        <v>533.32399999999996</v>
      </c>
      <c r="GU57" s="9">
        <v>325.06700000000001</v>
      </c>
      <c r="GV57" s="9">
        <v>208.25700000000001</v>
      </c>
      <c r="GW57" s="9">
        <v>237.684</v>
      </c>
      <c r="GX57" s="9">
        <v>172.69499999999999</v>
      </c>
      <c r="GY57" s="9">
        <v>64.989000000000004</v>
      </c>
      <c r="GZ57" s="9">
        <v>295.64</v>
      </c>
      <c r="HA57" s="9">
        <v>152.37200000000001</v>
      </c>
      <c r="HB57" s="9">
        <v>143.268</v>
      </c>
      <c r="HC57" s="9">
        <v>51.05</v>
      </c>
      <c r="HD57" s="9">
        <v>33.823</v>
      </c>
      <c r="HE57" s="9">
        <v>17.227</v>
      </c>
      <c r="HF57" s="9">
        <v>28.434000000000001</v>
      </c>
      <c r="HG57" s="9">
        <v>18.609000000000002</v>
      </c>
      <c r="HH57" s="9">
        <v>9.8249999999999993</v>
      </c>
      <c r="HI57" s="9">
        <v>5.7359999999999998</v>
      </c>
      <c r="HJ57" s="9">
        <v>5.1520000000000001</v>
      </c>
      <c r="HK57" s="9">
        <v>0.58299999999999996</v>
      </c>
      <c r="HL57" s="9">
        <v>4.5739999999999998</v>
      </c>
      <c r="HM57" s="9">
        <v>3.9910000000000001</v>
      </c>
      <c r="HN57" s="9">
        <v>0.58299999999999996</v>
      </c>
      <c r="HO57" s="9">
        <v>1.161</v>
      </c>
      <c r="HP57" s="9">
        <v>1.161</v>
      </c>
      <c r="HQ57" s="9">
        <v>0</v>
      </c>
      <c r="HR57" s="9">
        <v>22.698</v>
      </c>
      <c r="HS57" s="9">
        <v>13.457000000000001</v>
      </c>
      <c r="HT57" s="9">
        <v>9.2409999999999997</v>
      </c>
      <c r="HU57" s="9">
        <v>27.859000000000002</v>
      </c>
      <c r="HV57" s="9">
        <v>19.256</v>
      </c>
      <c r="HW57" s="9">
        <v>8.6029999999999998</v>
      </c>
      <c r="HX57" s="9">
        <v>4.0819999999999999</v>
      </c>
      <c r="HY57" s="9">
        <v>4.0350000000000001</v>
      </c>
      <c r="HZ57" s="9">
        <v>4.5999999999999999E-2</v>
      </c>
      <c r="IA57" s="9">
        <v>23.777000000000001</v>
      </c>
      <c r="IB57" s="9">
        <v>15.221</v>
      </c>
      <c r="IC57" s="9">
        <v>8.5570000000000004</v>
      </c>
      <c r="ID57" s="9">
        <v>9.8170000000000002</v>
      </c>
      <c r="IE57" s="9">
        <v>9.1880000000000006</v>
      </c>
      <c r="IF57" s="9">
        <v>0.629</v>
      </c>
      <c r="IG57" s="9">
        <v>41.231999999999999</v>
      </c>
      <c r="IH57" s="9">
        <v>24.635000000000002</v>
      </c>
      <c r="II57" s="9">
        <v>16.597000000000001</v>
      </c>
      <c r="IJ57" s="9">
        <v>28.352</v>
      </c>
      <c r="IK57" s="9">
        <v>19.212</v>
      </c>
      <c r="IL57" s="9">
        <v>9.14</v>
      </c>
      <c r="IM57" s="9">
        <v>3979.07</v>
      </c>
      <c r="IN57" s="9">
        <v>2111.0569999999998</v>
      </c>
      <c r="IO57" s="9">
        <v>1868.0129999999999</v>
      </c>
      <c r="IP57" s="9">
        <v>2745.8879999999999</v>
      </c>
      <c r="IQ57" s="9">
        <v>1721.5129999999999</v>
      </c>
    </row>
    <row r="58" spans="1:251">
      <c r="A58" s="10">
        <v>43252</v>
      </c>
      <c r="B58" s="9">
        <v>15.407999999999999</v>
      </c>
      <c r="C58" s="9">
        <v>18.937000000000001</v>
      </c>
      <c r="D58" s="9">
        <v>396.97</v>
      </c>
      <c r="E58" s="9">
        <v>220.761</v>
      </c>
      <c r="F58" s="9">
        <v>176.21</v>
      </c>
      <c r="G58" s="9">
        <v>187.476</v>
      </c>
      <c r="H58" s="9">
        <v>141.108</v>
      </c>
      <c r="I58" s="9">
        <v>46.368000000000002</v>
      </c>
      <c r="J58" s="9">
        <v>209.494</v>
      </c>
      <c r="K58" s="9">
        <v>79.653000000000006</v>
      </c>
      <c r="L58" s="9">
        <v>129.84100000000001</v>
      </c>
      <c r="M58" s="9">
        <v>205.613</v>
      </c>
      <c r="N58" s="9">
        <v>154.28100000000001</v>
      </c>
      <c r="O58" s="9">
        <v>51.332000000000001</v>
      </c>
      <c r="P58" s="9">
        <v>222.107</v>
      </c>
      <c r="Q58" s="9">
        <v>85.052999999999997</v>
      </c>
      <c r="R58" s="9">
        <v>137.054</v>
      </c>
      <c r="S58" s="9">
        <v>226.643</v>
      </c>
      <c r="T58" s="9">
        <v>91.569000000000003</v>
      </c>
      <c r="U58" s="9">
        <v>135.07400000000001</v>
      </c>
      <c r="V58" s="9">
        <v>2716.0169999999998</v>
      </c>
      <c r="W58" s="9">
        <v>1460.7280000000001</v>
      </c>
      <c r="X58" s="9">
        <v>1255.289</v>
      </c>
      <c r="Y58" s="9">
        <v>2017.652</v>
      </c>
      <c r="Z58" s="9">
        <v>1329.039</v>
      </c>
      <c r="AA58" s="9">
        <v>688.61300000000006</v>
      </c>
      <c r="AB58" s="9">
        <v>698.36400000000003</v>
      </c>
      <c r="AC58" s="9">
        <v>131.68899999999999</v>
      </c>
      <c r="AD58" s="9">
        <v>566.67499999999995</v>
      </c>
      <c r="AE58" s="9">
        <v>330.76600000000002</v>
      </c>
      <c r="AF58" s="9">
        <v>169.33</v>
      </c>
      <c r="AG58" s="9">
        <v>161.43600000000001</v>
      </c>
      <c r="AH58" s="9">
        <v>60.77</v>
      </c>
      <c r="AI58" s="9">
        <v>33.470999999999997</v>
      </c>
      <c r="AJ58" s="9">
        <v>27.298999999999999</v>
      </c>
      <c r="AK58" s="9">
        <v>27.321000000000002</v>
      </c>
      <c r="AL58" s="9">
        <v>22.196999999999999</v>
      </c>
      <c r="AM58" s="9">
        <v>5.1230000000000002</v>
      </c>
      <c r="AN58" s="9">
        <v>14.497</v>
      </c>
      <c r="AO58" s="9">
        <v>10.853999999999999</v>
      </c>
      <c r="AP58" s="9">
        <v>3.6429999999999998</v>
      </c>
      <c r="AQ58" s="9">
        <v>12.824</v>
      </c>
      <c r="AR58" s="9">
        <v>11.343</v>
      </c>
      <c r="AS58" s="9">
        <v>1.48</v>
      </c>
      <c r="AT58" s="9">
        <v>33.448999999999998</v>
      </c>
      <c r="AU58" s="9">
        <v>11.273999999999999</v>
      </c>
      <c r="AV58" s="9">
        <v>22.175999999999998</v>
      </c>
      <c r="AW58" s="9">
        <v>296.32299999999998</v>
      </c>
      <c r="AX58" s="9">
        <v>151.584</v>
      </c>
      <c r="AY58" s="9">
        <v>144.739</v>
      </c>
      <c r="AZ58" s="9">
        <v>124.56100000000001</v>
      </c>
      <c r="BA58" s="9">
        <v>100.203</v>
      </c>
      <c r="BB58" s="9">
        <v>24.356999999999999</v>
      </c>
      <c r="BC58" s="9">
        <v>171.762</v>
      </c>
      <c r="BD58" s="9">
        <v>51.38</v>
      </c>
      <c r="BE58" s="9">
        <v>120.38200000000001</v>
      </c>
      <c r="BF58" s="9">
        <v>145.71600000000001</v>
      </c>
      <c r="BG58" s="9">
        <v>116.697</v>
      </c>
      <c r="BH58" s="9">
        <v>29.018999999999998</v>
      </c>
      <c r="BI58" s="9">
        <v>185.04900000000001</v>
      </c>
      <c r="BJ58" s="9">
        <v>52.633000000000003</v>
      </c>
      <c r="BK58" s="9">
        <v>132.417</v>
      </c>
      <c r="BL58" s="9">
        <v>186.25899999999999</v>
      </c>
      <c r="BM58" s="9">
        <v>62.234000000000002</v>
      </c>
      <c r="BN58" s="9">
        <v>124.02500000000001</v>
      </c>
      <c r="BO58" s="9">
        <v>2575.748</v>
      </c>
      <c r="BP58" s="9">
        <v>1329.271</v>
      </c>
      <c r="BQ58" s="9">
        <v>1246.4770000000001</v>
      </c>
      <c r="BR58" s="9">
        <v>1924.798</v>
      </c>
      <c r="BS58" s="9">
        <v>1188.9880000000001</v>
      </c>
      <c r="BT58" s="9">
        <v>735.80899999999997</v>
      </c>
      <c r="BU58" s="9">
        <v>650.95000000000005</v>
      </c>
      <c r="BV58" s="9">
        <v>140.28200000000001</v>
      </c>
      <c r="BW58" s="9">
        <v>510.66800000000001</v>
      </c>
      <c r="BX58" s="9">
        <v>297.94600000000003</v>
      </c>
      <c r="BY58" s="9">
        <v>136.18</v>
      </c>
      <c r="BZ58" s="9">
        <v>161.76599999999999</v>
      </c>
      <c r="CA58" s="9">
        <v>49.107999999999997</v>
      </c>
      <c r="CB58" s="9">
        <v>25.23</v>
      </c>
      <c r="CC58" s="9">
        <v>23.879000000000001</v>
      </c>
      <c r="CD58" s="9">
        <v>22.629000000000001</v>
      </c>
      <c r="CE58" s="9">
        <v>16.956</v>
      </c>
      <c r="CF58" s="9">
        <v>5.673</v>
      </c>
      <c r="CG58" s="9">
        <v>12.59</v>
      </c>
      <c r="CH58" s="9">
        <v>9.1460000000000008</v>
      </c>
      <c r="CI58" s="9">
        <v>3.4449999999999998</v>
      </c>
      <c r="CJ58" s="9">
        <v>10.039</v>
      </c>
      <c r="CK58" s="9">
        <v>7.81</v>
      </c>
      <c r="CL58" s="9">
        <v>2.2280000000000002</v>
      </c>
      <c r="CM58" s="9">
        <v>26.478999999999999</v>
      </c>
      <c r="CN58" s="9">
        <v>8.2739999999999991</v>
      </c>
      <c r="CO58" s="9">
        <v>18.204999999999998</v>
      </c>
      <c r="CP58" s="9">
        <v>271.75099999999998</v>
      </c>
      <c r="CQ58" s="9">
        <v>120.69799999999999</v>
      </c>
      <c r="CR58" s="9">
        <v>151.053</v>
      </c>
      <c r="CS58" s="9">
        <v>103.58</v>
      </c>
      <c r="CT58" s="9">
        <v>73.555999999999997</v>
      </c>
      <c r="CU58" s="9">
        <v>30.024000000000001</v>
      </c>
      <c r="CV58" s="9">
        <v>168.17099999999999</v>
      </c>
      <c r="CW58" s="9">
        <v>47.142000000000003</v>
      </c>
      <c r="CX58" s="9">
        <v>121.029</v>
      </c>
      <c r="CY58" s="9">
        <v>121.949</v>
      </c>
      <c r="CZ58" s="9">
        <v>87.442999999999998</v>
      </c>
      <c r="DA58" s="9">
        <v>34.506</v>
      </c>
      <c r="DB58" s="9">
        <v>175.99700000000001</v>
      </c>
      <c r="DC58" s="9">
        <v>48.737000000000002</v>
      </c>
      <c r="DD58" s="9">
        <v>127.26</v>
      </c>
      <c r="DE58" s="9">
        <v>180.762</v>
      </c>
      <c r="DF58" s="9">
        <v>56.287999999999997</v>
      </c>
      <c r="DG58" s="9">
        <v>124.474</v>
      </c>
      <c r="DH58" s="9">
        <v>2390.6460000000002</v>
      </c>
      <c r="DI58" s="9">
        <v>1315.386</v>
      </c>
      <c r="DJ58" s="9">
        <v>1075.26</v>
      </c>
      <c r="DK58" s="9">
        <v>1504.7560000000001</v>
      </c>
      <c r="DL58" s="9">
        <v>1000.825</v>
      </c>
      <c r="DM58" s="9">
        <v>503.93099999999998</v>
      </c>
      <c r="DN58" s="9">
        <v>885.88900000000001</v>
      </c>
      <c r="DO58" s="9">
        <v>314.56099999999998</v>
      </c>
      <c r="DP58" s="9">
        <v>571.32899999999995</v>
      </c>
      <c r="DQ58" s="9">
        <v>256.01299999999998</v>
      </c>
      <c r="DR58" s="9">
        <v>146.59</v>
      </c>
      <c r="DS58" s="9">
        <v>109.422</v>
      </c>
      <c r="DT58" s="9">
        <v>80.266000000000005</v>
      </c>
      <c r="DU58" s="9">
        <v>50.585000000000001</v>
      </c>
      <c r="DV58" s="9">
        <v>29.68</v>
      </c>
      <c r="DW58" s="9">
        <v>25.175000000000001</v>
      </c>
      <c r="DX58" s="9">
        <v>20.978000000000002</v>
      </c>
      <c r="DY58" s="9">
        <v>4.1970000000000001</v>
      </c>
      <c r="DZ58" s="9">
        <v>14.846</v>
      </c>
      <c r="EA58" s="9">
        <v>12.178000000000001</v>
      </c>
      <c r="EB58" s="9">
        <v>2.669</v>
      </c>
      <c r="EC58" s="9">
        <v>10.329000000000001</v>
      </c>
      <c r="ED58" s="9">
        <v>8.8000000000000007</v>
      </c>
      <c r="EE58" s="9">
        <v>1.5289999999999999</v>
      </c>
      <c r="EF58" s="9">
        <v>55.09</v>
      </c>
      <c r="EG58" s="9">
        <v>29.606999999999999</v>
      </c>
      <c r="EH58" s="9">
        <v>25.483000000000001</v>
      </c>
      <c r="EI58" s="9">
        <v>200.898</v>
      </c>
      <c r="EJ58" s="9">
        <v>112.20099999999999</v>
      </c>
      <c r="EK58" s="9">
        <v>88.697999999999993</v>
      </c>
      <c r="EL58" s="9">
        <v>56.927999999999997</v>
      </c>
      <c r="EM58" s="9">
        <v>44.94</v>
      </c>
      <c r="EN58" s="9">
        <v>11.988</v>
      </c>
      <c r="EO58" s="9">
        <v>143.971</v>
      </c>
      <c r="EP58" s="9">
        <v>67.260999999999996</v>
      </c>
      <c r="EQ58" s="9">
        <v>76.709999999999994</v>
      </c>
      <c r="ER58" s="9">
        <v>77.402000000000001</v>
      </c>
      <c r="ES58" s="9">
        <v>62.167000000000002</v>
      </c>
      <c r="ET58" s="9">
        <v>15.234999999999999</v>
      </c>
      <c r="EU58" s="9">
        <v>178.61099999999999</v>
      </c>
      <c r="EV58" s="9">
        <v>84.423000000000002</v>
      </c>
      <c r="EW58" s="9">
        <v>94.186999999999998</v>
      </c>
      <c r="EX58" s="9">
        <v>158.81700000000001</v>
      </c>
      <c r="EY58" s="9">
        <v>79.438999999999993</v>
      </c>
      <c r="EZ58" s="9">
        <v>79.378</v>
      </c>
      <c r="FA58" s="9">
        <v>1848.3230000000001</v>
      </c>
      <c r="FB58" s="9">
        <v>986.10599999999999</v>
      </c>
      <c r="FC58" s="9">
        <v>862.21699999999998</v>
      </c>
      <c r="FD58" s="9">
        <v>1257.8889999999999</v>
      </c>
      <c r="FE58" s="9">
        <v>820.20699999999999</v>
      </c>
      <c r="FF58" s="9">
        <v>437.68299999999999</v>
      </c>
      <c r="FG58" s="9">
        <v>590.43399999999997</v>
      </c>
      <c r="FH58" s="9">
        <v>165.9</v>
      </c>
      <c r="FI58" s="9">
        <v>424.53399999999999</v>
      </c>
      <c r="FJ58" s="9">
        <v>204.80500000000001</v>
      </c>
      <c r="FK58" s="9">
        <v>114.84</v>
      </c>
      <c r="FL58" s="9">
        <v>89.963999999999999</v>
      </c>
      <c r="FM58" s="9">
        <v>59.661999999999999</v>
      </c>
      <c r="FN58" s="9">
        <v>36.322000000000003</v>
      </c>
      <c r="FO58" s="9">
        <v>23.338999999999999</v>
      </c>
      <c r="FP58" s="9">
        <v>22.420999999999999</v>
      </c>
      <c r="FQ58" s="9">
        <v>18.224</v>
      </c>
      <c r="FR58" s="9">
        <v>4.1970000000000001</v>
      </c>
      <c r="FS58" s="9">
        <v>13.206</v>
      </c>
      <c r="FT58" s="9">
        <v>10.537000000000001</v>
      </c>
      <c r="FU58" s="9">
        <v>2.669</v>
      </c>
      <c r="FV58" s="9">
        <v>9.2149999999999999</v>
      </c>
      <c r="FW58" s="9">
        <v>7.6870000000000003</v>
      </c>
      <c r="FX58" s="9">
        <v>1.5289999999999999</v>
      </c>
      <c r="FY58" s="9">
        <v>37.24</v>
      </c>
      <c r="FZ58" s="9">
        <v>18.099</v>
      </c>
      <c r="GA58" s="9">
        <v>19.141999999999999</v>
      </c>
      <c r="GB58" s="9">
        <v>164.85300000000001</v>
      </c>
      <c r="GC58" s="9">
        <v>90.817999999999998</v>
      </c>
      <c r="GD58" s="9">
        <v>74.034999999999997</v>
      </c>
      <c r="GE58" s="9">
        <v>51.222000000000001</v>
      </c>
      <c r="GF58" s="9">
        <v>39.781999999999996</v>
      </c>
      <c r="GG58" s="9">
        <v>11.44</v>
      </c>
      <c r="GH58" s="9">
        <v>113.631</v>
      </c>
      <c r="GI58" s="9">
        <v>51.036000000000001</v>
      </c>
      <c r="GJ58" s="9">
        <v>62.594999999999999</v>
      </c>
      <c r="GK58" s="9">
        <v>69.271000000000001</v>
      </c>
      <c r="GL58" s="9">
        <v>54.582999999999998</v>
      </c>
      <c r="GM58" s="9">
        <v>14.686999999999999</v>
      </c>
      <c r="GN58" s="9">
        <v>135.53399999999999</v>
      </c>
      <c r="GO58" s="9">
        <v>60.256999999999998</v>
      </c>
      <c r="GP58" s="9">
        <v>75.277000000000001</v>
      </c>
      <c r="GQ58" s="9">
        <v>126.837</v>
      </c>
      <c r="GR58" s="9">
        <v>61.573</v>
      </c>
      <c r="GS58" s="9">
        <v>65.263000000000005</v>
      </c>
      <c r="GT58" s="9">
        <v>542.322</v>
      </c>
      <c r="GU58" s="9">
        <v>329.279</v>
      </c>
      <c r="GV58" s="9">
        <v>213.04300000000001</v>
      </c>
      <c r="GW58" s="9">
        <v>246.86699999999999</v>
      </c>
      <c r="GX58" s="9">
        <v>180.61799999999999</v>
      </c>
      <c r="GY58" s="9">
        <v>66.248999999999995</v>
      </c>
      <c r="GZ58" s="9">
        <v>295.45499999999998</v>
      </c>
      <c r="HA58" s="9">
        <v>148.661</v>
      </c>
      <c r="HB58" s="9">
        <v>146.79400000000001</v>
      </c>
      <c r="HC58" s="9">
        <v>51.207999999999998</v>
      </c>
      <c r="HD58" s="9">
        <v>31.75</v>
      </c>
      <c r="HE58" s="9">
        <v>19.457999999999998</v>
      </c>
      <c r="HF58" s="9">
        <v>20.603999999999999</v>
      </c>
      <c r="HG58" s="9">
        <v>14.263</v>
      </c>
      <c r="HH58" s="9">
        <v>6.3410000000000002</v>
      </c>
      <c r="HI58" s="9">
        <v>2.754</v>
      </c>
      <c r="HJ58" s="9">
        <v>2.754</v>
      </c>
      <c r="HK58" s="9">
        <v>0</v>
      </c>
      <c r="HL58" s="9">
        <v>1.641</v>
      </c>
      <c r="HM58" s="9">
        <v>1.641</v>
      </c>
      <c r="HN58" s="9">
        <v>0</v>
      </c>
      <c r="HO58" s="9">
        <v>1.1140000000000001</v>
      </c>
      <c r="HP58" s="9">
        <v>1.1140000000000001</v>
      </c>
      <c r="HQ58" s="9">
        <v>0</v>
      </c>
      <c r="HR58" s="9">
        <v>17.850000000000001</v>
      </c>
      <c r="HS58" s="9">
        <v>11.509</v>
      </c>
      <c r="HT58" s="9">
        <v>6.3410000000000002</v>
      </c>
      <c r="HU58" s="9">
        <v>36.045000000000002</v>
      </c>
      <c r="HV58" s="9">
        <v>21.382999999999999</v>
      </c>
      <c r="HW58" s="9">
        <v>14.663</v>
      </c>
      <c r="HX58" s="9">
        <v>5.7050000000000001</v>
      </c>
      <c r="HY58" s="9">
        <v>5.157</v>
      </c>
      <c r="HZ58" s="9">
        <v>0.54800000000000004</v>
      </c>
      <c r="IA58" s="9">
        <v>30.34</v>
      </c>
      <c r="IB58" s="9">
        <v>16.225000000000001</v>
      </c>
      <c r="IC58" s="9">
        <v>14.115</v>
      </c>
      <c r="ID58" s="9">
        <v>8.1319999999999997</v>
      </c>
      <c r="IE58" s="9">
        <v>7.5839999999999996</v>
      </c>
      <c r="IF58" s="9">
        <v>0.54800000000000004</v>
      </c>
      <c r="IG58" s="9">
        <v>43.076999999999998</v>
      </c>
      <c r="IH58" s="9">
        <v>24.166</v>
      </c>
      <c r="II58" s="9">
        <v>18.91</v>
      </c>
      <c r="IJ58" s="9">
        <v>31.981000000000002</v>
      </c>
      <c r="IK58" s="9">
        <v>17.866</v>
      </c>
      <c r="IL58" s="9">
        <v>14.115</v>
      </c>
      <c r="IM58" s="9">
        <v>4008.55</v>
      </c>
      <c r="IN58" s="9">
        <v>2124.5549999999998</v>
      </c>
      <c r="IO58" s="9">
        <v>1883.9960000000001</v>
      </c>
      <c r="IP58" s="9">
        <v>2754.62</v>
      </c>
      <c r="IQ58" s="9">
        <v>1725.317</v>
      </c>
    </row>
    <row r="59" spans="1:251">
      <c r="A59" s="10">
        <v>43282</v>
      </c>
      <c r="B59" s="9">
        <v>11.737</v>
      </c>
      <c r="C59" s="9">
        <v>22.050999999999998</v>
      </c>
      <c r="D59" s="9">
        <v>404.54599999999999</v>
      </c>
      <c r="E59" s="9">
        <v>231.87100000000001</v>
      </c>
      <c r="F59" s="9">
        <v>172.67500000000001</v>
      </c>
      <c r="G59" s="9">
        <v>207.483</v>
      </c>
      <c r="H59" s="9">
        <v>152.029</v>
      </c>
      <c r="I59" s="9">
        <v>55.453000000000003</v>
      </c>
      <c r="J59" s="9">
        <v>197.06299999999999</v>
      </c>
      <c r="K59" s="9">
        <v>79.841999999999999</v>
      </c>
      <c r="L59" s="9">
        <v>117.221</v>
      </c>
      <c r="M59" s="9">
        <v>233.9</v>
      </c>
      <c r="N59" s="9">
        <v>169.71100000000001</v>
      </c>
      <c r="O59" s="9">
        <v>64.19</v>
      </c>
      <c r="P59" s="9">
        <v>212.37</v>
      </c>
      <c r="Q59" s="9">
        <v>84.465999999999994</v>
      </c>
      <c r="R59" s="9">
        <v>127.904</v>
      </c>
      <c r="S59" s="9">
        <v>214.727</v>
      </c>
      <c r="T59" s="9">
        <v>93.061999999999998</v>
      </c>
      <c r="U59" s="9">
        <v>121.66500000000001</v>
      </c>
      <c r="V59" s="9">
        <v>2708.2649999999999</v>
      </c>
      <c r="W59" s="9">
        <v>1458.3150000000001</v>
      </c>
      <c r="X59" s="9">
        <v>1249.95</v>
      </c>
      <c r="Y59" s="9">
        <v>2018.96</v>
      </c>
      <c r="Z59" s="9">
        <v>1335.163</v>
      </c>
      <c r="AA59" s="9">
        <v>683.79600000000005</v>
      </c>
      <c r="AB59" s="9">
        <v>689.30499999999995</v>
      </c>
      <c r="AC59" s="9">
        <v>123.151</v>
      </c>
      <c r="AD59" s="9">
        <v>566.154</v>
      </c>
      <c r="AE59" s="9">
        <v>317.19900000000001</v>
      </c>
      <c r="AF59" s="9">
        <v>156.02500000000001</v>
      </c>
      <c r="AG59" s="9">
        <v>161.17400000000001</v>
      </c>
      <c r="AH59" s="9">
        <v>48.472000000000001</v>
      </c>
      <c r="AI59" s="9">
        <v>25.678000000000001</v>
      </c>
      <c r="AJ59" s="9">
        <v>22.794</v>
      </c>
      <c r="AK59" s="9">
        <v>23.245999999999999</v>
      </c>
      <c r="AL59" s="9">
        <v>19.305</v>
      </c>
      <c r="AM59" s="9">
        <v>3.94</v>
      </c>
      <c r="AN59" s="9">
        <v>12.991</v>
      </c>
      <c r="AO59" s="9">
        <v>9.6989999999999998</v>
      </c>
      <c r="AP59" s="9">
        <v>3.2919999999999998</v>
      </c>
      <c r="AQ59" s="9">
        <v>10.255000000000001</v>
      </c>
      <c r="AR59" s="9">
        <v>9.6069999999999993</v>
      </c>
      <c r="AS59" s="9">
        <v>0.64800000000000002</v>
      </c>
      <c r="AT59" s="9">
        <v>25.225999999999999</v>
      </c>
      <c r="AU59" s="9">
        <v>6.3719999999999999</v>
      </c>
      <c r="AV59" s="9">
        <v>18.853999999999999</v>
      </c>
      <c r="AW59" s="9">
        <v>290.85199999999998</v>
      </c>
      <c r="AX59" s="9">
        <v>139.98500000000001</v>
      </c>
      <c r="AY59" s="9">
        <v>150.86699999999999</v>
      </c>
      <c r="AZ59" s="9">
        <v>126.55200000000001</v>
      </c>
      <c r="BA59" s="9">
        <v>98.441999999999993</v>
      </c>
      <c r="BB59" s="9">
        <v>28.11</v>
      </c>
      <c r="BC59" s="9">
        <v>164.3</v>
      </c>
      <c r="BD59" s="9">
        <v>41.542000000000002</v>
      </c>
      <c r="BE59" s="9">
        <v>122.758</v>
      </c>
      <c r="BF59" s="9">
        <v>142.565</v>
      </c>
      <c r="BG59" s="9">
        <v>111.904</v>
      </c>
      <c r="BH59" s="9">
        <v>30.66</v>
      </c>
      <c r="BI59" s="9">
        <v>174.63499999999999</v>
      </c>
      <c r="BJ59" s="9">
        <v>44.121000000000002</v>
      </c>
      <c r="BK59" s="9">
        <v>130.51400000000001</v>
      </c>
      <c r="BL59" s="9">
        <v>177.291</v>
      </c>
      <c r="BM59" s="9">
        <v>51.241</v>
      </c>
      <c r="BN59" s="9">
        <v>126.05</v>
      </c>
      <c r="BO59" s="9">
        <v>2574.614</v>
      </c>
      <c r="BP59" s="9">
        <v>1328.337</v>
      </c>
      <c r="BQ59" s="9">
        <v>1246.277</v>
      </c>
      <c r="BR59" s="9">
        <v>1921.348</v>
      </c>
      <c r="BS59" s="9">
        <v>1194.5419999999999</v>
      </c>
      <c r="BT59" s="9">
        <v>726.80499999999995</v>
      </c>
      <c r="BU59" s="9">
        <v>653.26599999999996</v>
      </c>
      <c r="BV59" s="9">
        <v>133.79499999999999</v>
      </c>
      <c r="BW59" s="9">
        <v>519.47199999999998</v>
      </c>
      <c r="BX59" s="9">
        <v>313.58800000000002</v>
      </c>
      <c r="BY59" s="9">
        <v>141.91800000000001</v>
      </c>
      <c r="BZ59" s="9">
        <v>171.67</v>
      </c>
      <c r="CA59" s="9">
        <v>59.024000000000001</v>
      </c>
      <c r="CB59" s="9">
        <v>33.584000000000003</v>
      </c>
      <c r="CC59" s="9">
        <v>25.44</v>
      </c>
      <c r="CD59" s="9">
        <v>29.126999999999999</v>
      </c>
      <c r="CE59" s="9">
        <v>21.928000000000001</v>
      </c>
      <c r="CF59" s="9">
        <v>7.2</v>
      </c>
      <c r="CG59" s="9">
        <v>16.010999999999999</v>
      </c>
      <c r="CH59" s="9">
        <v>11.143000000000001</v>
      </c>
      <c r="CI59" s="9">
        <v>4.8680000000000003</v>
      </c>
      <c r="CJ59" s="9">
        <v>13.116</v>
      </c>
      <c r="CK59" s="9">
        <v>10.784000000000001</v>
      </c>
      <c r="CL59" s="9">
        <v>2.3319999999999999</v>
      </c>
      <c r="CM59" s="9">
        <v>29.896999999999998</v>
      </c>
      <c r="CN59" s="9">
        <v>11.657</v>
      </c>
      <c r="CO59" s="9">
        <v>18.239999999999998</v>
      </c>
      <c r="CP59" s="9">
        <v>278.28300000000002</v>
      </c>
      <c r="CQ59" s="9">
        <v>121.60899999999999</v>
      </c>
      <c r="CR59" s="9">
        <v>156.67500000000001</v>
      </c>
      <c r="CS59" s="9">
        <v>113.997</v>
      </c>
      <c r="CT59" s="9">
        <v>74.376999999999995</v>
      </c>
      <c r="CU59" s="9">
        <v>39.619999999999997</v>
      </c>
      <c r="CV59" s="9">
        <v>164.286</v>
      </c>
      <c r="CW59" s="9">
        <v>47.231999999999999</v>
      </c>
      <c r="CX59" s="9">
        <v>117.054</v>
      </c>
      <c r="CY59" s="9">
        <v>136.65199999999999</v>
      </c>
      <c r="CZ59" s="9">
        <v>91.992000000000004</v>
      </c>
      <c r="DA59" s="9">
        <v>44.661000000000001</v>
      </c>
      <c r="DB59" s="9">
        <v>176.93600000000001</v>
      </c>
      <c r="DC59" s="9">
        <v>49.926000000000002</v>
      </c>
      <c r="DD59" s="9">
        <v>127.01</v>
      </c>
      <c r="DE59" s="9">
        <v>180.297</v>
      </c>
      <c r="DF59" s="9">
        <v>58.375</v>
      </c>
      <c r="DG59" s="9">
        <v>121.922</v>
      </c>
      <c r="DH59" s="9">
        <v>2385.5059999999999</v>
      </c>
      <c r="DI59" s="9">
        <v>1317.76</v>
      </c>
      <c r="DJ59" s="9">
        <v>1067.7449999999999</v>
      </c>
      <c r="DK59" s="9">
        <v>1502.8340000000001</v>
      </c>
      <c r="DL59" s="9">
        <v>990.56600000000003</v>
      </c>
      <c r="DM59" s="9">
        <v>512.26900000000001</v>
      </c>
      <c r="DN59" s="9">
        <v>882.67200000000003</v>
      </c>
      <c r="DO59" s="9">
        <v>327.19499999999999</v>
      </c>
      <c r="DP59" s="9">
        <v>555.47699999999998</v>
      </c>
      <c r="DQ59" s="9">
        <v>270.15199999999999</v>
      </c>
      <c r="DR59" s="9">
        <v>156.66499999999999</v>
      </c>
      <c r="DS59" s="9">
        <v>113.48699999999999</v>
      </c>
      <c r="DT59" s="9">
        <v>79.373000000000005</v>
      </c>
      <c r="DU59" s="9">
        <v>51.9</v>
      </c>
      <c r="DV59" s="9">
        <v>27.474</v>
      </c>
      <c r="DW59" s="9">
        <v>27.681999999999999</v>
      </c>
      <c r="DX59" s="9">
        <v>23.236000000000001</v>
      </c>
      <c r="DY59" s="9">
        <v>4.4459999999999997</v>
      </c>
      <c r="DZ59" s="9">
        <v>18.071999999999999</v>
      </c>
      <c r="EA59" s="9">
        <v>14.115</v>
      </c>
      <c r="EB59" s="9">
        <v>3.9569999999999999</v>
      </c>
      <c r="EC59" s="9">
        <v>9.609</v>
      </c>
      <c r="ED59" s="9">
        <v>9.1199999999999992</v>
      </c>
      <c r="EE59" s="9">
        <v>0.48899999999999999</v>
      </c>
      <c r="EF59" s="9">
        <v>51.692</v>
      </c>
      <c r="EG59" s="9">
        <v>28.664000000000001</v>
      </c>
      <c r="EH59" s="9">
        <v>23.027999999999999</v>
      </c>
      <c r="EI59" s="9">
        <v>219.387</v>
      </c>
      <c r="EJ59" s="9">
        <v>123.014</v>
      </c>
      <c r="EK59" s="9">
        <v>96.373000000000005</v>
      </c>
      <c r="EL59" s="9">
        <v>74.381</v>
      </c>
      <c r="EM59" s="9">
        <v>56.579000000000001</v>
      </c>
      <c r="EN59" s="9">
        <v>17.802</v>
      </c>
      <c r="EO59" s="9">
        <v>145.006</v>
      </c>
      <c r="EP59" s="9">
        <v>66.436000000000007</v>
      </c>
      <c r="EQ59" s="9">
        <v>78.569999999999993</v>
      </c>
      <c r="ER59" s="9">
        <v>94.930999999999997</v>
      </c>
      <c r="ES59" s="9">
        <v>73.772999999999996</v>
      </c>
      <c r="ET59" s="9">
        <v>21.158999999999999</v>
      </c>
      <c r="EU59" s="9">
        <v>175.221</v>
      </c>
      <c r="EV59" s="9">
        <v>82.893000000000001</v>
      </c>
      <c r="EW59" s="9">
        <v>92.328000000000003</v>
      </c>
      <c r="EX59" s="9">
        <v>163.078</v>
      </c>
      <c r="EY59" s="9">
        <v>80.551000000000002</v>
      </c>
      <c r="EZ59" s="9">
        <v>82.527000000000001</v>
      </c>
      <c r="FA59" s="9">
        <v>1842.914</v>
      </c>
      <c r="FB59" s="9">
        <v>983.97199999999998</v>
      </c>
      <c r="FC59" s="9">
        <v>858.94100000000003</v>
      </c>
      <c r="FD59" s="9">
        <v>1251.1410000000001</v>
      </c>
      <c r="FE59" s="9">
        <v>803.42399999999998</v>
      </c>
      <c r="FF59" s="9">
        <v>447.71699999999998</v>
      </c>
      <c r="FG59" s="9">
        <v>591.77200000000005</v>
      </c>
      <c r="FH59" s="9">
        <v>180.548</v>
      </c>
      <c r="FI59" s="9">
        <v>411.22399999999999</v>
      </c>
      <c r="FJ59" s="9">
        <v>222.33</v>
      </c>
      <c r="FK59" s="9">
        <v>126.81</v>
      </c>
      <c r="FL59" s="9">
        <v>95.52</v>
      </c>
      <c r="FM59" s="9">
        <v>58.79</v>
      </c>
      <c r="FN59" s="9">
        <v>35.531999999999996</v>
      </c>
      <c r="FO59" s="9">
        <v>23.257999999999999</v>
      </c>
      <c r="FP59" s="9">
        <v>22.481999999999999</v>
      </c>
      <c r="FQ59" s="9">
        <v>18.036000000000001</v>
      </c>
      <c r="FR59" s="9">
        <v>4.4459999999999997</v>
      </c>
      <c r="FS59" s="9">
        <v>13.827999999999999</v>
      </c>
      <c r="FT59" s="9">
        <v>9.8710000000000004</v>
      </c>
      <c r="FU59" s="9">
        <v>3.9569999999999999</v>
      </c>
      <c r="FV59" s="9">
        <v>8.6530000000000005</v>
      </c>
      <c r="FW59" s="9">
        <v>8.1649999999999991</v>
      </c>
      <c r="FX59" s="9">
        <v>0.48899999999999999</v>
      </c>
      <c r="FY59" s="9">
        <v>36.308999999999997</v>
      </c>
      <c r="FZ59" s="9">
        <v>17.495999999999999</v>
      </c>
      <c r="GA59" s="9">
        <v>18.812000000000001</v>
      </c>
      <c r="GB59" s="9">
        <v>186.36199999999999</v>
      </c>
      <c r="GC59" s="9">
        <v>104.61199999999999</v>
      </c>
      <c r="GD59" s="9">
        <v>81.75</v>
      </c>
      <c r="GE59" s="9">
        <v>67.915999999999997</v>
      </c>
      <c r="GF59" s="9">
        <v>51.691000000000003</v>
      </c>
      <c r="GG59" s="9">
        <v>16.225000000000001</v>
      </c>
      <c r="GH59" s="9">
        <v>118.447</v>
      </c>
      <c r="GI59" s="9">
        <v>52.920999999999999</v>
      </c>
      <c r="GJ59" s="9">
        <v>65.525000000000006</v>
      </c>
      <c r="GK59" s="9">
        <v>85.102999999999994</v>
      </c>
      <c r="GL59" s="9">
        <v>65.522000000000006</v>
      </c>
      <c r="GM59" s="9">
        <v>19.582000000000001</v>
      </c>
      <c r="GN59" s="9">
        <v>137.227</v>
      </c>
      <c r="GO59" s="9">
        <v>61.289000000000001</v>
      </c>
      <c r="GP59" s="9">
        <v>75.938000000000002</v>
      </c>
      <c r="GQ59" s="9">
        <v>132.27500000000001</v>
      </c>
      <c r="GR59" s="9">
        <v>62.792999999999999</v>
      </c>
      <c r="GS59" s="9">
        <v>69.481999999999999</v>
      </c>
      <c r="GT59" s="9">
        <v>542.59199999999998</v>
      </c>
      <c r="GU59" s="9">
        <v>333.78800000000001</v>
      </c>
      <c r="GV59" s="9">
        <v>208.804</v>
      </c>
      <c r="GW59" s="9">
        <v>251.69300000000001</v>
      </c>
      <c r="GX59" s="9">
        <v>187.14099999999999</v>
      </c>
      <c r="GY59" s="9">
        <v>64.551000000000002</v>
      </c>
      <c r="GZ59" s="9">
        <v>290.899</v>
      </c>
      <c r="HA59" s="9">
        <v>146.64699999999999</v>
      </c>
      <c r="HB59" s="9">
        <v>144.25200000000001</v>
      </c>
      <c r="HC59" s="9">
        <v>47.822000000000003</v>
      </c>
      <c r="HD59" s="9">
        <v>29.855</v>
      </c>
      <c r="HE59" s="9">
        <v>17.966999999999999</v>
      </c>
      <c r="HF59" s="9">
        <v>20.582999999999998</v>
      </c>
      <c r="HG59" s="9">
        <v>16.367999999999999</v>
      </c>
      <c r="HH59" s="9">
        <v>4.2149999999999999</v>
      </c>
      <c r="HI59" s="9">
        <v>5.2</v>
      </c>
      <c r="HJ59" s="9">
        <v>5.2</v>
      </c>
      <c r="HK59" s="9">
        <v>0</v>
      </c>
      <c r="HL59" s="9">
        <v>4.2439999999999998</v>
      </c>
      <c r="HM59" s="9">
        <v>4.2439999999999998</v>
      </c>
      <c r="HN59" s="9">
        <v>0</v>
      </c>
      <c r="HO59" s="9">
        <v>0.95599999999999996</v>
      </c>
      <c r="HP59" s="9">
        <v>0.95599999999999996</v>
      </c>
      <c r="HQ59" s="9">
        <v>0</v>
      </c>
      <c r="HR59" s="9">
        <v>15.382999999999999</v>
      </c>
      <c r="HS59" s="9">
        <v>11.167999999999999</v>
      </c>
      <c r="HT59" s="9">
        <v>4.2149999999999999</v>
      </c>
      <c r="HU59" s="9">
        <v>33.024999999999999</v>
      </c>
      <c r="HV59" s="9">
        <v>18.402000000000001</v>
      </c>
      <c r="HW59" s="9">
        <v>14.622</v>
      </c>
      <c r="HX59" s="9">
        <v>6.4649999999999999</v>
      </c>
      <c r="HY59" s="9">
        <v>4.8879999999999999</v>
      </c>
      <c r="HZ59" s="9">
        <v>1.577</v>
      </c>
      <c r="IA59" s="9">
        <v>26.559000000000001</v>
      </c>
      <c r="IB59" s="9">
        <v>13.513999999999999</v>
      </c>
      <c r="IC59" s="9">
        <v>13.045</v>
      </c>
      <c r="ID59" s="9">
        <v>9.8279999999999994</v>
      </c>
      <c r="IE59" s="9">
        <v>8.2509999999999994</v>
      </c>
      <c r="IF59" s="9">
        <v>1.577</v>
      </c>
      <c r="IG59" s="9">
        <v>37.994</v>
      </c>
      <c r="IH59" s="9">
        <v>21.603999999999999</v>
      </c>
      <c r="II59" s="9">
        <v>16.39</v>
      </c>
      <c r="IJ59" s="9">
        <v>30.803999999999998</v>
      </c>
      <c r="IK59" s="9">
        <v>17.757999999999999</v>
      </c>
      <c r="IL59" s="9">
        <v>13.045</v>
      </c>
      <c r="IM59" s="9">
        <v>3970.8910000000001</v>
      </c>
      <c r="IN59" s="9">
        <v>2113.326</v>
      </c>
      <c r="IO59" s="9">
        <v>1857.5650000000001</v>
      </c>
      <c r="IP59" s="9">
        <v>2782.2289999999998</v>
      </c>
      <c r="IQ59" s="9">
        <v>1732.6510000000001</v>
      </c>
    </row>
    <row r="60" spans="1:251">
      <c r="A60" s="10">
        <v>43313</v>
      </c>
      <c r="B60" s="9">
        <v>11.477</v>
      </c>
      <c r="C60" s="9">
        <v>13.119</v>
      </c>
      <c r="D60" s="9">
        <v>381.58100000000002</v>
      </c>
      <c r="E60" s="9">
        <v>218.291</v>
      </c>
      <c r="F60" s="9">
        <v>163.29</v>
      </c>
      <c r="G60" s="9">
        <v>197.179</v>
      </c>
      <c r="H60" s="9">
        <v>146.90299999999999</v>
      </c>
      <c r="I60" s="9">
        <v>50.276000000000003</v>
      </c>
      <c r="J60" s="9">
        <v>184.40299999999999</v>
      </c>
      <c r="K60" s="9">
        <v>71.388000000000005</v>
      </c>
      <c r="L60" s="9">
        <v>113.014</v>
      </c>
      <c r="M60" s="9">
        <v>216.98599999999999</v>
      </c>
      <c r="N60" s="9">
        <v>163.762</v>
      </c>
      <c r="O60" s="9">
        <v>53.223999999999997</v>
      </c>
      <c r="P60" s="9">
        <v>192.083</v>
      </c>
      <c r="Q60" s="9">
        <v>75.546000000000006</v>
      </c>
      <c r="R60" s="9">
        <v>116.538</v>
      </c>
      <c r="S60" s="9">
        <v>199.06899999999999</v>
      </c>
      <c r="T60" s="9">
        <v>84.058999999999997</v>
      </c>
      <c r="U60" s="9">
        <v>115.01</v>
      </c>
      <c r="V60" s="9">
        <v>2724.3539999999998</v>
      </c>
      <c r="W60" s="9">
        <v>1467.7090000000001</v>
      </c>
      <c r="X60" s="9">
        <v>1256.645</v>
      </c>
      <c r="Y60" s="9">
        <v>2028.377</v>
      </c>
      <c r="Z60" s="9">
        <v>1340.135</v>
      </c>
      <c r="AA60" s="9">
        <v>688.24199999999996</v>
      </c>
      <c r="AB60" s="9">
        <v>695.97699999999998</v>
      </c>
      <c r="AC60" s="9">
        <v>127.574</v>
      </c>
      <c r="AD60" s="9">
        <v>568.40300000000002</v>
      </c>
      <c r="AE60" s="9">
        <v>329.678</v>
      </c>
      <c r="AF60" s="9">
        <v>166.65199999999999</v>
      </c>
      <c r="AG60" s="9">
        <v>163.02699999999999</v>
      </c>
      <c r="AH60" s="9">
        <v>54.654000000000003</v>
      </c>
      <c r="AI60" s="9">
        <v>30.058</v>
      </c>
      <c r="AJ60" s="9">
        <v>24.596</v>
      </c>
      <c r="AK60" s="9">
        <v>26.670999999999999</v>
      </c>
      <c r="AL60" s="9">
        <v>19.678999999999998</v>
      </c>
      <c r="AM60" s="9">
        <v>6.992</v>
      </c>
      <c r="AN60" s="9">
        <v>9.2509999999999994</v>
      </c>
      <c r="AO60" s="9">
        <v>5.4009999999999998</v>
      </c>
      <c r="AP60" s="9">
        <v>3.85</v>
      </c>
      <c r="AQ60" s="9">
        <v>17.420000000000002</v>
      </c>
      <c r="AR60" s="9">
        <v>14.278</v>
      </c>
      <c r="AS60" s="9">
        <v>3.1419999999999999</v>
      </c>
      <c r="AT60" s="9">
        <v>27.981999999999999</v>
      </c>
      <c r="AU60" s="9">
        <v>10.379</v>
      </c>
      <c r="AV60" s="9">
        <v>17.603000000000002</v>
      </c>
      <c r="AW60" s="9">
        <v>295.37900000000002</v>
      </c>
      <c r="AX60" s="9">
        <v>147.55099999999999</v>
      </c>
      <c r="AY60" s="9">
        <v>147.828</v>
      </c>
      <c r="AZ60" s="9">
        <v>131.065</v>
      </c>
      <c r="BA60" s="9">
        <v>104.095</v>
      </c>
      <c r="BB60" s="9">
        <v>26.97</v>
      </c>
      <c r="BC60" s="9">
        <v>164.31399999999999</v>
      </c>
      <c r="BD60" s="9">
        <v>43.456000000000003</v>
      </c>
      <c r="BE60" s="9">
        <v>120.85899999999999</v>
      </c>
      <c r="BF60" s="9">
        <v>151.59700000000001</v>
      </c>
      <c r="BG60" s="9">
        <v>119.402</v>
      </c>
      <c r="BH60" s="9">
        <v>32.195</v>
      </c>
      <c r="BI60" s="9">
        <v>178.08099999999999</v>
      </c>
      <c r="BJ60" s="9">
        <v>47.25</v>
      </c>
      <c r="BK60" s="9">
        <v>130.83099999999999</v>
      </c>
      <c r="BL60" s="9">
        <v>173.566</v>
      </c>
      <c r="BM60" s="9">
        <v>48.856999999999999</v>
      </c>
      <c r="BN60" s="9">
        <v>124.709</v>
      </c>
      <c r="BO60" s="9">
        <v>2575.0169999999998</v>
      </c>
      <c r="BP60" s="9">
        <v>1333.6320000000001</v>
      </c>
      <c r="BQ60" s="9">
        <v>1241.385</v>
      </c>
      <c r="BR60" s="9">
        <v>1934.9749999999999</v>
      </c>
      <c r="BS60" s="9">
        <v>1199.174</v>
      </c>
      <c r="BT60" s="9">
        <v>735.80100000000004</v>
      </c>
      <c r="BU60" s="9">
        <v>640.04100000000005</v>
      </c>
      <c r="BV60" s="9">
        <v>134.458</v>
      </c>
      <c r="BW60" s="9">
        <v>505.584</v>
      </c>
      <c r="BX60" s="9">
        <v>301.13400000000001</v>
      </c>
      <c r="BY60" s="9">
        <v>138.083</v>
      </c>
      <c r="BZ60" s="9">
        <v>163.05000000000001</v>
      </c>
      <c r="CA60" s="9">
        <v>60.609000000000002</v>
      </c>
      <c r="CB60" s="9">
        <v>29.327000000000002</v>
      </c>
      <c r="CC60" s="9">
        <v>31.282</v>
      </c>
      <c r="CD60" s="9">
        <v>30.786000000000001</v>
      </c>
      <c r="CE60" s="9">
        <v>21.056999999999999</v>
      </c>
      <c r="CF60" s="9">
        <v>9.7289999999999992</v>
      </c>
      <c r="CG60" s="9">
        <v>12.682</v>
      </c>
      <c r="CH60" s="9">
        <v>8.048</v>
      </c>
      <c r="CI60" s="9">
        <v>4.6349999999999998</v>
      </c>
      <c r="CJ60" s="9">
        <v>18.103999999999999</v>
      </c>
      <c r="CK60" s="9">
        <v>13.009</v>
      </c>
      <c r="CL60" s="9">
        <v>5.0940000000000003</v>
      </c>
      <c r="CM60" s="9">
        <v>29.823</v>
      </c>
      <c r="CN60" s="9">
        <v>8.27</v>
      </c>
      <c r="CO60" s="9">
        <v>21.553000000000001</v>
      </c>
      <c r="CP60" s="9">
        <v>266.81099999999998</v>
      </c>
      <c r="CQ60" s="9">
        <v>119.91200000000001</v>
      </c>
      <c r="CR60" s="9">
        <v>146.899</v>
      </c>
      <c r="CS60" s="9">
        <v>106.306</v>
      </c>
      <c r="CT60" s="9">
        <v>74.843000000000004</v>
      </c>
      <c r="CU60" s="9">
        <v>31.463000000000001</v>
      </c>
      <c r="CV60" s="9">
        <v>160.505</v>
      </c>
      <c r="CW60" s="9">
        <v>45.069000000000003</v>
      </c>
      <c r="CX60" s="9">
        <v>115.43600000000001</v>
      </c>
      <c r="CY60" s="9">
        <v>131.64099999999999</v>
      </c>
      <c r="CZ60" s="9">
        <v>91.308000000000007</v>
      </c>
      <c r="DA60" s="9">
        <v>40.332999999999998</v>
      </c>
      <c r="DB60" s="9">
        <v>169.49199999999999</v>
      </c>
      <c r="DC60" s="9">
        <v>46.774999999999999</v>
      </c>
      <c r="DD60" s="9">
        <v>122.717</v>
      </c>
      <c r="DE60" s="9">
        <v>173.18799999999999</v>
      </c>
      <c r="DF60" s="9">
        <v>53.116999999999997</v>
      </c>
      <c r="DG60" s="9">
        <v>120.071</v>
      </c>
      <c r="DH60" s="9">
        <v>2404.3980000000001</v>
      </c>
      <c r="DI60" s="9">
        <v>1327.951</v>
      </c>
      <c r="DJ60" s="9">
        <v>1076.4459999999999</v>
      </c>
      <c r="DK60" s="9">
        <v>1522.672</v>
      </c>
      <c r="DL60" s="9">
        <v>1003.598</v>
      </c>
      <c r="DM60" s="9">
        <v>519.07500000000005</v>
      </c>
      <c r="DN60" s="9">
        <v>881.726</v>
      </c>
      <c r="DO60" s="9">
        <v>324.35399999999998</v>
      </c>
      <c r="DP60" s="9">
        <v>557.37199999999996</v>
      </c>
      <c r="DQ60" s="9">
        <v>263.07900000000001</v>
      </c>
      <c r="DR60" s="9">
        <v>139.96700000000001</v>
      </c>
      <c r="DS60" s="9">
        <v>123.11199999999999</v>
      </c>
      <c r="DT60" s="9">
        <v>89.828999999999994</v>
      </c>
      <c r="DU60" s="9">
        <v>55.036999999999999</v>
      </c>
      <c r="DV60" s="9">
        <v>34.792000000000002</v>
      </c>
      <c r="DW60" s="9">
        <v>32.366</v>
      </c>
      <c r="DX60" s="9">
        <v>25.533000000000001</v>
      </c>
      <c r="DY60" s="9">
        <v>6.8330000000000002</v>
      </c>
      <c r="DZ60" s="9">
        <v>18.885000000000002</v>
      </c>
      <c r="EA60" s="9">
        <v>14.35</v>
      </c>
      <c r="EB60" s="9">
        <v>4.5350000000000001</v>
      </c>
      <c r="EC60" s="9">
        <v>13.481</v>
      </c>
      <c r="ED60" s="9">
        <v>11.183</v>
      </c>
      <c r="EE60" s="9">
        <v>2.2970000000000002</v>
      </c>
      <c r="EF60" s="9">
        <v>57.463000000000001</v>
      </c>
      <c r="EG60" s="9">
        <v>29.504000000000001</v>
      </c>
      <c r="EH60" s="9">
        <v>27.959</v>
      </c>
      <c r="EI60" s="9">
        <v>205.32400000000001</v>
      </c>
      <c r="EJ60" s="9">
        <v>105.048</v>
      </c>
      <c r="EK60" s="9">
        <v>100.276</v>
      </c>
      <c r="EL60" s="9">
        <v>66.793000000000006</v>
      </c>
      <c r="EM60" s="9">
        <v>50.155999999999999</v>
      </c>
      <c r="EN60" s="9">
        <v>16.637</v>
      </c>
      <c r="EO60" s="9">
        <v>138.53100000000001</v>
      </c>
      <c r="EP60" s="9">
        <v>54.892000000000003</v>
      </c>
      <c r="EQ60" s="9">
        <v>83.638999999999996</v>
      </c>
      <c r="ER60" s="9">
        <v>91.503</v>
      </c>
      <c r="ES60" s="9">
        <v>68.521000000000001</v>
      </c>
      <c r="ET60" s="9">
        <v>22.981999999999999</v>
      </c>
      <c r="EU60" s="9">
        <v>171.57599999999999</v>
      </c>
      <c r="EV60" s="9">
        <v>71.445999999999998</v>
      </c>
      <c r="EW60" s="9">
        <v>100.13</v>
      </c>
      <c r="EX60" s="9">
        <v>157.416</v>
      </c>
      <c r="EY60" s="9">
        <v>69.242000000000004</v>
      </c>
      <c r="EZ60" s="9">
        <v>88.174000000000007</v>
      </c>
      <c r="FA60" s="9">
        <v>1859.7080000000001</v>
      </c>
      <c r="FB60" s="9">
        <v>987.70100000000002</v>
      </c>
      <c r="FC60" s="9">
        <v>872.00599999999997</v>
      </c>
      <c r="FD60" s="9">
        <v>1272.704</v>
      </c>
      <c r="FE60" s="9">
        <v>816.67899999999997</v>
      </c>
      <c r="FF60" s="9">
        <v>456.02499999999998</v>
      </c>
      <c r="FG60" s="9">
        <v>587.00400000000002</v>
      </c>
      <c r="FH60" s="9">
        <v>171.023</v>
      </c>
      <c r="FI60" s="9">
        <v>415.98200000000003</v>
      </c>
      <c r="FJ60" s="9">
        <v>207.38499999999999</v>
      </c>
      <c r="FK60" s="9">
        <v>105.751</v>
      </c>
      <c r="FL60" s="9">
        <v>101.634</v>
      </c>
      <c r="FM60" s="9">
        <v>64.248000000000005</v>
      </c>
      <c r="FN60" s="9">
        <v>37.868000000000002</v>
      </c>
      <c r="FO60" s="9">
        <v>26.38</v>
      </c>
      <c r="FP60" s="9">
        <v>26.494</v>
      </c>
      <c r="FQ60" s="9">
        <v>20.510999999999999</v>
      </c>
      <c r="FR60" s="9">
        <v>5.9829999999999997</v>
      </c>
      <c r="FS60" s="9">
        <v>14.641</v>
      </c>
      <c r="FT60" s="9">
        <v>10.955</v>
      </c>
      <c r="FU60" s="9">
        <v>3.6850000000000001</v>
      </c>
      <c r="FV60" s="9">
        <v>11.853</v>
      </c>
      <c r="FW60" s="9">
        <v>9.5559999999999992</v>
      </c>
      <c r="FX60" s="9">
        <v>2.2970000000000002</v>
      </c>
      <c r="FY60" s="9">
        <v>37.753999999999998</v>
      </c>
      <c r="FZ60" s="9">
        <v>17.356999999999999</v>
      </c>
      <c r="GA60" s="9">
        <v>20.398</v>
      </c>
      <c r="GB60" s="9">
        <v>168.63900000000001</v>
      </c>
      <c r="GC60" s="9">
        <v>83.664000000000001</v>
      </c>
      <c r="GD60" s="9">
        <v>84.974999999999994</v>
      </c>
      <c r="GE60" s="9">
        <v>58.87</v>
      </c>
      <c r="GF60" s="9">
        <v>43.427</v>
      </c>
      <c r="GG60" s="9">
        <v>15.442</v>
      </c>
      <c r="GH60" s="9">
        <v>109.77</v>
      </c>
      <c r="GI60" s="9">
        <v>40.237000000000002</v>
      </c>
      <c r="GJ60" s="9">
        <v>69.533000000000001</v>
      </c>
      <c r="GK60" s="9">
        <v>79.287000000000006</v>
      </c>
      <c r="GL60" s="9">
        <v>58.348999999999997</v>
      </c>
      <c r="GM60" s="9">
        <v>20.937000000000001</v>
      </c>
      <c r="GN60" s="9">
        <v>128.09800000000001</v>
      </c>
      <c r="GO60" s="9">
        <v>47.402000000000001</v>
      </c>
      <c r="GP60" s="9">
        <v>80.697000000000003</v>
      </c>
      <c r="GQ60" s="9">
        <v>124.41</v>
      </c>
      <c r="GR60" s="9">
        <v>51.192</v>
      </c>
      <c r="GS60" s="9">
        <v>73.218000000000004</v>
      </c>
      <c r="GT60" s="9">
        <v>544.69000000000005</v>
      </c>
      <c r="GU60" s="9">
        <v>340.25</v>
      </c>
      <c r="GV60" s="9">
        <v>204.44</v>
      </c>
      <c r="GW60" s="9">
        <v>249.96899999999999</v>
      </c>
      <c r="GX60" s="9">
        <v>186.91900000000001</v>
      </c>
      <c r="GY60" s="9">
        <v>63.05</v>
      </c>
      <c r="GZ60" s="9">
        <v>294.72199999999998</v>
      </c>
      <c r="HA60" s="9">
        <v>153.33099999999999</v>
      </c>
      <c r="HB60" s="9">
        <v>141.38999999999999</v>
      </c>
      <c r="HC60" s="9">
        <v>55.694000000000003</v>
      </c>
      <c r="HD60" s="9">
        <v>34.216000000000001</v>
      </c>
      <c r="HE60" s="9">
        <v>21.478000000000002</v>
      </c>
      <c r="HF60" s="9">
        <v>25.581</v>
      </c>
      <c r="HG60" s="9">
        <v>17.169</v>
      </c>
      <c r="HH60" s="9">
        <v>8.4109999999999996</v>
      </c>
      <c r="HI60" s="9">
        <v>5.8719999999999999</v>
      </c>
      <c r="HJ60" s="9">
        <v>5.0220000000000002</v>
      </c>
      <c r="HK60" s="9">
        <v>0.85</v>
      </c>
      <c r="HL60" s="9">
        <v>4.2450000000000001</v>
      </c>
      <c r="HM60" s="9">
        <v>3.395</v>
      </c>
      <c r="HN60" s="9">
        <v>0.85</v>
      </c>
      <c r="HO60" s="9">
        <v>1.627</v>
      </c>
      <c r="HP60" s="9">
        <v>1.627</v>
      </c>
      <c r="HQ60" s="9">
        <v>0</v>
      </c>
      <c r="HR60" s="9">
        <v>19.709</v>
      </c>
      <c r="HS60" s="9">
        <v>12.147</v>
      </c>
      <c r="HT60" s="9">
        <v>7.5609999999999999</v>
      </c>
      <c r="HU60" s="9">
        <v>36.683999999999997</v>
      </c>
      <c r="HV60" s="9">
        <v>21.384</v>
      </c>
      <c r="HW60" s="9">
        <v>15.3</v>
      </c>
      <c r="HX60" s="9">
        <v>7.923</v>
      </c>
      <c r="HY60" s="9">
        <v>6.7290000000000001</v>
      </c>
      <c r="HZ60" s="9">
        <v>1.194</v>
      </c>
      <c r="IA60" s="9">
        <v>28.760999999999999</v>
      </c>
      <c r="IB60" s="9">
        <v>14.654999999999999</v>
      </c>
      <c r="IC60" s="9">
        <v>14.106</v>
      </c>
      <c r="ID60" s="9">
        <v>12.217000000000001</v>
      </c>
      <c r="IE60" s="9">
        <v>10.172000000000001</v>
      </c>
      <c r="IF60" s="9">
        <v>2.044</v>
      </c>
      <c r="IG60" s="9">
        <v>43.476999999999997</v>
      </c>
      <c r="IH60" s="9">
        <v>24.044</v>
      </c>
      <c r="II60" s="9">
        <v>19.433</v>
      </c>
      <c r="IJ60" s="9">
        <v>33.006</v>
      </c>
      <c r="IK60" s="9">
        <v>18.05</v>
      </c>
      <c r="IL60" s="9">
        <v>14.956</v>
      </c>
      <c r="IM60" s="9">
        <v>3989.3139999999999</v>
      </c>
      <c r="IN60" s="9">
        <v>2118.5569999999998</v>
      </c>
      <c r="IO60" s="9">
        <v>1870.7570000000001</v>
      </c>
      <c r="IP60" s="9">
        <v>2764.8029999999999</v>
      </c>
      <c r="IQ60" s="9">
        <v>1726.096</v>
      </c>
    </row>
    <row r="61" spans="1:251">
      <c r="A61" s="10">
        <v>43344</v>
      </c>
      <c r="B61" s="9">
        <v>10.207000000000001</v>
      </c>
      <c r="C61" s="9">
        <v>16.091999999999999</v>
      </c>
      <c r="D61" s="9">
        <v>373.12200000000001</v>
      </c>
      <c r="E61" s="9">
        <v>206.59</v>
      </c>
      <c r="F61" s="9">
        <v>166.53200000000001</v>
      </c>
      <c r="G61" s="9">
        <v>183.46899999999999</v>
      </c>
      <c r="H61" s="9">
        <v>134.28899999999999</v>
      </c>
      <c r="I61" s="9">
        <v>49.18</v>
      </c>
      <c r="J61" s="9">
        <v>189.654</v>
      </c>
      <c r="K61" s="9">
        <v>72.301000000000002</v>
      </c>
      <c r="L61" s="9">
        <v>117.352</v>
      </c>
      <c r="M61" s="9">
        <v>203.35900000000001</v>
      </c>
      <c r="N61" s="9">
        <v>149.32400000000001</v>
      </c>
      <c r="O61" s="9">
        <v>54.034999999999997</v>
      </c>
      <c r="P61" s="9">
        <v>198.06700000000001</v>
      </c>
      <c r="Q61" s="9">
        <v>75.126000000000005</v>
      </c>
      <c r="R61" s="9">
        <v>122.94199999999999</v>
      </c>
      <c r="S61" s="9">
        <v>201.08600000000001</v>
      </c>
      <c r="T61" s="9">
        <v>79.835999999999999</v>
      </c>
      <c r="U61" s="9">
        <v>121.25</v>
      </c>
      <c r="V61" s="9">
        <v>2727.5030000000002</v>
      </c>
      <c r="W61" s="9">
        <v>1461.1489999999999</v>
      </c>
      <c r="X61" s="9">
        <v>1266.355</v>
      </c>
      <c r="Y61" s="9">
        <v>2035.547</v>
      </c>
      <c r="Z61" s="9">
        <v>1339.413</v>
      </c>
      <c r="AA61" s="9">
        <v>696.13499999999999</v>
      </c>
      <c r="AB61" s="9">
        <v>691.95600000000002</v>
      </c>
      <c r="AC61" s="9">
        <v>121.736</v>
      </c>
      <c r="AD61" s="9">
        <v>570.22</v>
      </c>
      <c r="AE61" s="9">
        <v>327.79899999999998</v>
      </c>
      <c r="AF61" s="9">
        <v>165.93899999999999</v>
      </c>
      <c r="AG61" s="9">
        <v>161.86000000000001</v>
      </c>
      <c r="AH61" s="9">
        <v>48.375999999999998</v>
      </c>
      <c r="AI61" s="9">
        <v>29.224</v>
      </c>
      <c r="AJ61" s="9">
        <v>19.152999999999999</v>
      </c>
      <c r="AK61" s="9">
        <v>23.158999999999999</v>
      </c>
      <c r="AL61" s="9">
        <v>20.183</v>
      </c>
      <c r="AM61" s="9">
        <v>2.9769999999999999</v>
      </c>
      <c r="AN61" s="9">
        <v>13.967000000000001</v>
      </c>
      <c r="AO61" s="9">
        <v>12.12</v>
      </c>
      <c r="AP61" s="9">
        <v>1.847</v>
      </c>
      <c r="AQ61" s="9">
        <v>9.1920000000000002</v>
      </c>
      <c r="AR61" s="9">
        <v>8.0630000000000006</v>
      </c>
      <c r="AS61" s="9">
        <v>1.129</v>
      </c>
      <c r="AT61" s="9">
        <v>25.216999999999999</v>
      </c>
      <c r="AU61" s="9">
        <v>9.0410000000000004</v>
      </c>
      <c r="AV61" s="9">
        <v>16.175999999999998</v>
      </c>
      <c r="AW61" s="9">
        <v>298.65300000000002</v>
      </c>
      <c r="AX61" s="9">
        <v>148.59200000000001</v>
      </c>
      <c r="AY61" s="9">
        <v>150.06100000000001</v>
      </c>
      <c r="AZ61" s="9">
        <v>132.00700000000001</v>
      </c>
      <c r="BA61" s="9">
        <v>101.255</v>
      </c>
      <c r="BB61" s="9">
        <v>30.751999999999999</v>
      </c>
      <c r="BC61" s="9">
        <v>166.64599999999999</v>
      </c>
      <c r="BD61" s="9">
        <v>47.337000000000003</v>
      </c>
      <c r="BE61" s="9">
        <v>119.309</v>
      </c>
      <c r="BF61" s="9">
        <v>148.19</v>
      </c>
      <c r="BG61" s="9">
        <v>115.354</v>
      </c>
      <c r="BH61" s="9">
        <v>32.835999999999999</v>
      </c>
      <c r="BI61" s="9">
        <v>179.61</v>
      </c>
      <c r="BJ61" s="9">
        <v>50.585999999999999</v>
      </c>
      <c r="BK61" s="9">
        <v>129.024</v>
      </c>
      <c r="BL61" s="9">
        <v>180.613</v>
      </c>
      <c r="BM61" s="9">
        <v>59.457000000000001</v>
      </c>
      <c r="BN61" s="9">
        <v>121.15600000000001</v>
      </c>
      <c r="BO61" s="9">
        <v>2565.6909999999998</v>
      </c>
      <c r="BP61" s="9">
        <v>1339.338</v>
      </c>
      <c r="BQ61" s="9">
        <v>1226.3520000000001</v>
      </c>
      <c r="BR61" s="9">
        <v>1924.749</v>
      </c>
      <c r="BS61" s="9">
        <v>1203.2449999999999</v>
      </c>
      <c r="BT61" s="9">
        <v>721.50400000000002</v>
      </c>
      <c r="BU61" s="9">
        <v>640.94100000000003</v>
      </c>
      <c r="BV61" s="9">
        <v>136.09399999999999</v>
      </c>
      <c r="BW61" s="9">
        <v>504.84800000000001</v>
      </c>
      <c r="BX61" s="9">
        <v>297.45299999999997</v>
      </c>
      <c r="BY61" s="9">
        <v>141.357</v>
      </c>
      <c r="BZ61" s="9">
        <v>156.09700000000001</v>
      </c>
      <c r="CA61" s="9">
        <v>55.634</v>
      </c>
      <c r="CB61" s="9">
        <v>30.481999999999999</v>
      </c>
      <c r="CC61" s="9">
        <v>25.152000000000001</v>
      </c>
      <c r="CD61" s="9">
        <v>31.055</v>
      </c>
      <c r="CE61" s="9">
        <v>23.689</v>
      </c>
      <c r="CF61" s="9">
        <v>7.3659999999999997</v>
      </c>
      <c r="CG61" s="9">
        <v>17.094000000000001</v>
      </c>
      <c r="CH61" s="9">
        <v>12.429</v>
      </c>
      <c r="CI61" s="9">
        <v>4.6660000000000004</v>
      </c>
      <c r="CJ61" s="9">
        <v>13.96</v>
      </c>
      <c r="CK61" s="9">
        <v>11.26</v>
      </c>
      <c r="CL61" s="9">
        <v>2.7010000000000001</v>
      </c>
      <c r="CM61" s="9">
        <v>24.579000000000001</v>
      </c>
      <c r="CN61" s="9">
        <v>6.7930000000000001</v>
      </c>
      <c r="CO61" s="9">
        <v>17.786000000000001</v>
      </c>
      <c r="CP61" s="9">
        <v>261.28399999999999</v>
      </c>
      <c r="CQ61" s="9">
        <v>121.045</v>
      </c>
      <c r="CR61" s="9">
        <v>140.239</v>
      </c>
      <c r="CS61" s="9">
        <v>111.91</v>
      </c>
      <c r="CT61" s="9">
        <v>76.486000000000004</v>
      </c>
      <c r="CU61" s="9">
        <v>35.423999999999999</v>
      </c>
      <c r="CV61" s="9">
        <v>149.374</v>
      </c>
      <c r="CW61" s="9">
        <v>44.558999999999997</v>
      </c>
      <c r="CX61" s="9">
        <v>104.815</v>
      </c>
      <c r="CY61" s="9">
        <v>137.60499999999999</v>
      </c>
      <c r="CZ61" s="9">
        <v>95.147999999999996</v>
      </c>
      <c r="DA61" s="9">
        <v>42.457999999999998</v>
      </c>
      <c r="DB61" s="9">
        <v>159.84800000000001</v>
      </c>
      <c r="DC61" s="9">
        <v>46.209000000000003</v>
      </c>
      <c r="DD61" s="9">
        <v>113.639</v>
      </c>
      <c r="DE61" s="9">
        <v>166.46799999999999</v>
      </c>
      <c r="DF61" s="9">
        <v>56.988</v>
      </c>
      <c r="DG61" s="9">
        <v>109.48</v>
      </c>
      <c r="DH61" s="9">
        <v>2412.0700000000002</v>
      </c>
      <c r="DI61" s="9">
        <v>1324.884</v>
      </c>
      <c r="DJ61" s="9">
        <v>1087.1849999999999</v>
      </c>
      <c r="DK61" s="9">
        <v>1529.6420000000001</v>
      </c>
      <c r="DL61" s="9">
        <v>1002.8</v>
      </c>
      <c r="DM61" s="9">
        <v>526.84199999999998</v>
      </c>
      <c r="DN61" s="9">
        <v>882.428</v>
      </c>
      <c r="DO61" s="9">
        <v>322.08499999999998</v>
      </c>
      <c r="DP61" s="9">
        <v>560.34299999999996</v>
      </c>
      <c r="DQ61" s="9">
        <v>257.262</v>
      </c>
      <c r="DR61" s="9">
        <v>145.185</v>
      </c>
      <c r="DS61" s="9">
        <v>112.077</v>
      </c>
      <c r="DT61" s="9">
        <v>86.260999999999996</v>
      </c>
      <c r="DU61" s="9">
        <v>52.247999999999998</v>
      </c>
      <c r="DV61" s="9">
        <v>34.012999999999998</v>
      </c>
      <c r="DW61" s="9">
        <v>32.445999999999998</v>
      </c>
      <c r="DX61" s="9">
        <v>24.949000000000002</v>
      </c>
      <c r="DY61" s="9">
        <v>7.4969999999999999</v>
      </c>
      <c r="DZ61" s="9">
        <v>20.757000000000001</v>
      </c>
      <c r="EA61" s="9">
        <v>16.405000000000001</v>
      </c>
      <c r="EB61" s="9">
        <v>4.3520000000000003</v>
      </c>
      <c r="EC61" s="9">
        <v>11.689</v>
      </c>
      <c r="ED61" s="9">
        <v>8.5440000000000005</v>
      </c>
      <c r="EE61" s="9">
        <v>3.145</v>
      </c>
      <c r="EF61" s="9">
        <v>53.814999999999998</v>
      </c>
      <c r="EG61" s="9">
        <v>27.298999999999999</v>
      </c>
      <c r="EH61" s="9">
        <v>26.515999999999998</v>
      </c>
      <c r="EI61" s="9">
        <v>200.35499999999999</v>
      </c>
      <c r="EJ61" s="9">
        <v>110.33199999999999</v>
      </c>
      <c r="EK61" s="9">
        <v>90.022999999999996</v>
      </c>
      <c r="EL61" s="9">
        <v>63.948999999999998</v>
      </c>
      <c r="EM61" s="9">
        <v>50.253</v>
      </c>
      <c r="EN61" s="9">
        <v>13.696999999999999</v>
      </c>
      <c r="EO61" s="9">
        <v>136.40600000000001</v>
      </c>
      <c r="EP61" s="9">
        <v>60.079000000000001</v>
      </c>
      <c r="EQ61" s="9">
        <v>76.325999999999993</v>
      </c>
      <c r="ER61" s="9">
        <v>89.188999999999993</v>
      </c>
      <c r="ES61" s="9">
        <v>68.921999999999997</v>
      </c>
      <c r="ET61" s="9">
        <v>20.266999999999999</v>
      </c>
      <c r="EU61" s="9">
        <v>168.072</v>
      </c>
      <c r="EV61" s="9">
        <v>76.263000000000005</v>
      </c>
      <c r="EW61" s="9">
        <v>91.81</v>
      </c>
      <c r="EX61" s="9">
        <v>157.16200000000001</v>
      </c>
      <c r="EY61" s="9">
        <v>76.484999999999999</v>
      </c>
      <c r="EZ61" s="9">
        <v>80.677999999999997</v>
      </c>
      <c r="FA61" s="9">
        <v>1864.8050000000001</v>
      </c>
      <c r="FB61" s="9">
        <v>988.92</v>
      </c>
      <c r="FC61" s="9">
        <v>875.88499999999999</v>
      </c>
      <c r="FD61" s="9">
        <v>1282.777</v>
      </c>
      <c r="FE61" s="9">
        <v>821.58100000000002</v>
      </c>
      <c r="FF61" s="9">
        <v>461.19499999999999</v>
      </c>
      <c r="FG61" s="9">
        <v>582.029</v>
      </c>
      <c r="FH61" s="9">
        <v>167.339</v>
      </c>
      <c r="FI61" s="9">
        <v>414.69</v>
      </c>
      <c r="FJ61" s="9">
        <v>211.04499999999999</v>
      </c>
      <c r="FK61" s="9">
        <v>113.71899999999999</v>
      </c>
      <c r="FL61" s="9">
        <v>97.325999999999993</v>
      </c>
      <c r="FM61" s="9">
        <v>64.700999999999993</v>
      </c>
      <c r="FN61" s="9">
        <v>38.57</v>
      </c>
      <c r="FO61" s="9">
        <v>26.13</v>
      </c>
      <c r="FP61" s="9">
        <v>28.41</v>
      </c>
      <c r="FQ61" s="9">
        <v>21.695</v>
      </c>
      <c r="FR61" s="9">
        <v>6.7149999999999999</v>
      </c>
      <c r="FS61" s="9">
        <v>18.797000000000001</v>
      </c>
      <c r="FT61" s="9">
        <v>14.826000000000001</v>
      </c>
      <c r="FU61" s="9">
        <v>3.9710000000000001</v>
      </c>
      <c r="FV61" s="9">
        <v>9.6129999999999995</v>
      </c>
      <c r="FW61" s="9">
        <v>6.8689999999999998</v>
      </c>
      <c r="FX61" s="9">
        <v>2.7440000000000002</v>
      </c>
      <c r="FY61" s="9">
        <v>36.290999999999997</v>
      </c>
      <c r="FZ61" s="9">
        <v>16.876000000000001</v>
      </c>
      <c r="GA61" s="9">
        <v>19.414999999999999</v>
      </c>
      <c r="GB61" s="9">
        <v>170.44</v>
      </c>
      <c r="GC61" s="9">
        <v>89.388999999999996</v>
      </c>
      <c r="GD61" s="9">
        <v>81.051000000000002</v>
      </c>
      <c r="GE61" s="9">
        <v>55.914999999999999</v>
      </c>
      <c r="GF61" s="9">
        <v>43.209000000000003</v>
      </c>
      <c r="GG61" s="9">
        <v>12.706</v>
      </c>
      <c r="GH61" s="9">
        <v>114.52500000000001</v>
      </c>
      <c r="GI61" s="9">
        <v>46.18</v>
      </c>
      <c r="GJ61" s="9">
        <v>68.344999999999999</v>
      </c>
      <c r="GK61" s="9">
        <v>78.811999999999998</v>
      </c>
      <c r="GL61" s="9">
        <v>59.917000000000002</v>
      </c>
      <c r="GM61" s="9">
        <v>18.895</v>
      </c>
      <c r="GN61" s="9">
        <v>132.23400000000001</v>
      </c>
      <c r="GO61" s="9">
        <v>53.802999999999997</v>
      </c>
      <c r="GP61" s="9">
        <v>78.430999999999997</v>
      </c>
      <c r="GQ61" s="9">
        <v>133.322</v>
      </c>
      <c r="GR61" s="9">
        <v>61.006</v>
      </c>
      <c r="GS61" s="9">
        <v>72.316000000000003</v>
      </c>
      <c r="GT61" s="9">
        <v>547.26400000000001</v>
      </c>
      <c r="GU61" s="9">
        <v>335.964</v>
      </c>
      <c r="GV61" s="9">
        <v>211.3</v>
      </c>
      <c r="GW61" s="9">
        <v>246.86500000000001</v>
      </c>
      <c r="GX61" s="9">
        <v>181.21799999999999</v>
      </c>
      <c r="GY61" s="9">
        <v>65.647000000000006</v>
      </c>
      <c r="GZ61" s="9">
        <v>300.399</v>
      </c>
      <c r="HA61" s="9">
        <v>154.74600000000001</v>
      </c>
      <c r="HB61" s="9">
        <v>145.65299999999999</v>
      </c>
      <c r="HC61" s="9">
        <v>46.216000000000001</v>
      </c>
      <c r="HD61" s="9">
        <v>31.465</v>
      </c>
      <c r="HE61" s="9">
        <v>14.750999999999999</v>
      </c>
      <c r="HF61" s="9">
        <v>21.561</v>
      </c>
      <c r="HG61" s="9">
        <v>13.678000000000001</v>
      </c>
      <c r="HH61" s="9">
        <v>7.883</v>
      </c>
      <c r="HI61" s="9">
        <v>4.0359999999999996</v>
      </c>
      <c r="HJ61" s="9">
        <v>3.254</v>
      </c>
      <c r="HK61" s="9">
        <v>0.78200000000000003</v>
      </c>
      <c r="HL61" s="9">
        <v>1.96</v>
      </c>
      <c r="HM61" s="9">
        <v>1.579</v>
      </c>
      <c r="HN61" s="9">
        <v>0.38100000000000001</v>
      </c>
      <c r="HO61" s="9">
        <v>2.0760000000000001</v>
      </c>
      <c r="HP61" s="9">
        <v>1.675</v>
      </c>
      <c r="HQ61" s="9">
        <v>0.40100000000000002</v>
      </c>
      <c r="HR61" s="9">
        <v>17.524999999999999</v>
      </c>
      <c r="HS61" s="9">
        <v>10.423999999999999</v>
      </c>
      <c r="HT61" s="9">
        <v>7.101</v>
      </c>
      <c r="HU61" s="9">
        <v>29.914999999999999</v>
      </c>
      <c r="HV61" s="9">
        <v>20.943000000000001</v>
      </c>
      <c r="HW61" s="9">
        <v>8.9719999999999995</v>
      </c>
      <c r="HX61" s="9">
        <v>8.0340000000000007</v>
      </c>
      <c r="HY61" s="9">
        <v>7.0430000000000001</v>
      </c>
      <c r="HZ61" s="9">
        <v>0.99099999999999999</v>
      </c>
      <c r="IA61" s="9">
        <v>21.88</v>
      </c>
      <c r="IB61" s="9">
        <v>13.898999999999999</v>
      </c>
      <c r="IC61" s="9">
        <v>7.9809999999999999</v>
      </c>
      <c r="ID61" s="9">
        <v>10.378</v>
      </c>
      <c r="IE61" s="9">
        <v>9.0060000000000002</v>
      </c>
      <c r="IF61" s="9">
        <v>1.3720000000000001</v>
      </c>
      <c r="IG61" s="9">
        <v>35.838999999999999</v>
      </c>
      <c r="IH61" s="9">
        <v>22.46</v>
      </c>
      <c r="II61" s="9">
        <v>13.379</v>
      </c>
      <c r="IJ61" s="9">
        <v>23.841000000000001</v>
      </c>
      <c r="IK61" s="9">
        <v>15.478999999999999</v>
      </c>
      <c r="IL61" s="9">
        <v>8.3620000000000001</v>
      </c>
      <c r="IM61" s="9">
        <v>4024.7489999999998</v>
      </c>
      <c r="IN61" s="9">
        <v>2132.6109999999999</v>
      </c>
      <c r="IO61" s="9">
        <v>1892.1379999999999</v>
      </c>
      <c r="IP61" s="9">
        <v>2766.8620000000001</v>
      </c>
      <c r="IQ61" s="9">
        <v>1730.0519999999999</v>
      </c>
    </row>
    <row r="62" spans="1:251">
      <c r="A62" s="10">
        <v>43374</v>
      </c>
      <c r="B62" s="9">
        <v>11.847</v>
      </c>
      <c r="C62" s="9">
        <v>16.713999999999999</v>
      </c>
      <c r="D62" s="9">
        <v>395.53</v>
      </c>
      <c r="E62" s="9">
        <v>219.636</v>
      </c>
      <c r="F62" s="9">
        <v>175.893</v>
      </c>
      <c r="G62" s="9">
        <v>200.523</v>
      </c>
      <c r="H62" s="9">
        <v>148.947</v>
      </c>
      <c r="I62" s="9">
        <v>51.576000000000001</v>
      </c>
      <c r="J62" s="9">
        <v>195.00700000000001</v>
      </c>
      <c r="K62" s="9">
        <v>70.69</v>
      </c>
      <c r="L62" s="9">
        <v>124.31699999999999</v>
      </c>
      <c r="M62" s="9">
        <v>226.07</v>
      </c>
      <c r="N62" s="9">
        <v>168.56399999999999</v>
      </c>
      <c r="O62" s="9">
        <v>57.506</v>
      </c>
      <c r="P62" s="9">
        <v>206.97200000000001</v>
      </c>
      <c r="Q62" s="9">
        <v>75.658000000000001</v>
      </c>
      <c r="R62" s="9">
        <v>131.315</v>
      </c>
      <c r="S62" s="9">
        <v>214.57400000000001</v>
      </c>
      <c r="T62" s="9">
        <v>85.025999999999996</v>
      </c>
      <c r="U62" s="9">
        <v>129.548</v>
      </c>
      <c r="V62" s="9">
        <v>2743.2930000000001</v>
      </c>
      <c r="W62" s="9">
        <v>1468.278</v>
      </c>
      <c r="X62" s="9">
        <v>1275.0150000000001</v>
      </c>
      <c r="Y62" s="9">
        <v>2048.2979999999998</v>
      </c>
      <c r="Z62" s="9">
        <v>1345.902</v>
      </c>
      <c r="AA62" s="9">
        <v>702.39599999999996</v>
      </c>
      <c r="AB62" s="9">
        <v>694.99400000000003</v>
      </c>
      <c r="AC62" s="9">
        <v>122.375</v>
      </c>
      <c r="AD62" s="9">
        <v>572.61900000000003</v>
      </c>
      <c r="AE62" s="9">
        <v>309.98399999999998</v>
      </c>
      <c r="AF62" s="9">
        <v>156.28899999999999</v>
      </c>
      <c r="AG62" s="9">
        <v>153.69499999999999</v>
      </c>
      <c r="AH62" s="9">
        <v>44.496000000000002</v>
      </c>
      <c r="AI62" s="9">
        <v>24.809000000000001</v>
      </c>
      <c r="AJ62" s="9">
        <v>19.687000000000001</v>
      </c>
      <c r="AK62" s="9">
        <v>19.722999999999999</v>
      </c>
      <c r="AL62" s="9">
        <v>15.407</v>
      </c>
      <c r="AM62" s="9">
        <v>4.3159999999999998</v>
      </c>
      <c r="AN62" s="9">
        <v>11.826000000000001</v>
      </c>
      <c r="AO62" s="9">
        <v>7.8410000000000002</v>
      </c>
      <c r="AP62" s="9">
        <v>3.984</v>
      </c>
      <c r="AQ62" s="9">
        <v>7.8970000000000002</v>
      </c>
      <c r="AR62" s="9">
        <v>7.5650000000000004</v>
      </c>
      <c r="AS62" s="9">
        <v>0.33200000000000002</v>
      </c>
      <c r="AT62" s="9">
        <v>24.773</v>
      </c>
      <c r="AU62" s="9">
        <v>9.4019999999999992</v>
      </c>
      <c r="AV62" s="9">
        <v>15.371</v>
      </c>
      <c r="AW62" s="9">
        <v>286.54000000000002</v>
      </c>
      <c r="AX62" s="9">
        <v>143.726</v>
      </c>
      <c r="AY62" s="9">
        <v>142.81399999999999</v>
      </c>
      <c r="AZ62" s="9">
        <v>132.376</v>
      </c>
      <c r="BA62" s="9">
        <v>102.71</v>
      </c>
      <c r="BB62" s="9">
        <v>29.664999999999999</v>
      </c>
      <c r="BC62" s="9">
        <v>154.16399999999999</v>
      </c>
      <c r="BD62" s="9">
        <v>41.015999999999998</v>
      </c>
      <c r="BE62" s="9">
        <v>113.148</v>
      </c>
      <c r="BF62" s="9">
        <v>145.768</v>
      </c>
      <c r="BG62" s="9">
        <v>113.00700000000001</v>
      </c>
      <c r="BH62" s="9">
        <v>32.761000000000003</v>
      </c>
      <c r="BI62" s="9">
        <v>164.21700000000001</v>
      </c>
      <c r="BJ62" s="9">
        <v>43.281999999999996</v>
      </c>
      <c r="BK62" s="9">
        <v>120.934</v>
      </c>
      <c r="BL62" s="9">
        <v>165.99</v>
      </c>
      <c r="BM62" s="9">
        <v>48.856999999999999</v>
      </c>
      <c r="BN62" s="9">
        <v>117.133</v>
      </c>
      <c r="BO62" s="9">
        <v>2586.7649999999999</v>
      </c>
      <c r="BP62" s="9">
        <v>1341.9190000000001</v>
      </c>
      <c r="BQ62" s="9">
        <v>1244.846</v>
      </c>
      <c r="BR62" s="9">
        <v>1944.1980000000001</v>
      </c>
      <c r="BS62" s="9">
        <v>1209.393</v>
      </c>
      <c r="BT62" s="9">
        <v>734.80499999999995</v>
      </c>
      <c r="BU62" s="9">
        <v>642.56700000000001</v>
      </c>
      <c r="BV62" s="9">
        <v>132.52600000000001</v>
      </c>
      <c r="BW62" s="9">
        <v>510.04199999999997</v>
      </c>
      <c r="BX62" s="9">
        <v>290.01600000000002</v>
      </c>
      <c r="BY62" s="9">
        <v>134.31</v>
      </c>
      <c r="BZ62" s="9">
        <v>155.70599999999999</v>
      </c>
      <c r="CA62" s="9">
        <v>53.073999999999998</v>
      </c>
      <c r="CB62" s="9">
        <v>31.01</v>
      </c>
      <c r="CC62" s="9">
        <v>22.064</v>
      </c>
      <c r="CD62" s="9">
        <v>23.06</v>
      </c>
      <c r="CE62" s="9">
        <v>18.795000000000002</v>
      </c>
      <c r="CF62" s="9">
        <v>4.2649999999999997</v>
      </c>
      <c r="CG62" s="9">
        <v>11.657999999999999</v>
      </c>
      <c r="CH62" s="9">
        <v>9.827</v>
      </c>
      <c r="CI62" s="9">
        <v>1.831</v>
      </c>
      <c r="CJ62" s="9">
        <v>11.403</v>
      </c>
      <c r="CK62" s="9">
        <v>8.9689999999999994</v>
      </c>
      <c r="CL62" s="9">
        <v>2.4340000000000002</v>
      </c>
      <c r="CM62" s="9">
        <v>30.013999999999999</v>
      </c>
      <c r="CN62" s="9">
        <v>12.214</v>
      </c>
      <c r="CO62" s="9">
        <v>17.798999999999999</v>
      </c>
      <c r="CP62" s="9">
        <v>259.76</v>
      </c>
      <c r="CQ62" s="9">
        <v>116.48</v>
      </c>
      <c r="CR62" s="9">
        <v>143.279</v>
      </c>
      <c r="CS62" s="9">
        <v>104.87</v>
      </c>
      <c r="CT62" s="9">
        <v>73.715000000000003</v>
      </c>
      <c r="CU62" s="9">
        <v>31.155000000000001</v>
      </c>
      <c r="CV62" s="9">
        <v>154.88900000000001</v>
      </c>
      <c r="CW62" s="9">
        <v>42.765000000000001</v>
      </c>
      <c r="CX62" s="9">
        <v>112.124</v>
      </c>
      <c r="CY62" s="9">
        <v>122.09</v>
      </c>
      <c r="CZ62" s="9">
        <v>86.959000000000003</v>
      </c>
      <c r="DA62" s="9">
        <v>35.131</v>
      </c>
      <c r="DB62" s="9">
        <v>167.92599999999999</v>
      </c>
      <c r="DC62" s="9">
        <v>47.350999999999999</v>
      </c>
      <c r="DD62" s="9">
        <v>120.575</v>
      </c>
      <c r="DE62" s="9">
        <v>166.547</v>
      </c>
      <c r="DF62" s="9">
        <v>52.591999999999999</v>
      </c>
      <c r="DG62" s="9">
        <v>113.955</v>
      </c>
      <c r="DH62" s="9">
        <v>2408.4839999999999</v>
      </c>
      <c r="DI62" s="9">
        <v>1331.0139999999999</v>
      </c>
      <c r="DJ62" s="9">
        <v>1077.47</v>
      </c>
      <c r="DK62" s="9">
        <v>1529.1510000000001</v>
      </c>
      <c r="DL62" s="9">
        <v>1006.107</v>
      </c>
      <c r="DM62" s="9">
        <v>523.04399999999998</v>
      </c>
      <c r="DN62" s="9">
        <v>879.33299999999997</v>
      </c>
      <c r="DO62" s="9">
        <v>324.90699999999998</v>
      </c>
      <c r="DP62" s="9">
        <v>554.42600000000004</v>
      </c>
      <c r="DQ62" s="9">
        <v>239.51599999999999</v>
      </c>
      <c r="DR62" s="9">
        <v>133.76599999999999</v>
      </c>
      <c r="DS62" s="9">
        <v>105.75</v>
      </c>
      <c r="DT62" s="9">
        <v>70.346000000000004</v>
      </c>
      <c r="DU62" s="9">
        <v>42.597000000000001</v>
      </c>
      <c r="DV62" s="9">
        <v>27.748999999999999</v>
      </c>
      <c r="DW62" s="9">
        <v>23.588000000000001</v>
      </c>
      <c r="DX62" s="9">
        <v>18.510000000000002</v>
      </c>
      <c r="DY62" s="9">
        <v>5.0780000000000003</v>
      </c>
      <c r="DZ62" s="9">
        <v>14.446999999999999</v>
      </c>
      <c r="EA62" s="9">
        <v>11.13</v>
      </c>
      <c r="EB62" s="9">
        <v>3.3170000000000002</v>
      </c>
      <c r="EC62" s="9">
        <v>9.141</v>
      </c>
      <c r="ED62" s="9">
        <v>7.38</v>
      </c>
      <c r="EE62" s="9">
        <v>1.762</v>
      </c>
      <c r="EF62" s="9">
        <v>46.758000000000003</v>
      </c>
      <c r="EG62" s="9">
        <v>24.088000000000001</v>
      </c>
      <c r="EH62" s="9">
        <v>22.670999999999999</v>
      </c>
      <c r="EI62" s="9">
        <v>191.828</v>
      </c>
      <c r="EJ62" s="9">
        <v>104.932</v>
      </c>
      <c r="EK62" s="9">
        <v>86.896000000000001</v>
      </c>
      <c r="EL62" s="9">
        <v>68.635999999999996</v>
      </c>
      <c r="EM62" s="9">
        <v>51.713999999999999</v>
      </c>
      <c r="EN62" s="9">
        <v>16.922999999999998</v>
      </c>
      <c r="EO62" s="9">
        <v>123.191</v>
      </c>
      <c r="EP62" s="9">
        <v>53.218000000000004</v>
      </c>
      <c r="EQ62" s="9">
        <v>69.972999999999999</v>
      </c>
      <c r="ER62" s="9">
        <v>87.421999999999997</v>
      </c>
      <c r="ES62" s="9">
        <v>66.537999999999997</v>
      </c>
      <c r="ET62" s="9">
        <v>20.884</v>
      </c>
      <c r="EU62" s="9">
        <v>152.09399999999999</v>
      </c>
      <c r="EV62" s="9">
        <v>67.227999999999994</v>
      </c>
      <c r="EW62" s="9">
        <v>84.866</v>
      </c>
      <c r="EX62" s="9">
        <v>137.63800000000001</v>
      </c>
      <c r="EY62" s="9">
        <v>64.347999999999999</v>
      </c>
      <c r="EZ62" s="9">
        <v>73.290000000000006</v>
      </c>
      <c r="FA62" s="9">
        <v>1856.682</v>
      </c>
      <c r="FB62" s="9">
        <v>989.34699999999998</v>
      </c>
      <c r="FC62" s="9">
        <v>867.33399999999995</v>
      </c>
      <c r="FD62" s="9">
        <v>1277.0609999999999</v>
      </c>
      <c r="FE62" s="9">
        <v>823.51300000000003</v>
      </c>
      <c r="FF62" s="9">
        <v>453.548</v>
      </c>
      <c r="FG62" s="9">
        <v>579.62099999999998</v>
      </c>
      <c r="FH62" s="9">
        <v>165.83500000000001</v>
      </c>
      <c r="FI62" s="9">
        <v>413.786</v>
      </c>
      <c r="FJ62" s="9">
        <v>199.71799999999999</v>
      </c>
      <c r="FK62" s="9">
        <v>106.027</v>
      </c>
      <c r="FL62" s="9">
        <v>93.691000000000003</v>
      </c>
      <c r="FM62" s="9">
        <v>52.011000000000003</v>
      </c>
      <c r="FN62" s="9">
        <v>30.709</v>
      </c>
      <c r="FO62" s="9">
        <v>21.302</v>
      </c>
      <c r="FP62" s="9">
        <v>19.428000000000001</v>
      </c>
      <c r="FQ62" s="9">
        <v>14.35</v>
      </c>
      <c r="FR62" s="9">
        <v>5.0780000000000003</v>
      </c>
      <c r="FS62" s="9">
        <v>12.597</v>
      </c>
      <c r="FT62" s="9">
        <v>9.2799999999999994</v>
      </c>
      <c r="FU62" s="9">
        <v>3.3170000000000002</v>
      </c>
      <c r="FV62" s="9">
        <v>6.8310000000000004</v>
      </c>
      <c r="FW62" s="9">
        <v>5.07</v>
      </c>
      <c r="FX62" s="9">
        <v>1.762</v>
      </c>
      <c r="FY62" s="9">
        <v>32.582999999999998</v>
      </c>
      <c r="FZ62" s="9">
        <v>16.359000000000002</v>
      </c>
      <c r="GA62" s="9">
        <v>16.224</v>
      </c>
      <c r="GB62" s="9">
        <v>166.78200000000001</v>
      </c>
      <c r="GC62" s="9">
        <v>86.168000000000006</v>
      </c>
      <c r="GD62" s="9">
        <v>80.614000000000004</v>
      </c>
      <c r="GE62" s="9">
        <v>62.774000000000001</v>
      </c>
      <c r="GF62" s="9">
        <v>45.851999999999997</v>
      </c>
      <c r="GG62" s="9">
        <v>16.922999999999998</v>
      </c>
      <c r="GH62" s="9">
        <v>104.00700000000001</v>
      </c>
      <c r="GI62" s="9">
        <v>40.316000000000003</v>
      </c>
      <c r="GJ62" s="9">
        <v>63.691000000000003</v>
      </c>
      <c r="GK62" s="9">
        <v>78.388999999999996</v>
      </c>
      <c r="GL62" s="9">
        <v>57.505000000000003</v>
      </c>
      <c r="GM62" s="9">
        <v>20.884</v>
      </c>
      <c r="GN62" s="9">
        <v>121.32899999999999</v>
      </c>
      <c r="GO62" s="9">
        <v>48.521999999999998</v>
      </c>
      <c r="GP62" s="9">
        <v>72.805999999999997</v>
      </c>
      <c r="GQ62" s="9">
        <v>116.604</v>
      </c>
      <c r="GR62" s="9">
        <v>49.595999999999997</v>
      </c>
      <c r="GS62" s="9">
        <v>67.007999999999996</v>
      </c>
      <c r="GT62" s="9">
        <v>551.80200000000002</v>
      </c>
      <c r="GU62" s="9">
        <v>341.666</v>
      </c>
      <c r="GV62" s="9">
        <v>210.136</v>
      </c>
      <c r="GW62" s="9">
        <v>252.09</v>
      </c>
      <c r="GX62" s="9">
        <v>182.59399999999999</v>
      </c>
      <c r="GY62" s="9">
        <v>69.495999999999995</v>
      </c>
      <c r="GZ62" s="9">
        <v>299.71199999999999</v>
      </c>
      <c r="HA62" s="9">
        <v>159.072</v>
      </c>
      <c r="HB62" s="9">
        <v>140.63999999999999</v>
      </c>
      <c r="HC62" s="9">
        <v>39.798000000000002</v>
      </c>
      <c r="HD62" s="9">
        <v>27.738</v>
      </c>
      <c r="HE62" s="9">
        <v>12.058999999999999</v>
      </c>
      <c r="HF62" s="9">
        <v>18.335999999999999</v>
      </c>
      <c r="HG62" s="9">
        <v>11.888999999999999</v>
      </c>
      <c r="HH62" s="9">
        <v>6.4470000000000001</v>
      </c>
      <c r="HI62" s="9">
        <v>4.16</v>
      </c>
      <c r="HJ62" s="9">
        <v>4.16</v>
      </c>
      <c r="HK62" s="9">
        <v>0</v>
      </c>
      <c r="HL62" s="9">
        <v>1.85</v>
      </c>
      <c r="HM62" s="9">
        <v>1.85</v>
      </c>
      <c r="HN62" s="9">
        <v>0</v>
      </c>
      <c r="HO62" s="9">
        <v>2.31</v>
      </c>
      <c r="HP62" s="9">
        <v>2.31</v>
      </c>
      <c r="HQ62" s="9">
        <v>0</v>
      </c>
      <c r="HR62" s="9">
        <v>14.176</v>
      </c>
      <c r="HS62" s="9">
        <v>7.7290000000000001</v>
      </c>
      <c r="HT62" s="9">
        <v>6.4470000000000001</v>
      </c>
      <c r="HU62" s="9">
        <v>25.045999999999999</v>
      </c>
      <c r="HV62" s="9">
        <v>18.763999999999999</v>
      </c>
      <c r="HW62" s="9">
        <v>6.282</v>
      </c>
      <c r="HX62" s="9">
        <v>5.8620000000000001</v>
      </c>
      <c r="HY62" s="9">
        <v>5.8620000000000001</v>
      </c>
      <c r="HZ62" s="9">
        <v>0</v>
      </c>
      <c r="IA62" s="9">
        <v>19.184000000000001</v>
      </c>
      <c r="IB62" s="9">
        <v>12.901999999999999</v>
      </c>
      <c r="IC62" s="9">
        <v>6.282</v>
      </c>
      <c r="ID62" s="9">
        <v>9.0329999999999995</v>
      </c>
      <c r="IE62" s="9">
        <v>9.0329999999999995</v>
      </c>
      <c r="IF62" s="9">
        <v>0</v>
      </c>
      <c r="IG62" s="9">
        <v>30.765000000000001</v>
      </c>
      <c r="IH62" s="9">
        <v>18.706</v>
      </c>
      <c r="II62" s="9">
        <v>12.058999999999999</v>
      </c>
      <c r="IJ62" s="9">
        <v>21.033999999999999</v>
      </c>
      <c r="IK62" s="9">
        <v>14.752000000000001</v>
      </c>
      <c r="IL62" s="9">
        <v>6.282</v>
      </c>
      <c r="IM62" s="9">
        <v>4031.6909999999998</v>
      </c>
      <c r="IN62" s="9">
        <v>2127.0219999999999</v>
      </c>
      <c r="IO62" s="9">
        <v>1904.6690000000001</v>
      </c>
      <c r="IP62" s="9">
        <v>2788.6419999999998</v>
      </c>
      <c r="IQ62" s="9">
        <v>1736.454</v>
      </c>
    </row>
    <row r="63" spans="1:251">
      <c r="A63" s="10">
        <v>43405</v>
      </c>
      <c r="B63" s="9">
        <v>17.34</v>
      </c>
      <c r="C63" s="9">
        <v>17.597999999999999</v>
      </c>
      <c r="D63" s="9">
        <v>367.64800000000002</v>
      </c>
      <c r="E63" s="9">
        <v>208.00700000000001</v>
      </c>
      <c r="F63" s="9">
        <v>159.64099999999999</v>
      </c>
      <c r="G63" s="9">
        <v>162.65600000000001</v>
      </c>
      <c r="H63" s="9">
        <v>120.084</v>
      </c>
      <c r="I63" s="9">
        <v>42.572000000000003</v>
      </c>
      <c r="J63" s="9">
        <v>204.99199999999999</v>
      </c>
      <c r="K63" s="9">
        <v>87.923000000000002</v>
      </c>
      <c r="L63" s="9">
        <v>117.068</v>
      </c>
      <c r="M63" s="9">
        <v>190.07400000000001</v>
      </c>
      <c r="N63" s="9">
        <v>141.67599999999999</v>
      </c>
      <c r="O63" s="9">
        <v>48.398000000000003</v>
      </c>
      <c r="P63" s="9">
        <v>220.42500000000001</v>
      </c>
      <c r="Q63" s="9">
        <v>95.947000000000003</v>
      </c>
      <c r="R63" s="9">
        <v>124.47799999999999</v>
      </c>
      <c r="S63" s="9">
        <v>225.387</v>
      </c>
      <c r="T63" s="9">
        <v>104.084</v>
      </c>
      <c r="U63" s="9">
        <v>121.303</v>
      </c>
      <c r="V63" s="9">
        <v>2762.5610000000001</v>
      </c>
      <c r="W63" s="9">
        <v>1473.162</v>
      </c>
      <c r="X63" s="9">
        <v>1289.3979999999999</v>
      </c>
      <c r="Y63" s="9">
        <v>2057.201</v>
      </c>
      <c r="Z63" s="9">
        <v>1351.556</v>
      </c>
      <c r="AA63" s="9">
        <v>705.64499999999998</v>
      </c>
      <c r="AB63" s="9">
        <v>705.36</v>
      </c>
      <c r="AC63" s="9">
        <v>121.60599999999999</v>
      </c>
      <c r="AD63" s="9">
        <v>583.75400000000002</v>
      </c>
      <c r="AE63" s="9">
        <v>327.88499999999999</v>
      </c>
      <c r="AF63" s="9">
        <v>159.524</v>
      </c>
      <c r="AG63" s="9">
        <v>168.36</v>
      </c>
      <c r="AH63" s="9">
        <v>54.97</v>
      </c>
      <c r="AI63" s="9">
        <v>31.579000000000001</v>
      </c>
      <c r="AJ63" s="9">
        <v>23.39</v>
      </c>
      <c r="AK63" s="9">
        <v>32.655999999999999</v>
      </c>
      <c r="AL63" s="9">
        <v>24.902999999999999</v>
      </c>
      <c r="AM63" s="9">
        <v>7.7539999999999996</v>
      </c>
      <c r="AN63" s="9">
        <v>18.907</v>
      </c>
      <c r="AO63" s="9">
        <v>14.878</v>
      </c>
      <c r="AP63" s="9">
        <v>4.0289999999999999</v>
      </c>
      <c r="AQ63" s="9">
        <v>13.75</v>
      </c>
      <c r="AR63" s="9">
        <v>10.025</v>
      </c>
      <c r="AS63" s="9">
        <v>3.7250000000000001</v>
      </c>
      <c r="AT63" s="9">
        <v>22.312999999999999</v>
      </c>
      <c r="AU63" s="9">
        <v>6.6769999999999996</v>
      </c>
      <c r="AV63" s="9">
        <v>15.637</v>
      </c>
      <c r="AW63" s="9">
        <v>293.36200000000002</v>
      </c>
      <c r="AX63" s="9">
        <v>138.58500000000001</v>
      </c>
      <c r="AY63" s="9">
        <v>154.77699999999999</v>
      </c>
      <c r="AZ63" s="9">
        <v>132.084</v>
      </c>
      <c r="BA63" s="9">
        <v>96.930999999999997</v>
      </c>
      <c r="BB63" s="9">
        <v>35.152999999999999</v>
      </c>
      <c r="BC63" s="9">
        <v>161.27799999999999</v>
      </c>
      <c r="BD63" s="9">
        <v>41.654000000000003</v>
      </c>
      <c r="BE63" s="9">
        <v>119.625</v>
      </c>
      <c r="BF63" s="9">
        <v>153.94399999999999</v>
      </c>
      <c r="BG63" s="9">
        <v>114.717</v>
      </c>
      <c r="BH63" s="9">
        <v>39.228000000000002</v>
      </c>
      <c r="BI63" s="9">
        <v>173.941</v>
      </c>
      <c r="BJ63" s="9">
        <v>44.808</v>
      </c>
      <c r="BK63" s="9">
        <v>129.13300000000001</v>
      </c>
      <c r="BL63" s="9">
        <v>180.185</v>
      </c>
      <c r="BM63" s="9">
        <v>56.530999999999999</v>
      </c>
      <c r="BN63" s="9">
        <v>123.654</v>
      </c>
      <c r="BO63" s="9">
        <v>2613.431</v>
      </c>
      <c r="BP63" s="9">
        <v>1350.991</v>
      </c>
      <c r="BQ63" s="9">
        <v>1262.4390000000001</v>
      </c>
      <c r="BR63" s="9">
        <v>1979.6690000000001</v>
      </c>
      <c r="BS63" s="9">
        <v>1230.4380000000001</v>
      </c>
      <c r="BT63" s="9">
        <v>749.23</v>
      </c>
      <c r="BU63" s="9">
        <v>633.76199999999994</v>
      </c>
      <c r="BV63" s="9">
        <v>120.553</v>
      </c>
      <c r="BW63" s="9">
        <v>513.20899999999995</v>
      </c>
      <c r="BX63" s="9">
        <v>302.69799999999998</v>
      </c>
      <c r="BY63" s="9">
        <v>139.73599999999999</v>
      </c>
      <c r="BZ63" s="9">
        <v>162.96199999999999</v>
      </c>
      <c r="CA63" s="9">
        <v>59.764000000000003</v>
      </c>
      <c r="CB63" s="9">
        <v>32.094000000000001</v>
      </c>
      <c r="CC63" s="9">
        <v>27.67</v>
      </c>
      <c r="CD63" s="9">
        <v>30.657</v>
      </c>
      <c r="CE63" s="9">
        <v>23.41</v>
      </c>
      <c r="CF63" s="9">
        <v>7.2469999999999999</v>
      </c>
      <c r="CG63" s="9">
        <v>14.802</v>
      </c>
      <c r="CH63" s="9">
        <v>11.837</v>
      </c>
      <c r="CI63" s="9">
        <v>2.9649999999999999</v>
      </c>
      <c r="CJ63" s="9">
        <v>15.855</v>
      </c>
      <c r="CK63" s="9">
        <v>11.573</v>
      </c>
      <c r="CL63" s="9">
        <v>4.282</v>
      </c>
      <c r="CM63" s="9">
        <v>29.106999999999999</v>
      </c>
      <c r="CN63" s="9">
        <v>8.6839999999999993</v>
      </c>
      <c r="CO63" s="9">
        <v>20.422999999999998</v>
      </c>
      <c r="CP63" s="9">
        <v>269.07600000000002</v>
      </c>
      <c r="CQ63" s="9">
        <v>118.673</v>
      </c>
      <c r="CR63" s="9">
        <v>150.40299999999999</v>
      </c>
      <c r="CS63" s="9">
        <v>109.46899999999999</v>
      </c>
      <c r="CT63" s="9">
        <v>77.215000000000003</v>
      </c>
      <c r="CU63" s="9">
        <v>32.253999999999998</v>
      </c>
      <c r="CV63" s="9">
        <v>159.607</v>
      </c>
      <c r="CW63" s="9">
        <v>41.457999999999998</v>
      </c>
      <c r="CX63" s="9">
        <v>118.149</v>
      </c>
      <c r="CY63" s="9">
        <v>132.65199999999999</v>
      </c>
      <c r="CZ63" s="9">
        <v>94.906999999999996</v>
      </c>
      <c r="DA63" s="9">
        <v>37.744999999999997</v>
      </c>
      <c r="DB63" s="9">
        <v>170.04599999999999</v>
      </c>
      <c r="DC63" s="9">
        <v>44.829000000000001</v>
      </c>
      <c r="DD63" s="9">
        <v>125.217</v>
      </c>
      <c r="DE63" s="9">
        <v>174.40899999999999</v>
      </c>
      <c r="DF63" s="9">
        <v>53.293999999999997</v>
      </c>
      <c r="DG63" s="9">
        <v>121.114</v>
      </c>
      <c r="DH63" s="9">
        <v>2441.683</v>
      </c>
      <c r="DI63" s="9">
        <v>1335.0509999999999</v>
      </c>
      <c r="DJ63" s="9">
        <v>1106.6320000000001</v>
      </c>
      <c r="DK63" s="9">
        <v>1550.6279999999999</v>
      </c>
      <c r="DL63" s="9">
        <v>1009.87</v>
      </c>
      <c r="DM63" s="9">
        <v>540.75900000000001</v>
      </c>
      <c r="DN63" s="9">
        <v>891.05399999999997</v>
      </c>
      <c r="DO63" s="9">
        <v>325.18099999999998</v>
      </c>
      <c r="DP63" s="9">
        <v>565.87300000000005</v>
      </c>
      <c r="DQ63" s="9">
        <v>271.87200000000001</v>
      </c>
      <c r="DR63" s="9">
        <v>156.40199999999999</v>
      </c>
      <c r="DS63" s="9">
        <v>115.47</v>
      </c>
      <c r="DT63" s="9">
        <v>85.864000000000004</v>
      </c>
      <c r="DU63" s="9">
        <v>58.802999999999997</v>
      </c>
      <c r="DV63" s="9">
        <v>27.06</v>
      </c>
      <c r="DW63" s="9">
        <v>28.498000000000001</v>
      </c>
      <c r="DX63" s="9">
        <v>23.116</v>
      </c>
      <c r="DY63" s="9">
        <v>5.3819999999999997</v>
      </c>
      <c r="DZ63" s="9">
        <v>16.259</v>
      </c>
      <c r="EA63" s="9">
        <v>12.239000000000001</v>
      </c>
      <c r="EB63" s="9">
        <v>4.0199999999999996</v>
      </c>
      <c r="EC63" s="9">
        <v>12.239000000000001</v>
      </c>
      <c r="ED63" s="9">
        <v>10.877000000000001</v>
      </c>
      <c r="EE63" s="9">
        <v>1.3620000000000001</v>
      </c>
      <c r="EF63" s="9">
        <v>57.366</v>
      </c>
      <c r="EG63" s="9">
        <v>35.688000000000002</v>
      </c>
      <c r="EH63" s="9">
        <v>21.678000000000001</v>
      </c>
      <c r="EI63" s="9">
        <v>213.01900000000001</v>
      </c>
      <c r="EJ63" s="9">
        <v>116.535</v>
      </c>
      <c r="EK63" s="9">
        <v>96.484999999999999</v>
      </c>
      <c r="EL63" s="9">
        <v>74.582999999999998</v>
      </c>
      <c r="EM63" s="9">
        <v>53.615000000000002</v>
      </c>
      <c r="EN63" s="9">
        <v>20.968</v>
      </c>
      <c r="EO63" s="9">
        <v>138.43600000000001</v>
      </c>
      <c r="EP63" s="9">
        <v>62.918999999999997</v>
      </c>
      <c r="EQ63" s="9">
        <v>75.516999999999996</v>
      </c>
      <c r="ER63" s="9">
        <v>98.483999999999995</v>
      </c>
      <c r="ES63" s="9">
        <v>73.100999999999999</v>
      </c>
      <c r="ET63" s="9">
        <v>25.382000000000001</v>
      </c>
      <c r="EU63" s="9">
        <v>173.38900000000001</v>
      </c>
      <c r="EV63" s="9">
        <v>83.301000000000002</v>
      </c>
      <c r="EW63" s="9">
        <v>90.087999999999994</v>
      </c>
      <c r="EX63" s="9">
        <v>154.69499999999999</v>
      </c>
      <c r="EY63" s="9">
        <v>75.158000000000001</v>
      </c>
      <c r="EZ63" s="9">
        <v>79.537000000000006</v>
      </c>
      <c r="FA63" s="9">
        <v>1875.83</v>
      </c>
      <c r="FB63" s="9">
        <v>991.78099999999995</v>
      </c>
      <c r="FC63" s="9">
        <v>884.04899999999998</v>
      </c>
      <c r="FD63" s="9">
        <v>1298.7550000000001</v>
      </c>
      <c r="FE63" s="9">
        <v>829.32299999999998</v>
      </c>
      <c r="FF63" s="9">
        <v>469.43200000000002</v>
      </c>
      <c r="FG63" s="9">
        <v>577.07500000000005</v>
      </c>
      <c r="FH63" s="9">
        <v>162.45699999999999</v>
      </c>
      <c r="FI63" s="9">
        <v>414.61799999999999</v>
      </c>
      <c r="FJ63" s="9">
        <v>215.93600000000001</v>
      </c>
      <c r="FK63" s="9">
        <v>118.845</v>
      </c>
      <c r="FL63" s="9">
        <v>97.090999999999994</v>
      </c>
      <c r="FM63" s="9">
        <v>58.536000000000001</v>
      </c>
      <c r="FN63" s="9">
        <v>39.201000000000001</v>
      </c>
      <c r="FO63" s="9">
        <v>19.335000000000001</v>
      </c>
      <c r="FP63" s="9">
        <v>23.289000000000001</v>
      </c>
      <c r="FQ63" s="9">
        <v>17.907</v>
      </c>
      <c r="FR63" s="9">
        <v>5.3819999999999997</v>
      </c>
      <c r="FS63" s="9">
        <v>13.318</v>
      </c>
      <c r="FT63" s="9">
        <v>9.298</v>
      </c>
      <c r="FU63" s="9">
        <v>4.0199999999999996</v>
      </c>
      <c r="FV63" s="9">
        <v>9.9710000000000001</v>
      </c>
      <c r="FW63" s="9">
        <v>8.61</v>
      </c>
      <c r="FX63" s="9">
        <v>1.3620000000000001</v>
      </c>
      <c r="FY63" s="9">
        <v>35.247</v>
      </c>
      <c r="FZ63" s="9">
        <v>21.292999999999999</v>
      </c>
      <c r="GA63" s="9">
        <v>13.952999999999999</v>
      </c>
      <c r="GB63" s="9">
        <v>177.66800000000001</v>
      </c>
      <c r="GC63" s="9">
        <v>93.185000000000002</v>
      </c>
      <c r="GD63" s="9">
        <v>84.483999999999995</v>
      </c>
      <c r="GE63" s="9">
        <v>67.117999999999995</v>
      </c>
      <c r="GF63" s="9">
        <v>48.280999999999999</v>
      </c>
      <c r="GG63" s="9">
        <v>18.838000000000001</v>
      </c>
      <c r="GH63" s="9">
        <v>110.55</v>
      </c>
      <c r="GI63" s="9">
        <v>44.904000000000003</v>
      </c>
      <c r="GJ63" s="9">
        <v>65.646000000000001</v>
      </c>
      <c r="GK63" s="9">
        <v>86.600999999999999</v>
      </c>
      <c r="GL63" s="9">
        <v>63.348999999999997</v>
      </c>
      <c r="GM63" s="9">
        <v>23.251999999999999</v>
      </c>
      <c r="GN63" s="9">
        <v>129.33500000000001</v>
      </c>
      <c r="GO63" s="9">
        <v>55.496000000000002</v>
      </c>
      <c r="GP63" s="9">
        <v>73.84</v>
      </c>
      <c r="GQ63" s="9">
        <v>123.86799999999999</v>
      </c>
      <c r="GR63" s="9">
        <v>54.201999999999998</v>
      </c>
      <c r="GS63" s="9">
        <v>69.665999999999997</v>
      </c>
      <c r="GT63" s="9">
        <v>565.85299999999995</v>
      </c>
      <c r="GU63" s="9">
        <v>343.27</v>
      </c>
      <c r="GV63" s="9">
        <v>222.58199999999999</v>
      </c>
      <c r="GW63" s="9">
        <v>251.874</v>
      </c>
      <c r="GX63" s="9">
        <v>180.54599999999999</v>
      </c>
      <c r="GY63" s="9">
        <v>71.326999999999998</v>
      </c>
      <c r="GZ63" s="9">
        <v>313.97899999999998</v>
      </c>
      <c r="HA63" s="9">
        <v>162.72399999999999</v>
      </c>
      <c r="HB63" s="9">
        <v>151.255</v>
      </c>
      <c r="HC63" s="9">
        <v>55.936</v>
      </c>
      <c r="HD63" s="9">
        <v>37.557000000000002</v>
      </c>
      <c r="HE63" s="9">
        <v>18.379000000000001</v>
      </c>
      <c r="HF63" s="9">
        <v>27.327000000000002</v>
      </c>
      <c r="HG63" s="9">
        <v>19.603000000000002</v>
      </c>
      <c r="HH63" s="9">
        <v>7.7249999999999996</v>
      </c>
      <c r="HI63" s="9">
        <v>5.2089999999999996</v>
      </c>
      <c r="HJ63" s="9">
        <v>5.2089999999999996</v>
      </c>
      <c r="HK63" s="9">
        <v>0</v>
      </c>
      <c r="HL63" s="9">
        <v>2.9409999999999998</v>
      </c>
      <c r="HM63" s="9">
        <v>2.9409999999999998</v>
      </c>
      <c r="HN63" s="9">
        <v>0</v>
      </c>
      <c r="HO63" s="9">
        <v>2.2679999999999998</v>
      </c>
      <c r="HP63" s="9">
        <v>2.2679999999999998</v>
      </c>
      <c r="HQ63" s="9">
        <v>0</v>
      </c>
      <c r="HR63" s="9">
        <v>22.119</v>
      </c>
      <c r="HS63" s="9">
        <v>14.394</v>
      </c>
      <c r="HT63" s="9">
        <v>7.7249999999999996</v>
      </c>
      <c r="HU63" s="9">
        <v>35.350999999999999</v>
      </c>
      <c r="HV63" s="9">
        <v>23.35</v>
      </c>
      <c r="HW63" s="9">
        <v>12.000999999999999</v>
      </c>
      <c r="HX63" s="9">
        <v>7.4649999999999999</v>
      </c>
      <c r="HY63" s="9">
        <v>5.335</v>
      </c>
      <c r="HZ63" s="9">
        <v>2.1309999999999998</v>
      </c>
      <c r="IA63" s="9">
        <v>27.885999999999999</v>
      </c>
      <c r="IB63" s="9">
        <v>18.015000000000001</v>
      </c>
      <c r="IC63" s="9">
        <v>9.8710000000000004</v>
      </c>
      <c r="ID63" s="9">
        <v>11.882999999999999</v>
      </c>
      <c r="IE63" s="9">
        <v>9.7520000000000007</v>
      </c>
      <c r="IF63" s="9">
        <v>2.1309999999999998</v>
      </c>
      <c r="IG63" s="9">
        <v>44.052999999999997</v>
      </c>
      <c r="IH63" s="9">
        <v>27.805</v>
      </c>
      <c r="II63" s="9">
        <v>16.248000000000001</v>
      </c>
      <c r="IJ63" s="9">
        <v>30.827000000000002</v>
      </c>
      <c r="IK63" s="9">
        <v>20.956</v>
      </c>
      <c r="IL63" s="9">
        <v>9.8710000000000004</v>
      </c>
      <c r="IM63" s="9">
        <v>4034.5450000000001</v>
      </c>
      <c r="IN63" s="9">
        <v>2139.078</v>
      </c>
      <c r="IO63" s="9">
        <v>1895.4680000000001</v>
      </c>
      <c r="IP63" s="9">
        <v>2814.8319999999999</v>
      </c>
      <c r="IQ63" s="9">
        <v>1750.566</v>
      </c>
    </row>
    <row r="64" spans="1:251">
      <c r="A64" s="10">
        <v>43435</v>
      </c>
      <c r="B64" s="9">
        <v>13.731</v>
      </c>
      <c r="C64" s="9">
        <v>18.856999999999999</v>
      </c>
      <c r="D64" s="9">
        <v>409.27300000000002</v>
      </c>
      <c r="E64" s="9">
        <v>229.256</v>
      </c>
      <c r="F64" s="9">
        <v>180.017</v>
      </c>
      <c r="G64" s="9">
        <v>188.71799999999999</v>
      </c>
      <c r="H64" s="9">
        <v>139.703</v>
      </c>
      <c r="I64" s="9">
        <v>49.015000000000001</v>
      </c>
      <c r="J64" s="9">
        <v>220.55500000000001</v>
      </c>
      <c r="K64" s="9">
        <v>89.552999999999997</v>
      </c>
      <c r="L64" s="9">
        <v>131.00200000000001</v>
      </c>
      <c r="M64" s="9">
        <v>215.32499999999999</v>
      </c>
      <c r="N64" s="9">
        <v>160.709</v>
      </c>
      <c r="O64" s="9">
        <v>54.616</v>
      </c>
      <c r="P64" s="9">
        <v>231.71</v>
      </c>
      <c r="Q64" s="9">
        <v>93.355999999999995</v>
      </c>
      <c r="R64" s="9">
        <v>138.35400000000001</v>
      </c>
      <c r="S64" s="9">
        <v>233.42500000000001</v>
      </c>
      <c r="T64" s="9">
        <v>99.548000000000002</v>
      </c>
      <c r="U64" s="9">
        <v>133.87700000000001</v>
      </c>
      <c r="V64" s="9">
        <v>2773.0630000000001</v>
      </c>
      <c r="W64" s="9">
        <v>1482.9760000000001</v>
      </c>
      <c r="X64" s="9">
        <v>1290.087</v>
      </c>
      <c r="Y64" s="9">
        <v>2069.5010000000002</v>
      </c>
      <c r="Z64" s="9">
        <v>1354.508</v>
      </c>
      <c r="AA64" s="9">
        <v>714.99300000000005</v>
      </c>
      <c r="AB64" s="9">
        <v>703.56299999999999</v>
      </c>
      <c r="AC64" s="9">
        <v>128.46799999999999</v>
      </c>
      <c r="AD64" s="9">
        <v>575.09400000000005</v>
      </c>
      <c r="AE64" s="9">
        <v>316.762</v>
      </c>
      <c r="AF64" s="9">
        <v>157.154</v>
      </c>
      <c r="AG64" s="9">
        <v>159.608</v>
      </c>
      <c r="AH64" s="9">
        <v>60.984000000000002</v>
      </c>
      <c r="AI64" s="9">
        <v>31.359000000000002</v>
      </c>
      <c r="AJ64" s="9">
        <v>29.625</v>
      </c>
      <c r="AK64" s="9">
        <v>30.562999999999999</v>
      </c>
      <c r="AL64" s="9">
        <v>22.187999999999999</v>
      </c>
      <c r="AM64" s="9">
        <v>8.375</v>
      </c>
      <c r="AN64" s="9">
        <v>16.966000000000001</v>
      </c>
      <c r="AO64" s="9">
        <v>11.760999999999999</v>
      </c>
      <c r="AP64" s="9">
        <v>5.2050000000000001</v>
      </c>
      <c r="AQ64" s="9">
        <v>13.597</v>
      </c>
      <c r="AR64" s="9">
        <v>10.428000000000001</v>
      </c>
      <c r="AS64" s="9">
        <v>3.169</v>
      </c>
      <c r="AT64" s="9">
        <v>30.420999999999999</v>
      </c>
      <c r="AU64" s="9">
        <v>9.1709999999999994</v>
      </c>
      <c r="AV64" s="9">
        <v>21.25</v>
      </c>
      <c r="AW64" s="9">
        <v>282.13299999999998</v>
      </c>
      <c r="AX64" s="9">
        <v>137.75399999999999</v>
      </c>
      <c r="AY64" s="9">
        <v>144.37899999999999</v>
      </c>
      <c r="AZ64" s="9">
        <v>121.723</v>
      </c>
      <c r="BA64" s="9">
        <v>93.844999999999999</v>
      </c>
      <c r="BB64" s="9">
        <v>27.879000000000001</v>
      </c>
      <c r="BC64" s="9">
        <v>160.41</v>
      </c>
      <c r="BD64" s="9">
        <v>43.91</v>
      </c>
      <c r="BE64" s="9">
        <v>116.5</v>
      </c>
      <c r="BF64" s="9">
        <v>144.08699999999999</v>
      </c>
      <c r="BG64" s="9">
        <v>109.512</v>
      </c>
      <c r="BH64" s="9">
        <v>34.575000000000003</v>
      </c>
      <c r="BI64" s="9">
        <v>172.67500000000001</v>
      </c>
      <c r="BJ64" s="9">
        <v>47.642000000000003</v>
      </c>
      <c r="BK64" s="9">
        <v>125.033</v>
      </c>
      <c r="BL64" s="9">
        <v>177.376</v>
      </c>
      <c r="BM64" s="9">
        <v>55.670999999999999</v>
      </c>
      <c r="BN64" s="9">
        <v>121.706</v>
      </c>
      <c r="BO64" s="9">
        <v>2599.752</v>
      </c>
      <c r="BP64" s="9">
        <v>1345.752</v>
      </c>
      <c r="BQ64" s="9">
        <v>1254</v>
      </c>
      <c r="BR64" s="9">
        <v>1967.617</v>
      </c>
      <c r="BS64" s="9">
        <v>1214.6890000000001</v>
      </c>
      <c r="BT64" s="9">
        <v>752.928</v>
      </c>
      <c r="BU64" s="9">
        <v>632.13499999999999</v>
      </c>
      <c r="BV64" s="9">
        <v>131.06299999999999</v>
      </c>
      <c r="BW64" s="9">
        <v>501.072</v>
      </c>
      <c r="BX64" s="9">
        <v>285.57499999999999</v>
      </c>
      <c r="BY64" s="9">
        <v>135.30199999999999</v>
      </c>
      <c r="BZ64" s="9">
        <v>150.273</v>
      </c>
      <c r="CA64" s="9">
        <v>52.610999999999997</v>
      </c>
      <c r="CB64" s="9">
        <v>29.780999999999999</v>
      </c>
      <c r="CC64" s="9">
        <v>22.83</v>
      </c>
      <c r="CD64" s="9">
        <v>28.157</v>
      </c>
      <c r="CE64" s="9">
        <v>21.507999999999999</v>
      </c>
      <c r="CF64" s="9">
        <v>6.649</v>
      </c>
      <c r="CG64" s="9">
        <v>14.301</v>
      </c>
      <c r="CH64" s="9">
        <v>9.859</v>
      </c>
      <c r="CI64" s="9">
        <v>4.4420000000000002</v>
      </c>
      <c r="CJ64" s="9">
        <v>13.856</v>
      </c>
      <c r="CK64" s="9">
        <v>11.648999999999999</v>
      </c>
      <c r="CL64" s="9">
        <v>2.2069999999999999</v>
      </c>
      <c r="CM64" s="9">
        <v>24.454000000000001</v>
      </c>
      <c r="CN64" s="9">
        <v>8.2729999999999997</v>
      </c>
      <c r="CO64" s="9">
        <v>16.181000000000001</v>
      </c>
      <c r="CP64" s="9">
        <v>254.511</v>
      </c>
      <c r="CQ64" s="9">
        <v>116.916</v>
      </c>
      <c r="CR64" s="9">
        <v>137.595</v>
      </c>
      <c r="CS64" s="9">
        <v>106.17400000000001</v>
      </c>
      <c r="CT64" s="9">
        <v>71.667000000000002</v>
      </c>
      <c r="CU64" s="9">
        <v>34.506999999999998</v>
      </c>
      <c r="CV64" s="9">
        <v>148.33799999999999</v>
      </c>
      <c r="CW64" s="9">
        <v>45.249000000000002</v>
      </c>
      <c r="CX64" s="9">
        <v>103.089</v>
      </c>
      <c r="CY64" s="9">
        <v>127.041</v>
      </c>
      <c r="CZ64" s="9">
        <v>87.367999999999995</v>
      </c>
      <c r="DA64" s="9">
        <v>39.673000000000002</v>
      </c>
      <c r="DB64" s="9">
        <v>158.53399999999999</v>
      </c>
      <c r="DC64" s="9">
        <v>47.933999999999997</v>
      </c>
      <c r="DD64" s="9">
        <v>110.6</v>
      </c>
      <c r="DE64" s="9">
        <v>162.63900000000001</v>
      </c>
      <c r="DF64" s="9">
        <v>55.107999999999997</v>
      </c>
      <c r="DG64" s="9">
        <v>107.53100000000001</v>
      </c>
      <c r="DH64" s="9">
        <v>2445.0810000000001</v>
      </c>
      <c r="DI64" s="9">
        <v>1337.742</v>
      </c>
      <c r="DJ64" s="9">
        <v>1107.3389999999999</v>
      </c>
      <c r="DK64" s="9">
        <v>1557.7729999999999</v>
      </c>
      <c r="DL64" s="9">
        <v>1012.424</v>
      </c>
      <c r="DM64" s="9">
        <v>545.34799999999996</v>
      </c>
      <c r="DN64" s="9">
        <v>887.30899999999997</v>
      </c>
      <c r="DO64" s="9">
        <v>325.31799999999998</v>
      </c>
      <c r="DP64" s="9">
        <v>561.99099999999999</v>
      </c>
      <c r="DQ64" s="9">
        <v>253.21</v>
      </c>
      <c r="DR64" s="9">
        <v>137.124</v>
      </c>
      <c r="DS64" s="9">
        <v>116.086</v>
      </c>
      <c r="DT64" s="9">
        <v>78.884</v>
      </c>
      <c r="DU64" s="9">
        <v>43.593000000000004</v>
      </c>
      <c r="DV64" s="9">
        <v>35.290999999999997</v>
      </c>
      <c r="DW64" s="9">
        <v>25.873999999999999</v>
      </c>
      <c r="DX64" s="9">
        <v>19.161999999999999</v>
      </c>
      <c r="DY64" s="9">
        <v>6.7119999999999997</v>
      </c>
      <c r="DZ64" s="9">
        <v>13.804</v>
      </c>
      <c r="EA64" s="9">
        <v>10.673</v>
      </c>
      <c r="EB64" s="9">
        <v>3.1309999999999998</v>
      </c>
      <c r="EC64" s="9">
        <v>12.07</v>
      </c>
      <c r="ED64" s="9">
        <v>8.4890000000000008</v>
      </c>
      <c r="EE64" s="9">
        <v>3.581</v>
      </c>
      <c r="EF64" s="9">
        <v>53.011000000000003</v>
      </c>
      <c r="EG64" s="9">
        <v>24.431000000000001</v>
      </c>
      <c r="EH64" s="9">
        <v>28.579000000000001</v>
      </c>
      <c r="EI64" s="9">
        <v>200.256</v>
      </c>
      <c r="EJ64" s="9">
        <v>107.16800000000001</v>
      </c>
      <c r="EK64" s="9">
        <v>93.088999999999999</v>
      </c>
      <c r="EL64" s="9">
        <v>67.674000000000007</v>
      </c>
      <c r="EM64" s="9">
        <v>48.043999999999997</v>
      </c>
      <c r="EN64" s="9">
        <v>19.63</v>
      </c>
      <c r="EO64" s="9">
        <v>132.583</v>
      </c>
      <c r="EP64" s="9">
        <v>59.124000000000002</v>
      </c>
      <c r="EQ64" s="9">
        <v>73.457999999999998</v>
      </c>
      <c r="ER64" s="9">
        <v>88.481999999999999</v>
      </c>
      <c r="ES64" s="9">
        <v>63.716000000000001</v>
      </c>
      <c r="ET64" s="9">
        <v>24.765999999999998</v>
      </c>
      <c r="EU64" s="9">
        <v>164.72800000000001</v>
      </c>
      <c r="EV64" s="9">
        <v>73.408000000000001</v>
      </c>
      <c r="EW64" s="9">
        <v>91.32</v>
      </c>
      <c r="EX64" s="9">
        <v>146.386</v>
      </c>
      <c r="EY64" s="9">
        <v>69.796999999999997</v>
      </c>
      <c r="EZ64" s="9">
        <v>76.588999999999999</v>
      </c>
      <c r="FA64" s="9">
        <v>1888.171</v>
      </c>
      <c r="FB64" s="9">
        <v>996.51800000000003</v>
      </c>
      <c r="FC64" s="9">
        <v>891.65300000000002</v>
      </c>
      <c r="FD64" s="9">
        <v>1294.3900000000001</v>
      </c>
      <c r="FE64" s="9">
        <v>826.17499999999995</v>
      </c>
      <c r="FF64" s="9">
        <v>468.21499999999997</v>
      </c>
      <c r="FG64" s="9">
        <v>593.78099999999995</v>
      </c>
      <c r="FH64" s="9">
        <v>170.34299999999999</v>
      </c>
      <c r="FI64" s="9">
        <v>423.43900000000002</v>
      </c>
      <c r="FJ64" s="9">
        <v>206.322</v>
      </c>
      <c r="FK64" s="9">
        <v>107.383</v>
      </c>
      <c r="FL64" s="9">
        <v>98.938999999999993</v>
      </c>
      <c r="FM64" s="9">
        <v>56.713999999999999</v>
      </c>
      <c r="FN64" s="9">
        <v>30.288</v>
      </c>
      <c r="FO64" s="9">
        <v>26.425999999999998</v>
      </c>
      <c r="FP64" s="9">
        <v>22.71</v>
      </c>
      <c r="FQ64" s="9">
        <v>16.988</v>
      </c>
      <c r="FR64" s="9">
        <v>5.7229999999999999</v>
      </c>
      <c r="FS64" s="9">
        <v>11.943</v>
      </c>
      <c r="FT64" s="9">
        <v>9.3800000000000008</v>
      </c>
      <c r="FU64" s="9">
        <v>2.5630000000000002</v>
      </c>
      <c r="FV64" s="9">
        <v>10.766999999999999</v>
      </c>
      <c r="FW64" s="9">
        <v>7.6079999999999997</v>
      </c>
      <c r="FX64" s="9">
        <v>3.1589999999999998</v>
      </c>
      <c r="FY64" s="9">
        <v>34.003999999999998</v>
      </c>
      <c r="FZ64" s="9">
        <v>13.3</v>
      </c>
      <c r="GA64" s="9">
        <v>20.704000000000001</v>
      </c>
      <c r="GB64" s="9">
        <v>169.745</v>
      </c>
      <c r="GC64" s="9">
        <v>86.77</v>
      </c>
      <c r="GD64" s="9">
        <v>82.974999999999994</v>
      </c>
      <c r="GE64" s="9">
        <v>59.048999999999999</v>
      </c>
      <c r="GF64" s="9">
        <v>41.021000000000001</v>
      </c>
      <c r="GG64" s="9">
        <v>18.027000000000001</v>
      </c>
      <c r="GH64" s="9">
        <v>110.697</v>
      </c>
      <c r="GI64" s="9">
        <v>45.749000000000002</v>
      </c>
      <c r="GJ64" s="9">
        <v>64.947999999999993</v>
      </c>
      <c r="GK64" s="9">
        <v>77.932000000000002</v>
      </c>
      <c r="GL64" s="9">
        <v>55.19</v>
      </c>
      <c r="GM64" s="9">
        <v>22.742000000000001</v>
      </c>
      <c r="GN64" s="9">
        <v>128.38999999999999</v>
      </c>
      <c r="GO64" s="9">
        <v>52.192</v>
      </c>
      <c r="GP64" s="9">
        <v>76.197000000000003</v>
      </c>
      <c r="GQ64" s="9">
        <v>122.64</v>
      </c>
      <c r="GR64" s="9">
        <v>55.128999999999998</v>
      </c>
      <c r="GS64" s="9">
        <v>67.510999999999996</v>
      </c>
      <c r="GT64" s="9">
        <v>556.91</v>
      </c>
      <c r="GU64" s="9">
        <v>341.22399999999999</v>
      </c>
      <c r="GV64" s="9">
        <v>215.68600000000001</v>
      </c>
      <c r="GW64" s="9">
        <v>263.38299999999998</v>
      </c>
      <c r="GX64" s="9">
        <v>186.249</v>
      </c>
      <c r="GY64" s="9">
        <v>77.132999999999996</v>
      </c>
      <c r="GZ64" s="9">
        <v>293.52699999999999</v>
      </c>
      <c r="HA64" s="9">
        <v>154.97499999999999</v>
      </c>
      <c r="HB64" s="9">
        <v>138.55199999999999</v>
      </c>
      <c r="HC64" s="9">
        <v>46.887999999999998</v>
      </c>
      <c r="HD64" s="9">
        <v>29.741</v>
      </c>
      <c r="HE64" s="9">
        <v>17.146999999999998</v>
      </c>
      <c r="HF64" s="9">
        <v>22.17</v>
      </c>
      <c r="HG64" s="9">
        <v>13.305999999999999</v>
      </c>
      <c r="HH64" s="9">
        <v>8.8650000000000002</v>
      </c>
      <c r="HI64" s="9">
        <v>3.1640000000000001</v>
      </c>
      <c r="HJ64" s="9">
        <v>2.1739999999999999</v>
      </c>
      <c r="HK64" s="9">
        <v>0.98899999999999999</v>
      </c>
      <c r="HL64" s="9">
        <v>1.86</v>
      </c>
      <c r="HM64" s="9">
        <v>1.2929999999999999</v>
      </c>
      <c r="HN64" s="9">
        <v>0.56799999999999995</v>
      </c>
      <c r="HO64" s="9">
        <v>1.3029999999999999</v>
      </c>
      <c r="HP64" s="9">
        <v>0.88200000000000001</v>
      </c>
      <c r="HQ64" s="9">
        <v>0.42099999999999999</v>
      </c>
      <c r="HR64" s="9">
        <v>19.007000000000001</v>
      </c>
      <c r="HS64" s="9">
        <v>11.131</v>
      </c>
      <c r="HT64" s="9">
        <v>7.8760000000000003</v>
      </c>
      <c r="HU64" s="9">
        <v>30.510999999999999</v>
      </c>
      <c r="HV64" s="9">
        <v>20.396999999999998</v>
      </c>
      <c r="HW64" s="9">
        <v>10.113</v>
      </c>
      <c r="HX64" s="9">
        <v>8.625</v>
      </c>
      <c r="HY64" s="9">
        <v>7.0220000000000002</v>
      </c>
      <c r="HZ64" s="9">
        <v>1.603</v>
      </c>
      <c r="IA64" s="9">
        <v>21.885999999999999</v>
      </c>
      <c r="IB64" s="9">
        <v>13.375</v>
      </c>
      <c r="IC64" s="9">
        <v>8.5109999999999992</v>
      </c>
      <c r="ID64" s="9">
        <v>10.55</v>
      </c>
      <c r="IE64" s="9">
        <v>8.5259999999999998</v>
      </c>
      <c r="IF64" s="9">
        <v>2.024</v>
      </c>
      <c r="IG64" s="9">
        <v>36.338000000000001</v>
      </c>
      <c r="IH64" s="9">
        <v>21.215</v>
      </c>
      <c r="II64" s="9">
        <v>15.122</v>
      </c>
      <c r="IJ64" s="9">
        <v>23.745999999999999</v>
      </c>
      <c r="IK64" s="9">
        <v>14.667999999999999</v>
      </c>
      <c r="IL64" s="9">
        <v>9.0779999999999994</v>
      </c>
      <c r="IM64" s="9">
        <v>4062.5839999999998</v>
      </c>
      <c r="IN64" s="9">
        <v>2156.8780000000002</v>
      </c>
      <c r="IO64" s="9">
        <v>1905.7059999999999</v>
      </c>
      <c r="IP64" s="9">
        <v>2808.683</v>
      </c>
      <c r="IQ64" s="9">
        <v>1736.923</v>
      </c>
    </row>
    <row r="65" spans="1:251">
      <c r="A65" s="10">
        <v>43466</v>
      </c>
      <c r="B65" s="9">
        <v>18.042999999999999</v>
      </c>
      <c r="C65" s="9">
        <v>23.806999999999999</v>
      </c>
      <c r="D65" s="9">
        <v>393.15899999999999</v>
      </c>
      <c r="E65" s="9">
        <v>228.309</v>
      </c>
      <c r="F65" s="9">
        <v>164.85</v>
      </c>
      <c r="G65" s="9">
        <v>179.17400000000001</v>
      </c>
      <c r="H65" s="9">
        <v>138.74700000000001</v>
      </c>
      <c r="I65" s="9">
        <v>40.427</v>
      </c>
      <c r="J65" s="9">
        <v>213.98500000000001</v>
      </c>
      <c r="K65" s="9">
        <v>89.561000000000007</v>
      </c>
      <c r="L65" s="9">
        <v>124.423</v>
      </c>
      <c r="M65" s="9">
        <v>217.24</v>
      </c>
      <c r="N65" s="9">
        <v>167.41300000000001</v>
      </c>
      <c r="O65" s="9">
        <v>49.826999999999998</v>
      </c>
      <c r="P65" s="9">
        <v>231.58600000000001</v>
      </c>
      <c r="Q65" s="9">
        <v>95.53</v>
      </c>
      <c r="R65" s="9">
        <v>136.05600000000001</v>
      </c>
      <c r="S65" s="9">
        <v>237.31800000000001</v>
      </c>
      <c r="T65" s="9">
        <v>106.33799999999999</v>
      </c>
      <c r="U65" s="9">
        <v>130.97999999999999</v>
      </c>
      <c r="V65" s="9">
        <v>2716.7750000000001</v>
      </c>
      <c r="W65" s="9">
        <v>1456.81</v>
      </c>
      <c r="X65" s="9">
        <v>1259.9649999999999</v>
      </c>
      <c r="Y65" s="9">
        <v>2031.98</v>
      </c>
      <c r="Z65" s="9">
        <v>1337.9770000000001</v>
      </c>
      <c r="AA65" s="9">
        <v>694.00199999999995</v>
      </c>
      <c r="AB65" s="9">
        <v>684.79499999999996</v>
      </c>
      <c r="AC65" s="9">
        <v>118.833</v>
      </c>
      <c r="AD65" s="9">
        <v>565.96199999999999</v>
      </c>
      <c r="AE65" s="9">
        <v>338.43900000000002</v>
      </c>
      <c r="AF65" s="9">
        <v>182.40799999999999</v>
      </c>
      <c r="AG65" s="9">
        <v>156.03100000000001</v>
      </c>
      <c r="AH65" s="9">
        <v>70.36</v>
      </c>
      <c r="AI65" s="9">
        <v>42.631999999999998</v>
      </c>
      <c r="AJ65" s="9">
        <v>27.727</v>
      </c>
      <c r="AK65" s="9">
        <v>43.755000000000003</v>
      </c>
      <c r="AL65" s="9">
        <v>34.140999999999998</v>
      </c>
      <c r="AM65" s="9">
        <v>9.6140000000000008</v>
      </c>
      <c r="AN65" s="9">
        <v>19.326000000000001</v>
      </c>
      <c r="AO65" s="9">
        <v>13.162000000000001</v>
      </c>
      <c r="AP65" s="9">
        <v>6.1639999999999997</v>
      </c>
      <c r="AQ65" s="9">
        <v>24.428999999999998</v>
      </c>
      <c r="AR65" s="9">
        <v>20.978999999999999</v>
      </c>
      <c r="AS65" s="9">
        <v>3.45</v>
      </c>
      <c r="AT65" s="9">
        <v>26.605</v>
      </c>
      <c r="AU65" s="9">
        <v>8.4920000000000009</v>
      </c>
      <c r="AV65" s="9">
        <v>18.113</v>
      </c>
      <c r="AW65" s="9">
        <v>290.08800000000002</v>
      </c>
      <c r="AX65" s="9">
        <v>152.59</v>
      </c>
      <c r="AY65" s="9">
        <v>137.49799999999999</v>
      </c>
      <c r="AZ65" s="9">
        <v>143.64500000000001</v>
      </c>
      <c r="BA65" s="9">
        <v>113.14</v>
      </c>
      <c r="BB65" s="9">
        <v>30.504999999999999</v>
      </c>
      <c r="BC65" s="9">
        <v>146.44300000000001</v>
      </c>
      <c r="BD65" s="9">
        <v>39.450000000000003</v>
      </c>
      <c r="BE65" s="9">
        <v>106.99299999999999</v>
      </c>
      <c r="BF65" s="9">
        <v>178.721</v>
      </c>
      <c r="BG65" s="9">
        <v>139.43799999999999</v>
      </c>
      <c r="BH65" s="9">
        <v>39.283000000000001</v>
      </c>
      <c r="BI65" s="9">
        <v>159.71799999999999</v>
      </c>
      <c r="BJ65" s="9">
        <v>42.97</v>
      </c>
      <c r="BK65" s="9">
        <v>116.748</v>
      </c>
      <c r="BL65" s="9">
        <v>165.76900000000001</v>
      </c>
      <c r="BM65" s="9">
        <v>52.612000000000002</v>
      </c>
      <c r="BN65" s="9">
        <v>113.157</v>
      </c>
      <c r="BO65" s="9">
        <v>2560.2919999999999</v>
      </c>
      <c r="BP65" s="9">
        <v>1338.1410000000001</v>
      </c>
      <c r="BQ65" s="9">
        <v>1222.1500000000001</v>
      </c>
      <c r="BR65" s="9">
        <v>1922.1110000000001</v>
      </c>
      <c r="BS65" s="9">
        <v>1203.6579999999999</v>
      </c>
      <c r="BT65" s="9">
        <v>718.45399999999995</v>
      </c>
      <c r="BU65" s="9">
        <v>638.17999999999995</v>
      </c>
      <c r="BV65" s="9">
        <v>134.48400000000001</v>
      </c>
      <c r="BW65" s="9">
        <v>503.697</v>
      </c>
      <c r="BX65" s="9">
        <v>313.10700000000003</v>
      </c>
      <c r="BY65" s="9">
        <v>142.191</v>
      </c>
      <c r="BZ65" s="9">
        <v>170.916</v>
      </c>
      <c r="CA65" s="9">
        <v>72.513999999999996</v>
      </c>
      <c r="CB65" s="9">
        <v>42.816000000000003</v>
      </c>
      <c r="CC65" s="9">
        <v>29.696999999999999</v>
      </c>
      <c r="CD65" s="9">
        <v>34.822000000000003</v>
      </c>
      <c r="CE65" s="9">
        <v>27.972000000000001</v>
      </c>
      <c r="CF65" s="9">
        <v>6.85</v>
      </c>
      <c r="CG65" s="9">
        <v>17.614999999999998</v>
      </c>
      <c r="CH65" s="9">
        <v>13.922000000000001</v>
      </c>
      <c r="CI65" s="9">
        <v>3.694</v>
      </c>
      <c r="CJ65" s="9">
        <v>17.207000000000001</v>
      </c>
      <c r="CK65" s="9">
        <v>14.05</v>
      </c>
      <c r="CL65" s="9">
        <v>3.157</v>
      </c>
      <c r="CM65" s="9">
        <v>37.691000000000003</v>
      </c>
      <c r="CN65" s="9">
        <v>14.845000000000001</v>
      </c>
      <c r="CO65" s="9">
        <v>22.847000000000001</v>
      </c>
      <c r="CP65" s="9">
        <v>269.74</v>
      </c>
      <c r="CQ65" s="9">
        <v>113.255</v>
      </c>
      <c r="CR65" s="9">
        <v>156.48500000000001</v>
      </c>
      <c r="CS65" s="9">
        <v>111.026</v>
      </c>
      <c r="CT65" s="9">
        <v>69.31</v>
      </c>
      <c r="CU65" s="9">
        <v>41.716000000000001</v>
      </c>
      <c r="CV65" s="9">
        <v>158.714</v>
      </c>
      <c r="CW65" s="9">
        <v>43.945</v>
      </c>
      <c r="CX65" s="9">
        <v>114.76900000000001</v>
      </c>
      <c r="CY65" s="9">
        <v>141.54400000000001</v>
      </c>
      <c r="CZ65" s="9">
        <v>93.328999999999994</v>
      </c>
      <c r="DA65" s="9">
        <v>48.215000000000003</v>
      </c>
      <c r="DB65" s="9">
        <v>171.56299999999999</v>
      </c>
      <c r="DC65" s="9">
        <v>48.863</v>
      </c>
      <c r="DD65" s="9">
        <v>122.70099999999999</v>
      </c>
      <c r="DE65" s="9">
        <v>176.32900000000001</v>
      </c>
      <c r="DF65" s="9">
        <v>57.866999999999997</v>
      </c>
      <c r="DG65" s="9">
        <v>118.462</v>
      </c>
      <c r="DH65" s="9">
        <v>2358.9749999999999</v>
      </c>
      <c r="DI65" s="9">
        <v>1303.951</v>
      </c>
      <c r="DJ65" s="9">
        <v>1055.0239999999999</v>
      </c>
      <c r="DK65" s="9">
        <v>1531.2650000000001</v>
      </c>
      <c r="DL65" s="9">
        <v>998.63400000000001</v>
      </c>
      <c r="DM65" s="9">
        <v>532.63099999999997</v>
      </c>
      <c r="DN65" s="9">
        <v>827.71</v>
      </c>
      <c r="DO65" s="9">
        <v>305.31799999999998</v>
      </c>
      <c r="DP65" s="9">
        <v>522.39300000000003</v>
      </c>
      <c r="DQ65" s="9">
        <v>258.70800000000003</v>
      </c>
      <c r="DR65" s="9">
        <v>150.941</v>
      </c>
      <c r="DS65" s="9">
        <v>107.767</v>
      </c>
      <c r="DT65" s="9">
        <v>88.697000000000003</v>
      </c>
      <c r="DU65" s="9">
        <v>61.805999999999997</v>
      </c>
      <c r="DV65" s="9">
        <v>26.890999999999998</v>
      </c>
      <c r="DW65" s="9">
        <v>36.999000000000002</v>
      </c>
      <c r="DX65" s="9">
        <v>30.87</v>
      </c>
      <c r="DY65" s="9">
        <v>6.1289999999999996</v>
      </c>
      <c r="DZ65" s="9">
        <v>19.224</v>
      </c>
      <c r="EA65" s="9">
        <v>15.347</v>
      </c>
      <c r="EB65" s="9">
        <v>3.8769999999999998</v>
      </c>
      <c r="EC65" s="9">
        <v>17.774999999999999</v>
      </c>
      <c r="ED65" s="9">
        <v>15.523</v>
      </c>
      <c r="EE65" s="9">
        <v>2.2519999999999998</v>
      </c>
      <c r="EF65" s="9">
        <v>51.698</v>
      </c>
      <c r="EG65" s="9">
        <v>30.936</v>
      </c>
      <c r="EH65" s="9">
        <v>20.760999999999999</v>
      </c>
      <c r="EI65" s="9">
        <v>193.48099999999999</v>
      </c>
      <c r="EJ65" s="9">
        <v>107.34699999999999</v>
      </c>
      <c r="EK65" s="9">
        <v>86.134</v>
      </c>
      <c r="EL65" s="9">
        <v>74.828000000000003</v>
      </c>
      <c r="EM65" s="9">
        <v>54.508000000000003</v>
      </c>
      <c r="EN65" s="9">
        <v>20.32</v>
      </c>
      <c r="EO65" s="9">
        <v>118.65300000000001</v>
      </c>
      <c r="EP65" s="9">
        <v>52.838999999999999</v>
      </c>
      <c r="EQ65" s="9">
        <v>65.813999999999993</v>
      </c>
      <c r="ER65" s="9">
        <v>105.825</v>
      </c>
      <c r="ES65" s="9">
        <v>80.900999999999996</v>
      </c>
      <c r="ET65" s="9">
        <v>24.923999999999999</v>
      </c>
      <c r="EU65" s="9">
        <v>152.88300000000001</v>
      </c>
      <c r="EV65" s="9">
        <v>70.040000000000006</v>
      </c>
      <c r="EW65" s="9">
        <v>82.843000000000004</v>
      </c>
      <c r="EX65" s="9">
        <v>137.87700000000001</v>
      </c>
      <c r="EY65" s="9">
        <v>68.185000000000002</v>
      </c>
      <c r="EZ65" s="9">
        <v>69.691000000000003</v>
      </c>
      <c r="FA65" s="9">
        <v>1826.9549999999999</v>
      </c>
      <c r="FB65" s="9">
        <v>971.64499999999998</v>
      </c>
      <c r="FC65" s="9">
        <v>855.31</v>
      </c>
      <c r="FD65" s="9">
        <v>1274.873</v>
      </c>
      <c r="FE65" s="9">
        <v>817.40700000000004</v>
      </c>
      <c r="FF65" s="9">
        <v>457.46600000000001</v>
      </c>
      <c r="FG65" s="9">
        <v>552.08199999999999</v>
      </c>
      <c r="FH65" s="9">
        <v>154.238</v>
      </c>
      <c r="FI65" s="9">
        <v>397.84399999999999</v>
      </c>
      <c r="FJ65" s="9">
        <v>209.88300000000001</v>
      </c>
      <c r="FK65" s="9">
        <v>117.288</v>
      </c>
      <c r="FL65" s="9">
        <v>92.593999999999994</v>
      </c>
      <c r="FM65" s="9">
        <v>61.063000000000002</v>
      </c>
      <c r="FN65" s="9">
        <v>40.909999999999997</v>
      </c>
      <c r="FO65" s="9">
        <v>20.152999999999999</v>
      </c>
      <c r="FP65" s="9">
        <v>29.875</v>
      </c>
      <c r="FQ65" s="9">
        <v>24.190999999999999</v>
      </c>
      <c r="FR65" s="9">
        <v>5.6840000000000002</v>
      </c>
      <c r="FS65" s="9">
        <v>14.877000000000001</v>
      </c>
      <c r="FT65" s="9">
        <v>11.445</v>
      </c>
      <c r="FU65" s="9">
        <v>3.4319999999999999</v>
      </c>
      <c r="FV65" s="9">
        <v>14.997999999999999</v>
      </c>
      <c r="FW65" s="9">
        <v>12.746</v>
      </c>
      <c r="FX65" s="9">
        <v>2.2519999999999998</v>
      </c>
      <c r="FY65" s="9">
        <v>31.189</v>
      </c>
      <c r="FZ65" s="9">
        <v>16.72</v>
      </c>
      <c r="GA65" s="9">
        <v>14.468999999999999</v>
      </c>
      <c r="GB65" s="9">
        <v>165.98699999999999</v>
      </c>
      <c r="GC65" s="9">
        <v>88.852999999999994</v>
      </c>
      <c r="GD65" s="9">
        <v>77.134</v>
      </c>
      <c r="GE65" s="9">
        <v>65.144000000000005</v>
      </c>
      <c r="GF65" s="9">
        <v>46.825000000000003</v>
      </c>
      <c r="GG65" s="9">
        <v>18.318999999999999</v>
      </c>
      <c r="GH65" s="9">
        <v>100.843</v>
      </c>
      <c r="GI65" s="9">
        <v>42.027999999999999</v>
      </c>
      <c r="GJ65" s="9">
        <v>58.816000000000003</v>
      </c>
      <c r="GK65" s="9">
        <v>90.644000000000005</v>
      </c>
      <c r="GL65" s="9">
        <v>68.167000000000002</v>
      </c>
      <c r="GM65" s="9">
        <v>22.477</v>
      </c>
      <c r="GN65" s="9">
        <v>119.239</v>
      </c>
      <c r="GO65" s="9">
        <v>49.122</v>
      </c>
      <c r="GP65" s="9">
        <v>70.117000000000004</v>
      </c>
      <c r="GQ65" s="9">
        <v>115.72</v>
      </c>
      <c r="GR65" s="9">
        <v>53.472999999999999</v>
      </c>
      <c r="GS65" s="9">
        <v>62.247</v>
      </c>
      <c r="GT65" s="9">
        <v>532.02</v>
      </c>
      <c r="GU65" s="9">
        <v>332.30599999999998</v>
      </c>
      <c r="GV65" s="9">
        <v>199.714</v>
      </c>
      <c r="GW65" s="9">
        <v>256.39100000000002</v>
      </c>
      <c r="GX65" s="9">
        <v>181.226</v>
      </c>
      <c r="GY65" s="9">
        <v>75.165000000000006</v>
      </c>
      <c r="GZ65" s="9">
        <v>275.62900000000002</v>
      </c>
      <c r="HA65" s="9">
        <v>151.08000000000001</v>
      </c>
      <c r="HB65" s="9">
        <v>124.54900000000001</v>
      </c>
      <c r="HC65" s="9">
        <v>48.825000000000003</v>
      </c>
      <c r="HD65" s="9">
        <v>33.652000000000001</v>
      </c>
      <c r="HE65" s="9">
        <v>15.173</v>
      </c>
      <c r="HF65" s="9">
        <v>27.634</v>
      </c>
      <c r="HG65" s="9">
        <v>20.896000000000001</v>
      </c>
      <c r="HH65" s="9">
        <v>6.7370000000000001</v>
      </c>
      <c r="HI65" s="9">
        <v>7.125</v>
      </c>
      <c r="HJ65" s="9">
        <v>6.6790000000000003</v>
      </c>
      <c r="HK65" s="9">
        <v>0.44500000000000001</v>
      </c>
      <c r="HL65" s="9">
        <v>4.3470000000000004</v>
      </c>
      <c r="HM65" s="9">
        <v>3.9020000000000001</v>
      </c>
      <c r="HN65" s="9">
        <v>0.44500000000000001</v>
      </c>
      <c r="HO65" s="9">
        <v>2.7770000000000001</v>
      </c>
      <c r="HP65" s="9">
        <v>2.7770000000000001</v>
      </c>
      <c r="HQ65" s="9">
        <v>0</v>
      </c>
      <c r="HR65" s="9">
        <v>20.509</v>
      </c>
      <c r="HS65" s="9">
        <v>14.217000000000001</v>
      </c>
      <c r="HT65" s="9">
        <v>6.2919999999999998</v>
      </c>
      <c r="HU65" s="9">
        <v>27.494</v>
      </c>
      <c r="HV65" s="9">
        <v>18.494</v>
      </c>
      <c r="HW65" s="9">
        <v>9</v>
      </c>
      <c r="HX65" s="9">
        <v>9.6850000000000005</v>
      </c>
      <c r="HY65" s="9">
        <v>7.6829999999999998</v>
      </c>
      <c r="HZ65" s="9">
        <v>2.0019999999999998</v>
      </c>
      <c r="IA65" s="9">
        <v>17.809000000000001</v>
      </c>
      <c r="IB65" s="9">
        <v>10.811</v>
      </c>
      <c r="IC65" s="9">
        <v>6.9980000000000002</v>
      </c>
      <c r="ID65" s="9">
        <v>15.180999999999999</v>
      </c>
      <c r="IE65" s="9">
        <v>12.734</v>
      </c>
      <c r="IF65" s="9">
        <v>2.4470000000000001</v>
      </c>
      <c r="IG65" s="9">
        <v>33.643999999999998</v>
      </c>
      <c r="IH65" s="9">
        <v>20.917999999999999</v>
      </c>
      <c r="II65" s="9">
        <v>12.726000000000001</v>
      </c>
      <c r="IJ65" s="9">
        <v>22.157</v>
      </c>
      <c r="IK65" s="9">
        <v>14.712999999999999</v>
      </c>
      <c r="IL65" s="9">
        <v>7.444</v>
      </c>
      <c r="IM65" s="9">
        <v>4020.0439999999999</v>
      </c>
      <c r="IN65" s="9">
        <v>2128.2249999999999</v>
      </c>
      <c r="IO65" s="9">
        <v>1891.819</v>
      </c>
      <c r="IP65" s="9">
        <v>2807.19</v>
      </c>
      <c r="IQ65" s="9">
        <v>1740.463</v>
      </c>
    </row>
    <row r="66" spans="1:251">
      <c r="A66" s="10">
        <v>43497</v>
      </c>
      <c r="B66" s="9">
        <v>16.521000000000001</v>
      </c>
      <c r="C66" s="9">
        <v>21.303000000000001</v>
      </c>
      <c r="D66" s="9">
        <v>379.74</v>
      </c>
      <c r="E66" s="9">
        <v>216.60499999999999</v>
      </c>
      <c r="F66" s="9">
        <v>163.13399999999999</v>
      </c>
      <c r="G66" s="9">
        <v>178.25700000000001</v>
      </c>
      <c r="H66" s="9">
        <v>129.22900000000001</v>
      </c>
      <c r="I66" s="9">
        <v>49.027999999999999</v>
      </c>
      <c r="J66" s="9">
        <v>201.483</v>
      </c>
      <c r="K66" s="9">
        <v>87.376000000000005</v>
      </c>
      <c r="L66" s="9">
        <v>114.10599999999999</v>
      </c>
      <c r="M66" s="9">
        <v>204.21</v>
      </c>
      <c r="N66" s="9">
        <v>146.00700000000001</v>
      </c>
      <c r="O66" s="9">
        <v>58.203000000000003</v>
      </c>
      <c r="P66" s="9">
        <v>217.33799999999999</v>
      </c>
      <c r="Q66" s="9">
        <v>93.879000000000005</v>
      </c>
      <c r="R66" s="9">
        <v>123.459</v>
      </c>
      <c r="S66" s="9">
        <v>222.19</v>
      </c>
      <c r="T66" s="9">
        <v>100.139</v>
      </c>
      <c r="U66" s="9">
        <v>122.051</v>
      </c>
      <c r="V66" s="9">
        <v>2746.578</v>
      </c>
      <c r="W66" s="9">
        <v>1463.269</v>
      </c>
      <c r="X66" s="9">
        <v>1283.309</v>
      </c>
      <c r="Y66" s="9">
        <v>2059.7890000000002</v>
      </c>
      <c r="Z66" s="9">
        <v>1337.2180000000001</v>
      </c>
      <c r="AA66" s="9">
        <v>722.57100000000003</v>
      </c>
      <c r="AB66" s="9">
        <v>686.78899999999999</v>
      </c>
      <c r="AC66" s="9">
        <v>126.051</v>
      </c>
      <c r="AD66" s="9">
        <v>560.73800000000006</v>
      </c>
      <c r="AE66" s="9">
        <v>318.55799999999999</v>
      </c>
      <c r="AF66" s="9">
        <v>168.678</v>
      </c>
      <c r="AG66" s="9">
        <v>149.88</v>
      </c>
      <c r="AH66" s="9">
        <v>63.713000000000001</v>
      </c>
      <c r="AI66" s="9">
        <v>39.412999999999997</v>
      </c>
      <c r="AJ66" s="9">
        <v>24.3</v>
      </c>
      <c r="AK66" s="9">
        <v>36.375999999999998</v>
      </c>
      <c r="AL66" s="9">
        <v>27.741</v>
      </c>
      <c r="AM66" s="9">
        <v>8.6349999999999998</v>
      </c>
      <c r="AN66" s="9">
        <v>19.556999999999999</v>
      </c>
      <c r="AO66" s="9">
        <v>13.137</v>
      </c>
      <c r="AP66" s="9">
        <v>6.4210000000000003</v>
      </c>
      <c r="AQ66" s="9">
        <v>16.818000000000001</v>
      </c>
      <c r="AR66" s="9">
        <v>14.603999999999999</v>
      </c>
      <c r="AS66" s="9">
        <v>2.214</v>
      </c>
      <c r="AT66" s="9">
        <v>27.337</v>
      </c>
      <c r="AU66" s="9">
        <v>11.672000000000001</v>
      </c>
      <c r="AV66" s="9">
        <v>15.664999999999999</v>
      </c>
      <c r="AW66" s="9">
        <v>280.75099999999998</v>
      </c>
      <c r="AX66" s="9">
        <v>143.613</v>
      </c>
      <c r="AY66" s="9">
        <v>137.13800000000001</v>
      </c>
      <c r="AZ66" s="9">
        <v>128.06</v>
      </c>
      <c r="BA66" s="9">
        <v>99.429000000000002</v>
      </c>
      <c r="BB66" s="9">
        <v>28.631</v>
      </c>
      <c r="BC66" s="9">
        <v>152.69200000000001</v>
      </c>
      <c r="BD66" s="9">
        <v>44.183999999999997</v>
      </c>
      <c r="BE66" s="9">
        <v>108.50700000000001</v>
      </c>
      <c r="BF66" s="9">
        <v>153.84</v>
      </c>
      <c r="BG66" s="9">
        <v>120.20699999999999</v>
      </c>
      <c r="BH66" s="9">
        <v>33.633000000000003</v>
      </c>
      <c r="BI66" s="9">
        <v>164.71799999999999</v>
      </c>
      <c r="BJ66" s="9">
        <v>48.470999999999997</v>
      </c>
      <c r="BK66" s="9">
        <v>116.247</v>
      </c>
      <c r="BL66" s="9">
        <v>172.249</v>
      </c>
      <c r="BM66" s="9">
        <v>57.320999999999998</v>
      </c>
      <c r="BN66" s="9">
        <v>114.928</v>
      </c>
      <c r="BO66" s="9">
        <v>2594.6350000000002</v>
      </c>
      <c r="BP66" s="9">
        <v>1342.4179999999999</v>
      </c>
      <c r="BQ66" s="9">
        <v>1252.2180000000001</v>
      </c>
      <c r="BR66" s="9">
        <v>1940.3119999999999</v>
      </c>
      <c r="BS66" s="9">
        <v>1211.443</v>
      </c>
      <c r="BT66" s="9">
        <v>728.86900000000003</v>
      </c>
      <c r="BU66" s="9">
        <v>654.32299999999998</v>
      </c>
      <c r="BV66" s="9">
        <v>130.97399999999999</v>
      </c>
      <c r="BW66" s="9">
        <v>523.34900000000005</v>
      </c>
      <c r="BX66" s="9">
        <v>302.52199999999999</v>
      </c>
      <c r="BY66" s="9">
        <v>143.11099999999999</v>
      </c>
      <c r="BZ66" s="9">
        <v>159.411</v>
      </c>
      <c r="CA66" s="9">
        <v>79.412999999999997</v>
      </c>
      <c r="CB66" s="9">
        <v>44.61</v>
      </c>
      <c r="CC66" s="9">
        <v>34.802999999999997</v>
      </c>
      <c r="CD66" s="9">
        <v>37.304000000000002</v>
      </c>
      <c r="CE66" s="9">
        <v>29.3</v>
      </c>
      <c r="CF66" s="9">
        <v>8.0030000000000001</v>
      </c>
      <c r="CG66" s="9">
        <v>21.934999999999999</v>
      </c>
      <c r="CH66" s="9">
        <v>16.847000000000001</v>
      </c>
      <c r="CI66" s="9">
        <v>5.0880000000000001</v>
      </c>
      <c r="CJ66" s="9">
        <v>15.368</v>
      </c>
      <c r="CK66" s="9">
        <v>12.452999999999999</v>
      </c>
      <c r="CL66" s="9">
        <v>2.915</v>
      </c>
      <c r="CM66" s="9">
        <v>42.11</v>
      </c>
      <c r="CN66" s="9">
        <v>15.31</v>
      </c>
      <c r="CO66" s="9">
        <v>26.8</v>
      </c>
      <c r="CP66" s="9">
        <v>254.94499999999999</v>
      </c>
      <c r="CQ66" s="9">
        <v>115.754</v>
      </c>
      <c r="CR66" s="9">
        <v>139.191</v>
      </c>
      <c r="CS66" s="9">
        <v>108.672</v>
      </c>
      <c r="CT66" s="9">
        <v>74.236999999999995</v>
      </c>
      <c r="CU66" s="9">
        <v>34.433999999999997</v>
      </c>
      <c r="CV66" s="9">
        <v>146.274</v>
      </c>
      <c r="CW66" s="9">
        <v>41.517000000000003</v>
      </c>
      <c r="CX66" s="9">
        <v>104.75700000000001</v>
      </c>
      <c r="CY66" s="9">
        <v>136.56299999999999</v>
      </c>
      <c r="CZ66" s="9">
        <v>95.438000000000002</v>
      </c>
      <c r="DA66" s="9">
        <v>41.125</v>
      </c>
      <c r="DB66" s="9">
        <v>165.959</v>
      </c>
      <c r="DC66" s="9">
        <v>47.673000000000002</v>
      </c>
      <c r="DD66" s="9">
        <v>118.28700000000001</v>
      </c>
      <c r="DE66" s="9">
        <v>168.209</v>
      </c>
      <c r="DF66" s="9">
        <v>58.363999999999997</v>
      </c>
      <c r="DG66" s="9">
        <v>109.845</v>
      </c>
      <c r="DH66" s="9">
        <v>2453.71</v>
      </c>
      <c r="DI66" s="9">
        <v>1349.08</v>
      </c>
      <c r="DJ66" s="9">
        <v>1104.6300000000001</v>
      </c>
      <c r="DK66" s="9">
        <v>1551.575</v>
      </c>
      <c r="DL66" s="9">
        <v>1015.062</v>
      </c>
      <c r="DM66" s="9">
        <v>536.51300000000003</v>
      </c>
      <c r="DN66" s="9">
        <v>902.13499999999999</v>
      </c>
      <c r="DO66" s="9">
        <v>334.01799999999997</v>
      </c>
      <c r="DP66" s="9">
        <v>568.11699999999996</v>
      </c>
      <c r="DQ66" s="9">
        <v>246.50200000000001</v>
      </c>
      <c r="DR66" s="9">
        <v>143.92099999999999</v>
      </c>
      <c r="DS66" s="9">
        <v>102.58199999999999</v>
      </c>
      <c r="DT66" s="9">
        <v>77.459999999999994</v>
      </c>
      <c r="DU66" s="9">
        <v>50.866</v>
      </c>
      <c r="DV66" s="9">
        <v>26.594000000000001</v>
      </c>
      <c r="DW66" s="9">
        <v>24.004999999999999</v>
      </c>
      <c r="DX66" s="9">
        <v>20.225000000000001</v>
      </c>
      <c r="DY66" s="9">
        <v>3.78</v>
      </c>
      <c r="DZ66" s="9">
        <v>12.09</v>
      </c>
      <c r="EA66" s="9">
        <v>9.5990000000000002</v>
      </c>
      <c r="EB66" s="9">
        <v>2.492</v>
      </c>
      <c r="EC66" s="9">
        <v>11.914999999999999</v>
      </c>
      <c r="ED66" s="9">
        <v>10.625999999999999</v>
      </c>
      <c r="EE66" s="9">
        <v>1.2889999999999999</v>
      </c>
      <c r="EF66" s="9">
        <v>53.454999999999998</v>
      </c>
      <c r="EG66" s="9">
        <v>30.640999999999998</v>
      </c>
      <c r="EH66" s="9">
        <v>22.814</v>
      </c>
      <c r="EI66" s="9">
        <v>195.47</v>
      </c>
      <c r="EJ66" s="9">
        <v>111.352</v>
      </c>
      <c r="EK66" s="9">
        <v>84.117999999999995</v>
      </c>
      <c r="EL66" s="9">
        <v>69.256</v>
      </c>
      <c r="EM66" s="9">
        <v>50.091000000000001</v>
      </c>
      <c r="EN66" s="9">
        <v>19.164999999999999</v>
      </c>
      <c r="EO66" s="9">
        <v>126.214</v>
      </c>
      <c r="EP66" s="9">
        <v>61.26</v>
      </c>
      <c r="EQ66" s="9">
        <v>64.953999999999994</v>
      </c>
      <c r="ER66" s="9">
        <v>87.89</v>
      </c>
      <c r="ES66" s="9">
        <v>65.569999999999993</v>
      </c>
      <c r="ET66" s="9">
        <v>22.32</v>
      </c>
      <c r="EU66" s="9">
        <v>158.613</v>
      </c>
      <c r="EV66" s="9">
        <v>78.350999999999999</v>
      </c>
      <c r="EW66" s="9">
        <v>80.262</v>
      </c>
      <c r="EX66" s="9">
        <v>138.30500000000001</v>
      </c>
      <c r="EY66" s="9">
        <v>70.858999999999995</v>
      </c>
      <c r="EZ66" s="9">
        <v>67.444999999999993</v>
      </c>
      <c r="FA66" s="9">
        <v>1881.2760000000001</v>
      </c>
      <c r="FB66" s="9">
        <v>997.24400000000003</v>
      </c>
      <c r="FC66" s="9">
        <v>884.03200000000004</v>
      </c>
      <c r="FD66" s="9">
        <v>1289.297</v>
      </c>
      <c r="FE66" s="9">
        <v>826.09199999999998</v>
      </c>
      <c r="FF66" s="9">
        <v>463.20499999999998</v>
      </c>
      <c r="FG66" s="9">
        <v>591.97900000000004</v>
      </c>
      <c r="FH66" s="9">
        <v>171.15199999999999</v>
      </c>
      <c r="FI66" s="9">
        <v>420.827</v>
      </c>
      <c r="FJ66" s="9">
        <v>193.8</v>
      </c>
      <c r="FK66" s="9">
        <v>106.63800000000001</v>
      </c>
      <c r="FL66" s="9">
        <v>87.162999999999997</v>
      </c>
      <c r="FM66" s="9">
        <v>54.603999999999999</v>
      </c>
      <c r="FN66" s="9">
        <v>33.31</v>
      </c>
      <c r="FO66" s="9">
        <v>21.294</v>
      </c>
      <c r="FP66" s="9">
        <v>18.962</v>
      </c>
      <c r="FQ66" s="9">
        <v>16.527000000000001</v>
      </c>
      <c r="FR66" s="9">
        <v>2.4350000000000001</v>
      </c>
      <c r="FS66" s="9">
        <v>8.7729999999999997</v>
      </c>
      <c r="FT66" s="9">
        <v>7.2439999999999998</v>
      </c>
      <c r="FU66" s="9">
        <v>1.5289999999999999</v>
      </c>
      <c r="FV66" s="9">
        <v>10.189</v>
      </c>
      <c r="FW66" s="9">
        <v>9.2829999999999995</v>
      </c>
      <c r="FX66" s="9">
        <v>0.90600000000000003</v>
      </c>
      <c r="FY66" s="9">
        <v>35.642000000000003</v>
      </c>
      <c r="FZ66" s="9">
        <v>16.783000000000001</v>
      </c>
      <c r="GA66" s="9">
        <v>18.859000000000002</v>
      </c>
      <c r="GB66" s="9">
        <v>160.44</v>
      </c>
      <c r="GC66" s="9">
        <v>87.548000000000002</v>
      </c>
      <c r="GD66" s="9">
        <v>72.891999999999996</v>
      </c>
      <c r="GE66" s="9">
        <v>58.551000000000002</v>
      </c>
      <c r="GF66" s="9">
        <v>42.067999999999998</v>
      </c>
      <c r="GG66" s="9">
        <v>16.484000000000002</v>
      </c>
      <c r="GH66" s="9">
        <v>101.889</v>
      </c>
      <c r="GI66" s="9">
        <v>45.48</v>
      </c>
      <c r="GJ66" s="9">
        <v>56.408000000000001</v>
      </c>
      <c r="GK66" s="9">
        <v>73.197000000000003</v>
      </c>
      <c r="GL66" s="9">
        <v>54.279000000000003</v>
      </c>
      <c r="GM66" s="9">
        <v>18.919</v>
      </c>
      <c r="GN66" s="9">
        <v>120.60299999999999</v>
      </c>
      <c r="GO66" s="9">
        <v>52.359000000000002</v>
      </c>
      <c r="GP66" s="9">
        <v>68.244</v>
      </c>
      <c r="GQ66" s="9">
        <v>110.661</v>
      </c>
      <c r="GR66" s="9">
        <v>52.723999999999997</v>
      </c>
      <c r="GS66" s="9">
        <v>57.936999999999998</v>
      </c>
      <c r="GT66" s="9">
        <v>572.43399999999997</v>
      </c>
      <c r="GU66" s="9">
        <v>351.83699999999999</v>
      </c>
      <c r="GV66" s="9">
        <v>220.59700000000001</v>
      </c>
      <c r="GW66" s="9">
        <v>262.27800000000002</v>
      </c>
      <c r="GX66" s="9">
        <v>188.97</v>
      </c>
      <c r="GY66" s="9">
        <v>73.308000000000007</v>
      </c>
      <c r="GZ66" s="9">
        <v>310.15600000000001</v>
      </c>
      <c r="HA66" s="9">
        <v>162.86600000000001</v>
      </c>
      <c r="HB66" s="9">
        <v>147.29</v>
      </c>
      <c r="HC66" s="9">
        <v>52.701999999999998</v>
      </c>
      <c r="HD66" s="9">
        <v>37.283000000000001</v>
      </c>
      <c r="HE66" s="9">
        <v>15.419</v>
      </c>
      <c r="HF66" s="9">
        <v>22.856000000000002</v>
      </c>
      <c r="HG66" s="9">
        <v>17.556000000000001</v>
      </c>
      <c r="HH66" s="9">
        <v>5.3</v>
      </c>
      <c r="HI66" s="9">
        <v>5.0430000000000001</v>
      </c>
      <c r="HJ66" s="9">
        <v>3.698</v>
      </c>
      <c r="HK66" s="9">
        <v>1.345</v>
      </c>
      <c r="HL66" s="9">
        <v>3.3180000000000001</v>
      </c>
      <c r="HM66" s="9">
        <v>2.355</v>
      </c>
      <c r="HN66" s="9">
        <v>0.96299999999999997</v>
      </c>
      <c r="HO66" s="9">
        <v>1.726</v>
      </c>
      <c r="HP66" s="9">
        <v>1.343</v>
      </c>
      <c r="HQ66" s="9">
        <v>0.38200000000000001</v>
      </c>
      <c r="HR66" s="9">
        <v>17.812999999999999</v>
      </c>
      <c r="HS66" s="9">
        <v>13.858000000000001</v>
      </c>
      <c r="HT66" s="9">
        <v>3.9550000000000001</v>
      </c>
      <c r="HU66" s="9">
        <v>35.03</v>
      </c>
      <c r="HV66" s="9">
        <v>23.803999999999998</v>
      </c>
      <c r="HW66" s="9">
        <v>11.226000000000001</v>
      </c>
      <c r="HX66" s="9">
        <v>10.704000000000001</v>
      </c>
      <c r="HY66" s="9">
        <v>8.0239999999999991</v>
      </c>
      <c r="HZ66" s="9">
        <v>2.681</v>
      </c>
      <c r="IA66" s="9">
        <v>24.324999999999999</v>
      </c>
      <c r="IB66" s="9">
        <v>15.78</v>
      </c>
      <c r="IC66" s="9">
        <v>8.5449999999999999</v>
      </c>
      <c r="ID66" s="9">
        <v>14.693</v>
      </c>
      <c r="IE66" s="9">
        <v>11.292</v>
      </c>
      <c r="IF66" s="9">
        <v>3.4009999999999998</v>
      </c>
      <c r="IG66" s="9">
        <v>38.01</v>
      </c>
      <c r="IH66" s="9">
        <v>25.992000000000001</v>
      </c>
      <c r="II66" s="9">
        <v>12.018000000000001</v>
      </c>
      <c r="IJ66" s="9">
        <v>27.643000000000001</v>
      </c>
      <c r="IK66" s="9">
        <v>18.135000000000002</v>
      </c>
      <c r="IL66" s="9">
        <v>9.5079999999999991</v>
      </c>
      <c r="IM66" s="9">
        <v>4069.6120000000001</v>
      </c>
      <c r="IN66" s="9">
        <v>2162.5439999999999</v>
      </c>
      <c r="IO66" s="9">
        <v>1907.068</v>
      </c>
      <c r="IP66" s="9">
        <v>2827.1260000000002</v>
      </c>
      <c r="IQ66" s="9">
        <v>1746.8620000000001</v>
      </c>
    </row>
    <row r="67" spans="1:251">
      <c r="A67" s="10">
        <v>43525</v>
      </c>
      <c r="B67" s="9">
        <v>17.227</v>
      </c>
      <c r="C67" s="9">
        <v>18.164999999999999</v>
      </c>
      <c r="D67" s="9">
        <v>381.19</v>
      </c>
      <c r="E67" s="9">
        <v>225.673</v>
      </c>
      <c r="F67" s="9">
        <v>155.51599999999999</v>
      </c>
      <c r="G67" s="9">
        <v>179.208</v>
      </c>
      <c r="H67" s="9">
        <v>138.29</v>
      </c>
      <c r="I67" s="9">
        <v>40.917999999999999</v>
      </c>
      <c r="J67" s="9">
        <v>201.982</v>
      </c>
      <c r="K67" s="9">
        <v>87.384</v>
      </c>
      <c r="L67" s="9">
        <v>114.598</v>
      </c>
      <c r="M67" s="9">
        <v>195.535</v>
      </c>
      <c r="N67" s="9">
        <v>148.94999999999999</v>
      </c>
      <c r="O67" s="9">
        <v>46.585000000000001</v>
      </c>
      <c r="P67" s="9">
        <v>216.048</v>
      </c>
      <c r="Q67" s="9">
        <v>92.27</v>
      </c>
      <c r="R67" s="9">
        <v>123.77800000000001</v>
      </c>
      <c r="S67" s="9">
        <v>213.572</v>
      </c>
      <c r="T67" s="9">
        <v>96.930999999999997</v>
      </c>
      <c r="U67" s="9">
        <v>116.642</v>
      </c>
      <c r="V67" s="9">
        <v>2758.6840000000002</v>
      </c>
      <c r="W67" s="9">
        <v>1471.942</v>
      </c>
      <c r="X67" s="9">
        <v>1286.742</v>
      </c>
      <c r="Y67" s="9">
        <v>2055.7130000000002</v>
      </c>
      <c r="Z67" s="9">
        <v>1344.8630000000001</v>
      </c>
      <c r="AA67" s="9">
        <v>710.85</v>
      </c>
      <c r="AB67" s="9">
        <v>702.971</v>
      </c>
      <c r="AC67" s="9">
        <v>127.07899999999999</v>
      </c>
      <c r="AD67" s="9">
        <v>575.89200000000005</v>
      </c>
      <c r="AE67" s="9">
        <v>329.23599999999999</v>
      </c>
      <c r="AF67" s="9">
        <v>157.37200000000001</v>
      </c>
      <c r="AG67" s="9">
        <v>171.864</v>
      </c>
      <c r="AH67" s="9">
        <v>62.329000000000001</v>
      </c>
      <c r="AI67" s="9">
        <v>32.305</v>
      </c>
      <c r="AJ67" s="9">
        <v>30.024000000000001</v>
      </c>
      <c r="AK67" s="9">
        <v>28.338999999999999</v>
      </c>
      <c r="AL67" s="9">
        <v>21.661000000000001</v>
      </c>
      <c r="AM67" s="9">
        <v>6.6790000000000003</v>
      </c>
      <c r="AN67" s="9">
        <v>14.922000000000001</v>
      </c>
      <c r="AO67" s="9">
        <v>11.204000000000001</v>
      </c>
      <c r="AP67" s="9">
        <v>3.718</v>
      </c>
      <c r="AQ67" s="9">
        <v>13.417</v>
      </c>
      <c r="AR67" s="9">
        <v>10.457000000000001</v>
      </c>
      <c r="AS67" s="9">
        <v>2.96</v>
      </c>
      <c r="AT67" s="9">
        <v>33.99</v>
      </c>
      <c r="AU67" s="9">
        <v>10.644</v>
      </c>
      <c r="AV67" s="9">
        <v>23.346</v>
      </c>
      <c r="AW67" s="9">
        <v>292.53500000000003</v>
      </c>
      <c r="AX67" s="9">
        <v>138.04300000000001</v>
      </c>
      <c r="AY67" s="9">
        <v>154.49199999999999</v>
      </c>
      <c r="AZ67" s="9">
        <v>125.614</v>
      </c>
      <c r="BA67" s="9">
        <v>92.977000000000004</v>
      </c>
      <c r="BB67" s="9">
        <v>32.637</v>
      </c>
      <c r="BC67" s="9">
        <v>166.92099999999999</v>
      </c>
      <c r="BD67" s="9">
        <v>45.066000000000003</v>
      </c>
      <c r="BE67" s="9">
        <v>121.855</v>
      </c>
      <c r="BF67" s="9">
        <v>145.83199999999999</v>
      </c>
      <c r="BG67" s="9">
        <v>108.23099999999999</v>
      </c>
      <c r="BH67" s="9">
        <v>37.600999999999999</v>
      </c>
      <c r="BI67" s="9">
        <v>183.40299999999999</v>
      </c>
      <c r="BJ67" s="9">
        <v>49.14</v>
      </c>
      <c r="BK67" s="9">
        <v>134.26300000000001</v>
      </c>
      <c r="BL67" s="9">
        <v>181.84299999999999</v>
      </c>
      <c r="BM67" s="9">
        <v>56.27</v>
      </c>
      <c r="BN67" s="9">
        <v>125.57299999999999</v>
      </c>
      <c r="BO67" s="9">
        <v>2615.223</v>
      </c>
      <c r="BP67" s="9">
        <v>1357.5070000000001</v>
      </c>
      <c r="BQ67" s="9">
        <v>1257.7159999999999</v>
      </c>
      <c r="BR67" s="9">
        <v>1956.894</v>
      </c>
      <c r="BS67" s="9">
        <v>1223.202</v>
      </c>
      <c r="BT67" s="9">
        <v>733.69200000000001</v>
      </c>
      <c r="BU67" s="9">
        <v>658.32899999999995</v>
      </c>
      <c r="BV67" s="9">
        <v>134.30500000000001</v>
      </c>
      <c r="BW67" s="9">
        <v>524.024</v>
      </c>
      <c r="BX67" s="9">
        <v>307.06299999999999</v>
      </c>
      <c r="BY67" s="9">
        <v>147.613</v>
      </c>
      <c r="BZ67" s="9">
        <v>159.44999999999999</v>
      </c>
      <c r="CA67" s="9">
        <v>68.468000000000004</v>
      </c>
      <c r="CB67" s="9">
        <v>38.265000000000001</v>
      </c>
      <c r="CC67" s="9">
        <v>30.204000000000001</v>
      </c>
      <c r="CD67" s="9">
        <v>36.249000000000002</v>
      </c>
      <c r="CE67" s="9">
        <v>27.526</v>
      </c>
      <c r="CF67" s="9">
        <v>8.7240000000000002</v>
      </c>
      <c r="CG67" s="9">
        <v>19.393999999999998</v>
      </c>
      <c r="CH67" s="9">
        <v>14.451000000000001</v>
      </c>
      <c r="CI67" s="9">
        <v>4.944</v>
      </c>
      <c r="CJ67" s="9">
        <v>16.855</v>
      </c>
      <c r="CK67" s="9">
        <v>13.074999999999999</v>
      </c>
      <c r="CL67" s="9">
        <v>3.78</v>
      </c>
      <c r="CM67" s="9">
        <v>32.219000000000001</v>
      </c>
      <c r="CN67" s="9">
        <v>10.739000000000001</v>
      </c>
      <c r="CO67" s="9">
        <v>21.48</v>
      </c>
      <c r="CP67" s="9">
        <v>266.048</v>
      </c>
      <c r="CQ67" s="9">
        <v>126.107</v>
      </c>
      <c r="CR67" s="9">
        <v>139.941</v>
      </c>
      <c r="CS67" s="9">
        <v>107.104</v>
      </c>
      <c r="CT67" s="9">
        <v>76.686000000000007</v>
      </c>
      <c r="CU67" s="9">
        <v>30.417999999999999</v>
      </c>
      <c r="CV67" s="9">
        <v>158.94399999999999</v>
      </c>
      <c r="CW67" s="9">
        <v>49.420999999999999</v>
      </c>
      <c r="CX67" s="9">
        <v>109.52200000000001</v>
      </c>
      <c r="CY67" s="9">
        <v>133.30799999999999</v>
      </c>
      <c r="CZ67" s="9">
        <v>95.414000000000001</v>
      </c>
      <c r="DA67" s="9">
        <v>37.893999999999998</v>
      </c>
      <c r="DB67" s="9">
        <v>173.755</v>
      </c>
      <c r="DC67" s="9">
        <v>52.198999999999998</v>
      </c>
      <c r="DD67" s="9">
        <v>121.556</v>
      </c>
      <c r="DE67" s="9">
        <v>178.33799999999999</v>
      </c>
      <c r="DF67" s="9">
        <v>63.872</v>
      </c>
      <c r="DG67" s="9">
        <v>114.46599999999999</v>
      </c>
      <c r="DH67" s="9">
        <v>2449.96</v>
      </c>
      <c r="DI67" s="9">
        <v>1341.922</v>
      </c>
      <c r="DJ67" s="9">
        <v>1108.038</v>
      </c>
      <c r="DK67" s="9">
        <v>1569.424</v>
      </c>
      <c r="DL67" s="9">
        <v>1023.98</v>
      </c>
      <c r="DM67" s="9">
        <v>545.44399999999996</v>
      </c>
      <c r="DN67" s="9">
        <v>880.53599999999994</v>
      </c>
      <c r="DO67" s="9">
        <v>317.94200000000001</v>
      </c>
      <c r="DP67" s="9">
        <v>562.59400000000005</v>
      </c>
      <c r="DQ67" s="9">
        <v>248.22399999999999</v>
      </c>
      <c r="DR67" s="9">
        <v>135.77699999999999</v>
      </c>
      <c r="DS67" s="9">
        <v>112.447</v>
      </c>
      <c r="DT67" s="9">
        <v>66.855000000000004</v>
      </c>
      <c r="DU67" s="9">
        <v>45.219000000000001</v>
      </c>
      <c r="DV67" s="9">
        <v>21.635999999999999</v>
      </c>
      <c r="DW67" s="9">
        <v>24.562000000000001</v>
      </c>
      <c r="DX67" s="9">
        <v>20.027999999999999</v>
      </c>
      <c r="DY67" s="9">
        <v>4.5339999999999998</v>
      </c>
      <c r="DZ67" s="9">
        <v>16.172000000000001</v>
      </c>
      <c r="EA67" s="9">
        <v>13.632999999999999</v>
      </c>
      <c r="EB67" s="9">
        <v>2.5390000000000001</v>
      </c>
      <c r="EC67" s="9">
        <v>8.39</v>
      </c>
      <c r="ED67" s="9">
        <v>6.3949999999999996</v>
      </c>
      <c r="EE67" s="9">
        <v>1.996</v>
      </c>
      <c r="EF67" s="9">
        <v>42.292999999999999</v>
      </c>
      <c r="EG67" s="9">
        <v>25.190999999999999</v>
      </c>
      <c r="EH67" s="9">
        <v>17.102</v>
      </c>
      <c r="EI67" s="9">
        <v>198.65899999999999</v>
      </c>
      <c r="EJ67" s="9">
        <v>103.614</v>
      </c>
      <c r="EK67" s="9">
        <v>95.045000000000002</v>
      </c>
      <c r="EL67" s="9">
        <v>67.054000000000002</v>
      </c>
      <c r="EM67" s="9">
        <v>46.231000000000002</v>
      </c>
      <c r="EN67" s="9">
        <v>20.823</v>
      </c>
      <c r="EO67" s="9">
        <v>131.60499999999999</v>
      </c>
      <c r="EP67" s="9">
        <v>57.381999999999998</v>
      </c>
      <c r="EQ67" s="9">
        <v>74.222999999999999</v>
      </c>
      <c r="ER67" s="9">
        <v>87.831999999999994</v>
      </c>
      <c r="ES67" s="9">
        <v>62.558999999999997</v>
      </c>
      <c r="ET67" s="9">
        <v>25.273</v>
      </c>
      <c r="EU67" s="9">
        <v>160.392</v>
      </c>
      <c r="EV67" s="9">
        <v>73.216999999999999</v>
      </c>
      <c r="EW67" s="9">
        <v>87.174999999999997</v>
      </c>
      <c r="EX67" s="9">
        <v>147.77699999999999</v>
      </c>
      <c r="EY67" s="9">
        <v>71.015000000000001</v>
      </c>
      <c r="EZ67" s="9">
        <v>76.762</v>
      </c>
      <c r="FA67" s="9">
        <v>1886.711</v>
      </c>
      <c r="FB67" s="9">
        <v>1000.749</v>
      </c>
      <c r="FC67" s="9">
        <v>885.96199999999999</v>
      </c>
      <c r="FD67" s="9">
        <v>1306.5889999999999</v>
      </c>
      <c r="FE67" s="9">
        <v>836.15800000000002</v>
      </c>
      <c r="FF67" s="9">
        <v>470.43099999999998</v>
      </c>
      <c r="FG67" s="9">
        <v>580.12199999999996</v>
      </c>
      <c r="FH67" s="9">
        <v>164.59100000000001</v>
      </c>
      <c r="FI67" s="9">
        <v>415.53100000000001</v>
      </c>
      <c r="FJ67" s="9">
        <v>197.714</v>
      </c>
      <c r="FK67" s="9">
        <v>104.004</v>
      </c>
      <c r="FL67" s="9">
        <v>93.71</v>
      </c>
      <c r="FM67" s="9">
        <v>42.55</v>
      </c>
      <c r="FN67" s="9">
        <v>28.614000000000001</v>
      </c>
      <c r="FO67" s="9">
        <v>13.936999999999999</v>
      </c>
      <c r="FP67" s="9">
        <v>16.395</v>
      </c>
      <c r="FQ67" s="9">
        <v>13.760999999999999</v>
      </c>
      <c r="FR67" s="9">
        <v>2.6339999999999999</v>
      </c>
      <c r="FS67" s="9">
        <v>9.5660000000000007</v>
      </c>
      <c r="FT67" s="9">
        <v>8.5519999999999996</v>
      </c>
      <c r="FU67" s="9">
        <v>1.0149999999999999</v>
      </c>
      <c r="FV67" s="9">
        <v>6.8280000000000003</v>
      </c>
      <c r="FW67" s="9">
        <v>5.2089999999999996</v>
      </c>
      <c r="FX67" s="9">
        <v>1.619</v>
      </c>
      <c r="FY67" s="9">
        <v>26.155000000000001</v>
      </c>
      <c r="FZ67" s="9">
        <v>14.853</v>
      </c>
      <c r="GA67" s="9">
        <v>11.303000000000001</v>
      </c>
      <c r="GB67" s="9">
        <v>168.81800000000001</v>
      </c>
      <c r="GC67" s="9">
        <v>85.245000000000005</v>
      </c>
      <c r="GD67" s="9">
        <v>83.572999999999993</v>
      </c>
      <c r="GE67" s="9">
        <v>60.509</v>
      </c>
      <c r="GF67" s="9">
        <v>41.234999999999999</v>
      </c>
      <c r="GG67" s="9">
        <v>19.274999999999999</v>
      </c>
      <c r="GH67" s="9">
        <v>108.309</v>
      </c>
      <c r="GI67" s="9">
        <v>44.011000000000003</v>
      </c>
      <c r="GJ67" s="9">
        <v>64.298000000000002</v>
      </c>
      <c r="GK67" s="9">
        <v>73.760000000000005</v>
      </c>
      <c r="GL67" s="9">
        <v>51.936</v>
      </c>
      <c r="GM67" s="9">
        <v>21.824000000000002</v>
      </c>
      <c r="GN67" s="9">
        <v>123.95399999999999</v>
      </c>
      <c r="GO67" s="9">
        <v>52.067999999999998</v>
      </c>
      <c r="GP67" s="9">
        <v>71.885999999999996</v>
      </c>
      <c r="GQ67" s="9">
        <v>117.875</v>
      </c>
      <c r="GR67" s="9">
        <v>52.561999999999998</v>
      </c>
      <c r="GS67" s="9">
        <v>65.313000000000002</v>
      </c>
      <c r="GT67" s="9">
        <v>563.25</v>
      </c>
      <c r="GU67" s="9">
        <v>341.173</v>
      </c>
      <c r="GV67" s="9">
        <v>222.07599999999999</v>
      </c>
      <c r="GW67" s="9">
        <v>262.83499999999998</v>
      </c>
      <c r="GX67" s="9">
        <v>187.822</v>
      </c>
      <c r="GY67" s="9">
        <v>75.013000000000005</v>
      </c>
      <c r="GZ67" s="9">
        <v>300.41399999999999</v>
      </c>
      <c r="HA67" s="9">
        <v>153.351</v>
      </c>
      <c r="HB67" s="9">
        <v>147.06299999999999</v>
      </c>
      <c r="HC67" s="9">
        <v>50.511000000000003</v>
      </c>
      <c r="HD67" s="9">
        <v>31.773</v>
      </c>
      <c r="HE67" s="9">
        <v>18.738</v>
      </c>
      <c r="HF67" s="9">
        <v>24.305</v>
      </c>
      <c r="HG67" s="9">
        <v>16.606000000000002</v>
      </c>
      <c r="HH67" s="9">
        <v>7.6989999999999998</v>
      </c>
      <c r="HI67" s="9">
        <v>8.1669999999999998</v>
      </c>
      <c r="HJ67" s="9">
        <v>6.2670000000000003</v>
      </c>
      <c r="HK67" s="9">
        <v>1.901</v>
      </c>
      <c r="HL67" s="9">
        <v>6.6050000000000004</v>
      </c>
      <c r="HM67" s="9">
        <v>5.0810000000000004</v>
      </c>
      <c r="HN67" s="9">
        <v>1.524</v>
      </c>
      <c r="HO67" s="9">
        <v>1.5620000000000001</v>
      </c>
      <c r="HP67" s="9">
        <v>1.1859999999999999</v>
      </c>
      <c r="HQ67" s="9">
        <v>0.376</v>
      </c>
      <c r="HR67" s="9">
        <v>16.137</v>
      </c>
      <c r="HS67" s="9">
        <v>10.339</v>
      </c>
      <c r="HT67" s="9">
        <v>5.7990000000000004</v>
      </c>
      <c r="HU67" s="9">
        <v>29.841000000000001</v>
      </c>
      <c r="HV67" s="9">
        <v>18.369</v>
      </c>
      <c r="HW67" s="9">
        <v>11.472</v>
      </c>
      <c r="HX67" s="9">
        <v>6.5449999999999999</v>
      </c>
      <c r="HY67" s="9">
        <v>4.9969999999999999</v>
      </c>
      <c r="HZ67" s="9">
        <v>1.548</v>
      </c>
      <c r="IA67" s="9">
        <v>23.295999999999999</v>
      </c>
      <c r="IB67" s="9">
        <v>13.372</v>
      </c>
      <c r="IC67" s="9">
        <v>9.9239999999999995</v>
      </c>
      <c r="ID67" s="9">
        <v>14.071999999999999</v>
      </c>
      <c r="IE67" s="9">
        <v>10.624000000000001</v>
      </c>
      <c r="IF67" s="9">
        <v>3.4489999999999998</v>
      </c>
      <c r="IG67" s="9">
        <v>36.438000000000002</v>
      </c>
      <c r="IH67" s="9">
        <v>21.149000000000001</v>
      </c>
      <c r="II67" s="9">
        <v>15.289</v>
      </c>
      <c r="IJ67" s="9">
        <v>29.902000000000001</v>
      </c>
      <c r="IK67" s="9">
        <v>18.452999999999999</v>
      </c>
      <c r="IL67" s="9">
        <v>11.448</v>
      </c>
      <c r="IM67" s="9">
        <v>4061.5790000000002</v>
      </c>
      <c r="IN67" s="9">
        <v>2168.36</v>
      </c>
      <c r="IO67" s="9">
        <v>1893.2190000000001</v>
      </c>
      <c r="IP67" s="9">
        <v>2805.7190000000001</v>
      </c>
      <c r="IQ67" s="9">
        <v>1753.2739999999999</v>
      </c>
    </row>
    <row r="68" spans="1:251">
      <c r="A68" s="10">
        <v>43556</v>
      </c>
      <c r="B68" s="9">
        <v>14.186</v>
      </c>
      <c r="C68" s="9">
        <v>19.957999999999998</v>
      </c>
      <c r="D68" s="9">
        <v>394.40199999999999</v>
      </c>
      <c r="E68" s="9">
        <v>237.89500000000001</v>
      </c>
      <c r="F68" s="9">
        <v>156.50700000000001</v>
      </c>
      <c r="G68" s="9">
        <v>193.059</v>
      </c>
      <c r="H68" s="9">
        <v>147.55600000000001</v>
      </c>
      <c r="I68" s="9">
        <v>45.503999999999998</v>
      </c>
      <c r="J68" s="9">
        <v>201.34299999999999</v>
      </c>
      <c r="K68" s="9">
        <v>90.338999999999999</v>
      </c>
      <c r="L68" s="9">
        <v>111.004</v>
      </c>
      <c r="M68" s="9">
        <v>214.423</v>
      </c>
      <c r="N68" s="9">
        <v>163.08000000000001</v>
      </c>
      <c r="O68" s="9">
        <v>51.343000000000004</v>
      </c>
      <c r="P68" s="9">
        <v>215.291</v>
      </c>
      <c r="Q68" s="9">
        <v>94.856999999999999</v>
      </c>
      <c r="R68" s="9">
        <v>120.434</v>
      </c>
      <c r="S68" s="9">
        <v>220.874</v>
      </c>
      <c r="T68" s="9">
        <v>104.74299999999999</v>
      </c>
      <c r="U68" s="9">
        <v>116.13200000000001</v>
      </c>
      <c r="V68" s="9">
        <v>2767.8879999999999</v>
      </c>
      <c r="W68" s="9">
        <v>1483.3969999999999</v>
      </c>
      <c r="X68" s="9">
        <v>1284.49</v>
      </c>
      <c r="Y68" s="9">
        <v>2059.453</v>
      </c>
      <c r="Z68" s="9">
        <v>1348.183</v>
      </c>
      <c r="AA68" s="9">
        <v>711.27</v>
      </c>
      <c r="AB68" s="9">
        <v>708.43499999999995</v>
      </c>
      <c r="AC68" s="9">
        <v>135.214</v>
      </c>
      <c r="AD68" s="9">
        <v>573.22</v>
      </c>
      <c r="AE68" s="9">
        <v>345.83800000000002</v>
      </c>
      <c r="AF68" s="9">
        <v>174.73099999999999</v>
      </c>
      <c r="AG68" s="9">
        <v>171.107</v>
      </c>
      <c r="AH68" s="9">
        <v>60.356000000000002</v>
      </c>
      <c r="AI68" s="9">
        <v>35.860999999999997</v>
      </c>
      <c r="AJ68" s="9">
        <v>24.494</v>
      </c>
      <c r="AK68" s="9">
        <v>28.779</v>
      </c>
      <c r="AL68" s="9">
        <v>23.334</v>
      </c>
      <c r="AM68" s="9">
        <v>5.4450000000000003</v>
      </c>
      <c r="AN68" s="9">
        <v>13.302</v>
      </c>
      <c r="AO68" s="9">
        <v>10.007999999999999</v>
      </c>
      <c r="AP68" s="9">
        <v>3.294</v>
      </c>
      <c r="AQ68" s="9">
        <v>15.477</v>
      </c>
      <c r="AR68" s="9">
        <v>13.327</v>
      </c>
      <c r="AS68" s="9">
        <v>2.1509999999999998</v>
      </c>
      <c r="AT68" s="9">
        <v>31.577000000000002</v>
      </c>
      <c r="AU68" s="9">
        <v>12.526999999999999</v>
      </c>
      <c r="AV68" s="9">
        <v>19.048999999999999</v>
      </c>
      <c r="AW68" s="9">
        <v>317.79599999999999</v>
      </c>
      <c r="AX68" s="9">
        <v>156.82</v>
      </c>
      <c r="AY68" s="9">
        <v>160.976</v>
      </c>
      <c r="AZ68" s="9">
        <v>133.49199999999999</v>
      </c>
      <c r="BA68" s="9">
        <v>102.502</v>
      </c>
      <c r="BB68" s="9">
        <v>30.99</v>
      </c>
      <c r="BC68" s="9">
        <v>184.30500000000001</v>
      </c>
      <c r="BD68" s="9">
        <v>54.317999999999998</v>
      </c>
      <c r="BE68" s="9">
        <v>129.98699999999999</v>
      </c>
      <c r="BF68" s="9">
        <v>153.35</v>
      </c>
      <c r="BG68" s="9">
        <v>118.164</v>
      </c>
      <c r="BH68" s="9">
        <v>35.186</v>
      </c>
      <c r="BI68" s="9">
        <v>192.488</v>
      </c>
      <c r="BJ68" s="9">
        <v>56.567</v>
      </c>
      <c r="BK68" s="9">
        <v>135.922</v>
      </c>
      <c r="BL68" s="9">
        <v>197.60599999999999</v>
      </c>
      <c r="BM68" s="9">
        <v>64.325999999999993</v>
      </c>
      <c r="BN68" s="9">
        <v>133.28100000000001</v>
      </c>
      <c r="BO68" s="9">
        <v>2623.3939999999998</v>
      </c>
      <c r="BP68" s="9">
        <v>1354.3109999999999</v>
      </c>
      <c r="BQ68" s="9">
        <v>1269.0830000000001</v>
      </c>
      <c r="BR68" s="9">
        <v>1956.5360000000001</v>
      </c>
      <c r="BS68" s="9">
        <v>1216.9259999999999</v>
      </c>
      <c r="BT68" s="9">
        <v>739.60900000000004</v>
      </c>
      <c r="BU68" s="9">
        <v>666.85799999999995</v>
      </c>
      <c r="BV68" s="9">
        <v>137.38399999999999</v>
      </c>
      <c r="BW68" s="9">
        <v>529.47400000000005</v>
      </c>
      <c r="BX68" s="9">
        <v>316.38799999999998</v>
      </c>
      <c r="BY68" s="9">
        <v>153.15899999999999</v>
      </c>
      <c r="BZ68" s="9">
        <v>163.22900000000001</v>
      </c>
      <c r="CA68" s="9">
        <v>64.253</v>
      </c>
      <c r="CB68" s="9">
        <v>35.377000000000002</v>
      </c>
      <c r="CC68" s="9">
        <v>28.875</v>
      </c>
      <c r="CD68" s="9">
        <v>28.878</v>
      </c>
      <c r="CE68" s="9">
        <v>22.088000000000001</v>
      </c>
      <c r="CF68" s="9">
        <v>6.7910000000000004</v>
      </c>
      <c r="CG68" s="9">
        <v>14.975</v>
      </c>
      <c r="CH68" s="9">
        <v>11.394</v>
      </c>
      <c r="CI68" s="9">
        <v>3.581</v>
      </c>
      <c r="CJ68" s="9">
        <v>13.904</v>
      </c>
      <c r="CK68" s="9">
        <v>10.694000000000001</v>
      </c>
      <c r="CL68" s="9">
        <v>3.2090000000000001</v>
      </c>
      <c r="CM68" s="9">
        <v>35.374000000000002</v>
      </c>
      <c r="CN68" s="9">
        <v>13.29</v>
      </c>
      <c r="CO68" s="9">
        <v>22.085000000000001</v>
      </c>
      <c r="CP68" s="9">
        <v>278.62900000000002</v>
      </c>
      <c r="CQ68" s="9">
        <v>135.04499999999999</v>
      </c>
      <c r="CR68" s="9">
        <v>143.584</v>
      </c>
      <c r="CS68" s="9">
        <v>111.976</v>
      </c>
      <c r="CT68" s="9">
        <v>79.807000000000002</v>
      </c>
      <c r="CU68" s="9">
        <v>32.17</v>
      </c>
      <c r="CV68" s="9">
        <v>166.65199999999999</v>
      </c>
      <c r="CW68" s="9">
        <v>55.238</v>
      </c>
      <c r="CX68" s="9">
        <v>111.414</v>
      </c>
      <c r="CY68" s="9">
        <v>133.041</v>
      </c>
      <c r="CZ68" s="9">
        <v>94.584999999999994</v>
      </c>
      <c r="DA68" s="9">
        <v>38.456000000000003</v>
      </c>
      <c r="DB68" s="9">
        <v>183.34800000000001</v>
      </c>
      <c r="DC68" s="9">
        <v>58.575000000000003</v>
      </c>
      <c r="DD68" s="9">
        <v>124.773</v>
      </c>
      <c r="DE68" s="9">
        <v>181.62700000000001</v>
      </c>
      <c r="DF68" s="9">
        <v>66.632000000000005</v>
      </c>
      <c r="DG68" s="9">
        <v>114.995</v>
      </c>
      <c r="DH68" s="9">
        <v>2454.6</v>
      </c>
      <c r="DI68" s="9">
        <v>1348.461</v>
      </c>
      <c r="DJ68" s="9">
        <v>1106.1389999999999</v>
      </c>
      <c r="DK68" s="9">
        <v>1558.0450000000001</v>
      </c>
      <c r="DL68" s="9">
        <v>1020.942</v>
      </c>
      <c r="DM68" s="9">
        <v>537.10299999999995</v>
      </c>
      <c r="DN68" s="9">
        <v>896.55499999999995</v>
      </c>
      <c r="DO68" s="9">
        <v>327.51900000000001</v>
      </c>
      <c r="DP68" s="9">
        <v>569.03599999999994</v>
      </c>
      <c r="DQ68" s="9">
        <v>251.119</v>
      </c>
      <c r="DR68" s="9">
        <v>140.72200000000001</v>
      </c>
      <c r="DS68" s="9">
        <v>110.398</v>
      </c>
      <c r="DT68" s="9">
        <v>74.766999999999996</v>
      </c>
      <c r="DU68" s="9">
        <v>50.331000000000003</v>
      </c>
      <c r="DV68" s="9">
        <v>24.436</v>
      </c>
      <c r="DW68" s="9">
        <v>26.106000000000002</v>
      </c>
      <c r="DX68" s="9">
        <v>21.538</v>
      </c>
      <c r="DY68" s="9">
        <v>4.5679999999999996</v>
      </c>
      <c r="DZ68" s="9">
        <v>15.727</v>
      </c>
      <c r="EA68" s="9">
        <v>12.627000000000001</v>
      </c>
      <c r="EB68" s="9">
        <v>3.101</v>
      </c>
      <c r="EC68" s="9">
        <v>10.379</v>
      </c>
      <c r="ED68" s="9">
        <v>8.9120000000000008</v>
      </c>
      <c r="EE68" s="9">
        <v>1.4670000000000001</v>
      </c>
      <c r="EF68" s="9">
        <v>48.661000000000001</v>
      </c>
      <c r="EG68" s="9">
        <v>28.792999999999999</v>
      </c>
      <c r="EH68" s="9">
        <v>19.867999999999999</v>
      </c>
      <c r="EI68" s="9">
        <v>203.95099999999999</v>
      </c>
      <c r="EJ68" s="9">
        <v>108.32299999999999</v>
      </c>
      <c r="EK68" s="9">
        <v>95.628</v>
      </c>
      <c r="EL68" s="9">
        <v>67.33</v>
      </c>
      <c r="EM68" s="9">
        <v>46.173999999999999</v>
      </c>
      <c r="EN68" s="9">
        <v>21.155000000000001</v>
      </c>
      <c r="EO68" s="9">
        <v>136.62100000000001</v>
      </c>
      <c r="EP68" s="9">
        <v>62.148000000000003</v>
      </c>
      <c r="EQ68" s="9">
        <v>74.471999999999994</v>
      </c>
      <c r="ER68" s="9">
        <v>86.405000000000001</v>
      </c>
      <c r="ES68" s="9">
        <v>62.634</v>
      </c>
      <c r="ET68" s="9">
        <v>23.771000000000001</v>
      </c>
      <c r="EU68" s="9">
        <v>164.715</v>
      </c>
      <c r="EV68" s="9">
        <v>78.087999999999994</v>
      </c>
      <c r="EW68" s="9">
        <v>86.626999999999995</v>
      </c>
      <c r="EX68" s="9">
        <v>152.34800000000001</v>
      </c>
      <c r="EY68" s="9">
        <v>74.775000000000006</v>
      </c>
      <c r="EZ68" s="9">
        <v>77.572999999999993</v>
      </c>
      <c r="FA68" s="9">
        <v>1887.1880000000001</v>
      </c>
      <c r="FB68" s="9">
        <v>1001.9450000000001</v>
      </c>
      <c r="FC68" s="9">
        <v>885.24300000000005</v>
      </c>
      <c r="FD68" s="9">
        <v>1297.769</v>
      </c>
      <c r="FE68" s="9">
        <v>836.38900000000001</v>
      </c>
      <c r="FF68" s="9">
        <v>461.37900000000002</v>
      </c>
      <c r="FG68" s="9">
        <v>589.41999999999996</v>
      </c>
      <c r="FH68" s="9">
        <v>165.55600000000001</v>
      </c>
      <c r="FI68" s="9">
        <v>423.863</v>
      </c>
      <c r="FJ68" s="9">
        <v>196.99700000000001</v>
      </c>
      <c r="FK68" s="9">
        <v>104.506</v>
      </c>
      <c r="FL68" s="9">
        <v>92.491</v>
      </c>
      <c r="FM68" s="9">
        <v>47.539000000000001</v>
      </c>
      <c r="FN68" s="9">
        <v>30.25</v>
      </c>
      <c r="FO68" s="9">
        <v>17.289000000000001</v>
      </c>
      <c r="FP68" s="9">
        <v>19.212</v>
      </c>
      <c r="FQ68" s="9">
        <v>16.478000000000002</v>
      </c>
      <c r="FR68" s="9">
        <v>2.734</v>
      </c>
      <c r="FS68" s="9">
        <v>11.672000000000001</v>
      </c>
      <c r="FT68" s="9">
        <v>9.8559999999999999</v>
      </c>
      <c r="FU68" s="9">
        <v>1.8169999999999999</v>
      </c>
      <c r="FV68" s="9">
        <v>7.54</v>
      </c>
      <c r="FW68" s="9">
        <v>6.6219999999999999</v>
      </c>
      <c r="FX68" s="9">
        <v>0.91800000000000004</v>
      </c>
      <c r="FY68" s="9">
        <v>28.327000000000002</v>
      </c>
      <c r="FZ68" s="9">
        <v>13.771000000000001</v>
      </c>
      <c r="GA68" s="9">
        <v>14.555</v>
      </c>
      <c r="GB68" s="9">
        <v>169.94</v>
      </c>
      <c r="GC68" s="9">
        <v>86.129000000000005</v>
      </c>
      <c r="GD68" s="9">
        <v>83.811000000000007</v>
      </c>
      <c r="GE68" s="9">
        <v>58.790999999999997</v>
      </c>
      <c r="GF68" s="9">
        <v>40.35</v>
      </c>
      <c r="GG68" s="9">
        <v>18.440999999999999</v>
      </c>
      <c r="GH68" s="9">
        <v>111.149</v>
      </c>
      <c r="GI68" s="9">
        <v>45.779000000000003</v>
      </c>
      <c r="GJ68" s="9">
        <v>65.37</v>
      </c>
      <c r="GK68" s="9">
        <v>72.212999999999994</v>
      </c>
      <c r="GL68" s="9">
        <v>52.258000000000003</v>
      </c>
      <c r="GM68" s="9">
        <v>19.954999999999998</v>
      </c>
      <c r="GN68" s="9">
        <v>124.78400000000001</v>
      </c>
      <c r="GO68" s="9">
        <v>52.247999999999998</v>
      </c>
      <c r="GP68" s="9">
        <v>72.536000000000001</v>
      </c>
      <c r="GQ68" s="9">
        <v>122.821</v>
      </c>
      <c r="GR68" s="9">
        <v>55.634999999999998</v>
      </c>
      <c r="GS68" s="9">
        <v>67.186999999999998</v>
      </c>
      <c r="GT68" s="9">
        <v>567.41200000000003</v>
      </c>
      <c r="GU68" s="9">
        <v>346.51600000000002</v>
      </c>
      <c r="GV68" s="9">
        <v>220.89599999999999</v>
      </c>
      <c r="GW68" s="9">
        <v>260.27600000000001</v>
      </c>
      <c r="GX68" s="9">
        <v>184.553</v>
      </c>
      <c r="GY68" s="9">
        <v>75.724000000000004</v>
      </c>
      <c r="GZ68" s="9">
        <v>307.13499999999999</v>
      </c>
      <c r="HA68" s="9">
        <v>161.96299999999999</v>
      </c>
      <c r="HB68" s="9">
        <v>145.172</v>
      </c>
      <c r="HC68" s="9">
        <v>54.122999999999998</v>
      </c>
      <c r="HD68" s="9">
        <v>36.216000000000001</v>
      </c>
      <c r="HE68" s="9">
        <v>17.907</v>
      </c>
      <c r="HF68" s="9">
        <v>27.228000000000002</v>
      </c>
      <c r="HG68" s="9">
        <v>20.082000000000001</v>
      </c>
      <c r="HH68" s="9">
        <v>7.1470000000000002</v>
      </c>
      <c r="HI68" s="9">
        <v>6.8940000000000001</v>
      </c>
      <c r="HJ68" s="9">
        <v>5.0599999999999996</v>
      </c>
      <c r="HK68" s="9">
        <v>1.8340000000000001</v>
      </c>
      <c r="HL68" s="9">
        <v>4.0549999999999997</v>
      </c>
      <c r="HM68" s="9">
        <v>2.7709999999999999</v>
      </c>
      <c r="HN68" s="9">
        <v>1.284</v>
      </c>
      <c r="HO68" s="9">
        <v>2.839</v>
      </c>
      <c r="HP68" s="9">
        <v>2.29</v>
      </c>
      <c r="HQ68" s="9">
        <v>0.54900000000000004</v>
      </c>
      <c r="HR68" s="9">
        <v>20.335000000000001</v>
      </c>
      <c r="HS68" s="9">
        <v>15.022</v>
      </c>
      <c r="HT68" s="9">
        <v>5.3129999999999997</v>
      </c>
      <c r="HU68" s="9">
        <v>34.011000000000003</v>
      </c>
      <c r="HV68" s="9">
        <v>22.193999999999999</v>
      </c>
      <c r="HW68" s="9">
        <v>11.816000000000001</v>
      </c>
      <c r="HX68" s="9">
        <v>8.5389999999999997</v>
      </c>
      <c r="HY68" s="9">
        <v>5.8250000000000002</v>
      </c>
      <c r="HZ68" s="9">
        <v>2.714</v>
      </c>
      <c r="IA68" s="9">
        <v>25.472000000000001</v>
      </c>
      <c r="IB68" s="9">
        <v>16.37</v>
      </c>
      <c r="IC68" s="9">
        <v>9.1020000000000003</v>
      </c>
      <c r="ID68" s="9">
        <v>14.192</v>
      </c>
      <c r="IE68" s="9">
        <v>10.375999999999999</v>
      </c>
      <c r="IF68" s="9">
        <v>3.8159999999999998</v>
      </c>
      <c r="IG68" s="9">
        <v>39.930999999999997</v>
      </c>
      <c r="IH68" s="9">
        <v>25.84</v>
      </c>
      <c r="II68" s="9">
        <v>14.090999999999999</v>
      </c>
      <c r="IJ68" s="9">
        <v>29.527000000000001</v>
      </c>
      <c r="IK68" s="9">
        <v>19.14</v>
      </c>
      <c r="IL68" s="9">
        <v>10.387</v>
      </c>
      <c r="IM68" s="9">
        <v>4100.2520000000004</v>
      </c>
      <c r="IN68" s="9">
        <v>2191.4479999999999</v>
      </c>
      <c r="IO68" s="9">
        <v>1908.8040000000001</v>
      </c>
      <c r="IP68" s="9">
        <v>2818.1030000000001</v>
      </c>
      <c r="IQ68" s="9">
        <v>1748.07</v>
      </c>
    </row>
    <row r="69" spans="1:251">
      <c r="A69" s="10">
        <v>43586</v>
      </c>
      <c r="B69" s="9">
        <v>16.248999999999999</v>
      </c>
      <c r="C69" s="9">
        <v>19.109000000000002</v>
      </c>
      <c r="D69" s="9">
        <v>411.61799999999999</v>
      </c>
      <c r="E69" s="9">
        <v>248.49799999999999</v>
      </c>
      <c r="F69" s="9">
        <v>163.12</v>
      </c>
      <c r="G69" s="9">
        <v>201.631</v>
      </c>
      <c r="H69" s="9">
        <v>152.89500000000001</v>
      </c>
      <c r="I69" s="9">
        <v>48.735999999999997</v>
      </c>
      <c r="J69" s="9">
        <v>209.98699999999999</v>
      </c>
      <c r="K69" s="9">
        <v>95.602999999999994</v>
      </c>
      <c r="L69" s="9">
        <v>114.384</v>
      </c>
      <c r="M69" s="9">
        <v>227.62799999999999</v>
      </c>
      <c r="N69" s="9">
        <v>173.60400000000001</v>
      </c>
      <c r="O69" s="9">
        <v>54.024999999999999</v>
      </c>
      <c r="P69" s="9">
        <v>224.149</v>
      </c>
      <c r="Q69" s="9">
        <v>100.86199999999999</v>
      </c>
      <c r="R69" s="9">
        <v>123.28700000000001</v>
      </c>
      <c r="S69" s="9">
        <v>230.35900000000001</v>
      </c>
      <c r="T69" s="9">
        <v>111.748</v>
      </c>
      <c r="U69" s="9">
        <v>118.611</v>
      </c>
      <c r="V69" s="9">
        <v>2772.1909999999998</v>
      </c>
      <c r="W69" s="9">
        <v>1480.626</v>
      </c>
      <c r="X69" s="9">
        <v>1291.5650000000001</v>
      </c>
      <c r="Y69" s="9">
        <v>2060.0929999999998</v>
      </c>
      <c r="Z69" s="9">
        <v>1357.9659999999999</v>
      </c>
      <c r="AA69" s="9">
        <v>702.12599999999998</v>
      </c>
      <c r="AB69" s="9">
        <v>712.09799999999996</v>
      </c>
      <c r="AC69" s="9">
        <v>122.65900000000001</v>
      </c>
      <c r="AD69" s="9">
        <v>589.43899999999996</v>
      </c>
      <c r="AE69" s="9">
        <v>347.42500000000001</v>
      </c>
      <c r="AF69" s="9">
        <v>173.28700000000001</v>
      </c>
      <c r="AG69" s="9">
        <v>174.137</v>
      </c>
      <c r="AH69" s="9">
        <v>64.995000000000005</v>
      </c>
      <c r="AI69" s="9">
        <v>33.569000000000003</v>
      </c>
      <c r="AJ69" s="9">
        <v>31.427</v>
      </c>
      <c r="AK69" s="9">
        <v>29.617999999999999</v>
      </c>
      <c r="AL69" s="9">
        <v>22.960999999999999</v>
      </c>
      <c r="AM69" s="9">
        <v>6.657</v>
      </c>
      <c r="AN69" s="9">
        <v>15.6</v>
      </c>
      <c r="AO69" s="9">
        <v>10.693</v>
      </c>
      <c r="AP69" s="9">
        <v>4.9080000000000004</v>
      </c>
      <c r="AQ69" s="9">
        <v>14.018000000000001</v>
      </c>
      <c r="AR69" s="9">
        <v>12.268000000000001</v>
      </c>
      <c r="AS69" s="9">
        <v>1.7490000000000001</v>
      </c>
      <c r="AT69" s="9">
        <v>35.377000000000002</v>
      </c>
      <c r="AU69" s="9">
        <v>10.606999999999999</v>
      </c>
      <c r="AV69" s="9">
        <v>24.77</v>
      </c>
      <c r="AW69" s="9">
        <v>313.709</v>
      </c>
      <c r="AX69" s="9">
        <v>154.607</v>
      </c>
      <c r="AY69" s="9">
        <v>159.102</v>
      </c>
      <c r="AZ69" s="9">
        <v>137.971</v>
      </c>
      <c r="BA69" s="9">
        <v>105.90600000000001</v>
      </c>
      <c r="BB69" s="9">
        <v>32.064999999999998</v>
      </c>
      <c r="BC69" s="9">
        <v>175.738</v>
      </c>
      <c r="BD69" s="9">
        <v>48.701000000000001</v>
      </c>
      <c r="BE69" s="9">
        <v>127.03700000000001</v>
      </c>
      <c r="BF69" s="9">
        <v>157.875</v>
      </c>
      <c r="BG69" s="9">
        <v>121.274</v>
      </c>
      <c r="BH69" s="9">
        <v>36.600999999999999</v>
      </c>
      <c r="BI69" s="9">
        <v>189.55</v>
      </c>
      <c r="BJ69" s="9">
        <v>52.014000000000003</v>
      </c>
      <c r="BK69" s="9">
        <v>137.536</v>
      </c>
      <c r="BL69" s="9">
        <v>191.33799999999999</v>
      </c>
      <c r="BM69" s="9">
        <v>59.393999999999998</v>
      </c>
      <c r="BN69" s="9">
        <v>131.94399999999999</v>
      </c>
      <c r="BO69" s="9">
        <v>2638.7170000000001</v>
      </c>
      <c r="BP69" s="9">
        <v>1364.2860000000001</v>
      </c>
      <c r="BQ69" s="9">
        <v>1274.43</v>
      </c>
      <c r="BR69" s="9">
        <v>1982.6759999999999</v>
      </c>
      <c r="BS69" s="9">
        <v>1229.884</v>
      </c>
      <c r="BT69" s="9">
        <v>752.79200000000003</v>
      </c>
      <c r="BU69" s="9">
        <v>656.04100000000005</v>
      </c>
      <c r="BV69" s="9">
        <v>134.40199999999999</v>
      </c>
      <c r="BW69" s="9">
        <v>521.63900000000001</v>
      </c>
      <c r="BX69" s="9">
        <v>334.36799999999999</v>
      </c>
      <c r="BY69" s="9">
        <v>164.208</v>
      </c>
      <c r="BZ69" s="9">
        <v>170.16</v>
      </c>
      <c r="CA69" s="9">
        <v>69.444999999999993</v>
      </c>
      <c r="CB69" s="9">
        <v>37.619</v>
      </c>
      <c r="CC69" s="9">
        <v>31.826000000000001</v>
      </c>
      <c r="CD69" s="9">
        <v>30.283000000000001</v>
      </c>
      <c r="CE69" s="9">
        <v>23.047000000000001</v>
      </c>
      <c r="CF69" s="9">
        <v>7.2350000000000003</v>
      </c>
      <c r="CG69" s="9">
        <v>16.105</v>
      </c>
      <c r="CH69" s="9">
        <v>12.58</v>
      </c>
      <c r="CI69" s="9">
        <v>3.524</v>
      </c>
      <c r="CJ69" s="9">
        <v>14.178000000000001</v>
      </c>
      <c r="CK69" s="9">
        <v>10.467000000000001</v>
      </c>
      <c r="CL69" s="9">
        <v>3.7109999999999999</v>
      </c>
      <c r="CM69" s="9">
        <v>39.161999999999999</v>
      </c>
      <c r="CN69" s="9">
        <v>14.571999999999999</v>
      </c>
      <c r="CO69" s="9">
        <v>24.59</v>
      </c>
      <c r="CP69" s="9">
        <v>298.14600000000002</v>
      </c>
      <c r="CQ69" s="9">
        <v>143.59800000000001</v>
      </c>
      <c r="CR69" s="9">
        <v>154.548</v>
      </c>
      <c r="CS69" s="9">
        <v>123.908</v>
      </c>
      <c r="CT69" s="9">
        <v>90.83</v>
      </c>
      <c r="CU69" s="9">
        <v>33.079000000000001</v>
      </c>
      <c r="CV69" s="9">
        <v>174.238</v>
      </c>
      <c r="CW69" s="9">
        <v>52.768999999999998</v>
      </c>
      <c r="CX69" s="9">
        <v>121.46899999999999</v>
      </c>
      <c r="CY69" s="9">
        <v>145.88</v>
      </c>
      <c r="CZ69" s="9">
        <v>107.06399999999999</v>
      </c>
      <c r="DA69" s="9">
        <v>38.814999999999998</v>
      </c>
      <c r="DB69" s="9">
        <v>188.489</v>
      </c>
      <c r="DC69" s="9">
        <v>57.143999999999998</v>
      </c>
      <c r="DD69" s="9">
        <v>131.345</v>
      </c>
      <c r="DE69" s="9">
        <v>190.34299999999999</v>
      </c>
      <c r="DF69" s="9">
        <v>65.349000000000004</v>
      </c>
      <c r="DG69" s="9">
        <v>124.994</v>
      </c>
      <c r="DH69" s="9">
        <v>2503.11</v>
      </c>
      <c r="DI69" s="9">
        <v>1385.7940000000001</v>
      </c>
      <c r="DJ69" s="9">
        <v>1117.316</v>
      </c>
      <c r="DK69" s="9">
        <v>1560.6110000000001</v>
      </c>
      <c r="DL69" s="9">
        <v>1034.7329999999999</v>
      </c>
      <c r="DM69" s="9">
        <v>525.87800000000004</v>
      </c>
      <c r="DN69" s="9">
        <v>942.49900000000002</v>
      </c>
      <c r="DO69" s="9">
        <v>351.06099999999998</v>
      </c>
      <c r="DP69" s="9">
        <v>591.43799999999999</v>
      </c>
      <c r="DQ69" s="9">
        <v>265.95999999999998</v>
      </c>
      <c r="DR69" s="9">
        <v>155.83199999999999</v>
      </c>
      <c r="DS69" s="9">
        <v>110.127</v>
      </c>
      <c r="DT69" s="9">
        <v>88.614999999999995</v>
      </c>
      <c r="DU69" s="9">
        <v>57.631</v>
      </c>
      <c r="DV69" s="9">
        <v>30.984000000000002</v>
      </c>
      <c r="DW69" s="9">
        <v>29.635000000000002</v>
      </c>
      <c r="DX69" s="9">
        <v>24.495999999999999</v>
      </c>
      <c r="DY69" s="9">
        <v>5.1379999999999999</v>
      </c>
      <c r="DZ69" s="9">
        <v>17.338000000000001</v>
      </c>
      <c r="EA69" s="9">
        <v>15.025</v>
      </c>
      <c r="EB69" s="9">
        <v>2.3119999999999998</v>
      </c>
      <c r="EC69" s="9">
        <v>12.297000000000001</v>
      </c>
      <c r="ED69" s="9">
        <v>9.4710000000000001</v>
      </c>
      <c r="EE69" s="9">
        <v>2.8260000000000001</v>
      </c>
      <c r="EF69" s="9">
        <v>58.981000000000002</v>
      </c>
      <c r="EG69" s="9">
        <v>33.134999999999998</v>
      </c>
      <c r="EH69" s="9">
        <v>25.846</v>
      </c>
      <c r="EI69" s="9">
        <v>207.50700000000001</v>
      </c>
      <c r="EJ69" s="9">
        <v>116.732</v>
      </c>
      <c r="EK69" s="9">
        <v>90.775000000000006</v>
      </c>
      <c r="EL69" s="9">
        <v>68.540999999999997</v>
      </c>
      <c r="EM69" s="9">
        <v>47.896000000000001</v>
      </c>
      <c r="EN69" s="9">
        <v>20.645</v>
      </c>
      <c r="EO69" s="9">
        <v>138.96600000000001</v>
      </c>
      <c r="EP69" s="9">
        <v>68.835999999999999</v>
      </c>
      <c r="EQ69" s="9">
        <v>70.13</v>
      </c>
      <c r="ER69" s="9">
        <v>92.387</v>
      </c>
      <c r="ES69" s="9">
        <v>67.186999999999998</v>
      </c>
      <c r="ET69" s="9">
        <v>25.2</v>
      </c>
      <c r="EU69" s="9">
        <v>173.572</v>
      </c>
      <c r="EV69" s="9">
        <v>88.644999999999996</v>
      </c>
      <c r="EW69" s="9">
        <v>84.927000000000007</v>
      </c>
      <c r="EX69" s="9">
        <v>156.304</v>
      </c>
      <c r="EY69" s="9">
        <v>83.861000000000004</v>
      </c>
      <c r="EZ69" s="9">
        <v>72.441999999999993</v>
      </c>
      <c r="FA69" s="9">
        <v>1902.4829999999999</v>
      </c>
      <c r="FB69" s="9">
        <v>1019.295</v>
      </c>
      <c r="FC69" s="9">
        <v>883.18799999999999</v>
      </c>
      <c r="FD69" s="9">
        <v>1292.7139999999999</v>
      </c>
      <c r="FE69" s="9">
        <v>843.30799999999999</v>
      </c>
      <c r="FF69" s="9">
        <v>449.40600000000001</v>
      </c>
      <c r="FG69" s="9">
        <v>609.76900000000001</v>
      </c>
      <c r="FH69" s="9">
        <v>175.98699999999999</v>
      </c>
      <c r="FI69" s="9">
        <v>433.78199999999998</v>
      </c>
      <c r="FJ69" s="9">
        <v>215.08600000000001</v>
      </c>
      <c r="FK69" s="9">
        <v>118.372</v>
      </c>
      <c r="FL69" s="9">
        <v>96.713999999999999</v>
      </c>
      <c r="FM69" s="9">
        <v>64.772999999999996</v>
      </c>
      <c r="FN69" s="9">
        <v>39.17</v>
      </c>
      <c r="FO69" s="9">
        <v>25.603999999999999</v>
      </c>
      <c r="FP69" s="9">
        <v>24.045999999999999</v>
      </c>
      <c r="FQ69" s="9">
        <v>19.831</v>
      </c>
      <c r="FR69" s="9">
        <v>4.2149999999999999</v>
      </c>
      <c r="FS69" s="9">
        <v>14.722</v>
      </c>
      <c r="FT69" s="9">
        <v>13.081</v>
      </c>
      <c r="FU69" s="9">
        <v>1.641</v>
      </c>
      <c r="FV69" s="9">
        <v>9.3239999999999998</v>
      </c>
      <c r="FW69" s="9">
        <v>6.75</v>
      </c>
      <c r="FX69" s="9">
        <v>2.5739999999999998</v>
      </c>
      <c r="FY69" s="9">
        <v>40.726999999999997</v>
      </c>
      <c r="FZ69" s="9">
        <v>19.338000000000001</v>
      </c>
      <c r="GA69" s="9">
        <v>21.388000000000002</v>
      </c>
      <c r="GB69" s="9">
        <v>173.38300000000001</v>
      </c>
      <c r="GC69" s="9">
        <v>91.575000000000003</v>
      </c>
      <c r="GD69" s="9">
        <v>81.808000000000007</v>
      </c>
      <c r="GE69" s="9">
        <v>60.656999999999996</v>
      </c>
      <c r="GF69" s="9">
        <v>41.323</v>
      </c>
      <c r="GG69" s="9">
        <v>19.334</v>
      </c>
      <c r="GH69" s="9">
        <v>112.726</v>
      </c>
      <c r="GI69" s="9">
        <v>50.252000000000002</v>
      </c>
      <c r="GJ69" s="9">
        <v>62.473999999999997</v>
      </c>
      <c r="GK69" s="9">
        <v>79.894999999999996</v>
      </c>
      <c r="GL69" s="9">
        <v>56.929000000000002</v>
      </c>
      <c r="GM69" s="9">
        <v>22.966000000000001</v>
      </c>
      <c r="GN69" s="9">
        <v>135.19</v>
      </c>
      <c r="GO69" s="9">
        <v>61.442</v>
      </c>
      <c r="GP69" s="9">
        <v>73.748000000000005</v>
      </c>
      <c r="GQ69" s="9">
        <v>127.44799999999999</v>
      </c>
      <c r="GR69" s="9">
        <v>63.332999999999998</v>
      </c>
      <c r="GS69" s="9">
        <v>64.114999999999995</v>
      </c>
      <c r="GT69" s="9">
        <v>600.62699999999995</v>
      </c>
      <c r="GU69" s="9">
        <v>366.49900000000002</v>
      </c>
      <c r="GV69" s="9">
        <v>234.12799999999999</v>
      </c>
      <c r="GW69" s="9">
        <v>267.89600000000002</v>
      </c>
      <c r="GX69" s="9">
        <v>191.42500000000001</v>
      </c>
      <c r="GY69" s="9">
        <v>76.471000000000004</v>
      </c>
      <c r="GZ69" s="9">
        <v>332.73</v>
      </c>
      <c r="HA69" s="9">
        <v>175.07400000000001</v>
      </c>
      <c r="HB69" s="9">
        <v>157.65700000000001</v>
      </c>
      <c r="HC69" s="9">
        <v>50.874000000000002</v>
      </c>
      <c r="HD69" s="9">
        <v>37.46</v>
      </c>
      <c r="HE69" s="9">
        <v>13.414</v>
      </c>
      <c r="HF69" s="9">
        <v>23.841999999999999</v>
      </c>
      <c r="HG69" s="9">
        <v>18.460999999999999</v>
      </c>
      <c r="HH69" s="9">
        <v>5.38</v>
      </c>
      <c r="HI69" s="9">
        <v>5.5880000000000001</v>
      </c>
      <c r="HJ69" s="9">
        <v>4.665</v>
      </c>
      <c r="HK69" s="9">
        <v>0.92300000000000004</v>
      </c>
      <c r="HL69" s="9">
        <v>2.6150000000000002</v>
      </c>
      <c r="HM69" s="9">
        <v>1.944</v>
      </c>
      <c r="HN69" s="9">
        <v>0.67100000000000004</v>
      </c>
      <c r="HO69" s="9">
        <v>2.9729999999999999</v>
      </c>
      <c r="HP69" s="9">
        <v>2.7210000000000001</v>
      </c>
      <c r="HQ69" s="9">
        <v>0.252</v>
      </c>
      <c r="HR69" s="9">
        <v>18.254000000000001</v>
      </c>
      <c r="HS69" s="9">
        <v>13.795999999999999</v>
      </c>
      <c r="HT69" s="9">
        <v>4.4569999999999999</v>
      </c>
      <c r="HU69" s="9">
        <v>34.125</v>
      </c>
      <c r="HV69" s="9">
        <v>25.157</v>
      </c>
      <c r="HW69" s="9">
        <v>8.9670000000000005</v>
      </c>
      <c r="HX69" s="9">
        <v>7.8840000000000003</v>
      </c>
      <c r="HY69" s="9">
        <v>6.5730000000000004</v>
      </c>
      <c r="HZ69" s="9">
        <v>1.3109999999999999</v>
      </c>
      <c r="IA69" s="9">
        <v>26.24</v>
      </c>
      <c r="IB69" s="9">
        <v>18.584</v>
      </c>
      <c r="IC69" s="9">
        <v>7.6559999999999997</v>
      </c>
      <c r="ID69" s="9">
        <v>12.492000000000001</v>
      </c>
      <c r="IE69" s="9">
        <v>10.257999999999999</v>
      </c>
      <c r="IF69" s="9">
        <v>2.234</v>
      </c>
      <c r="IG69" s="9">
        <v>38.381999999999998</v>
      </c>
      <c r="IH69" s="9">
        <v>27.202999999999999</v>
      </c>
      <c r="II69" s="9">
        <v>11.179</v>
      </c>
      <c r="IJ69" s="9">
        <v>28.856000000000002</v>
      </c>
      <c r="IK69" s="9">
        <v>20.529</v>
      </c>
      <c r="IL69" s="9">
        <v>8.327</v>
      </c>
      <c r="IM69" s="9">
        <v>4129.2309999999998</v>
      </c>
      <c r="IN69" s="9">
        <v>2217.1660000000002</v>
      </c>
      <c r="IO69" s="9">
        <v>1912.0650000000001</v>
      </c>
      <c r="IP69" s="9">
        <v>2832.9690000000001</v>
      </c>
      <c r="IQ69" s="9">
        <v>1776.3320000000001</v>
      </c>
    </row>
    <row r="70" spans="1:251">
      <c r="A70" s="10">
        <v>43617</v>
      </c>
      <c r="B70" s="9">
        <v>16.146000000000001</v>
      </c>
      <c r="C70" s="9">
        <v>18.062000000000001</v>
      </c>
      <c r="D70" s="9">
        <v>401.53800000000001</v>
      </c>
      <c r="E70" s="9">
        <v>240.65600000000001</v>
      </c>
      <c r="F70" s="9">
        <v>160.88200000000001</v>
      </c>
      <c r="G70" s="9">
        <v>197.684</v>
      </c>
      <c r="H70" s="9">
        <v>153.55500000000001</v>
      </c>
      <c r="I70" s="9">
        <v>44.13</v>
      </c>
      <c r="J70" s="9">
        <v>203.85400000000001</v>
      </c>
      <c r="K70" s="9">
        <v>87.102000000000004</v>
      </c>
      <c r="L70" s="9">
        <v>116.753</v>
      </c>
      <c r="M70" s="9">
        <v>221.3</v>
      </c>
      <c r="N70" s="9">
        <v>171.43</v>
      </c>
      <c r="O70" s="9">
        <v>49.871000000000002</v>
      </c>
      <c r="P70" s="9">
        <v>214.39099999999999</v>
      </c>
      <c r="Q70" s="9">
        <v>90.73</v>
      </c>
      <c r="R70" s="9">
        <v>123.661</v>
      </c>
      <c r="S70" s="9">
        <v>216.12899999999999</v>
      </c>
      <c r="T70" s="9">
        <v>96.781999999999996</v>
      </c>
      <c r="U70" s="9">
        <v>119.34699999999999</v>
      </c>
      <c r="V70" s="9">
        <v>2773.8969999999999</v>
      </c>
      <c r="W70" s="9">
        <v>1482.9010000000001</v>
      </c>
      <c r="X70" s="9">
        <v>1290.9960000000001</v>
      </c>
      <c r="Y70" s="9">
        <v>2069.248</v>
      </c>
      <c r="Z70" s="9">
        <v>1357.998</v>
      </c>
      <c r="AA70" s="9">
        <v>711.25</v>
      </c>
      <c r="AB70" s="9">
        <v>704.64800000000002</v>
      </c>
      <c r="AC70" s="9">
        <v>124.90300000000001</v>
      </c>
      <c r="AD70" s="9">
        <v>579.74599999999998</v>
      </c>
      <c r="AE70" s="9">
        <v>352.72399999999999</v>
      </c>
      <c r="AF70" s="9">
        <v>179.33600000000001</v>
      </c>
      <c r="AG70" s="9">
        <v>173.38800000000001</v>
      </c>
      <c r="AH70" s="9">
        <v>62.07</v>
      </c>
      <c r="AI70" s="9">
        <v>32.640999999999998</v>
      </c>
      <c r="AJ70" s="9">
        <v>29.43</v>
      </c>
      <c r="AK70" s="9">
        <v>32.828000000000003</v>
      </c>
      <c r="AL70" s="9">
        <v>24.17</v>
      </c>
      <c r="AM70" s="9">
        <v>8.6579999999999995</v>
      </c>
      <c r="AN70" s="9">
        <v>15.73</v>
      </c>
      <c r="AO70" s="9">
        <v>13.057</v>
      </c>
      <c r="AP70" s="9">
        <v>2.673</v>
      </c>
      <c r="AQ70" s="9">
        <v>17.097999999999999</v>
      </c>
      <c r="AR70" s="9">
        <v>11.112</v>
      </c>
      <c r="AS70" s="9">
        <v>5.9850000000000003</v>
      </c>
      <c r="AT70" s="9">
        <v>29.242000000000001</v>
      </c>
      <c r="AU70" s="9">
        <v>8.4710000000000001</v>
      </c>
      <c r="AV70" s="9">
        <v>20.771000000000001</v>
      </c>
      <c r="AW70" s="9">
        <v>315.14999999999998</v>
      </c>
      <c r="AX70" s="9">
        <v>159.87200000000001</v>
      </c>
      <c r="AY70" s="9">
        <v>155.27799999999999</v>
      </c>
      <c r="AZ70" s="9">
        <v>138.18199999999999</v>
      </c>
      <c r="BA70" s="9">
        <v>106.32899999999999</v>
      </c>
      <c r="BB70" s="9">
        <v>31.853000000000002</v>
      </c>
      <c r="BC70" s="9">
        <v>176.96799999999999</v>
      </c>
      <c r="BD70" s="9">
        <v>53.542999999999999</v>
      </c>
      <c r="BE70" s="9">
        <v>123.425</v>
      </c>
      <c r="BF70" s="9">
        <v>163.178</v>
      </c>
      <c r="BG70" s="9">
        <v>123.754</v>
      </c>
      <c r="BH70" s="9">
        <v>39.423999999999999</v>
      </c>
      <c r="BI70" s="9">
        <v>189.54599999999999</v>
      </c>
      <c r="BJ70" s="9">
        <v>55.582000000000001</v>
      </c>
      <c r="BK70" s="9">
        <v>133.964</v>
      </c>
      <c r="BL70" s="9">
        <v>192.69800000000001</v>
      </c>
      <c r="BM70" s="9">
        <v>66.599999999999994</v>
      </c>
      <c r="BN70" s="9">
        <v>126.098</v>
      </c>
      <c r="BO70" s="9">
        <v>2619.3090000000002</v>
      </c>
      <c r="BP70" s="9">
        <v>1349.287</v>
      </c>
      <c r="BQ70" s="9">
        <v>1270.0219999999999</v>
      </c>
      <c r="BR70" s="9">
        <v>1960.404</v>
      </c>
      <c r="BS70" s="9">
        <v>1216.704</v>
      </c>
      <c r="BT70" s="9">
        <v>743.7</v>
      </c>
      <c r="BU70" s="9">
        <v>658.90499999999997</v>
      </c>
      <c r="BV70" s="9">
        <v>132.583</v>
      </c>
      <c r="BW70" s="9">
        <v>526.322</v>
      </c>
      <c r="BX70" s="9">
        <v>312.35500000000002</v>
      </c>
      <c r="BY70" s="9">
        <v>157.024</v>
      </c>
      <c r="BZ70" s="9">
        <v>155.33099999999999</v>
      </c>
      <c r="CA70" s="9">
        <v>56.290999999999997</v>
      </c>
      <c r="CB70" s="9">
        <v>34.21</v>
      </c>
      <c r="CC70" s="9">
        <v>22.081</v>
      </c>
      <c r="CD70" s="9">
        <v>29.042000000000002</v>
      </c>
      <c r="CE70" s="9">
        <v>21.268000000000001</v>
      </c>
      <c r="CF70" s="9">
        <v>7.774</v>
      </c>
      <c r="CG70" s="9">
        <v>16.379000000000001</v>
      </c>
      <c r="CH70" s="9">
        <v>11.157999999999999</v>
      </c>
      <c r="CI70" s="9">
        <v>5.22</v>
      </c>
      <c r="CJ70" s="9">
        <v>12.663</v>
      </c>
      <c r="CK70" s="9">
        <v>10.11</v>
      </c>
      <c r="CL70" s="9">
        <v>2.5539999999999998</v>
      </c>
      <c r="CM70" s="9">
        <v>27.248999999999999</v>
      </c>
      <c r="CN70" s="9">
        <v>12.942</v>
      </c>
      <c r="CO70" s="9">
        <v>14.307</v>
      </c>
      <c r="CP70" s="9">
        <v>280.89999999999998</v>
      </c>
      <c r="CQ70" s="9">
        <v>138.636</v>
      </c>
      <c r="CR70" s="9">
        <v>142.26400000000001</v>
      </c>
      <c r="CS70" s="9">
        <v>122.955</v>
      </c>
      <c r="CT70" s="9">
        <v>91.141999999999996</v>
      </c>
      <c r="CU70" s="9">
        <v>31.812999999999999</v>
      </c>
      <c r="CV70" s="9">
        <v>157.94499999999999</v>
      </c>
      <c r="CW70" s="9">
        <v>47.494</v>
      </c>
      <c r="CX70" s="9">
        <v>110.452</v>
      </c>
      <c r="CY70" s="9">
        <v>142.398</v>
      </c>
      <c r="CZ70" s="9">
        <v>105.004</v>
      </c>
      <c r="DA70" s="9">
        <v>37.393999999999998</v>
      </c>
      <c r="DB70" s="9">
        <v>169.95699999999999</v>
      </c>
      <c r="DC70" s="9">
        <v>52.02</v>
      </c>
      <c r="DD70" s="9">
        <v>117.937</v>
      </c>
      <c r="DE70" s="9">
        <v>174.32400000000001</v>
      </c>
      <c r="DF70" s="9">
        <v>58.652000000000001</v>
      </c>
      <c r="DG70" s="9">
        <v>115.672</v>
      </c>
      <c r="DH70" s="9">
        <v>2519.8130000000001</v>
      </c>
      <c r="DI70" s="9">
        <v>1387.5719999999999</v>
      </c>
      <c r="DJ70" s="9">
        <v>1132.241</v>
      </c>
      <c r="DK70" s="9">
        <v>1579.125</v>
      </c>
      <c r="DL70" s="9">
        <v>1031.6669999999999</v>
      </c>
      <c r="DM70" s="9">
        <v>547.45699999999999</v>
      </c>
      <c r="DN70" s="9">
        <v>940.68899999999996</v>
      </c>
      <c r="DO70" s="9">
        <v>355.90499999999997</v>
      </c>
      <c r="DP70" s="9">
        <v>584.78399999999999</v>
      </c>
      <c r="DQ70" s="9">
        <v>265.22399999999999</v>
      </c>
      <c r="DR70" s="9">
        <v>152.976</v>
      </c>
      <c r="DS70" s="9">
        <v>112.248</v>
      </c>
      <c r="DT70" s="9">
        <v>81.263000000000005</v>
      </c>
      <c r="DU70" s="9">
        <v>52.381</v>
      </c>
      <c r="DV70" s="9">
        <v>28.882000000000001</v>
      </c>
      <c r="DW70" s="9">
        <v>22.323</v>
      </c>
      <c r="DX70" s="9">
        <v>17.100000000000001</v>
      </c>
      <c r="DY70" s="9">
        <v>5.2220000000000004</v>
      </c>
      <c r="DZ70" s="9">
        <v>13.704000000000001</v>
      </c>
      <c r="EA70" s="9">
        <v>10.46</v>
      </c>
      <c r="EB70" s="9">
        <v>3.2440000000000002</v>
      </c>
      <c r="EC70" s="9">
        <v>8.6189999999999998</v>
      </c>
      <c r="ED70" s="9">
        <v>6.64</v>
      </c>
      <c r="EE70" s="9">
        <v>1.9790000000000001</v>
      </c>
      <c r="EF70" s="9">
        <v>58.94</v>
      </c>
      <c r="EG70" s="9">
        <v>35.280999999999999</v>
      </c>
      <c r="EH70" s="9">
        <v>23.66</v>
      </c>
      <c r="EI70" s="9">
        <v>208.05199999999999</v>
      </c>
      <c r="EJ70" s="9">
        <v>115.709</v>
      </c>
      <c r="EK70" s="9">
        <v>92.343000000000004</v>
      </c>
      <c r="EL70" s="9">
        <v>70.001999999999995</v>
      </c>
      <c r="EM70" s="9">
        <v>44.914999999999999</v>
      </c>
      <c r="EN70" s="9">
        <v>25.088000000000001</v>
      </c>
      <c r="EO70" s="9">
        <v>138.05000000000001</v>
      </c>
      <c r="EP70" s="9">
        <v>70.793999999999997</v>
      </c>
      <c r="EQ70" s="9">
        <v>67.254999999999995</v>
      </c>
      <c r="ER70" s="9">
        <v>89.471999999999994</v>
      </c>
      <c r="ES70" s="9">
        <v>60.143000000000001</v>
      </c>
      <c r="ET70" s="9">
        <v>29.33</v>
      </c>
      <c r="EU70" s="9">
        <v>175.751</v>
      </c>
      <c r="EV70" s="9">
        <v>92.832999999999998</v>
      </c>
      <c r="EW70" s="9">
        <v>82.918000000000006</v>
      </c>
      <c r="EX70" s="9">
        <v>151.75299999999999</v>
      </c>
      <c r="EY70" s="9">
        <v>81.254999999999995</v>
      </c>
      <c r="EZ70" s="9">
        <v>70.498999999999995</v>
      </c>
      <c r="FA70" s="9">
        <v>1909.114</v>
      </c>
      <c r="FB70" s="9">
        <v>1020.401</v>
      </c>
      <c r="FC70" s="9">
        <v>888.71199999999999</v>
      </c>
      <c r="FD70" s="9">
        <v>1303.1379999999999</v>
      </c>
      <c r="FE70" s="9">
        <v>841.98299999999995</v>
      </c>
      <c r="FF70" s="9">
        <v>461.15499999999997</v>
      </c>
      <c r="FG70" s="9">
        <v>605.976</v>
      </c>
      <c r="FH70" s="9">
        <v>178.41800000000001</v>
      </c>
      <c r="FI70" s="9">
        <v>427.55799999999999</v>
      </c>
      <c r="FJ70" s="9">
        <v>202.64699999999999</v>
      </c>
      <c r="FK70" s="9">
        <v>110.11199999999999</v>
      </c>
      <c r="FL70" s="9">
        <v>92.534999999999997</v>
      </c>
      <c r="FM70" s="9">
        <v>53.290999999999997</v>
      </c>
      <c r="FN70" s="9">
        <v>32.707000000000001</v>
      </c>
      <c r="FO70" s="9">
        <v>20.584</v>
      </c>
      <c r="FP70" s="9">
        <v>16.111999999999998</v>
      </c>
      <c r="FQ70" s="9">
        <v>12.456</v>
      </c>
      <c r="FR70" s="9">
        <v>3.6560000000000001</v>
      </c>
      <c r="FS70" s="9">
        <v>11.531000000000001</v>
      </c>
      <c r="FT70" s="9">
        <v>8.7070000000000007</v>
      </c>
      <c r="FU70" s="9">
        <v>2.8239999999999998</v>
      </c>
      <c r="FV70" s="9">
        <v>4.5810000000000004</v>
      </c>
      <c r="FW70" s="9">
        <v>3.7490000000000001</v>
      </c>
      <c r="FX70" s="9">
        <v>0.83199999999999996</v>
      </c>
      <c r="FY70" s="9">
        <v>37.179000000000002</v>
      </c>
      <c r="FZ70" s="9">
        <v>20.251000000000001</v>
      </c>
      <c r="GA70" s="9">
        <v>16.928000000000001</v>
      </c>
      <c r="GB70" s="9">
        <v>168.22300000000001</v>
      </c>
      <c r="GC70" s="9">
        <v>88.903999999999996</v>
      </c>
      <c r="GD70" s="9">
        <v>79.319000000000003</v>
      </c>
      <c r="GE70" s="9">
        <v>57.354999999999997</v>
      </c>
      <c r="GF70" s="9">
        <v>37.085999999999999</v>
      </c>
      <c r="GG70" s="9">
        <v>20.268999999999998</v>
      </c>
      <c r="GH70" s="9">
        <v>110.86799999999999</v>
      </c>
      <c r="GI70" s="9">
        <v>51.817999999999998</v>
      </c>
      <c r="GJ70" s="9">
        <v>59.051000000000002</v>
      </c>
      <c r="GK70" s="9">
        <v>70.614000000000004</v>
      </c>
      <c r="GL70" s="9">
        <v>47.668999999999997</v>
      </c>
      <c r="GM70" s="9">
        <v>22.945</v>
      </c>
      <c r="GN70" s="9">
        <v>132.03399999999999</v>
      </c>
      <c r="GO70" s="9">
        <v>62.442999999999998</v>
      </c>
      <c r="GP70" s="9">
        <v>69.59</v>
      </c>
      <c r="GQ70" s="9">
        <v>122.4</v>
      </c>
      <c r="GR70" s="9">
        <v>60.524999999999999</v>
      </c>
      <c r="GS70" s="9">
        <v>61.875</v>
      </c>
      <c r="GT70" s="9">
        <v>610.70000000000005</v>
      </c>
      <c r="GU70" s="9">
        <v>367.17099999999999</v>
      </c>
      <c r="GV70" s="9">
        <v>243.529</v>
      </c>
      <c r="GW70" s="9">
        <v>275.98700000000002</v>
      </c>
      <c r="GX70" s="9">
        <v>189.684</v>
      </c>
      <c r="GY70" s="9">
        <v>86.302999999999997</v>
      </c>
      <c r="GZ70" s="9">
        <v>334.71300000000002</v>
      </c>
      <c r="HA70" s="9">
        <v>177.48699999999999</v>
      </c>
      <c r="HB70" s="9">
        <v>157.226</v>
      </c>
      <c r="HC70" s="9">
        <v>62.576999999999998</v>
      </c>
      <c r="HD70" s="9">
        <v>42.863999999999997</v>
      </c>
      <c r="HE70" s="9">
        <v>19.712</v>
      </c>
      <c r="HF70" s="9">
        <v>27.972000000000001</v>
      </c>
      <c r="HG70" s="9">
        <v>19.675000000000001</v>
      </c>
      <c r="HH70" s="9">
        <v>8.298</v>
      </c>
      <c r="HI70" s="9">
        <v>6.2110000000000003</v>
      </c>
      <c r="HJ70" s="9">
        <v>4.6449999999999996</v>
      </c>
      <c r="HK70" s="9">
        <v>1.5660000000000001</v>
      </c>
      <c r="HL70" s="9">
        <v>2.173</v>
      </c>
      <c r="HM70" s="9">
        <v>1.7529999999999999</v>
      </c>
      <c r="HN70" s="9">
        <v>0.41899999999999998</v>
      </c>
      <c r="HO70" s="9">
        <v>4.0380000000000003</v>
      </c>
      <c r="HP70" s="9">
        <v>2.8919999999999999</v>
      </c>
      <c r="HQ70" s="9">
        <v>1.147</v>
      </c>
      <c r="HR70" s="9">
        <v>21.760999999999999</v>
      </c>
      <c r="HS70" s="9">
        <v>15.03</v>
      </c>
      <c r="HT70" s="9">
        <v>6.7320000000000002</v>
      </c>
      <c r="HU70" s="9">
        <v>39.829000000000001</v>
      </c>
      <c r="HV70" s="9">
        <v>26.806000000000001</v>
      </c>
      <c r="HW70" s="9">
        <v>13.023</v>
      </c>
      <c r="HX70" s="9">
        <v>12.648</v>
      </c>
      <c r="HY70" s="9">
        <v>7.8289999999999997</v>
      </c>
      <c r="HZ70" s="9">
        <v>4.819</v>
      </c>
      <c r="IA70" s="9">
        <v>27.181000000000001</v>
      </c>
      <c r="IB70" s="9">
        <v>18.977</v>
      </c>
      <c r="IC70" s="9">
        <v>8.2050000000000001</v>
      </c>
      <c r="ID70" s="9">
        <v>18.859000000000002</v>
      </c>
      <c r="IE70" s="9">
        <v>12.474</v>
      </c>
      <c r="IF70" s="9">
        <v>6.3849999999999998</v>
      </c>
      <c r="IG70" s="9">
        <v>43.718000000000004</v>
      </c>
      <c r="IH70" s="9">
        <v>30.39</v>
      </c>
      <c r="II70" s="9">
        <v>13.327999999999999</v>
      </c>
      <c r="IJ70" s="9">
        <v>29.353999999999999</v>
      </c>
      <c r="IK70" s="9">
        <v>20.73</v>
      </c>
      <c r="IL70" s="9">
        <v>8.6240000000000006</v>
      </c>
      <c r="IM70" s="9">
        <v>4111.8469999999998</v>
      </c>
      <c r="IN70" s="9">
        <v>2202.3690000000001</v>
      </c>
      <c r="IO70" s="9">
        <v>1909.4780000000001</v>
      </c>
      <c r="IP70" s="9">
        <v>2854.5740000000001</v>
      </c>
      <c r="IQ70" s="9">
        <v>1773.846</v>
      </c>
    </row>
    <row r="71" spans="1:251">
      <c r="A71" s="10">
        <v>43647</v>
      </c>
      <c r="B71" s="9">
        <v>14.379</v>
      </c>
      <c r="C71" s="9">
        <v>17.294</v>
      </c>
      <c r="D71" s="9">
        <v>396.892</v>
      </c>
      <c r="E71" s="9">
        <v>233.24299999999999</v>
      </c>
      <c r="F71" s="9">
        <v>163.649</v>
      </c>
      <c r="G71" s="9">
        <v>196.79499999999999</v>
      </c>
      <c r="H71" s="9">
        <v>151.15799999999999</v>
      </c>
      <c r="I71" s="9">
        <v>45.637999999999998</v>
      </c>
      <c r="J71" s="9">
        <v>200.09700000000001</v>
      </c>
      <c r="K71" s="9">
        <v>82.084999999999994</v>
      </c>
      <c r="L71" s="9">
        <v>118.012</v>
      </c>
      <c r="M71" s="9">
        <v>223.44399999999999</v>
      </c>
      <c r="N71" s="9">
        <v>172.316</v>
      </c>
      <c r="O71" s="9">
        <v>51.128</v>
      </c>
      <c r="P71" s="9">
        <v>213.48500000000001</v>
      </c>
      <c r="Q71" s="9">
        <v>85.899000000000001</v>
      </c>
      <c r="R71" s="9">
        <v>127.586</v>
      </c>
      <c r="S71" s="9">
        <v>221.46799999999999</v>
      </c>
      <c r="T71" s="9">
        <v>98.918999999999997</v>
      </c>
      <c r="U71" s="9">
        <v>122.54900000000001</v>
      </c>
      <c r="V71" s="9">
        <v>2761.652</v>
      </c>
      <c r="W71" s="9">
        <v>1480.175</v>
      </c>
      <c r="X71" s="9">
        <v>1281.4770000000001</v>
      </c>
      <c r="Y71" s="9">
        <v>2082.3040000000001</v>
      </c>
      <c r="Z71" s="9">
        <v>1356.115</v>
      </c>
      <c r="AA71" s="9">
        <v>726.18899999999996</v>
      </c>
      <c r="AB71" s="9">
        <v>679.34799999999996</v>
      </c>
      <c r="AC71" s="9">
        <v>124.06</v>
      </c>
      <c r="AD71" s="9">
        <v>555.28800000000001</v>
      </c>
      <c r="AE71" s="9">
        <v>360.25400000000002</v>
      </c>
      <c r="AF71" s="9">
        <v>192.55500000000001</v>
      </c>
      <c r="AG71" s="9">
        <v>167.69800000000001</v>
      </c>
      <c r="AH71" s="9">
        <v>67.257999999999996</v>
      </c>
      <c r="AI71" s="9">
        <v>39.661999999999999</v>
      </c>
      <c r="AJ71" s="9">
        <v>27.596</v>
      </c>
      <c r="AK71" s="9">
        <v>38.694000000000003</v>
      </c>
      <c r="AL71" s="9">
        <v>31.302</v>
      </c>
      <c r="AM71" s="9">
        <v>7.3920000000000003</v>
      </c>
      <c r="AN71" s="9">
        <v>18.995000000000001</v>
      </c>
      <c r="AO71" s="9">
        <v>14.259</v>
      </c>
      <c r="AP71" s="9">
        <v>4.7359999999999998</v>
      </c>
      <c r="AQ71" s="9">
        <v>19.699000000000002</v>
      </c>
      <c r="AR71" s="9">
        <v>17.042999999999999</v>
      </c>
      <c r="AS71" s="9">
        <v>2.6560000000000001</v>
      </c>
      <c r="AT71" s="9">
        <v>28.564</v>
      </c>
      <c r="AU71" s="9">
        <v>8.36</v>
      </c>
      <c r="AV71" s="9">
        <v>20.204000000000001</v>
      </c>
      <c r="AW71" s="9">
        <v>326.59100000000001</v>
      </c>
      <c r="AX71" s="9">
        <v>171.631</v>
      </c>
      <c r="AY71" s="9">
        <v>154.959</v>
      </c>
      <c r="AZ71" s="9">
        <v>153.75399999999999</v>
      </c>
      <c r="BA71" s="9">
        <v>118.669</v>
      </c>
      <c r="BB71" s="9">
        <v>35.085000000000001</v>
      </c>
      <c r="BC71" s="9">
        <v>172.83600000000001</v>
      </c>
      <c r="BD71" s="9">
        <v>52.962000000000003</v>
      </c>
      <c r="BE71" s="9">
        <v>119.875</v>
      </c>
      <c r="BF71" s="9">
        <v>179.161</v>
      </c>
      <c r="BG71" s="9">
        <v>138.351</v>
      </c>
      <c r="BH71" s="9">
        <v>40.811</v>
      </c>
      <c r="BI71" s="9">
        <v>181.09299999999999</v>
      </c>
      <c r="BJ71" s="9">
        <v>54.204999999999998</v>
      </c>
      <c r="BK71" s="9">
        <v>126.88800000000001</v>
      </c>
      <c r="BL71" s="9">
        <v>191.83099999999999</v>
      </c>
      <c r="BM71" s="9">
        <v>67.221000000000004</v>
      </c>
      <c r="BN71" s="9">
        <v>124.611</v>
      </c>
      <c r="BO71" s="9">
        <v>2623.59</v>
      </c>
      <c r="BP71" s="9">
        <v>1347.5350000000001</v>
      </c>
      <c r="BQ71" s="9">
        <v>1276.0550000000001</v>
      </c>
      <c r="BR71" s="9">
        <v>1976.116</v>
      </c>
      <c r="BS71" s="9">
        <v>1210.9059999999999</v>
      </c>
      <c r="BT71" s="9">
        <v>765.21</v>
      </c>
      <c r="BU71" s="9">
        <v>647.47400000000005</v>
      </c>
      <c r="BV71" s="9">
        <v>136.62899999999999</v>
      </c>
      <c r="BW71" s="9">
        <v>510.84500000000003</v>
      </c>
      <c r="BX71" s="9">
        <v>309.72899999999998</v>
      </c>
      <c r="BY71" s="9">
        <v>146.221</v>
      </c>
      <c r="BZ71" s="9">
        <v>163.50800000000001</v>
      </c>
      <c r="CA71" s="9">
        <v>64.384</v>
      </c>
      <c r="CB71" s="9">
        <v>37.194000000000003</v>
      </c>
      <c r="CC71" s="9">
        <v>27.19</v>
      </c>
      <c r="CD71" s="9">
        <v>31.783000000000001</v>
      </c>
      <c r="CE71" s="9">
        <v>21.332999999999998</v>
      </c>
      <c r="CF71" s="9">
        <v>10.45</v>
      </c>
      <c r="CG71" s="9">
        <v>19.817</v>
      </c>
      <c r="CH71" s="9">
        <v>11.089</v>
      </c>
      <c r="CI71" s="9">
        <v>8.7279999999999998</v>
      </c>
      <c r="CJ71" s="9">
        <v>11.965999999999999</v>
      </c>
      <c r="CK71" s="9">
        <v>10.244</v>
      </c>
      <c r="CL71" s="9">
        <v>1.722</v>
      </c>
      <c r="CM71" s="9">
        <v>32.600999999999999</v>
      </c>
      <c r="CN71" s="9">
        <v>15.86</v>
      </c>
      <c r="CO71" s="9">
        <v>16.739999999999998</v>
      </c>
      <c r="CP71" s="9">
        <v>278.04700000000003</v>
      </c>
      <c r="CQ71" s="9">
        <v>129.24199999999999</v>
      </c>
      <c r="CR71" s="9">
        <v>148.80500000000001</v>
      </c>
      <c r="CS71" s="9">
        <v>115.10899999999999</v>
      </c>
      <c r="CT71" s="9">
        <v>77.926000000000002</v>
      </c>
      <c r="CU71" s="9">
        <v>37.183</v>
      </c>
      <c r="CV71" s="9">
        <v>162.93799999999999</v>
      </c>
      <c r="CW71" s="9">
        <v>51.316000000000003</v>
      </c>
      <c r="CX71" s="9">
        <v>111.621</v>
      </c>
      <c r="CY71" s="9">
        <v>136.46700000000001</v>
      </c>
      <c r="CZ71" s="9">
        <v>92.025999999999996</v>
      </c>
      <c r="DA71" s="9">
        <v>44.441000000000003</v>
      </c>
      <c r="DB71" s="9">
        <v>173.261</v>
      </c>
      <c r="DC71" s="9">
        <v>54.195</v>
      </c>
      <c r="DD71" s="9">
        <v>119.06699999999999</v>
      </c>
      <c r="DE71" s="9">
        <v>182.755</v>
      </c>
      <c r="DF71" s="9">
        <v>62.405000000000001</v>
      </c>
      <c r="DG71" s="9">
        <v>120.349</v>
      </c>
      <c r="DH71" s="9">
        <v>2505.4749999999999</v>
      </c>
      <c r="DI71" s="9">
        <v>1381.3130000000001</v>
      </c>
      <c r="DJ71" s="9">
        <v>1124.162</v>
      </c>
      <c r="DK71" s="9">
        <v>1549.559</v>
      </c>
      <c r="DL71" s="9">
        <v>1020.398</v>
      </c>
      <c r="DM71" s="9">
        <v>529.16099999999994</v>
      </c>
      <c r="DN71" s="9">
        <v>955.91600000000005</v>
      </c>
      <c r="DO71" s="9">
        <v>360.91500000000002</v>
      </c>
      <c r="DP71" s="9">
        <v>595</v>
      </c>
      <c r="DQ71" s="9">
        <v>277.17500000000001</v>
      </c>
      <c r="DR71" s="9">
        <v>157.50800000000001</v>
      </c>
      <c r="DS71" s="9">
        <v>119.667</v>
      </c>
      <c r="DT71" s="9">
        <v>85.697999999999993</v>
      </c>
      <c r="DU71" s="9">
        <v>54.942999999999998</v>
      </c>
      <c r="DV71" s="9">
        <v>30.754999999999999</v>
      </c>
      <c r="DW71" s="9">
        <v>26.887</v>
      </c>
      <c r="DX71" s="9">
        <v>22.683</v>
      </c>
      <c r="DY71" s="9">
        <v>4.2039999999999997</v>
      </c>
      <c r="DZ71" s="9">
        <v>14.977</v>
      </c>
      <c r="EA71" s="9">
        <v>14.02</v>
      </c>
      <c r="EB71" s="9">
        <v>0.95699999999999996</v>
      </c>
      <c r="EC71" s="9">
        <v>11.91</v>
      </c>
      <c r="ED71" s="9">
        <v>8.6620000000000008</v>
      </c>
      <c r="EE71" s="9">
        <v>3.2469999999999999</v>
      </c>
      <c r="EF71" s="9">
        <v>58.811</v>
      </c>
      <c r="EG71" s="9">
        <v>32.261000000000003</v>
      </c>
      <c r="EH71" s="9">
        <v>26.550999999999998</v>
      </c>
      <c r="EI71" s="9">
        <v>219.85300000000001</v>
      </c>
      <c r="EJ71" s="9">
        <v>120.92400000000001</v>
      </c>
      <c r="EK71" s="9">
        <v>98.927999999999997</v>
      </c>
      <c r="EL71" s="9">
        <v>72.813000000000002</v>
      </c>
      <c r="EM71" s="9">
        <v>52.098999999999997</v>
      </c>
      <c r="EN71" s="9">
        <v>20.713999999999999</v>
      </c>
      <c r="EO71" s="9">
        <v>147.04</v>
      </c>
      <c r="EP71" s="9">
        <v>68.825999999999993</v>
      </c>
      <c r="EQ71" s="9">
        <v>78.213999999999999</v>
      </c>
      <c r="ER71" s="9">
        <v>93.953999999999994</v>
      </c>
      <c r="ES71" s="9">
        <v>70.111000000000004</v>
      </c>
      <c r="ET71" s="9">
        <v>23.844000000000001</v>
      </c>
      <c r="EU71" s="9">
        <v>183.22</v>
      </c>
      <c r="EV71" s="9">
        <v>87.397000000000006</v>
      </c>
      <c r="EW71" s="9">
        <v>95.822999999999993</v>
      </c>
      <c r="EX71" s="9">
        <v>162.017</v>
      </c>
      <c r="EY71" s="9">
        <v>82.846000000000004</v>
      </c>
      <c r="EZ71" s="9">
        <v>79.171000000000006</v>
      </c>
      <c r="FA71" s="9">
        <v>1903.4659999999999</v>
      </c>
      <c r="FB71" s="9">
        <v>1016.667</v>
      </c>
      <c r="FC71" s="9">
        <v>886.79899999999998</v>
      </c>
      <c r="FD71" s="9">
        <v>1292.624</v>
      </c>
      <c r="FE71" s="9">
        <v>832.346</v>
      </c>
      <c r="FF71" s="9">
        <v>460.279</v>
      </c>
      <c r="FG71" s="9">
        <v>610.84100000000001</v>
      </c>
      <c r="FH71" s="9">
        <v>184.321</v>
      </c>
      <c r="FI71" s="9">
        <v>426.52</v>
      </c>
      <c r="FJ71" s="9">
        <v>220.04300000000001</v>
      </c>
      <c r="FK71" s="9">
        <v>123.321</v>
      </c>
      <c r="FL71" s="9">
        <v>96.721999999999994</v>
      </c>
      <c r="FM71" s="9">
        <v>60.101999999999997</v>
      </c>
      <c r="FN71" s="9">
        <v>38.750999999999998</v>
      </c>
      <c r="FO71" s="9">
        <v>21.350999999999999</v>
      </c>
      <c r="FP71" s="9">
        <v>21.363</v>
      </c>
      <c r="FQ71" s="9">
        <v>18.57</v>
      </c>
      <c r="FR71" s="9">
        <v>2.7930000000000001</v>
      </c>
      <c r="FS71" s="9">
        <v>13.081</v>
      </c>
      <c r="FT71" s="9">
        <v>12.587</v>
      </c>
      <c r="FU71" s="9">
        <v>0.49399999999999999</v>
      </c>
      <c r="FV71" s="9">
        <v>8.2810000000000006</v>
      </c>
      <c r="FW71" s="9">
        <v>5.9829999999999997</v>
      </c>
      <c r="FX71" s="9">
        <v>2.2989999999999999</v>
      </c>
      <c r="FY71" s="9">
        <v>38.738999999999997</v>
      </c>
      <c r="FZ71" s="9">
        <v>20.181000000000001</v>
      </c>
      <c r="GA71" s="9">
        <v>18.556999999999999</v>
      </c>
      <c r="GB71" s="9">
        <v>183.67699999999999</v>
      </c>
      <c r="GC71" s="9">
        <v>99.387</v>
      </c>
      <c r="GD71" s="9">
        <v>84.29</v>
      </c>
      <c r="GE71" s="9">
        <v>65.335999999999999</v>
      </c>
      <c r="GF71" s="9">
        <v>46.933</v>
      </c>
      <c r="GG71" s="9">
        <v>18.402999999999999</v>
      </c>
      <c r="GH71" s="9">
        <v>118.34099999999999</v>
      </c>
      <c r="GI71" s="9">
        <v>52.454000000000001</v>
      </c>
      <c r="GJ71" s="9">
        <v>65.887</v>
      </c>
      <c r="GK71" s="9">
        <v>81.504000000000005</v>
      </c>
      <c r="GL71" s="9">
        <v>61.383000000000003</v>
      </c>
      <c r="GM71" s="9">
        <v>20.120999999999999</v>
      </c>
      <c r="GN71" s="9">
        <v>138.53899999999999</v>
      </c>
      <c r="GO71" s="9">
        <v>61.938000000000002</v>
      </c>
      <c r="GP71" s="9">
        <v>76.600999999999999</v>
      </c>
      <c r="GQ71" s="9">
        <v>131.422</v>
      </c>
      <c r="GR71" s="9">
        <v>65.040999999999997</v>
      </c>
      <c r="GS71" s="9">
        <v>66.381</v>
      </c>
      <c r="GT71" s="9">
        <v>602.00900000000001</v>
      </c>
      <c r="GU71" s="9">
        <v>364.64699999999999</v>
      </c>
      <c r="GV71" s="9">
        <v>237.363</v>
      </c>
      <c r="GW71" s="9">
        <v>256.935</v>
      </c>
      <c r="GX71" s="9">
        <v>188.05199999999999</v>
      </c>
      <c r="GY71" s="9">
        <v>68.882999999999996</v>
      </c>
      <c r="GZ71" s="9">
        <v>345.07400000000001</v>
      </c>
      <c r="HA71" s="9">
        <v>176.595</v>
      </c>
      <c r="HB71" s="9">
        <v>168.48</v>
      </c>
      <c r="HC71" s="9">
        <v>57.131999999999998</v>
      </c>
      <c r="HD71" s="9">
        <v>34.186999999999998</v>
      </c>
      <c r="HE71" s="9">
        <v>22.945</v>
      </c>
      <c r="HF71" s="9">
        <v>25.597000000000001</v>
      </c>
      <c r="HG71" s="9">
        <v>16.192</v>
      </c>
      <c r="HH71" s="9">
        <v>9.4039999999999999</v>
      </c>
      <c r="HI71" s="9">
        <v>5.524</v>
      </c>
      <c r="HJ71" s="9">
        <v>4.1130000000000004</v>
      </c>
      <c r="HK71" s="9">
        <v>1.411</v>
      </c>
      <c r="HL71" s="9">
        <v>1.8959999999999999</v>
      </c>
      <c r="HM71" s="9">
        <v>1.4330000000000001</v>
      </c>
      <c r="HN71" s="9">
        <v>0.46300000000000002</v>
      </c>
      <c r="HO71" s="9">
        <v>3.6280000000000001</v>
      </c>
      <c r="HP71" s="9">
        <v>2.68</v>
      </c>
      <c r="HQ71" s="9">
        <v>0.94899999999999995</v>
      </c>
      <c r="HR71" s="9">
        <v>20.073</v>
      </c>
      <c r="HS71" s="9">
        <v>12.079000000000001</v>
      </c>
      <c r="HT71" s="9">
        <v>7.9930000000000003</v>
      </c>
      <c r="HU71" s="9">
        <v>36.176000000000002</v>
      </c>
      <c r="HV71" s="9">
        <v>21.536999999999999</v>
      </c>
      <c r="HW71" s="9">
        <v>14.638999999999999</v>
      </c>
      <c r="HX71" s="9">
        <v>7.4770000000000003</v>
      </c>
      <c r="HY71" s="9">
        <v>5.1660000000000004</v>
      </c>
      <c r="HZ71" s="9">
        <v>2.3109999999999999</v>
      </c>
      <c r="IA71" s="9">
        <v>28.699000000000002</v>
      </c>
      <c r="IB71" s="9">
        <v>16.372</v>
      </c>
      <c r="IC71" s="9">
        <v>12.327</v>
      </c>
      <c r="ID71" s="9">
        <v>12.45</v>
      </c>
      <c r="IE71" s="9">
        <v>8.7279999999999998</v>
      </c>
      <c r="IF71" s="9">
        <v>3.722</v>
      </c>
      <c r="IG71" s="9">
        <v>44.682000000000002</v>
      </c>
      <c r="IH71" s="9">
        <v>25.459</v>
      </c>
      <c r="II71" s="9">
        <v>19.222000000000001</v>
      </c>
      <c r="IJ71" s="9">
        <v>30.594999999999999</v>
      </c>
      <c r="IK71" s="9">
        <v>17.805</v>
      </c>
      <c r="IL71" s="9">
        <v>12.79</v>
      </c>
      <c r="IM71" s="9">
        <v>4109.4939999999997</v>
      </c>
      <c r="IN71" s="9">
        <v>2204.0230000000001</v>
      </c>
      <c r="IO71" s="9">
        <v>1905.471</v>
      </c>
      <c r="IP71" s="9">
        <v>2881.855</v>
      </c>
      <c r="IQ71" s="9">
        <v>1778.9649999999999</v>
      </c>
    </row>
    <row r="72" spans="1:251">
      <c r="A72" s="10">
        <v>43678</v>
      </c>
      <c r="B72" s="9">
        <v>17.568000000000001</v>
      </c>
      <c r="C72" s="9">
        <v>17.858000000000001</v>
      </c>
      <c r="D72" s="9">
        <v>403.74</v>
      </c>
      <c r="E72" s="9">
        <v>240.97800000000001</v>
      </c>
      <c r="F72" s="9">
        <v>162.762</v>
      </c>
      <c r="G72" s="9">
        <v>194.29400000000001</v>
      </c>
      <c r="H72" s="9">
        <v>148.06899999999999</v>
      </c>
      <c r="I72" s="9">
        <v>46.225000000000001</v>
      </c>
      <c r="J72" s="9">
        <v>209.446</v>
      </c>
      <c r="K72" s="9">
        <v>92.909000000000006</v>
      </c>
      <c r="L72" s="9">
        <v>116.53700000000001</v>
      </c>
      <c r="M72" s="9">
        <v>219.07400000000001</v>
      </c>
      <c r="N72" s="9">
        <v>168.50299999999999</v>
      </c>
      <c r="O72" s="9">
        <v>50.570999999999998</v>
      </c>
      <c r="P72" s="9">
        <v>223.018</v>
      </c>
      <c r="Q72" s="9">
        <v>98.04</v>
      </c>
      <c r="R72" s="9">
        <v>124.97799999999999</v>
      </c>
      <c r="S72" s="9">
        <v>223.93100000000001</v>
      </c>
      <c r="T72" s="9">
        <v>104.672</v>
      </c>
      <c r="U72" s="9">
        <v>119.26</v>
      </c>
      <c r="V72" s="9">
        <v>2774.0259999999998</v>
      </c>
      <c r="W72" s="9">
        <v>1482.1479999999999</v>
      </c>
      <c r="X72" s="9">
        <v>1291.8779999999999</v>
      </c>
      <c r="Y72" s="9">
        <v>2081.7489999999998</v>
      </c>
      <c r="Z72" s="9">
        <v>1355.67</v>
      </c>
      <c r="AA72" s="9">
        <v>726.07899999999995</v>
      </c>
      <c r="AB72" s="9">
        <v>692.27700000000004</v>
      </c>
      <c r="AC72" s="9">
        <v>126.47799999999999</v>
      </c>
      <c r="AD72" s="9">
        <v>565.79899999999998</v>
      </c>
      <c r="AE72" s="9">
        <v>344.84100000000001</v>
      </c>
      <c r="AF72" s="9">
        <v>187.90199999999999</v>
      </c>
      <c r="AG72" s="9">
        <v>156.93899999999999</v>
      </c>
      <c r="AH72" s="9">
        <v>60.784999999999997</v>
      </c>
      <c r="AI72" s="9">
        <v>37.506999999999998</v>
      </c>
      <c r="AJ72" s="9">
        <v>23.277999999999999</v>
      </c>
      <c r="AK72" s="9">
        <v>33.061</v>
      </c>
      <c r="AL72" s="9">
        <v>25.428999999999998</v>
      </c>
      <c r="AM72" s="9">
        <v>7.6319999999999997</v>
      </c>
      <c r="AN72" s="9">
        <v>16.821999999999999</v>
      </c>
      <c r="AO72" s="9">
        <v>13.352</v>
      </c>
      <c r="AP72" s="9">
        <v>3.4710000000000001</v>
      </c>
      <c r="AQ72" s="9">
        <v>16.238</v>
      </c>
      <c r="AR72" s="9">
        <v>12.077</v>
      </c>
      <c r="AS72" s="9">
        <v>4.1619999999999999</v>
      </c>
      <c r="AT72" s="9">
        <v>27.724</v>
      </c>
      <c r="AU72" s="9">
        <v>12.077999999999999</v>
      </c>
      <c r="AV72" s="9">
        <v>15.646000000000001</v>
      </c>
      <c r="AW72" s="9">
        <v>311.62</v>
      </c>
      <c r="AX72" s="9">
        <v>169.13200000000001</v>
      </c>
      <c r="AY72" s="9">
        <v>142.48699999999999</v>
      </c>
      <c r="AZ72" s="9">
        <v>146.54400000000001</v>
      </c>
      <c r="BA72" s="9">
        <v>117.79</v>
      </c>
      <c r="BB72" s="9">
        <v>28.754000000000001</v>
      </c>
      <c r="BC72" s="9">
        <v>165.07499999999999</v>
      </c>
      <c r="BD72" s="9">
        <v>51.341999999999999</v>
      </c>
      <c r="BE72" s="9">
        <v>113.733</v>
      </c>
      <c r="BF72" s="9">
        <v>167.81399999999999</v>
      </c>
      <c r="BG72" s="9">
        <v>132.50800000000001</v>
      </c>
      <c r="BH72" s="9">
        <v>35.307000000000002</v>
      </c>
      <c r="BI72" s="9">
        <v>177.02699999999999</v>
      </c>
      <c r="BJ72" s="9">
        <v>55.393999999999998</v>
      </c>
      <c r="BK72" s="9">
        <v>121.63200000000001</v>
      </c>
      <c r="BL72" s="9">
        <v>181.898</v>
      </c>
      <c r="BM72" s="9">
        <v>64.694000000000003</v>
      </c>
      <c r="BN72" s="9">
        <v>117.20399999999999</v>
      </c>
      <c r="BO72" s="9">
        <v>2631.1689999999999</v>
      </c>
      <c r="BP72" s="9">
        <v>1349.338</v>
      </c>
      <c r="BQ72" s="9">
        <v>1281.8309999999999</v>
      </c>
      <c r="BR72" s="9">
        <v>1977.9110000000001</v>
      </c>
      <c r="BS72" s="9">
        <v>1213.0029999999999</v>
      </c>
      <c r="BT72" s="9">
        <v>764.90899999999999</v>
      </c>
      <c r="BU72" s="9">
        <v>653.25699999999995</v>
      </c>
      <c r="BV72" s="9">
        <v>136.33600000000001</v>
      </c>
      <c r="BW72" s="9">
        <v>516.92200000000003</v>
      </c>
      <c r="BX72" s="9">
        <v>313.52999999999997</v>
      </c>
      <c r="BY72" s="9">
        <v>148.22399999999999</v>
      </c>
      <c r="BZ72" s="9">
        <v>165.30699999999999</v>
      </c>
      <c r="CA72" s="9">
        <v>62.540999999999997</v>
      </c>
      <c r="CB72" s="9">
        <v>35.252000000000002</v>
      </c>
      <c r="CC72" s="9">
        <v>27.289000000000001</v>
      </c>
      <c r="CD72" s="9">
        <v>33.435000000000002</v>
      </c>
      <c r="CE72" s="9">
        <v>25.568999999999999</v>
      </c>
      <c r="CF72" s="9">
        <v>7.867</v>
      </c>
      <c r="CG72" s="9">
        <v>16.635000000000002</v>
      </c>
      <c r="CH72" s="9">
        <v>13.728</v>
      </c>
      <c r="CI72" s="9">
        <v>2.907</v>
      </c>
      <c r="CJ72" s="9">
        <v>16.800999999999998</v>
      </c>
      <c r="CK72" s="9">
        <v>11.840999999999999</v>
      </c>
      <c r="CL72" s="9">
        <v>4.96</v>
      </c>
      <c r="CM72" s="9">
        <v>29.106000000000002</v>
      </c>
      <c r="CN72" s="9">
        <v>9.6839999999999993</v>
      </c>
      <c r="CO72" s="9">
        <v>19.422000000000001</v>
      </c>
      <c r="CP72" s="9">
        <v>276.69600000000003</v>
      </c>
      <c r="CQ72" s="9">
        <v>125.955</v>
      </c>
      <c r="CR72" s="9">
        <v>150.74100000000001</v>
      </c>
      <c r="CS72" s="9">
        <v>123.992</v>
      </c>
      <c r="CT72" s="9">
        <v>82.486000000000004</v>
      </c>
      <c r="CU72" s="9">
        <v>41.506</v>
      </c>
      <c r="CV72" s="9">
        <v>152.70400000000001</v>
      </c>
      <c r="CW72" s="9">
        <v>43.469000000000001</v>
      </c>
      <c r="CX72" s="9">
        <v>109.236</v>
      </c>
      <c r="CY72" s="9">
        <v>148.49799999999999</v>
      </c>
      <c r="CZ72" s="9">
        <v>101.274</v>
      </c>
      <c r="DA72" s="9">
        <v>47.223999999999997</v>
      </c>
      <c r="DB72" s="9">
        <v>165.03200000000001</v>
      </c>
      <c r="DC72" s="9">
        <v>46.95</v>
      </c>
      <c r="DD72" s="9">
        <v>118.08199999999999</v>
      </c>
      <c r="DE72" s="9">
        <v>169.339</v>
      </c>
      <c r="DF72" s="9">
        <v>57.195999999999998</v>
      </c>
      <c r="DG72" s="9">
        <v>112.143</v>
      </c>
      <c r="DH72" s="9">
        <v>2510.0430000000001</v>
      </c>
      <c r="DI72" s="9">
        <v>1365.4290000000001</v>
      </c>
      <c r="DJ72" s="9">
        <v>1144.614</v>
      </c>
      <c r="DK72" s="9">
        <v>1549.6489999999999</v>
      </c>
      <c r="DL72" s="9">
        <v>1016.475</v>
      </c>
      <c r="DM72" s="9">
        <v>533.17499999999995</v>
      </c>
      <c r="DN72" s="9">
        <v>960.39400000000001</v>
      </c>
      <c r="DO72" s="9">
        <v>348.95400000000001</v>
      </c>
      <c r="DP72" s="9">
        <v>611.44000000000005</v>
      </c>
      <c r="DQ72" s="9">
        <v>292.62900000000002</v>
      </c>
      <c r="DR72" s="9">
        <v>166.934</v>
      </c>
      <c r="DS72" s="9">
        <v>125.696</v>
      </c>
      <c r="DT72" s="9">
        <v>94.86</v>
      </c>
      <c r="DU72" s="9">
        <v>63.517000000000003</v>
      </c>
      <c r="DV72" s="9">
        <v>31.343</v>
      </c>
      <c r="DW72" s="9">
        <v>37.15</v>
      </c>
      <c r="DX72" s="9">
        <v>30.123000000000001</v>
      </c>
      <c r="DY72" s="9">
        <v>7.0270000000000001</v>
      </c>
      <c r="DZ72" s="9">
        <v>25.609000000000002</v>
      </c>
      <c r="EA72" s="9">
        <v>20.457000000000001</v>
      </c>
      <c r="EB72" s="9">
        <v>5.1520000000000001</v>
      </c>
      <c r="EC72" s="9">
        <v>11.54</v>
      </c>
      <c r="ED72" s="9">
        <v>9.6660000000000004</v>
      </c>
      <c r="EE72" s="9">
        <v>1.875</v>
      </c>
      <c r="EF72" s="9">
        <v>57.71</v>
      </c>
      <c r="EG72" s="9">
        <v>33.393999999999998</v>
      </c>
      <c r="EH72" s="9">
        <v>24.315999999999999</v>
      </c>
      <c r="EI72" s="9">
        <v>232.97800000000001</v>
      </c>
      <c r="EJ72" s="9">
        <v>127.40600000000001</v>
      </c>
      <c r="EK72" s="9">
        <v>105.571</v>
      </c>
      <c r="EL72" s="9">
        <v>74.001000000000005</v>
      </c>
      <c r="EM72" s="9">
        <v>55.055</v>
      </c>
      <c r="EN72" s="9">
        <v>18.946000000000002</v>
      </c>
      <c r="EO72" s="9">
        <v>158.976</v>
      </c>
      <c r="EP72" s="9">
        <v>72.350999999999999</v>
      </c>
      <c r="EQ72" s="9">
        <v>86.625</v>
      </c>
      <c r="ER72" s="9">
        <v>106.111</v>
      </c>
      <c r="ES72" s="9">
        <v>80.137</v>
      </c>
      <c r="ET72" s="9">
        <v>25.972999999999999</v>
      </c>
      <c r="EU72" s="9">
        <v>186.51900000000001</v>
      </c>
      <c r="EV72" s="9">
        <v>86.796999999999997</v>
      </c>
      <c r="EW72" s="9">
        <v>99.721999999999994</v>
      </c>
      <c r="EX72" s="9">
        <v>184.58500000000001</v>
      </c>
      <c r="EY72" s="9">
        <v>92.808000000000007</v>
      </c>
      <c r="EZ72" s="9">
        <v>91.777000000000001</v>
      </c>
      <c r="FA72" s="9">
        <v>1919.0630000000001</v>
      </c>
      <c r="FB72" s="9">
        <v>1015.039</v>
      </c>
      <c r="FC72" s="9">
        <v>904.02499999999998</v>
      </c>
      <c r="FD72" s="9">
        <v>1295.3779999999999</v>
      </c>
      <c r="FE72" s="9">
        <v>836.77300000000002</v>
      </c>
      <c r="FF72" s="9">
        <v>458.60599999999999</v>
      </c>
      <c r="FG72" s="9">
        <v>623.68499999999995</v>
      </c>
      <c r="FH72" s="9">
        <v>178.26599999999999</v>
      </c>
      <c r="FI72" s="9">
        <v>445.41899999999998</v>
      </c>
      <c r="FJ72" s="9">
        <v>233.05199999999999</v>
      </c>
      <c r="FK72" s="9">
        <v>128.083</v>
      </c>
      <c r="FL72" s="9">
        <v>104.96899999999999</v>
      </c>
      <c r="FM72" s="9">
        <v>67.042000000000002</v>
      </c>
      <c r="FN72" s="9">
        <v>44.249000000000002</v>
      </c>
      <c r="FO72" s="9">
        <v>22.792999999999999</v>
      </c>
      <c r="FP72" s="9">
        <v>28.032</v>
      </c>
      <c r="FQ72" s="9">
        <v>23.609000000000002</v>
      </c>
      <c r="FR72" s="9">
        <v>4.4219999999999997</v>
      </c>
      <c r="FS72" s="9">
        <v>20.149000000000001</v>
      </c>
      <c r="FT72" s="9">
        <v>16.382000000000001</v>
      </c>
      <c r="FU72" s="9">
        <v>3.7679999999999998</v>
      </c>
      <c r="FV72" s="9">
        <v>7.883</v>
      </c>
      <c r="FW72" s="9">
        <v>7.2279999999999998</v>
      </c>
      <c r="FX72" s="9">
        <v>0.65500000000000003</v>
      </c>
      <c r="FY72" s="9">
        <v>39.01</v>
      </c>
      <c r="FZ72" s="9">
        <v>20.638999999999999</v>
      </c>
      <c r="GA72" s="9">
        <v>18.370999999999999</v>
      </c>
      <c r="GB72" s="9">
        <v>195.518</v>
      </c>
      <c r="GC72" s="9">
        <v>102.60899999999999</v>
      </c>
      <c r="GD72" s="9">
        <v>92.91</v>
      </c>
      <c r="GE72" s="9">
        <v>66.704999999999998</v>
      </c>
      <c r="GF72" s="9">
        <v>50.652999999999999</v>
      </c>
      <c r="GG72" s="9">
        <v>16.052</v>
      </c>
      <c r="GH72" s="9">
        <v>128.81399999999999</v>
      </c>
      <c r="GI72" s="9">
        <v>51.954999999999998</v>
      </c>
      <c r="GJ72" s="9">
        <v>76.858000000000004</v>
      </c>
      <c r="GK72" s="9">
        <v>90.126000000000005</v>
      </c>
      <c r="GL72" s="9">
        <v>69.652000000000001</v>
      </c>
      <c r="GM72" s="9">
        <v>20.474</v>
      </c>
      <c r="GN72" s="9">
        <v>142.92699999999999</v>
      </c>
      <c r="GO72" s="9">
        <v>58.432000000000002</v>
      </c>
      <c r="GP72" s="9">
        <v>84.495000000000005</v>
      </c>
      <c r="GQ72" s="9">
        <v>148.96299999999999</v>
      </c>
      <c r="GR72" s="9">
        <v>68.337000000000003</v>
      </c>
      <c r="GS72" s="9">
        <v>80.626000000000005</v>
      </c>
      <c r="GT72" s="9">
        <v>590.98</v>
      </c>
      <c r="GU72" s="9">
        <v>350.39</v>
      </c>
      <c r="GV72" s="9">
        <v>240.59</v>
      </c>
      <c r="GW72" s="9">
        <v>254.27099999999999</v>
      </c>
      <c r="GX72" s="9">
        <v>179.702</v>
      </c>
      <c r="GY72" s="9">
        <v>74.569000000000003</v>
      </c>
      <c r="GZ72" s="9">
        <v>336.709</v>
      </c>
      <c r="HA72" s="9">
        <v>170.68799999999999</v>
      </c>
      <c r="HB72" s="9">
        <v>166.02099999999999</v>
      </c>
      <c r="HC72" s="9">
        <v>59.576999999999998</v>
      </c>
      <c r="HD72" s="9">
        <v>38.85</v>
      </c>
      <c r="HE72" s="9">
        <v>20.727</v>
      </c>
      <c r="HF72" s="9">
        <v>27.817</v>
      </c>
      <c r="HG72" s="9">
        <v>19.268000000000001</v>
      </c>
      <c r="HH72" s="9">
        <v>8.5489999999999995</v>
      </c>
      <c r="HI72" s="9">
        <v>9.1180000000000003</v>
      </c>
      <c r="HJ72" s="9">
        <v>6.5129999999999999</v>
      </c>
      <c r="HK72" s="9">
        <v>2.6040000000000001</v>
      </c>
      <c r="HL72" s="9">
        <v>5.46</v>
      </c>
      <c r="HM72" s="9">
        <v>4.0750000000000002</v>
      </c>
      <c r="HN72" s="9">
        <v>1.385</v>
      </c>
      <c r="HO72" s="9">
        <v>3.6579999999999999</v>
      </c>
      <c r="HP72" s="9">
        <v>2.4380000000000002</v>
      </c>
      <c r="HQ72" s="9">
        <v>1.22</v>
      </c>
      <c r="HR72" s="9">
        <v>18.7</v>
      </c>
      <c r="HS72" s="9">
        <v>12.754</v>
      </c>
      <c r="HT72" s="9">
        <v>5.9450000000000003</v>
      </c>
      <c r="HU72" s="9">
        <v>37.459000000000003</v>
      </c>
      <c r="HV72" s="9">
        <v>24.797999999999998</v>
      </c>
      <c r="HW72" s="9">
        <v>12.662000000000001</v>
      </c>
      <c r="HX72" s="9">
        <v>7.2969999999999997</v>
      </c>
      <c r="HY72" s="9">
        <v>4.4020000000000001</v>
      </c>
      <c r="HZ72" s="9">
        <v>2.895</v>
      </c>
      <c r="IA72" s="9">
        <v>30.161999999999999</v>
      </c>
      <c r="IB72" s="9">
        <v>20.396000000000001</v>
      </c>
      <c r="IC72" s="9">
        <v>9.7669999999999995</v>
      </c>
      <c r="ID72" s="9">
        <v>15.984999999999999</v>
      </c>
      <c r="IE72" s="9">
        <v>10.486000000000001</v>
      </c>
      <c r="IF72" s="9">
        <v>5.4989999999999997</v>
      </c>
      <c r="IG72" s="9">
        <v>43.591999999999999</v>
      </c>
      <c r="IH72" s="9">
        <v>28.364999999999998</v>
      </c>
      <c r="II72" s="9">
        <v>15.227</v>
      </c>
      <c r="IJ72" s="9">
        <v>35.622999999999998</v>
      </c>
      <c r="IK72" s="9">
        <v>24.471</v>
      </c>
      <c r="IL72" s="9">
        <v>11.151</v>
      </c>
      <c r="IM72" s="9">
        <v>4100.68</v>
      </c>
      <c r="IN72" s="9">
        <v>2200.0749999999998</v>
      </c>
      <c r="IO72" s="9">
        <v>1900.605</v>
      </c>
      <c r="IP72" s="9">
        <v>2838.951</v>
      </c>
      <c r="IQ72" s="9">
        <v>1770.2919999999999</v>
      </c>
    </row>
    <row r="73" spans="1:251">
      <c r="A73" s="10">
        <v>43709</v>
      </c>
      <c r="B73" s="9">
        <v>13.156000000000001</v>
      </c>
      <c r="C73" s="9">
        <v>17.135999999999999</v>
      </c>
      <c r="D73" s="9">
        <v>383.59399999999999</v>
      </c>
      <c r="E73" s="9">
        <v>230.36699999999999</v>
      </c>
      <c r="F73" s="9">
        <v>153.227</v>
      </c>
      <c r="G73" s="9">
        <v>182.32599999999999</v>
      </c>
      <c r="H73" s="9">
        <v>135.76900000000001</v>
      </c>
      <c r="I73" s="9">
        <v>46.557000000000002</v>
      </c>
      <c r="J73" s="9">
        <v>201.267</v>
      </c>
      <c r="K73" s="9">
        <v>94.596999999999994</v>
      </c>
      <c r="L73" s="9">
        <v>106.67</v>
      </c>
      <c r="M73" s="9">
        <v>205.10900000000001</v>
      </c>
      <c r="N73" s="9">
        <v>154.322</v>
      </c>
      <c r="O73" s="9">
        <v>50.786999999999999</v>
      </c>
      <c r="P73" s="9">
        <v>213.53899999999999</v>
      </c>
      <c r="Q73" s="9">
        <v>97.468999999999994</v>
      </c>
      <c r="R73" s="9">
        <v>116.07</v>
      </c>
      <c r="S73" s="9">
        <v>215.268</v>
      </c>
      <c r="T73" s="9">
        <v>106.05800000000001</v>
      </c>
      <c r="U73" s="9">
        <v>109.21</v>
      </c>
      <c r="V73" s="9">
        <v>2804.3119999999999</v>
      </c>
      <c r="W73" s="9">
        <v>1495.8920000000001</v>
      </c>
      <c r="X73" s="9">
        <v>1308.4190000000001</v>
      </c>
      <c r="Y73" s="9">
        <v>2106.2020000000002</v>
      </c>
      <c r="Z73" s="9">
        <v>1370.817</v>
      </c>
      <c r="AA73" s="9">
        <v>735.38499999999999</v>
      </c>
      <c r="AB73" s="9">
        <v>698.11</v>
      </c>
      <c r="AC73" s="9">
        <v>125.075</v>
      </c>
      <c r="AD73" s="9">
        <v>573.03499999999997</v>
      </c>
      <c r="AE73" s="9">
        <v>354.024</v>
      </c>
      <c r="AF73" s="9">
        <v>181.85400000000001</v>
      </c>
      <c r="AG73" s="9">
        <v>172.17</v>
      </c>
      <c r="AH73" s="9">
        <v>57.837000000000003</v>
      </c>
      <c r="AI73" s="9">
        <v>30.452000000000002</v>
      </c>
      <c r="AJ73" s="9">
        <v>27.385000000000002</v>
      </c>
      <c r="AK73" s="9">
        <v>32.070999999999998</v>
      </c>
      <c r="AL73" s="9">
        <v>22.974</v>
      </c>
      <c r="AM73" s="9">
        <v>9.0980000000000008</v>
      </c>
      <c r="AN73" s="9">
        <v>17.911999999999999</v>
      </c>
      <c r="AO73" s="9">
        <v>11.412000000000001</v>
      </c>
      <c r="AP73" s="9">
        <v>6.5</v>
      </c>
      <c r="AQ73" s="9">
        <v>14.16</v>
      </c>
      <c r="AR73" s="9">
        <v>11.561999999999999</v>
      </c>
      <c r="AS73" s="9">
        <v>2.5979999999999999</v>
      </c>
      <c r="AT73" s="9">
        <v>25.765999999999998</v>
      </c>
      <c r="AU73" s="9">
        <v>7.4779999999999998</v>
      </c>
      <c r="AV73" s="9">
        <v>18.288</v>
      </c>
      <c r="AW73" s="9">
        <v>315.572</v>
      </c>
      <c r="AX73" s="9">
        <v>162.23500000000001</v>
      </c>
      <c r="AY73" s="9">
        <v>153.33600000000001</v>
      </c>
      <c r="AZ73" s="9">
        <v>154.40199999999999</v>
      </c>
      <c r="BA73" s="9">
        <v>115.40900000000001</v>
      </c>
      <c r="BB73" s="9">
        <v>38.993000000000002</v>
      </c>
      <c r="BC73" s="9">
        <v>161.16999999999999</v>
      </c>
      <c r="BD73" s="9">
        <v>46.826000000000001</v>
      </c>
      <c r="BE73" s="9">
        <v>114.34399999999999</v>
      </c>
      <c r="BF73" s="9">
        <v>181.119</v>
      </c>
      <c r="BG73" s="9">
        <v>133.93199999999999</v>
      </c>
      <c r="BH73" s="9">
        <v>47.186999999999998</v>
      </c>
      <c r="BI73" s="9">
        <v>172.905</v>
      </c>
      <c r="BJ73" s="9">
        <v>47.923000000000002</v>
      </c>
      <c r="BK73" s="9">
        <v>124.982</v>
      </c>
      <c r="BL73" s="9">
        <v>179.08199999999999</v>
      </c>
      <c r="BM73" s="9">
        <v>58.238999999999997</v>
      </c>
      <c r="BN73" s="9">
        <v>120.843</v>
      </c>
      <c r="BO73" s="9">
        <v>2631.04</v>
      </c>
      <c r="BP73" s="9">
        <v>1342.4069999999999</v>
      </c>
      <c r="BQ73" s="9">
        <v>1288.633</v>
      </c>
      <c r="BR73" s="9">
        <v>1984.528</v>
      </c>
      <c r="BS73" s="9">
        <v>1212.952</v>
      </c>
      <c r="BT73" s="9">
        <v>771.57600000000002</v>
      </c>
      <c r="BU73" s="9">
        <v>646.51099999999997</v>
      </c>
      <c r="BV73" s="9">
        <v>129.45500000000001</v>
      </c>
      <c r="BW73" s="9">
        <v>517.05600000000004</v>
      </c>
      <c r="BX73" s="9">
        <v>319.60899999999998</v>
      </c>
      <c r="BY73" s="9">
        <v>154.97399999999999</v>
      </c>
      <c r="BZ73" s="9">
        <v>164.636</v>
      </c>
      <c r="CA73" s="9">
        <v>64.724999999999994</v>
      </c>
      <c r="CB73" s="9">
        <v>40.387</v>
      </c>
      <c r="CC73" s="9">
        <v>24.338000000000001</v>
      </c>
      <c r="CD73" s="9">
        <v>37.924999999999997</v>
      </c>
      <c r="CE73" s="9">
        <v>30.247</v>
      </c>
      <c r="CF73" s="9">
        <v>7.6779999999999999</v>
      </c>
      <c r="CG73" s="9">
        <v>14.451000000000001</v>
      </c>
      <c r="CH73" s="9">
        <v>11.307</v>
      </c>
      <c r="CI73" s="9">
        <v>3.1440000000000001</v>
      </c>
      <c r="CJ73" s="9">
        <v>23.474</v>
      </c>
      <c r="CK73" s="9">
        <v>18.939</v>
      </c>
      <c r="CL73" s="9">
        <v>4.5339999999999998</v>
      </c>
      <c r="CM73" s="9">
        <v>26.800999999999998</v>
      </c>
      <c r="CN73" s="9">
        <v>10.141</v>
      </c>
      <c r="CO73" s="9">
        <v>16.66</v>
      </c>
      <c r="CP73" s="9">
        <v>275.202</v>
      </c>
      <c r="CQ73" s="9">
        <v>125.922</v>
      </c>
      <c r="CR73" s="9">
        <v>149.28</v>
      </c>
      <c r="CS73" s="9">
        <v>123.776</v>
      </c>
      <c r="CT73" s="9">
        <v>83.671999999999997</v>
      </c>
      <c r="CU73" s="9">
        <v>40.103999999999999</v>
      </c>
      <c r="CV73" s="9">
        <v>151.42599999999999</v>
      </c>
      <c r="CW73" s="9">
        <v>42.249000000000002</v>
      </c>
      <c r="CX73" s="9">
        <v>109.176</v>
      </c>
      <c r="CY73" s="9">
        <v>156.798</v>
      </c>
      <c r="CZ73" s="9">
        <v>109.593</v>
      </c>
      <c r="DA73" s="9">
        <v>47.204999999999998</v>
      </c>
      <c r="DB73" s="9">
        <v>162.81100000000001</v>
      </c>
      <c r="DC73" s="9">
        <v>45.381</v>
      </c>
      <c r="DD73" s="9">
        <v>117.431</v>
      </c>
      <c r="DE73" s="9">
        <v>165.87700000000001</v>
      </c>
      <c r="DF73" s="9">
        <v>53.557000000000002</v>
      </c>
      <c r="DG73" s="9">
        <v>112.32</v>
      </c>
      <c r="DH73" s="9">
        <v>2510.4960000000001</v>
      </c>
      <c r="DI73" s="9">
        <v>1375.3040000000001</v>
      </c>
      <c r="DJ73" s="9">
        <v>1135.192</v>
      </c>
      <c r="DK73" s="9">
        <v>1571.7670000000001</v>
      </c>
      <c r="DL73" s="9">
        <v>1022.5410000000001</v>
      </c>
      <c r="DM73" s="9">
        <v>549.226</v>
      </c>
      <c r="DN73" s="9">
        <v>938.72900000000004</v>
      </c>
      <c r="DO73" s="9">
        <v>352.76299999999998</v>
      </c>
      <c r="DP73" s="9">
        <v>585.96600000000001</v>
      </c>
      <c r="DQ73" s="9">
        <v>285.642</v>
      </c>
      <c r="DR73" s="9">
        <v>165.673</v>
      </c>
      <c r="DS73" s="9">
        <v>119.96899999999999</v>
      </c>
      <c r="DT73" s="9">
        <v>85.335999999999999</v>
      </c>
      <c r="DU73" s="9">
        <v>60.962000000000003</v>
      </c>
      <c r="DV73" s="9">
        <v>24.373999999999999</v>
      </c>
      <c r="DW73" s="9">
        <v>34.22</v>
      </c>
      <c r="DX73" s="9">
        <v>28.155999999999999</v>
      </c>
      <c r="DY73" s="9">
        <v>6.0640000000000001</v>
      </c>
      <c r="DZ73" s="9">
        <v>18.396000000000001</v>
      </c>
      <c r="EA73" s="9">
        <v>15.109</v>
      </c>
      <c r="EB73" s="9">
        <v>3.2879999999999998</v>
      </c>
      <c r="EC73" s="9">
        <v>15.823</v>
      </c>
      <c r="ED73" s="9">
        <v>13.047000000000001</v>
      </c>
      <c r="EE73" s="9">
        <v>2.7759999999999998</v>
      </c>
      <c r="EF73" s="9">
        <v>51.116999999999997</v>
      </c>
      <c r="EG73" s="9">
        <v>32.807000000000002</v>
      </c>
      <c r="EH73" s="9">
        <v>18.309999999999999</v>
      </c>
      <c r="EI73" s="9">
        <v>225.49199999999999</v>
      </c>
      <c r="EJ73" s="9">
        <v>123.152</v>
      </c>
      <c r="EK73" s="9">
        <v>102.34099999999999</v>
      </c>
      <c r="EL73" s="9">
        <v>79.674999999999997</v>
      </c>
      <c r="EM73" s="9">
        <v>54.722999999999999</v>
      </c>
      <c r="EN73" s="9">
        <v>24.952000000000002</v>
      </c>
      <c r="EO73" s="9">
        <v>145.81700000000001</v>
      </c>
      <c r="EP73" s="9">
        <v>68.427999999999997</v>
      </c>
      <c r="EQ73" s="9">
        <v>77.388999999999996</v>
      </c>
      <c r="ER73" s="9">
        <v>107.529</v>
      </c>
      <c r="ES73" s="9">
        <v>76.698999999999998</v>
      </c>
      <c r="ET73" s="9">
        <v>30.83</v>
      </c>
      <c r="EU73" s="9">
        <v>178.114</v>
      </c>
      <c r="EV73" s="9">
        <v>88.974999999999994</v>
      </c>
      <c r="EW73" s="9">
        <v>89.138999999999996</v>
      </c>
      <c r="EX73" s="9">
        <v>164.21299999999999</v>
      </c>
      <c r="EY73" s="9">
        <v>83.537000000000006</v>
      </c>
      <c r="EZ73" s="9">
        <v>80.676000000000002</v>
      </c>
      <c r="FA73" s="9">
        <v>1921.627</v>
      </c>
      <c r="FB73" s="9">
        <v>1024.7139999999999</v>
      </c>
      <c r="FC73" s="9">
        <v>896.91300000000001</v>
      </c>
      <c r="FD73" s="9">
        <v>1317.69</v>
      </c>
      <c r="FE73" s="9">
        <v>846.94100000000003</v>
      </c>
      <c r="FF73" s="9">
        <v>470.74900000000002</v>
      </c>
      <c r="FG73" s="9">
        <v>603.93600000000004</v>
      </c>
      <c r="FH73" s="9">
        <v>177.773</v>
      </c>
      <c r="FI73" s="9">
        <v>426.16399999999999</v>
      </c>
      <c r="FJ73" s="9">
        <v>230.96600000000001</v>
      </c>
      <c r="FK73" s="9">
        <v>127.529</v>
      </c>
      <c r="FL73" s="9">
        <v>103.437</v>
      </c>
      <c r="FM73" s="9">
        <v>60.191000000000003</v>
      </c>
      <c r="FN73" s="9">
        <v>41.481999999999999</v>
      </c>
      <c r="FO73" s="9">
        <v>18.709</v>
      </c>
      <c r="FP73" s="9">
        <v>26.431000000000001</v>
      </c>
      <c r="FQ73" s="9">
        <v>23.404</v>
      </c>
      <c r="FR73" s="9">
        <v>3.0259999999999998</v>
      </c>
      <c r="FS73" s="9">
        <v>13.388999999999999</v>
      </c>
      <c r="FT73" s="9">
        <v>12.12</v>
      </c>
      <c r="FU73" s="9">
        <v>1.2689999999999999</v>
      </c>
      <c r="FV73" s="9">
        <v>13.042</v>
      </c>
      <c r="FW73" s="9">
        <v>11.284000000000001</v>
      </c>
      <c r="FX73" s="9">
        <v>1.758</v>
      </c>
      <c r="FY73" s="9">
        <v>33.76</v>
      </c>
      <c r="FZ73" s="9">
        <v>18.077000000000002</v>
      </c>
      <c r="GA73" s="9">
        <v>15.683</v>
      </c>
      <c r="GB73" s="9">
        <v>190.18700000000001</v>
      </c>
      <c r="GC73" s="9">
        <v>99.341999999999999</v>
      </c>
      <c r="GD73" s="9">
        <v>90.844999999999999</v>
      </c>
      <c r="GE73" s="9">
        <v>72.078999999999994</v>
      </c>
      <c r="GF73" s="9">
        <v>50.268999999999998</v>
      </c>
      <c r="GG73" s="9">
        <v>21.81</v>
      </c>
      <c r="GH73" s="9">
        <v>118.10899999999999</v>
      </c>
      <c r="GI73" s="9">
        <v>49.073</v>
      </c>
      <c r="GJ73" s="9">
        <v>69.036000000000001</v>
      </c>
      <c r="GK73" s="9">
        <v>93.400999999999996</v>
      </c>
      <c r="GL73" s="9">
        <v>68.751000000000005</v>
      </c>
      <c r="GM73" s="9">
        <v>24.65</v>
      </c>
      <c r="GN73" s="9">
        <v>137.565</v>
      </c>
      <c r="GO73" s="9">
        <v>58.777999999999999</v>
      </c>
      <c r="GP73" s="9">
        <v>78.787000000000006</v>
      </c>
      <c r="GQ73" s="9">
        <v>131.49700000000001</v>
      </c>
      <c r="GR73" s="9">
        <v>61.192999999999998</v>
      </c>
      <c r="GS73" s="9">
        <v>70.304000000000002</v>
      </c>
      <c r="GT73" s="9">
        <v>588.86900000000003</v>
      </c>
      <c r="GU73" s="9">
        <v>350.59</v>
      </c>
      <c r="GV73" s="9">
        <v>238.279</v>
      </c>
      <c r="GW73" s="9">
        <v>254.077</v>
      </c>
      <c r="GX73" s="9">
        <v>175.6</v>
      </c>
      <c r="GY73" s="9">
        <v>78.477000000000004</v>
      </c>
      <c r="GZ73" s="9">
        <v>334.79300000000001</v>
      </c>
      <c r="HA73" s="9">
        <v>174.99</v>
      </c>
      <c r="HB73" s="9">
        <v>159.80199999999999</v>
      </c>
      <c r="HC73" s="9">
        <v>54.676000000000002</v>
      </c>
      <c r="HD73" s="9">
        <v>38.145000000000003</v>
      </c>
      <c r="HE73" s="9">
        <v>16.532</v>
      </c>
      <c r="HF73" s="9">
        <v>25.146000000000001</v>
      </c>
      <c r="HG73" s="9">
        <v>19.481000000000002</v>
      </c>
      <c r="HH73" s="9">
        <v>5.665</v>
      </c>
      <c r="HI73" s="9">
        <v>7.7889999999999997</v>
      </c>
      <c r="HJ73" s="9">
        <v>4.7510000000000003</v>
      </c>
      <c r="HK73" s="9">
        <v>3.0369999999999999</v>
      </c>
      <c r="HL73" s="9">
        <v>5.0069999999999997</v>
      </c>
      <c r="HM73" s="9">
        <v>2.988</v>
      </c>
      <c r="HN73" s="9">
        <v>2.0190000000000001</v>
      </c>
      <c r="HO73" s="9">
        <v>2.7810000000000001</v>
      </c>
      <c r="HP73" s="9">
        <v>1.7629999999999999</v>
      </c>
      <c r="HQ73" s="9">
        <v>1.018</v>
      </c>
      <c r="HR73" s="9">
        <v>17.356999999999999</v>
      </c>
      <c r="HS73" s="9">
        <v>14.728999999999999</v>
      </c>
      <c r="HT73" s="9">
        <v>2.6269999999999998</v>
      </c>
      <c r="HU73" s="9">
        <v>35.305</v>
      </c>
      <c r="HV73" s="9">
        <v>23.81</v>
      </c>
      <c r="HW73" s="9">
        <v>11.496</v>
      </c>
      <c r="HX73" s="9">
        <v>7.5970000000000004</v>
      </c>
      <c r="HY73" s="9">
        <v>4.4539999999999997</v>
      </c>
      <c r="HZ73" s="9">
        <v>3.1429999999999998</v>
      </c>
      <c r="IA73" s="9">
        <v>27.707999999999998</v>
      </c>
      <c r="IB73" s="9">
        <v>19.355</v>
      </c>
      <c r="IC73" s="9">
        <v>8.3529999999999998</v>
      </c>
      <c r="ID73" s="9">
        <v>14.128</v>
      </c>
      <c r="IE73" s="9">
        <v>7.9480000000000004</v>
      </c>
      <c r="IF73" s="9">
        <v>6.18</v>
      </c>
      <c r="IG73" s="9">
        <v>40.548999999999999</v>
      </c>
      <c r="IH73" s="9">
        <v>30.196999999999999</v>
      </c>
      <c r="II73" s="9">
        <v>10.352</v>
      </c>
      <c r="IJ73" s="9">
        <v>32.716000000000001</v>
      </c>
      <c r="IK73" s="9">
        <v>22.344000000000001</v>
      </c>
      <c r="IL73" s="9">
        <v>10.372</v>
      </c>
      <c r="IM73" s="9">
        <v>4106.0110000000004</v>
      </c>
      <c r="IN73" s="9">
        <v>2193.8980000000001</v>
      </c>
      <c r="IO73" s="9">
        <v>1912.1120000000001</v>
      </c>
      <c r="IP73" s="9">
        <v>2868.0419999999999</v>
      </c>
      <c r="IQ73" s="9">
        <v>1784.499</v>
      </c>
    </row>
    <row r="74" spans="1:251">
      <c r="A74" s="10">
        <v>43739</v>
      </c>
      <c r="B74" s="9">
        <v>13.98</v>
      </c>
      <c r="C74" s="9">
        <v>19.632000000000001</v>
      </c>
      <c r="D74" s="9">
        <v>385.28800000000001</v>
      </c>
      <c r="E74" s="9">
        <v>218.18</v>
      </c>
      <c r="F74" s="9">
        <v>167.108</v>
      </c>
      <c r="G74" s="9">
        <v>189.46100000000001</v>
      </c>
      <c r="H74" s="9">
        <v>142.09200000000001</v>
      </c>
      <c r="I74" s="9">
        <v>47.368000000000002</v>
      </c>
      <c r="J74" s="9">
        <v>195.827</v>
      </c>
      <c r="K74" s="9">
        <v>76.087999999999994</v>
      </c>
      <c r="L74" s="9">
        <v>119.74</v>
      </c>
      <c r="M74" s="9">
        <v>212.73699999999999</v>
      </c>
      <c r="N74" s="9">
        <v>161.24199999999999</v>
      </c>
      <c r="O74" s="9">
        <v>51.494999999999997</v>
      </c>
      <c r="P74" s="9">
        <v>208.12200000000001</v>
      </c>
      <c r="Q74" s="9">
        <v>78.86</v>
      </c>
      <c r="R74" s="9">
        <v>129.262</v>
      </c>
      <c r="S74" s="9">
        <v>215.869</v>
      </c>
      <c r="T74" s="9">
        <v>91.453999999999994</v>
      </c>
      <c r="U74" s="9">
        <v>124.41500000000001</v>
      </c>
      <c r="V74" s="9">
        <v>2811.6680000000001</v>
      </c>
      <c r="W74" s="9">
        <v>1499.5609999999999</v>
      </c>
      <c r="X74" s="9">
        <v>1312.107</v>
      </c>
      <c r="Y74" s="9">
        <v>2097.3890000000001</v>
      </c>
      <c r="Z74" s="9">
        <v>1372.87</v>
      </c>
      <c r="AA74" s="9">
        <v>724.51900000000001</v>
      </c>
      <c r="AB74" s="9">
        <v>714.27800000000002</v>
      </c>
      <c r="AC74" s="9">
        <v>126.691</v>
      </c>
      <c r="AD74" s="9">
        <v>587.58799999999997</v>
      </c>
      <c r="AE74" s="9">
        <v>350.33699999999999</v>
      </c>
      <c r="AF74" s="9">
        <v>181.99299999999999</v>
      </c>
      <c r="AG74" s="9">
        <v>168.34299999999999</v>
      </c>
      <c r="AH74" s="9">
        <v>49.843000000000004</v>
      </c>
      <c r="AI74" s="9">
        <v>26.984999999999999</v>
      </c>
      <c r="AJ74" s="9">
        <v>22.858000000000001</v>
      </c>
      <c r="AK74" s="9">
        <v>28.318999999999999</v>
      </c>
      <c r="AL74" s="9">
        <v>21.452999999999999</v>
      </c>
      <c r="AM74" s="9">
        <v>6.8659999999999997</v>
      </c>
      <c r="AN74" s="9">
        <v>16.169</v>
      </c>
      <c r="AO74" s="9">
        <v>12.99</v>
      </c>
      <c r="AP74" s="9">
        <v>3.1789999999999998</v>
      </c>
      <c r="AQ74" s="9">
        <v>12.15</v>
      </c>
      <c r="AR74" s="9">
        <v>8.4629999999999992</v>
      </c>
      <c r="AS74" s="9">
        <v>3.6869999999999998</v>
      </c>
      <c r="AT74" s="9">
        <v>21.524000000000001</v>
      </c>
      <c r="AU74" s="9">
        <v>5.532</v>
      </c>
      <c r="AV74" s="9">
        <v>15.992000000000001</v>
      </c>
      <c r="AW74" s="9">
        <v>322.97500000000002</v>
      </c>
      <c r="AX74" s="9">
        <v>167.745</v>
      </c>
      <c r="AY74" s="9">
        <v>155.22999999999999</v>
      </c>
      <c r="AZ74" s="9">
        <v>159.03399999999999</v>
      </c>
      <c r="BA74" s="9">
        <v>121.346</v>
      </c>
      <c r="BB74" s="9">
        <v>37.689</v>
      </c>
      <c r="BC74" s="9">
        <v>163.941</v>
      </c>
      <c r="BD74" s="9">
        <v>46.4</v>
      </c>
      <c r="BE74" s="9">
        <v>117.541</v>
      </c>
      <c r="BF74" s="9">
        <v>177.024</v>
      </c>
      <c r="BG74" s="9">
        <v>134.34399999999999</v>
      </c>
      <c r="BH74" s="9">
        <v>42.68</v>
      </c>
      <c r="BI74" s="9">
        <v>173.31200000000001</v>
      </c>
      <c r="BJ74" s="9">
        <v>47.649000000000001</v>
      </c>
      <c r="BK74" s="9">
        <v>125.663</v>
      </c>
      <c r="BL74" s="9">
        <v>180.10900000000001</v>
      </c>
      <c r="BM74" s="9">
        <v>59.39</v>
      </c>
      <c r="BN74" s="9">
        <v>120.72</v>
      </c>
      <c r="BO74" s="9">
        <v>2633.9279999999999</v>
      </c>
      <c r="BP74" s="9">
        <v>1350.0809999999999</v>
      </c>
      <c r="BQ74" s="9">
        <v>1283.847</v>
      </c>
      <c r="BR74" s="9">
        <v>1974.096</v>
      </c>
      <c r="BS74" s="9">
        <v>1216.2929999999999</v>
      </c>
      <c r="BT74" s="9">
        <v>757.80200000000002</v>
      </c>
      <c r="BU74" s="9">
        <v>659.83199999999999</v>
      </c>
      <c r="BV74" s="9">
        <v>133.78800000000001</v>
      </c>
      <c r="BW74" s="9">
        <v>526.04499999999996</v>
      </c>
      <c r="BX74" s="9">
        <v>314.88400000000001</v>
      </c>
      <c r="BY74" s="9">
        <v>143.74199999999999</v>
      </c>
      <c r="BZ74" s="9">
        <v>171.143</v>
      </c>
      <c r="CA74" s="9">
        <v>61.957999999999998</v>
      </c>
      <c r="CB74" s="9">
        <v>31.925000000000001</v>
      </c>
      <c r="CC74" s="9">
        <v>30.033000000000001</v>
      </c>
      <c r="CD74" s="9">
        <v>28.254999999999999</v>
      </c>
      <c r="CE74" s="9">
        <v>21.26</v>
      </c>
      <c r="CF74" s="9">
        <v>6.9960000000000004</v>
      </c>
      <c r="CG74" s="9">
        <v>20.116</v>
      </c>
      <c r="CH74" s="9">
        <v>14.768000000000001</v>
      </c>
      <c r="CI74" s="9">
        <v>5.3479999999999999</v>
      </c>
      <c r="CJ74" s="9">
        <v>8.14</v>
      </c>
      <c r="CK74" s="9">
        <v>6.492</v>
      </c>
      <c r="CL74" s="9">
        <v>1.6479999999999999</v>
      </c>
      <c r="CM74" s="9">
        <v>33.701999999999998</v>
      </c>
      <c r="CN74" s="9">
        <v>10.664999999999999</v>
      </c>
      <c r="CO74" s="9">
        <v>23.036999999999999</v>
      </c>
      <c r="CP74" s="9">
        <v>279.32400000000001</v>
      </c>
      <c r="CQ74" s="9">
        <v>126.499</v>
      </c>
      <c r="CR74" s="9">
        <v>152.82499999999999</v>
      </c>
      <c r="CS74" s="9">
        <v>125.179</v>
      </c>
      <c r="CT74" s="9">
        <v>82.438999999999993</v>
      </c>
      <c r="CU74" s="9">
        <v>42.738999999999997</v>
      </c>
      <c r="CV74" s="9">
        <v>154.14599999999999</v>
      </c>
      <c r="CW74" s="9">
        <v>44.06</v>
      </c>
      <c r="CX74" s="9">
        <v>110.086</v>
      </c>
      <c r="CY74" s="9">
        <v>144.30000000000001</v>
      </c>
      <c r="CZ74" s="9">
        <v>96.852999999999994</v>
      </c>
      <c r="DA74" s="9">
        <v>47.447000000000003</v>
      </c>
      <c r="DB74" s="9">
        <v>170.584</v>
      </c>
      <c r="DC74" s="9">
        <v>46.889000000000003</v>
      </c>
      <c r="DD74" s="9">
        <v>123.696</v>
      </c>
      <c r="DE74" s="9">
        <v>174.261</v>
      </c>
      <c r="DF74" s="9">
        <v>58.828000000000003</v>
      </c>
      <c r="DG74" s="9">
        <v>115.434</v>
      </c>
      <c r="DH74" s="9">
        <v>2484.172</v>
      </c>
      <c r="DI74" s="9">
        <v>1362.23</v>
      </c>
      <c r="DJ74" s="9">
        <v>1121.942</v>
      </c>
      <c r="DK74" s="9">
        <v>1545.2270000000001</v>
      </c>
      <c r="DL74" s="9">
        <v>1012.468</v>
      </c>
      <c r="DM74" s="9">
        <v>532.75900000000001</v>
      </c>
      <c r="DN74" s="9">
        <v>938.94399999999996</v>
      </c>
      <c r="DO74" s="9">
        <v>349.762</v>
      </c>
      <c r="DP74" s="9">
        <v>589.18299999999999</v>
      </c>
      <c r="DQ74" s="9">
        <v>297.08999999999997</v>
      </c>
      <c r="DR74" s="9">
        <v>165.42</v>
      </c>
      <c r="DS74" s="9">
        <v>131.66999999999999</v>
      </c>
      <c r="DT74" s="9">
        <v>84.343000000000004</v>
      </c>
      <c r="DU74" s="9">
        <v>51.843000000000004</v>
      </c>
      <c r="DV74" s="9">
        <v>32.5</v>
      </c>
      <c r="DW74" s="9">
        <v>25.47</v>
      </c>
      <c r="DX74" s="9">
        <v>21.286000000000001</v>
      </c>
      <c r="DY74" s="9">
        <v>4.1840000000000002</v>
      </c>
      <c r="DZ74" s="9">
        <v>14.263</v>
      </c>
      <c r="EA74" s="9">
        <v>11.901999999999999</v>
      </c>
      <c r="EB74" s="9">
        <v>2.3620000000000001</v>
      </c>
      <c r="EC74" s="9">
        <v>11.207000000000001</v>
      </c>
      <c r="ED74" s="9">
        <v>9.3840000000000003</v>
      </c>
      <c r="EE74" s="9">
        <v>1.8220000000000001</v>
      </c>
      <c r="EF74" s="9">
        <v>58.872999999999998</v>
      </c>
      <c r="EG74" s="9">
        <v>30.556999999999999</v>
      </c>
      <c r="EH74" s="9">
        <v>28.315999999999999</v>
      </c>
      <c r="EI74" s="9">
        <v>240.547</v>
      </c>
      <c r="EJ74" s="9">
        <v>131.49299999999999</v>
      </c>
      <c r="EK74" s="9">
        <v>109.054</v>
      </c>
      <c r="EL74" s="9">
        <v>84.685000000000002</v>
      </c>
      <c r="EM74" s="9">
        <v>63.466999999999999</v>
      </c>
      <c r="EN74" s="9">
        <v>21.218</v>
      </c>
      <c r="EO74" s="9">
        <v>155.86199999999999</v>
      </c>
      <c r="EP74" s="9">
        <v>68.025999999999996</v>
      </c>
      <c r="EQ74" s="9">
        <v>87.835999999999999</v>
      </c>
      <c r="ER74" s="9">
        <v>103.93300000000001</v>
      </c>
      <c r="ES74" s="9">
        <v>79.960999999999999</v>
      </c>
      <c r="ET74" s="9">
        <v>23.972000000000001</v>
      </c>
      <c r="EU74" s="9">
        <v>193.15700000000001</v>
      </c>
      <c r="EV74" s="9">
        <v>85.459000000000003</v>
      </c>
      <c r="EW74" s="9">
        <v>107.69799999999999</v>
      </c>
      <c r="EX74" s="9">
        <v>170.125</v>
      </c>
      <c r="EY74" s="9">
        <v>79.927999999999997</v>
      </c>
      <c r="EZ74" s="9">
        <v>90.197000000000003</v>
      </c>
      <c r="FA74" s="9">
        <v>1906.9939999999999</v>
      </c>
      <c r="FB74" s="9">
        <v>1020.396</v>
      </c>
      <c r="FC74" s="9">
        <v>886.59799999999996</v>
      </c>
      <c r="FD74" s="9">
        <v>1289.857</v>
      </c>
      <c r="FE74" s="9">
        <v>832.45799999999997</v>
      </c>
      <c r="FF74" s="9">
        <v>457.399</v>
      </c>
      <c r="FG74" s="9">
        <v>617.13699999999994</v>
      </c>
      <c r="FH74" s="9">
        <v>187.93799999999999</v>
      </c>
      <c r="FI74" s="9">
        <v>429.19900000000001</v>
      </c>
      <c r="FJ74" s="9">
        <v>241.99100000000001</v>
      </c>
      <c r="FK74" s="9">
        <v>130.59899999999999</v>
      </c>
      <c r="FL74" s="9">
        <v>111.392</v>
      </c>
      <c r="FM74" s="9">
        <v>62.539000000000001</v>
      </c>
      <c r="FN74" s="9">
        <v>37.545999999999999</v>
      </c>
      <c r="FO74" s="9">
        <v>24.992999999999999</v>
      </c>
      <c r="FP74" s="9">
        <v>19.462</v>
      </c>
      <c r="FQ74" s="9">
        <v>15.987</v>
      </c>
      <c r="FR74" s="9">
        <v>3.4750000000000001</v>
      </c>
      <c r="FS74" s="9">
        <v>11.295</v>
      </c>
      <c r="FT74" s="9">
        <v>9.1460000000000008</v>
      </c>
      <c r="FU74" s="9">
        <v>2.149</v>
      </c>
      <c r="FV74" s="9">
        <v>8.1669999999999998</v>
      </c>
      <c r="FW74" s="9">
        <v>6.8410000000000002</v>
      </c>
      <c r="FX74" s="9">
        <v>1.3260000000000001</v>
      </c>
      <c r="FY74" s="9">
        <v>43.076999999999998</v>
      </c>
      <c r="FZ74" s="9">
        <v>21.559000000000001</v>
      </c>
      <c r="GA74" s="9">
        <v>21.518000000000001</v>
      </c>
      <c r="GB74" s="9">
        <v>204.09100000000001</v>
      </c>
      <c r="GC74" s="9">
        <v>109.196</v>
      </c>
      <c r="GD74" s="9">
        <v>94.894999999999996</v>
      </c>
      <c r="GE74" s="9">
        <v>77.531000000000006</v>
      </c>
      <c r="GF74" s="9">
        <v>58.081000000000003</v>
      </c>
      <c r="GG74" s="9">
        <v>19.45</v>
      </c>
      <c r="GH74" s="9">
        <v>126.56</v>
      </c>
      <c r="GI74" s="9">
        <v>51.115000000000002</v>
      </c>
      <c r="GJ74" s="9">
        <v>75.444000000000003</v>
      </c>
      <c r="GK74" s="9">
        <v>91.465999999999994</v>
      </c>
      <c r="GL74" s="9">
        <v>69.97</v>
      </c>
      <c r="GM74" s="9">
        <v>21.495000000000001</v>
      </c>
      <c r="GN74" s="9">
        <v>150.52500000000001</v>
      </c>
      <c r="GO74" s="9">
        <v>60.628999999999998</v>
      </c>
      <c r="GP74" s="9">
        <v>89.896000000000001</v>
      </c>
      <c r="GQ74" s="9">
        <v>137.85499999999999</v>
      </c>
      <c r="GR74" s="9">
        <v>60.261000000000003</v>
      </c>
      <c r="GS74" s="9">
        <v>77.593999999999994</v>
      </c>
      <c r="GT74" s="9">
        <v>577.178</v>
      </c>
      <c r="GU74" s="9">
        <v>341.834</v>
      </c>
      <c r="GV74" s="9">
        <v>235.34299999999999</v>
      </c>
      <c r="GW74" s="9">
        <v>255.37100000000001</v>
      </c>
      <c r="GX74" s="9">
        <v>180.011</v>
      </c>
      <c r="GY74" s="9">
        <v>75.36</v>
      </c>
      <c r="GZ74" s="9">
        <v>321.80700000000002</v>
      </c>
      <c r="HA74" s="9">
        <v>161.82400000000001</v>
      </c>
      <c r="HB74" s="9">
        <v>159.983</v>
      </c>
      <c r="HC74" s="9">
        <v>55.098999999999997</v>
      </c>
      <c r="HD74" s="9">
        <v>34.820999999999998</v>
      </c>
      <c r="HE74" s="9">
        <v>20.277999999999999</v>
      </c>
      <c r="HF74" s="9">
        <v>21.803999999999998</v>
      </c>
      <c r="HG74" s="9">
        <v>14.297000000000001</v>
      </c>
      <c r="HH74" s="9">
        <v>7.5069999999999997</v>
      </c>
      <c r="HI74" s="9">
        <v>6.008</v>
      </c>
      <c r="HJ74" s="9">
        <v>5.2990000000000004</v>
      </c>
      <c r="HK74" s="9">
        <v>0.70899999999999996</v>
      </c>
      <c r="HL74" s="9">
        <v>2.968</v>
      </c>
      <c r="HM74" s="9">
        <v>2.7559999999999998</v>
      </c>
      <c r="HN74" s="9">
        <v>0.21199999999999999</v>
      </c>
      <c r="HO74" s="9">
        <v>3.04</v>
      </c>
      <c r="HP74" s="9">
        <v>2.544</v>
      </c>
      <c r="HQ74" s="9">
        <v>0.497</v>
      </c>
      <c r="HR74" s="9">
        <v>15.795</v>
      </c>
      <c r="HS74" s="9">
        <v>8.9979999999999993</v>
      </c>
      <c r="HT74" s="9">
        <v>6.798</v>
      </c>
      <c r="HU74" s="9">
        <v>36.457000000000001</v>
      </c>
      <c r="HV74" s="9">
        <v>22.297999999999998</v>
      </c>
      <c r="HW74" s="9">
        <v>14.159000000000001</v>
      </c>
      <c r="HX74" s="9">
        <v>7.1539999999999999</v>
      </c>
      <c r="HY74" s="9">
        <v>5.3869999999999996</v>
      </c>
      <c r="HZ74" s="9">
        <v>1.768</v>
      </c>
      <c r="IA74" s="9">
        <v>29.302</v>
      </c>
      <c r="IB74" s="9">
        <v>16.911000000000001</v>
      </c>
      <c r="IC74" s="9">
        <v>12.391</v>
      </c>
      <c r="ID74" s="9">
        <v>12.467000000000001</v>
      </c>
      <c r="IE74" s="9">
        <v>9.99</v>
      </c>
      <c r="IF74" s="9">
        <v>2.4769999999999999</v>
      </c>
      <c r="IG74" s="9">
        <v>42.631999999999998</v>
      </c>
      <c r="IH74" s="9">
        <v>24.831</v>
      </c>
      <c r="II74" s="9">
        <v>17.800999999999998</v>
      </c>
      <c r="IJ74" s="9">
        <v>32.270000000000003</v>
      </c>
      <c r="IK74" s="9">
        <v>19.666</v>
      </c>
      <c r="IL74" s="9">
        <v>12.603999999999999</v>
      </c>
      <c r="IM74" s="9">
        <v>4078.0940000000001</v>
      </c>
      <c r="IN74" s="9">
        <v>2172.953</v>
      </c>
      <c r="IO74" s="9">
        <v>1905.1410000000001</v>
      </c>
      <c r="IP74" s="9">
        <v>2847.8029999999999</v>
      </c>
      <c r="IQ74" s="9">
        <v>1761.8989999999999</v>
      </c>
    </row>
    <row r="75" spans="1:251">
      <c r="A75" s="10">
        <v>43770</v>
      </c>
      <c r="B75" s="9">
        <v>8.9269999999999996</v>
      </c>
      <c r="C75" s="9">
        <v>21.251999999999999</v>
      </c>
      <c r="D75" s="9">
        <v>414.67</v>
      </c>
      <c r="E75" s="9">
        <v>232.92699999999999</v>
      </c>
      <c r="F75" s="9">
        <v>181.74299999999999</v>
      </c>
      <c r="G75" s="9">
        <v>189.71299999999999</v>
      </c>
      <c r="H75" s="9">
        <v>144.39599999999999</v>
      </c>
      <c r="I75" s="9">
        <v>45.316000000000003</v>
      </c>
      <c r="J75" s="9">
        <v>224.95699999999999</v>
      </c>
      <c r="K75" s="9">
        <v>88.53</v>
      </c>
      <c r="L75" s="9">
        <v>136.42699999999999</v>
      </c>
      <c r="M75" s="9">
        <v>209.11199999999999</v>
      </c>
      <c r="N75" s="9">
        <v>161.035</v>
      </c>
      <c r="O75" s="9">
        <v>48.076999999999998</v>
      </c>
      <c r="P75" s="9">
        <v>240.53899999999999</v>
      </c>
      <c r="Q75" s="9">
        <v>90.997</v>
      </c>
      <c r="R75" s="9">
        <v>149.542</v>
      </c>
      <c r="S75" s="9">
        <v>243.47200000000001</v>
      </c>
      <c r="T75" s="9">
        <v>104.021</v>
      </c>
      <c r="U75" s="9">
        <v>139.45099999999999</v>
      </c>
      <c r="V75" s="9">
        <v>2819.694</v>
      </c>
      <c r="W75" s="9">
        <v>1504.681</v>
      </c>
      <c r="X75" s="9">
        <v>1315.0139999999999</v>
      </c>
      <c r="Y75" s="9">
        <v>2116.3789999999999</v>
      </c>
      <c r="Z75" s="9">
        <v>1377.6289999999999</v>
      </c>
      <c r="AA75" s="9">
        <v>738.75</v>
      </c>
      <c r="AB75" s="9">
        <v>703.31500000000005</v>
      </c>
      <c r="AC75" s="9">
        <v>127.05200000000001</v>
      </c>
      <c r="AD75" s="9">
        <v>576.26300000000003</v>
      </c>
      <c r="AE75" s="9">
        <v>333.65</v>
      </c>
      <c r="AF75" s="9">
        <v>178.25899999999999</v>
      </c>
      <c r="AG75" s="9">
        <v>155.39099999999999</v>
      </c>
      <c r="AH75" s="9">
        <v>57.625</v>
      </c>
      <c r="AI75" s="9">
        <v>28.588999999999999</v>
      </c>
      <c r="AJ75" s="9">
        <v>29.035</v>
      </c>
      <c r="AK75" s="9">
        <v>27.085999999999999</v>
      </c>
      <c r="AL75" s="9">
        <v>18.815999999999999</v>
      </c>
      <c r="AM75" s="9">
        <v>8.2690000000000001</v>
      </c>
      <c r="AN75" s="9">
        <v>16.149999999999999</v>
      </c>
      <c r="AO75" s="9">
        <v>11.643000000000001</v>
      </c>
      <c r="AP75" s="9">
        <v>4.5069999999999997</v>
      </c>
      <c r="AQ75" s="9">
        <v>10.936</v>
      </c>
      <c r="AR75" s="9">
        <v>7.1740000000000004</v>
      </c>
      <c r="AS75" s="9">
        <v>3.762</v>
      </c>
      <c r="AT75" s="9">
        <v>30.539000000000001</v>
      </c>
      <c r="AU75" s="9">
        <v>9.7729999999999997</v>
      </c>
      <c r="AV75" s="9">
        <v>20.765999999999998</v>
      </c>
      <c r="AW75" s="9">
        <v>303.024</v>
      </c>
      <c r="AX75" s="9">
        <v>162.48099999999999</v>
      </c>
      <c r="AY75" s="9">
        <v>140.54300000000001</v>
      </c>
      <c r="AZ75" s="9">
        <v>145.79599999999999</v>
      </c>
      <c r="BA75" s="9">
        <v>115.642</v>
      </c>
      <c r="BB75" s="9">
        <v>30.154</v>
      </c>
      <c r="BC75" s="9">
        <v>157.22800000000001</v>
      </c>
      <c r="BD75" s="9">
        <v>46.838999999999999</v>
      </c>
      <c r="BE75" s="9">
        <v>110.389</v>
      </c>
      <c r="BF75" s="9">
        <v>165.91300000000001</v>
      </c>
      <c r="BG75" s="9">
        <v>128.768</v>
      </c>
      <c r="BH75" s="9">
        <v>37.143999999999998</v>
      </c>
      <c r="BI75" s="9">
        <v>167.73699999999999</v>
      </c>
      <c r="BJ75" s="9">
        <v>49.491</v>
      </c>
      <c r="BK75" s="9">
        <v>118.246</v>
      </c>
      <c r="BL75" s="9">
        <v>173.37799999999999</v>
      </c>
      <c r="BM75" s="9">
        <v>58.481999999999999</v>
      </c>
      <c r="BN75" s="9">
        <v>114.896</v>
      </c>
      <c r="BO75" s="9">
        <v>2629.989</v>
      </c>
      <c r="BP75" s="9">
        <v>1352.184</v>
      </c>
      <c r="BQ75" s="9">
        <v>1277.8050000000001</v>
      </c>
      <c r="BR75" s="9">
        <v>1980.5119999999999</v>
      </c>
      <c r="BS75" s="9">
        <v>1229.9169999999999</v>
      </c>
      <c r="BT75" s="9">
        <v>750.596</v>
      </c>
      <c r="BU75" s="9">
        <v>649.47699999999998</v>
      </c>
      <c r="BV75" s="9">
        <v>122.268</v>
      </c>
      <c r="BW75" s="9">
        <v>527.21</v>
      </c>
      <c r="BX75" s="9">
        <v>300.72800000000001</v>
      </c>
      <c r="BY75" s="9">
        <v>142.80199999999999</v>
      </c>
      <c r="BZ75" s="9">
        <v>157.92699999999999</v>
      </c>
      <c r="CA75" s="9">
        <v>60.262999999999998</v>
      </c>
      <c r="CB75" s="9">
        <v>35.753</v>
      </c>
      <c r="CC75" s="9">
        <v>24.51</v>
      </c>
      <c r="CD75" s="9">
        <v>28.442</v>
      </c>
      <c r="CE75" s="9">
        <v>22.782</v>
      </c>
      <c r="CF75" s="9">
        <v>5.66</v>
      </c>
      <c r="CG75" s="9">
        <v>15.72</v>
      </c>
      <c r="CH75" s="9">
        <v>11.489000000000001</v>
      </c>
      <c r="CI75" s="9">
        <v>4.2309999999999999</v>
      </c>
      <c r="CJ75" s="9">
        <v>12.721</v>
      </c>
      <c r="CK75" s="9">
        <v>11.292999999999999</v>
      </c>
      <c r="CL75" s="9">
        <v>1.429</v>
      </c>
      <c r="CM75" s="9">
        <v>31.821999999999999</v>
      </c>
      <c r="CN75" s="9">
        <v>12.971</v>
      </c>
      <c r="CO75" s="9">
        <v>18.850000000000001</v>
      </c>
      <c r="CP75" s="9">
        <v>263.49099999999999</v>
      </c>
      <c r="CQ75" s="9">
        <v>120.898</v>
      </c>
      <c r="CR75" s="9">
        <v>142.59299999999999</v>
      </c>
      <c r="CS75" s="9">
        <v>124.91</v>
      </c>
      <c r="CT75" s="9">
        <v>87.662000000000006</v>
      </c>
      <c r="CU75" s="9">
        <v>37.247999999999998</v>
      </c>
      <c r="CV75" s="9">
        <v>138.58099999999999</v>
      </c>
      <c r="CW75" s="9">
        <v>33.235999999999997</v>
      </c>
      <c r="CX75" s="9">
        <v>105.346</v>
      </c>
      <c r="CY75" s="9">
        <v>143.43199999999999</v>
      </c>
      <c r="CZ75" s="9">
        <v>102.172</v>
      </c>
      <c r="DA75" s="9">
        <v>41.261000000000003</v>
      </c>
      <c r="DB75" s="9">
        <v>157.29599999999999</v>
      </c>
      <c r="DC75" s="9">
        <v>40.630000000000003</v>
      </c>
      <c r="DD75" s="9">
        <v>116.666</v>
      </c>
      <c r="DE75" s="9">
        <v>154.30099999999999</v>
      </c>
      <c r="DF75" s="9">
        <v>44.725000000000001</v>
      </c>
      <c r="DG75" s="9">
        <v>109.57599999999999</v>
      </c>
      <c r="DH75" s="9">
        <v>2552.37</v>
      </c>
      <c r="DI75" s="9">
        <v>1383.886</v>
      </c>
      <c r="DJ75" s="9">
        <v>1168.4839999999999</v>
      </c>
      <c r="DK75" s="9">
        <v>1600.5129999999999</v>
      </c>
      <c r="DL75" s="9">
        <v>1036.6479999999999</v>
      </c>
      <c r="DM75" s="9">
        <v>563.86599999999999</v>
      </c>
      <c r="DN75" s="9">
        <v>951.85699999999997</v>
      </c>
      <c r="DO75" s="9">
        <v>347.23899999999998</v>
      </c>
      <c r="DP75" s="9">
        <v>604.61800000000005</v>
      </c>
      <c r="DQ75" s="9">
        <v>297.45800000000003</v>
      </c>
      <c r="DR75" s="9">
        <v>172.67099999999999</v>
      </c>
      <c r="DS75" s="9">
        <v>124.786</v>
      </c>
      <c r="DT75" s="9">
        <v>85.436999999999998</v>
      </c>
      <c r="DU75" s="9">
        <v>54.853000000000002</v>
      </c>
      <c r="DV75" s="9">
        <v>30.584</v>
      </c>
      <c r="DW75" s="9">
        <v>32.018999999999998</v>
      </c>
      <c r="DX75" s="9">
        <v>28.202999999999999</v>
      </c>
      <c r="DY75" s="9">
        <v>3.8159999999999998</v>
      </c>
      <c r="DZ75" s="9">
        <v>21.271999999999998</v>
      </c>
      <c r="EA75" s="9">
        <v>17.834</v>
      </c>
      <c r="EB75" s="9">
        <v>3.4380000000000002</v>
      </c>
      <c r="EC75" s="9">
        <v>10.747</v>
      </c>
      <c r="ED75" s="9">
        <v>10.369</v>
      </c>
      <c r="EE75" s="9">
        <v>0.378</v>
      </c>
      <c r="EF75" s="9">
        <v>53.417999999999999</v>
      </c>
      <c r="EG75" s="9">
        <v>26.65</v>
      </c>
      <c r="EH75" s="9">
        <v>26.768000000000001</v>
      </c>
      <c r="EI75" s="9">
        <v>241.00399999999999</v>
      </c>
      <c r="EJ75" s="9">
        <v>134.595</v>
      </c>
      <c r="EK75" s="9">
        <v>106.40900000000001</v>
      </c>
      <c r="EL75" s="9">
        <v>90.793999999999997</v>
      </c>
      <c r="EM75" s="9">
        <v>68.004999999999995</v>
      </c>
      <c r="EN75" s="9">
        <v>22.789000000000001</v>
      </c>
      <c r="EO75" s="9">
        <v>150.21</v>
      </c>
      <c r="EP75" s="9">
        <v>66.59</v>
      </c>
      <c r="EQ75" s="9">
        <v>83.620999999999995</v>
      </c>
      <c r="ER75" s="9">
        <v>114.509</v>
      </c>
      <c r="ES75" s="9">
        <v>89.185000000000002</v>
      </c>
      <c r="ET75" s="9">
        <v>25.324000000000002</v>
      </c>
      <c r="EU75" s="9">
        <v>182.94900000000001</v>
      </c>
      <c r="EV75" s="9">
        <v>83.486000000000004</v>
      </c>
      <c r="EW75" s="9">
        <v>99.462000000000003</v>
      </c>
      <c r="EX75" s="9">
        <v>171.482</v>
      </c>
      <c r="EY75" s="9">
        <v>84.423000000000002</v>
      </c>
      <c r="EZ75" s="9">
        <v>87.058999999999997</v>
      </c>
      <c r="FA75" s="9">
        <v>1932.5840000000001</v>
      </c>
      <c r="FB75" s="9">
        <v>1025.3810000000001</v>
      </c>
      <c r="FC75" s="9">
        <v>907.20299999999997</v>
      </c>
      <c r="FD75" s="9">
        <v>1326.751</v>
      </c>
      <c r="FE75" s="9">
        <v>843.60299999999995</v>
      </c>
      <c r="FF75" s="9">
        <v>483.14699999999999</v>
      </c>
      <c r="FG75" s="9">
        <v>605.83399999999995</v>
      </c>
      <c r="FH75" s="9">
        <v>181.77799999999999</v>
      </c>
      <c r="FI75" s="9">
        <v>424.05599999999998</v>
      </c>
      <c r="FJ75" s="9">
        <v>239.18199999999999</v>
      </c>
      <c r="FK75" s="9">
        <v>131.10599999999999</v>
      </c>
      <c r="FL75" s="9">
        <v>108.07599999999999</v>
      </c>
      <c r="FM75" s="9">
        <v>64.171999999999997</v>
      </c>
      <c r="FN75" s="9">
        <v>39.597000000000001</v>
      </c>
      <c r="FO75" s="9">
        <v>24.574999999999999</v>
      </c>
      <c r="FP75" s="9">
        <v>27.056999999999999</v>
      </c>
      <c r="FQ75" s="9">
        <v>23.873000000000001</v>
      </c>
      <c r="FR75" s="9">
        <v>3.1829999999999998</v>
      </c>
      <c r="FS75" s="9">
        <v>17.535</v>
      </c>
      <c r="FT75" s="9">
        <v>14.352</v>
      </c>
      <c r="FU75" s="9">
        <v>3.1829999999999998</v>
      </c>
      <c r="FV75" s="9">
        <v>9.5220000000000002</v>
      </c>
      <c r="FW75" s="9">
        <v>9.5220000000000002</v>
      </c>
      <c r="FX75" s="9">
        <v>0</v>
      </c>
      <c r="FY75" s="9">
        <v>37.115000000000002</v>
      </c>
      <c r="FZ75" s="9">
        <v>15.723000000000001</v>
      </c>
      <c r="GA75" s="9">
        <v>21.391999999999999</v>
      </c>
      <c r="GB75" s="9">
        <v>198.797</v>
      </c>
      <c r="GC75" s="9">
        <v>104.06699999999999</v>
      </c>
      <c r="GD75" s="9">
        <v>94.73</v>
      </c>
      <c r="GE75" s="9">
        <v>81.167000000000002</v>
      </c>
      <c r="GF75" s="9">
        <v>58.633000000000003</v>
      </c>
      <c r="GG75" s="9">
        <v>22.533999999999999</v>
      </c>
      <c r="GH75" s="9">
        <v>117.63</v>
      </c>
      <c r="GI75" s="9">
        <v>45.433999999999997</v>
      </c>
      <c r="GJ75" s="9">
        <v>72.195999999999998</v>
      </c>
      <c r="GK75" s="9">
        <v>101.401</v>
      </c>
      <c r="GL75" s="9">
        <v>76.709000000000003</v>
      </c>
      <c r="GM75" s="9">
        <v>24.692</v>
      </c>
      <c r="GN75" s="9">
        <v>137.78100000000001</v>
      </c>
      <c r="GO75" s="9">
        <v>54.396999999999998</v>
      </c>
      <c r="GP75" s="9">
        <v>83.384</v>
      </c>
      <c r="GQ75" s="9">
        <v>135.16499999999999</v>
      </c>
      <c r="GR75" s="9">
        <v>59.786000000000001</v>
      </c>
      <c r="GS75" s="9">
        <v>75.379000000000005</v>
      </c>
      <c r="GT75" s="9">
        <v>619.78599999999994</v>
      </c>
      <c r="GU75" s="9">
        <v>358.505</v>
      </c>
      <c r="GV75" s="9">
        <v>261.28100000000001</v>
      </c>
      <c r="GW75" s="9">
        <v>273.76299999999998</v>
      </c>
      <c r="GX75" s="9">
        <v>193.04400000000001</v>
      </c>
      <c r="GY75" s="9">
        <v>80.718000000000004</v>
      </c>
      <c r="GZ75" s="9">
        <v>346.02300000000002</v>
      </c>
      <c r="HA75" s="9">
        <v>165.46100000000001</v>
      </c>
      <c r="HB75" s="9">
        <v>180.56200000000001</v>
      </c>
      <c r="HC75" s="9">
        <v>58.274999999999999</v>
      </c>
      <c r="HD75" s="9">
        <v>41.564999999999998</v>
      </c>
      <c r="HE75" s="9">
        <v>16.71</v>
      </c>
      <c r="HF75" s="9">
        <v>21.265000000000001</v>
      </c>
      <c r="HG75" s="9">
        <v>15.257</v>
      </c>
      <c r="HH75" s="9">
        <v>6.0090000000000003</v>
      </c>
      <c r="HI75" s="9">
        <v>4.9619999999999997</v>
      </c>
      <c r="HJ75" s="9">
        <v>4.33</v>
      </c>
      <c r="HK75" s="9">
        <v>0.63200000000000001</v>
      </c>
      <c r="HL75" s="9">
        <v>3.7370000000000001</v>
      </c>
      <c r="HM75" s="9">
        <v>3.4820000000000002</v>
      </c>
      <c r="HN75" s="9">
        <v>0.255</v>
      </c>
      <c r="HO75" s="9">
        <v>1.2250000000000001</v>
      </c>
      <c r="HP75" s="9">
        <v>0.84799999999999998</v>
      </c>
      <c r="HQ75" s="9">
        <v>0.378</v>
      </c>
      <c r="HR75" s="9">
        <v>16.303000000000001</v>
      </c>
      <c r="HS75" s="9">
        <v>10.927</v>
      </c>
      <c r="HT75" s="9">
        <v>5.3760000000000003</v>
      </c>
      <c r="HU75" s="9">
        <v>42.207000000000001</v>
      </c>
      <c r="HV75" s="9">
        <v>30.527000000000001</v>
      </c>
      <c r="HW75" s="9">
        <v>11.679</v>
      </c>
      <c r="HX75" s="9">
        <v>9.6259999999999994</v>
      </c>
      <c r="HY75" s="9">
        <v>9.3719999999999999</v>
      </c>
      <c r="HZ75" s="9">
        <v>0.255</v>
      </c>
      <c r="IA75" s="9">
        <v>32.58</v>
      </c>
      <c r="IB75" s="9">
        <v>21.155999999999999</v>
      </c>
      <c r="IC75" s="9">
        <v>11.423999999999999</v>
      </c>
      <c r="ID75" s="9">
        <v>13.108000000000001</v>
      </c>
      <c r="IE75" s="9">
        <v>12.476000000000001</v>
      </c>
      <c r="IF75" s="9">
        <v>0.63200000000000001</v>
      </c>
      <c r="IG75" s="9">
        <v>45.167000000000002</v>
      </c>
      <c r="IH75" s="9">
        <v>29.09</v>
      </c>
      <c r="II75" s="9">
        <v>16.077999999999999</v>
      </c>
      <c r="IJ75" s="9">
        <v>36.317</v>
      </c>
      <c r="IK75" s="9">
        <v>24.638000000000002</v>
      </c>
      <c r="IL75" s="9">
        <v>11.679</v>
      </c>
      <c r="IM75" s="9">
        <v>4090.28</v>
      </c>
      <c r="IN75" s="9">
        <v>2175.0889999999999</v>
      </c>
      <c r="IO75" s="9">
        <v>1915.191</v>
      </c>
      <c r="IP75" s="9">
        <v>2868.1419999999998</v>
      </c>
      <c r="IQ75" s="9">
        <v>1776.44</v>
      </c>
    </row>
    <row r="76" spans="1:251">
      <c r="A76" s="10">
        <v>43800</v>
      </c>
      <c r="B76" s="9">
        <v>13.971</v>
      </c>
      <c r="C76" s="9">
        <v>19.363</v>
      </c>
      <c r="D76" s="9">
        <v>414.29599999999999</v>
      </c>
      <c r="E76" s="9">
        <v>227.73500000000001</v>
      </c>
      <c r="F76" s="9">
        <v>186.56100000000001</v>
      </c>
      <c r="G76" s="9">
        <v>191.822</v>
      </c>
      <c r="H76" s="9">
        <v>138.55600000000001</v>
      </c>
      <c r="I76" s="9">
        <v>53.265999999999998</v>
      </c>
      <c r="J76" s="9">
        <v>222.47399999999999</v>
      </c>
      <c r="K76" s="9">
        <v>89.179000000000002</v>
      </c>
      <c r="L76" s="9">
        <v>133.29499999999999</v>
      </c>
      <c r="M76" s="9">
        <v>216.71600000000001</v>
      </c>
      <c r="N76" s="9">
        <v>159.542</v>
      </c>
      <c r="O76" s="9">
        <v>57.173999999999999</v>
      </c>
      <c r="P76" s="9">
        <v>239.023</v>
      </c>
      <c r="Q76" s="9">
        <v>94.635999999999996</v>
      </c>
      <c r="R76" s="9">
        <v>144.387</v>
      </c>
      <c r="S76" s="9">
        <v>240.839</v>
      </c>
      <c r="T76" s="9">
        <v>102.73399999999999</v>
      </c>
      <c r="U76" s="9">
        <v>138.10499999999999</v>
      </c>
      <c r="V76" s="9">
        <v>2822.9609999999998</v>
      </c>
      <c r="W76" s="9">
        <v>1511.0250000000001</v>
      </c>
      <c r="X76" s="9">
        <v>1311.9359999999999</v>
      </c>
      <c r="Y76" s="9">
        <v>2120.241</v>
      </c>
      <c r="Z76" s="9">
        <v>1378.694</v>
      </c>
      <c r="AA76" s="9">
        <v>741.54600000000005</v>
      </c>
      <c r="AB76" s="9">
        <v>702.72</v>
      </c>
      <c r="AC76" s="9">
        <v>132.33000000000001</v>
      </c>
      <c r="AD76" s="9">
        <v>570.39</v>
      </c>
      <c r="AE76" s="9">
        <v>339.96699999999998</v>
      </c>
      <c r="AF76" s="9">
        <v>180.62899999999999</v>
      </c>
      <c r="AG76" s="9">
        <v>159.33799999999999</v>
      </c>
      <c r="AH76" s="9">
        <v>54.652000000000001</v>
      </c>
      <c r="AI76" s="9">
        <v>27.126999999999999</v>
      </c>
      <c r="AJ76" s="9">
        <v>27.524000000000001</v>
      </c>
      <c r="AK76" s="9">
        <v>22.637</v>
      </c>
      <c r="AL76" s="9">
        <v>18.010999999999999</v>
      </c>
      <c r="AM76" s="9">
        <v>4.6260000000000003</v>
      </c>
      <c r="AN76" s="9">
        <v>11.804</v>
      </c>
      <c r="AO76" s="9">
        <v>9.3420000000000005</v>
      </c>
      <c r="AP76" s="9">
        <v>2.4630000000000001</v>
      </c>
      <c r="AQ76" s="9">
        <v>10.832000000000001</v>
      </c>
      <c r="AR76" s="9">
        <v>8.6690000000000005</v>
      </c>
      <c r="AS76" s="9">
        <v>2.1629999999999998</v>
      </c>
      <c r="AT76" s="9">
        <v>32.015000000000001</v>
      </c>
      <c r="AU76" s="9">
        <v>9.1159999999999997</v>
      </c>
      <c r="AV76" s="9">
        <v>22.899000000000001</v>
      </c>
      <c r="AW76" s="9">
        <v>308.30099999999999</v>
      </c>
      <c r="AX76" s="9">
        <v>166.17500000000001</v>
      </c>
      <c r="AY76" s="9">
        <v>142.125</v>
      </c>
      <c r="AZ76" s="9">
        <v>150.267</v>
      </c>
      <c r="BA76" s="9">
        <v>115.71899999999999</v>
      </c>
      <c r="BB76" s="9">
        <v>34.548000000000002</v>
      </c>
      <c r="BC76" s="9">
        <v>158.03399999999999</v>
      </c>
      <c r="BD76" s="9">
        <v>50.457000000000001</v>
      </c>
      <c r="BE76" s="9">
        <v>107.577</v>
      </c>
      <c r="BF76" s="9">
        <v>165.37899999999999</v>
      </c>
      <c r="BG76" s="9">
        <v>126.205</v>
      </c>
      <c r="BH76" s="9">
        <v>39.173999999999999</v>
      </c>
      <c r="BI76" s="9">
        <v>174.58799999999999</v>
      </c>
      <c r="BJ76" s="9">
        <v>54.423999999999999</v>
      </c>
      <c r="BK76" s="9">
        <v>120.164</v>
      </c>
      <c r="BL76" s="9">
        <v>169.83799999999999</v>
      </c>
      <c r="BM76" s="9">
        <v>59.798999999999999</v>
      </c>
      <c r="BN76" s="9">
        <v>110.04</v>
      </c>
      <c r="BO76" s="9">
        <v>2643.9209999999998</v>
      </c>
      <c r="BP76" s="9">
        <v>1366.115</v>
      </c>
      <c r="BQ76" s="9">
        <v>1277.807</v>
      </c>
      <c r="BR76" s="9">
        <v>1993.365</v>
      </c>
      <c r="BS76" s="9">
        <v>1232.4369999999999</v>
      </c>
      <c r="BT76" s="9">
        <v>760.928</v>
      </c>
      <c r="BU76" s="9">
        <v>650.55600000000004</v>
      </c>
      <c r="BV76" s="9">
        <v>133.678</v>
      </c>
      <c r="BW76" s="9">
        <v>516.87800000000004</v>
      </c>
      <c r="BX76" s="9">
        <v>301.47199999999998</v>
      </c>
      <c r="BY76" s="9">
        <v>149.114</v>
      </c>
      <c r="BZ76" s="9">
        <v>152.358</v>
      </c>
      <c r="CA76" s="9">
        <v>56.188000000000002</v>
      </c>
      <c r="CB76" s="9">
        <v>31.116</v>
      </c>
      <c r="CC76" s="9">
        <v>25.071999999999999</v>
      </c>
      <c r="CD76" s="9">
        <v>31.363</v>
      </c>
      <c r="CE76" s="9">
        <v>21.529</v>
      </c>
      <c r="CF76" s="9">
        <v>9.8339999999999996</v>
      </c>
      <c r="CG76" s="9">
        <v>17.888000000000002</v>
      </c>
      <c r="CH76" s="9">
        <v>12.782999999999999</v>
      </c>
      <c r="CI76" s="9">
        <v>5.1040000000000001</v>
      </c>
      <c r="CJ76" s="9">
        <v>13.476000000000001</v>
      </c>
      <c r="CK76" s="9">
        <v>8.7460000000000004</v>
      </c>
      <c r="CL76" s="9">
        <v>4.7300000000000004</v>
      </c>
      <c r="CM76" s="9">
        <v>24.824000000000002</v>
      </c>
      <c r="CN76" s="9">
        <v>9.5869999999999997</v>
      </c>
      <c r="CO76" s="9">
        <v>15.238</v>
      </c>
      <c r="CP76" s="9">
        <v>266.55500000000001</v>
      </c>
      <c r="CQ76" s="9">
        <v>130.839</v>
      </c>
      <c r="CR76" s="9">
        <v>135.71600000000001</v>
      </c>
      <c r="CS76" s="9">
        <v>121.06</v>
      </c>
      <c r="CT76" s="9">
        <v>86.82</v>
      </c>
      <c r="CU76" s="9">
        <v>34.24</v>
      </c>
      <c r="CV76" s="9">
        <v>145.495</v>
      </c>
      <c r="CW76" s="9">
        <v>44.018999999999998</v>
      </c>
      <c r="CX76" s="9">
        <v>101.476</v>
      </c>
      <c r="CY76" s="9">
        <v>144.251</v>
      </c>
      <c r="CZ76" s="9">
        <v>101.795</v>
      </c>
      <c r="DA76" s="9">
        <v>42.457000000000001</v>
      </c>
      <c r="DB76" s="9">
        <v>157.221</v>
      </c>
      <c r="DC76" s="9">
        <v>47.319000000000003</v>
      </c>
      <c r="DD76" s="9">
        <v>109.902</v>
      </c>
      <c r="DE76" s="9">
        <v>163.38200000000001</v>
      </c>
      <c r="DF76" s="9">
        <v>56.802</v>
      </c>
      <c r="DG76" s="9">
        <v>106.58</v>
      </c>
      <c r="DH76" s="9">
        <v>2530.21</v>
      </c>
      <c r="DI76" s="9">
        <v>1373.242</v>
      </c>
      <c r="DJ76" s="9">
        <v>1156.9680000000001</v>
      </c>
      <c r="DK76" s="9">
        <v>1590.326</v>
      </c>
      <c r="DL76" s="9">
        <v>1024.49</v>
      </c>
      <c r="DM76" s="9">
        <v>565.83600000000001</v>
      </c>
      <c r="DN76" s="9">
        <v>939.88400000000001</v>
      </c>
      <c r="DO76" s="9">
        <v>348.75200000000001</v>
      </c>
      <c r="DP76" s="9">
        <v>591.13199999999995</v>
      </c>
      <c r="DQ76" s="9">
        <v>292.52999999999997</v>
      </c>
      <c r="DR76" s="9">
        <v>164.22399999999999</v>
      </c>
      <c r="DS76" s="9">
        <v>128.30600000000001</v>
      </c>
      <c r="DT76" s="9">
        <v>84.537999999999997</v>
      </c>
      <c r="DU76" s="9">
        <v>49.03</v>
      </c>
      <c r="DV76" s="9">
        <v>35.508000000000003</v>
      </c>
      <c r="DW76" s="9">
        <v>29.753</v>
      </c>
      <c r="DX76" s="9">
        <v>20.774999999999999</v>
      </c>
      <c r="DY76" s="9">
        <v>8.9779999999999998</v>
      </c>
      <c r="DZ76" s="9">
        <v>18.940000000000001</v>
      </c>
      <c r="EA76" s="9">
        <v>12.202</v>
      </c>
      <c r="EB76" s="9">
        <v>6.7380000000000004</v>
      </c>
      <c r="EC76" s="9">
        <v>10.813000000000001</v>
      </c>
      <c r="ED76" s="9">
        <v>8.5730000000000004</v>
      </c>
      <c r="EE76" s="9">
        <v>2.2400000000000002</v>
      </c>
      <c r="EF76" s="9">
        <v>54.786000000000001</v>
      </c>
      <c r="EG76" s="9">
        <v>28.256</v>
      </c>
      <c r="EH76" s="9">
        <v>26.53</v>
      </c>
      <c r="EI76" s="9">
        <v>242.20400000000001</v>
      </c>
      <c r="EJ76" s="9">
        <v>136.251</v>
      </c>
      <c r="EK76" s="9">
        <v>105.953</v>
      </c>
      <c r="EL76" s="9">
        <v>95.116</v>
      </c>
      <c r="EM76" s="9">
        <v>69.506</v>
      </c>
      <c r="EN76" s="9">
        <v>25.61</v>
      </c>
      <c r="EO76" s="9">
        <v>147.08799999999999</v>
      </c>
      <c r="EP76" s="9">
        <v>66.745000000000005</v>
      </c>
      <c r="EQ76" s="9">
        <v>80.343000000000004</v>
      </c>
      <c r="ER76" s="9">
        <v>114.605</v>
      </c>
      <c r="ES76" s="9">
        <v>83.012</v>
      </c>
      <c r="ET76" s="9">
        <v>31.593</v>
      </c>
      <c r="EU76" s="9">
        <v>177.92500000000001</v>
      </c>
      <c r="EV76" s="9">
        <v>81.212000000000003</v>
      </c>
      <c r="EW76" s="9">
        <v>96.712999999999994</v>
      </c>
      <c r="EX76" s="9">
        <v>166.02799999999999</v>
      </c>
      <c r="EY76" s="9">
        <v>78.947000000000003</v>
      </c>
      <c r="EZ76" s="9">
        <v>87.081000000000003</v>
      </c>
      <c r="FA76" s="9">
        <v>1934.009</v>
      </c>
      <c r="FB76" s="9">
        <v>1024.482</v>
      </c>
      <c r="FC76" s="9">
        <v>909.52700000000004</v>
      </c>
      <c r="FD76" s="9">
        <v>1323.633</v>
      </c>
      <c r="FE76" s="9">
        <v>836.98900000000003</v>
      </c>
      <c r="FF76" s="9">
        <v>486.64400000000001</v>
      </c>
      <c r="FG76" s="9">
        <v>610.37699999999995</v>
      </c>
      <c r="FH76" s="9">
        <v>187.49299999999999</v>
      </c>
      <c r="FI76" s="9">
        <v>422.88400000000001</v>
      </c>
      <c r="FJ76" s="9">
        <v>239.62100000000001</v>
      </c>
      <c r="FK76" s="9">
        <v>129.245</v>
      </c>
      <c r="FL76" s="9">
        <v>110.376</v>
      </c>
      <c r="FM76" s="9">
        <v>64.745000000000005</v>
      </c>
      <c r="FN76" s="9">
        <v>36.656999999999996</v>
      </c>
      <c r="FO76" s="9">
        <v>28.088000000000001</v>
      </c>
      <c r="FP76" s="9">
        <v>25.975999999999999</v>
      </c>
      <c r="FQ76" s="9">
        <v>17.492999999999999</v>
      </c>
      <c r="FR76" s="9">
        <v>8.484</v>
      </c>
      <c r="FS76" s="9">
        <v>16.401</v>
      </c>
      <c r="FT76" s="9">
        <v>10.157999999999999</v>
      </c>
      <c r="FU76" s="9">
        <v>6.2439999999999998</v>
      </c>
      <c r="FV76" s="9">
        <v>9.5749999999999993</v>
      </c>
      <c r="FW76" s="9">
        <v>7.335</v>
      </c>
      <c r="FX76" s="9">
        <v>2.2400000000000002</v>
      </c>
      <c r="FY76" s="9">
        <v>38.768999999999998</v>
      </c>
      <c r="FZ76" s="9">
        <v>19.164000000000001</v>
      </c>
      <c r="GA76" s="9">
        <v>19.605</v>
      </c>
      <c r="GB76" s="9">
        <v>204.82599999999999</v>
      </c>
      <c r="GC76" s="9">
        <v>109.901</v>
      </c>
      <c r="GD76" s="9">
        <v>94.924999999999997</v>
      </c>
      <c r="GE76" s="9">
        <v>81.387</v>
      </c>
      <c r="GF76" s="9">
        <v>59.103999999999999</v>
      </c>
      <c r="GG76" s="9">
        <v>22.283999999999999</v>
      </c>
      <c r="GH76" s="9">
        <v>123.43899999999999</v>
      </c>
      <c r="GI76" s="9">
        <v>50.796999999999997</v>
      </c>
      <c r="GJ76" s="9">
        <v>72.641999999999996</v>
      </c>
      <c r="GK76" s="9">
        <v>99.042000000000002</v>
      </c>
      <c r="GL76" s="9">
        <v>71.27</v>
      </c>
      <c r="GM76" s="9">
        <v>27.771999999999998</v>
      </c>
      <c r="GN76" s="9">
        <v>140.57900000000001</v>
      </c>
      <c r="GO76" s="9">
        <v>57.975000000000001</v>
      </c>
      <c r="GP76" s="9">
        <v>82.603999999999999</v>
      </c>
      <c r="GQ76" s="9">
        <v>139.84</v>
      </c>
      <c r="GR76" s="9">
        <v>60.954999999999998</v>
      </c>
      <c r="GS76" s="9">
        <v>78.885000000000005</v>
      </c>
      <c r="GT76" s="9">
        <v>596.20100000000002</v>
      </c>
      <c r="GU76" s="9">
        <v>348.76</v>
      </c>
      <c r="GV76" s="9">
        <v>247.441</v>
      </c>
      <c r="GW76" s="9">
        <v>266.69299999999998</v>
      </c>
      <c r="GX76" s="9">
        <v>187.501</v>
      </c>
      <c r="GY76" s="9">
        <v>79.192999999999998</v>
      </c>
      <c r="GZ76" s="9">
        <v>329.50700000000001</v>
      </c>
      <c r="HA76" s="9">
        <v>161.25899999999999</v>
      </c>
      <c r="HB76" s="9">
        <v>168.24799999999999</v>
      </c>
      <c r="HC76" s="9">
        <v>52.908999999999999</v>
      </c>
      <c r="HD76" s="9">
        <v>34.979999999999997</v>
      </c>
      <c r="HE76" s="9">
        <v>17.928999999999998</v>
      </c>
      <c r="HF76" s="9">
        <v>19.792999999999999</v>
      </c>
      <c r="HG76" s="9">
        <v>12.374000000000001</v>
      </c>
      <c r="HH76" s="9">
        <v>7.4189999999999996</v>
      </c>
      <c r="HI76" s="9">
        <v>3.7770000000000001</v>
      </c>
      <c r="HJ76" s="9">
        <v>3.282</v>
      </c>
      <c r="HK76" s="9">
        <v>0.495</v>
      </c>
      <c r="HL76" s="9">
        <v>2.5390000000000001</v>
      </c>
      <c r="HM76" s="9">
        <v>2.044</v>
      </c>
      <c r="HN76" s="9">
        <v>0.495</v>
      </c>
      <c r="HO76" s="9">
        <v>1.238</v>
      </c>
      <c r="HP76" s="9">
        <v>1.238</v>
      </c>
      <c r="HQ76" s="9">
        <v>0</v>
      </c>
      <c r="HR76" s="9">
        <v>16.016999999999999</v>
      </c>
      <c r="HS76" s="9">
        <v>9.0920000000000005</v>
      </c>
      <c r="HT76" s="9">
        <v>6.9249999999999998</v>
      </c>
      <c r="HU76" s="9">
        <v>37.378</v>
      </c>
      <c r="HV76" s="9">
        <v>26.350999999999999</v>
      </c>
      <c r="HW76" s="9">
        <v>11.028</v>
      </c>
      <c r="HX76" s="9">
        <v>13.728999999999999</v>
      </c>
      <c r="HY76" s="9">
        <v>10.403</v>
      </c>
      <c r="HZ76" s="9">
        <v>3.3260000000000001</v>
      </c>
      <c r="IA76" s="9">
        <v>23.649000000000001</v>
      </c>
      <c r="IB76" s="9">
        <v>15.948</v>
      </c>
      <c r="IC76" s="9">
        <v>7.7009999999999996</v>
      </c>
      <c r="ID76" s="9">
        <v>15.563000000000001</v>
      </c>
      <c r="IE76" s="9">
        <v>11.742000000000001</v>
      </c>
      <c r="IF76" s="9">
        <v>3.8210000000000002</v>
      </c>
      <c r="IG76" s="9">
        <v>37.345999999999997</v>
      </c>
      <c r="IH76" s="9">
        <v>23.238</v>
      </c>
      <c r="II76" s="9">
        <v>14.108000000000001</v>
      </c>
      <c r="IJ76" s="9">
        <v>26.187999999999999</v>
      </c>
      <c r="IK76" s="9">
        <v>17.992000000000001</v>
      </c>
      <c r="IL76" s="9">
        <v>8.1959999999999997</v>
      </c>
      <c r="IM76" s="9">
        <v>4140.2529999999997</v>
      </c>
      <c r="IN76" s="9">
        <v>2199.0059999999999</v>
      </c>
      <c r="IO76" s="9">
        <v>1941.2470000000001</v>
      </c>
      <c r="IP76" s="9">
        <v>2902.9789999999998</v>
      </c>
      <c r="IQ76" s="9">
        <v>1786.963</v>
      </c>
    </row>
    <row r="77" spans="1:251">
      <c r="A77" s="10">
        <v>43831</v>
      </c>
      <c r="B77" s="9">
        <v>16.108000000000001</v>
      </c>
      <c r="C77" s="9">
        <v>25.573</v>
      </c>
      <c r="D77" s="9">
        <v>425.22500000000002</v>
      </c>
      <c r="E77" s="9">
        <v>238.154</v>
      </c>
      <c r="F77" s="9">
        <v>187.071</v>
      </c>
      <c r="G77" s="9">
        <v>210.81200000000001</v>
      </c>
      <c r="H77" s="9">
        <v>159.685</v>
      </c>
      <c r="I77" s="9">
        <v>51.127000000000002</v>
      </c>
      <c r="J77" s="9">
        <v>214.41300000000001</v>
      </c>
      <c r="K77" s="9">
        <v>78.468999999999994</v>
      </c>
      <c r="L77" s="9">
        <v>135.94399999999999</v>
      </c>
      <c r="M77" s="9">
        <v>244.96700000000001</v>
      </c>
      <c r="N77" s="9">
        <v>185.81899999999999</v>
      </c>
      <c r="O77" s="9">
        <v>59.148000000000003</v>
      </c>
      <c r="P77" s="9">
        <v>229.161</v>
      </c>
      <c r="Q77" s="9">
        <v>83.861000000000004</v>
      </c>
      <c r="R77" s="9">
        <v>145.30000000000001</v>
      </c>
      <c r="S77" s="9">
        <v>243.815</v>
      </c>
      <c r="T77" s="9">
        <v>102.295</v>
      </c>
      <c r="U77" s="9">
        <v>141.52000000000001</v>
      </c>
      <c r="V77" s="9">
        <v>2789.0619999999999</v>
      </c>
      <c r="W77" s="9">
        <v>1495.135</v>
      </c>
      <c r="X77" s="9">
        <v>1293.9280000000001</v>
      </c>
      <c r="Y77" s="9">
        <v>2096.62</v>
      </c>
      <c r="Z77" s="9">
        <v>1368.037</v>
      </c>
      <c r="AA77" s="9">
        <v>728.58299999999997</v>
      </c>
      <c r="AB77" s="9">
        <v>692.44299999999998</v>
      </c>
      <c r="AC77" s="9">
        <v>127.098</v>
      </c>
      <c r="AD77" s="9">
        <v>565.34500000000003</v>
      </c>
      <c r="AE77" s="9">
        <v>358.86900000000003</v>
      </c>
      <c r="AF77" s="9">
        <v>194.98599999999999</v>
      </c>
      <c r="AG77" s="9">
        <v>163.88200000000001</v>
      </c>
      <c r="AH77" s="9">
        <v>69.790000000000006</v>
      </c>
      <c r="AI77" s="9">
        <v>42.531999999999996</v>
      </c>
      <c r="AJ77" s="9">
        <v>27.257000000000001</v>
      </c>
      <c r="AK77" s="9">
        <v>39.784999999999997</v>
      </c>
      <c r="AL77" s="9">
        <v>32.283000000000001</v>
      </c>
      <c r="AM77" s="9">
        <v>7.5019999999999998</v>
      </c>
      <c r="AN77" s="9">
        <v>16.477</v>
      </c>
      <c r="AO77" s="9">
        <v>14.039</v>
      </c>
      <c r="AP77" s="9">
        <v>2.4380000000000002</v>
      </c>
      <c r="AQ77" s="9">
        <v>23.308</v>
      </c>
      <c r="AR77" s="9">
        <v>18.244</v>
      </c>
      <c r="AS77" s="9">
        <v>5.0640000000000001</v>
      </c>
      <c r="AT77" s="9">
        <v>30.004000000000001</v>
      </c>
      <c r="AU77" s="9">
        <v>10.249000000000001</v>
      </c>
      <c r="AV77" s="9">
        <v>19.754999999999999</v>
      </c>
      <c r="AW77" s="9">
        <v>316.58300000000003</v>
      </c>
      <c r="AX77" s="9">
        <v>167.39</v>
      </c>
      <c r="AY77" s="9">
        <v>149.19300000000001</v>
      </c>
      <c r="AZ77" s="9">
        <v>150.982</v>
      </c>
      <c r="BA77" s="9">
        <v>118.57299999999999</v>
      </c>
      <c r="BB77" s="9">
        <v>32.408999999999999</v>
      </c>
      <c r="BC77" s="9">
        <v>165.601</v>
      </c>
      <c r="BD77" s="9">
        <v>48.817</v>
      </c>
      <c r="BE77" s="9">
        <v>116.78400000000001</v>
      </c>
      <c r="BF77" s="9">
        <v>181.99700000000001</v>
      </c>
      <c r="BG77" s="9">
        <v>143.68199999999999</v>
      </c>
      <c r="BH77" s="9">
        <v>38.314999999999998</v>
      </c>
      <c r="BI77" s="9">
        <v>176.87100000000001</v>
      </c>
      <c r="BJ77" s="9">
        <v>51.304000000000002</v>
      </c>
      <c r="BK77" s="9">
        <v>125.56699999999999</v>
      </c>
      <c r="BL77" s="9">
        <v>182.078</v>
      </c>
      <c r="BM77" s="9">
        <v>62.856000000000002</v>
      </c>
      <c r="BN77" s="9">
        <v>119.22199999999999</v>
      </c>
      <c r="BO77" s="9">
        <v>2593.2159999999999</v>
      </c>
      <c r="BP77" s="9">
        <v>1354.894</v>
      </c>
      <c r="BQ77" s="9">
        <v>1238.3219999999999</v>
      </c>
      <c r="BR77" s="9">
        <v>1968.3710000000001</v>
      </c>
      <c r="BS77" s="9">
        <v>1220.046</v>
      </c>
      <c r="BT77" s="9">
        <v>748.32500000000005</v>
      </c>
      <c r="BU77" s="9">
        <v>624.84500000000003</v>
      </c>
      <c r="BV77" s="9">
        <v>134.84800000000001</v>
      </c>
      <c r="BW77" s="9">
        <v>489.99700000000001</v>
      </c>
      <c r="BX77" s="9">
        <v>322.80200000000002</v>
      </c>
      <c r="BY77" s="9">
        <v>167.465</v>
      </c>
      <c r="BZ77" s="9">
        <v>155.33699999999999</v>
      </c>
      <c r="CA77" s="9">
        <v>84.269000000000005</v>
      </c>
      <c r="CB77" s="9">
        <v>48.938000000000002</v>
      </c>
      <c r="CC77" s="9">
        <v>35.331000000000003</v>
      </c>
      <c r="CD77" s="9">
        <v>50.112000000000002</v>
      </c>
      <c r="CE77" s="9">
        <v>34.512999999999998</v>
      </c>
      <c r="CF77" s="9">
        <v>15.6</v>
      </c>
      <c r="CG77" s="9">
        <v>27.641999999999999</v>
      </c>
      <c r="CH77" s="9">
        <v>19.518999999999998</v>
      </c>
      <c r="CI77" s="9">
        <v>8.1229999999999993</v>
      </c>
      <c r="CJ77" s="9">
        <v>22.47</v>
      </c>
      <c r="CK77" s="9">
        <v>14.993</v>
      </c>
      <c r="CL77" s="9">
        <v>7.4770000000000003</v>
      </c>
      <c r="CM77" s="9">
        <v>34.155999999999999</v>
      </c>
      <c r="CN77" s="9">
        <v>14.425000000000001</v>
      </c>
      <c r="CO77" s="9">
        <v>19.731000000000002</v>
      </c>
      <c r="CP77" s="9">
        <v>271.63799999999998</v>
      </c>
      <c r="CQ77" s="9">
        <v>132.953</v>
      </c>
      <c r="CR77" s="9">
        <v>138.685</v>
      </c>
      <c r="CS77" s="9">
        <v>121.581</v>
      </c>
      <c r="CT77" s="9">
        <v>87.322000000000003</v>
      </c>
      <c r="CU77" s="9">
        <v>34.26</v>
      </c>
      <c r="CV77" s="9">
        <v>150.05699999999999</v>
      </c>
      <c r="CW77" s="9">
        <v>45.631999999999998</v>
      </c>
      <c r="CX77" s="9">
        <v>104.425</v>
      </c>
      <c r="CY77" s="9">
        <v>163.21299999999999</v>
      </c>
      <c r="CZ77" s="9">
        <v>116.86</v>
      </c>
      <c r="DA77" s="9">
        <v>46.353000000000002</v>
      </c>
      <c r="DB77" s="9">
        <v>159.589</v>
      </c>
      <c r="DC77" s="9">
        <v>50.604999999999997</v>
      </c>
      <c r="DD77" s="9">
        <v>108.98399999999999</v>
      </c>
      <c r="DE77" s="9">
        <v>177.69900000000001</v>
      </c>
      <c r="DF77" s="9">
        <v>65.150999999999996</v>
      </c>
      <c r="DG77" s="9">
        <v>112.548</v>
      </c>
      <c r="DH77" s="9">
        <v>2446.3339999999998</v>
      </c>
      <c r="DI77" s="9">
        <v>1327.55</v>
      </c>
      <c r="DJ77" s="9">
        <v>1118.7840000000001</v>
      </c>
      <c r="DK77" s="9">
        <v>1542.961</v>
      </c>
      <c r="DL77" s="9">
        <v>998.78099999999995</v>
      </c>
      <c r="DM77" s="9">
        <v>544.17999999999995</v>
      </c>
      <c r="DN77" s="9">
        <v>903.37300000000005</v>
      </c>
      <c r="DO77" s="9">
        <v>328.76900000000001</v>
      </c>
      <c r="DP77" s="9">
        <v>574.60400000000004</v>
      </c>
      <c r="DQ77" s="9">
        <v>306.75200000000001</v>
      </c>
      <c r="DR77" s="9">
        <v>163.25899999999999</v>
      </c>
      <c r="DS77" s="9">
        <v>143.49299999999999</v>
      </c>
      <c r="DT77" s="9">
        <v>96.344999999999999</v>
      </c>
      <c r="DU77" s="9">
        <v>61.279000000000003</v>
      </c>
      <c r="DV77" s="9">
        <v>35.066000000000003</v>
      </c>
      <c r="DW77" s="9">
        <v>40.058</v>
      </c>
      <c r="DX77" s="9">
        <v>31.529</v>
      </c>
      <c r="DY77" s="9">
        <v>8.5299999999999994</v>
      </c>
      <c r="DZ77" s="9">
        <v>22.853999999999999</v>
      </c>
      <c r="EA77" s="9">
        <v>19.148</v>
      </c>
      <c r="EB77" s="9">
        <v>3.706</v>
      </c>
      <c r="EC77" s="9">
        <v>17.204000000000001</v>
      </c>
      <c r="ED77" s="9">
        <v>12.38</v>
      </c>
      <c r="EE77" s="9">
        <v>4.8239999999999998</v>
      </c>
      <c r="EF77" s="9">
        <v>56.286999999999999</v>
      </c>
      <c r="EG77" s="9">
        <v>29.75</v>
      </c>
      <c r="EH77" s="9">
        <v>26.536999999999999</v>
      </c>
      <c r="EI77" s="9">
        <v>238.749</v>
      </c>
      <c r="EJ77" s="9">
        <v>118.054</v>
      </c>
      <c r="EK77" s="9">
        <v>120.69499999999999</v>
      </c>
      <c r="EL77" s="9">
        <v>79.402000000000001</v>
      </c>
      <c r="EM77" s="9">
        <v>55.728000000000002</v>
      </c>
      <c r="EN77" s="9">
        <v>23.673999999999999</v>
      </c>
      <c r="EO77" s="9">
        <v>159.34700000000001</v>
      </c>
      <c r="EP77" s="9">
        <v>62.326000000000001</v>
      </c>
      <c r="EQ77" s="9">
        <v>97.021000000000001</v>
      </c>
      <c r="ER77" s="9">
        <v>114.05</v>
      </c>
      <c r="ES77" s="9">
        <v>83.52</v>
      </c>
      <c r="ET77" s="9">
        <v>30.530999999999999</v>
      </c>
      <c r="EU77" s="9">
        <v>192.702</v>
      </c>
      <c r="EV77" s="9">
        <v>79.739000000000004</v>
      </c>
      <c r="EW77" s="9">
        <v>112.96299999999999</v>
      </c>
      <c r="EX77" s="9">
        <v>182.20099999999999</v>
      </c>
      <c r="EY77" s="9">
        <v>81.474999999999994</v>
      </c>
      <c r="EZ77" s="9">
        <v>100.727</v>
      </c>
      <c r="FA77" s="9">
        <v>1889.877</v>
      </c>
      <c r="FB77" s="9">
        <v>1001.001</v>
      </c>
      <c r="FC77" s="9">
        <v>888.87599999999998</v>
      </c>
      <c r="FD77" s="9">
        <v>1282.424</v>
      </c>
      <c r="FE77" s="9">
        <v>813.94799999999998</v>
      </c>
      <c r="FF77" s="9">
        <v>468.476</v>
      </c>
      <c r="FG77" s="9">
        <v>607.45399999999995</v>
      </c>
      <c r="FH77" s="9">
        <v>187.054</v>
      </c>
      <c r="FI77" s="9">
        <v>420.4</v>
      </c>
      <c r="FJ77" s="9">
        <v>250.697</v>
      </c>
      <c r="FK77" s="9">
        <v>127.11799999999999</v>
      </c>
      <c r="FL77" s="9">
        <v>123.57899999999999</v>
      </c>
      <c r="FM77" s="9">
        <v>71.275000000000006</v>
      </c>
      <c r="FN77" s="9">
        <v>44.594999999999999</v>
      </c>
      <c r="FO77" s="9">
        <v>26.68</v>
      </c>
      <c r="FP77" s="9">
        <v>32.558999999999997</v>
      </c>
      <c r="FQ77" s="9">
        <v>24.623000000000001</v>
      </c>
      <c r="FR77" s="9">
        <v>7.9359999999999999</v>
      </c>
      <c r="FS77" s="9">
        <v>18.681000000000001</v>
      </c>
      <c r="FT77" s="9">
        <v>15.391999999999999</v>
      </c>
      <c r="FU77" s="9">
        <v>3.2890000000000001</v>
      </c>
      <c r="FV77" s="9">
        <v>13.878</v>
      </c>
      <c r="FW77" s="9">
        <v>9.2309999999999999</v>
      </c>
      <c r="FX77" s="9">
        <v>4.6470000000000002</v>
      </c>
      <c r="FY77" s="9">
        <v>38.716000000000001</v>
      </c>
      <c r="FZ77" s="9">
        <v>19.972000000000001</v>
      </c>
      <c r="GA77" s="9">
        <v>18.744</v>
      </c>
      <c r="GB77" s="9">
        <v>202.107</v>
      </c>
      <c r="GC77" s="9">
        <v>95.554000000000002</v>
      </c>
      <c r="GD77" s="9">
        <v>106.553</v>
      </c>
      <c r="GE77" s="9">
        <v>70.683999999999997</v>
      </c>
      <c r="GF77" s="9">
        <v>48.231000000000002</v>
      </c>
      <c r="GG77" s="9">
        <v>22.452999999999999</v>
      </c>
      <c r="GH77" s="9">
        <v>131.422</v>
      </c>
      <c r="GI77" s="9">
        <v>47.323</v>
      </c>
      <c r="GJ77" s="9">
        <v>84.099000000000004</v>
      </c>
      <c r="GK77" s="9">
        <v>98.388000000000005</v>
      </c>
      <c r="GL77" s="9">
        <v>69.671999999999997</v>
      </c>
      <c r="GM77" s="9">
        <v>28.716000000000001</v>
      </c>
      <c r="GN77" s="9">
        <v>152.309</v>
      </c>
      <c r="GO77" s="9">
        <v>57.445999999999998</v>
      </c>
      <c r="GP77" s="9">
        <v>94.863</v>
      </c>
      <c r="GQ77" s="9">
        <v>150.10300000000001</v>
      </c>
      <c r="GR77" s="9">
        <v>62.715000000000003</v>
      </c>
      <c r="GS77" s="9">
        <v>87.388999999999996</v>
      </c>
      <c r="GT77" s="9">
        <v>556.45699999999999</v>
      </c>
      <c r="GU77" s="9">
        <v>326.54899999999998</v>
      </c>
      <c r="GV77" s="9">
        <v>229.90799999999999</v>
      </c>
      <c r="GW77" s="9">
        <v>260.53800000000001</v>
      </c>
      <c r="GX77" s="9">
        <v>184.834</v>
      </c>
      <c r="GY77" s="9">
        <v>75.703999999999994</v>
      </c>
      <c r="GZ77" s="9">
        <v>295.91899999999998</v>
      </c>
      <c r="HA77" s="9">
        <v>141.715</v>
      </c>
      <c r="HB77" s="9">
        <v>154.20400000000001</v>
      </c>
      <c r="HC77" s="9">
        <v>56.055</v>
      </c>
      <c r="HD77" s="9">
        <v>36.140999999999998</v>
      </c>
      <c r="HE77" s="9">
        <v>19.914000000000001</v>
      </c>
      <c r="HF77" s="9">
        <v>25.071000000000002</v>
      </c>
      <c r="HG77" s="9">
        <v>16.684000000000001</v>
      </c>
      <c r="HH77" s="9">
        <v>8.3859999999999992</v>
      </c>
      <c r="HI77" s="9">
        <v>7.5</v>
      </c>
      <c r="HJ77" s="9">
        <v>6.9059999999999997</v>
      </c>
      <c r="HK77" s="9">
        <v>0.59299999999999997</v>
      </c>
      <c r="HL77" s="9">
        <v>4.1740000000000004</v>
      </c>
      <c r="HM77" s="9">
        <v>3.7570000000000001</v>
      </c>
      <c r="HN77" s="9">
        <v>0.41699999999999998</v>
      </c>
      <c r="HO77" s="9">
        <v>3.3260000000000001</v>
      </c>
      <c r="HP77" s="9">
        <v>3.149</v>
      </c>
      <c r="HQ77" s="9">
        <v>0.17699999999999999</v>
      </c>
      <c r="HR77" s="9">
        <v>17.571000000000002</v>
      </c>
      <c r="HS77" s="9">
        <v>9.7780000000000005</v>
      </c>
      <c r="HT77" s="9">
        <v>7.7930000000000001</v>
      </c>
      <c r="HU77" s="9">
        <v>36.643000000000001</v>
      </c>
      <c r="HV77" s="9">
        <v>22.5</v>
      </c>
      <c r="HW77" s="9">
        <v>14.141999999999999</v>
      </c>
      <c r="HX77" s="9">
        <v>8.718</v>
      </c>
      <c r="HY77" s="9">
        <v>7.4969999999999999</v>
      </c>
      <c r="HZ77" s="9">
        <v>1.2210000000000001</v>
      </c>
      <c r="IA77" s="9">
        <v>27.925000000000001</v>
      </c>
      <c r="IB77" s="9">
        <v>15.003</v>
      </c>
      <c r="IC77" s="9">
        <v>12.920999999999999</v>
      </c>
      <c r="ID77" s="9">
        <v>15.662000000000001</v>
      </c>
      <c r="IE77" s="9">
        <v>13.848000000000001</v>
      </c>
      <c r="IF77" s="9">
        <v>1.8140000000000001</v>
      </c>
      <c r="IG77" s="9">
        <v>40.393000000000001</v>
      </c>
      <c r="IH77" s="9">
        <v>22.292999999999999</v>
      </c>
      <c r="II77" s="9">
        <v>18.100000000000001</v>
      </c>
      <c r="IJ77" s="9">
        <v>32.097999999999999</v>
      </c>
      <c r="IK77" s="9">
        <v>18.760000000000002</v>
      </c>
      <c r="IL77" s="9">
        <v>13.337999999999999</v>
      </c>
      <c r="IM77" s="9">
        <v>4039.4110000000001</v>
      </c>
      <c r="IN77" s="9">
        <v>2140.1320000000001</v>
      </c>
      <c r="IO77" s="9">
        <v>1899.279</v>
      </c>
      <c r="IP77" s="9">
        <v>2863.2489999999998</v>
      </c>
      <c r="IQ77" s="9">
        <v>1752.5989999999999</v>
      </c>
    </row>
    <row r="78" spans="1:251">
      <c r="A78" s="10">
        <v>43862</v>
      </c>
      <c r="B78" s="9">
        <v>15.218999999999999</v>
      </c>
      <c r="C78" s="9">
        <v>22.917999999999999</v>
      </c>
      <c r="D78" s="9">
        <v>414.28500000000003</v>
      </c>
      <c r="E78" s="9">
        <v>236.77199999999999</v>
      </c>
      <c r="F78" s="9">
        <v>177.512</v>
      </c>
      <c r="G78" s="9">
        <v>210.71600000000001</v>
      </c>
      <c r="H78" s="9">
        <v>154.17599999999999</v>
      </c>
      <c r="I78" s="9">
        <v>56.54</v>
      </c>
      <c r="J78" s="9">
        <v>203.56899999999999</v>
      </c>
      <c r="K78" s="9">
        <v>82.596999999999994</v>
      </c>
      <c r="L78" s="9">
        <v>120.97199999999999</v>
      </c>
      <c r="M78" s="9">
        <v>236.619</v>
      </c>
      <c r="N78" s="9">
        <v>175.172</v>
      </c>
      <c r="O78" s="9">
        <v>61.447000000000003</v>
      </c>
      <c r="P78" s="9">
        <v>221.80199999999999</v>
      </c>
      <c r="Q78" s="9">
        <v>88.07</v>
      </c>
      <c r="R78" s="9">
        <v>133.73099999999999</v>
      </c>
      <c r="S78" s="9">
        <v>228.749</v>
      </c>
      <c r="T78" s="9">
        <v>101.23399999999999</v>
      </c>
      <c r="U78" s="9">
        <v>127.515</v>
      </c>
      <c r="V78" s="9">
        <v>2827.7080000000001</v>
      </c>
      <c r="W78" s="9">
        <v>1516.8109999999999</v>
      </c>
      <c r="X78" s="9">
        <v>1310.8969999999999</v>
      </c>
      <c r="Y78" s="9">
        <v>2112.864</v>
      </c>
      <c r="Z78" s="9">
        <v>1389.635</v>
      </c>
      <c r="AA78" s="9">
        <v>723.22900000000004</v>
      </c>
      <c r="AB78" s="9">
        <v>714.84299999999996</v>
      </c>
      <c r="AC78" s="9">
        <v>127.176</v>
      </c>
      <c r="AD78" s="9">
        <v>587.66700000000003</v>
      </c>
      <c r="AE78" s="9">
        <v>345.04700000000003</v>
      </c>
      <c r="AF78" s="9">
        <v>182.13800000000001</v>
      </c>
      <c r="AG78" s="9">
        <v>162.90899999999999</v>
      </c>
      <c r="AH78" s="9">
        <v>71.531999999999996</v>
      </c>
      <c r="AI78" s="9">
        <v>36.764000000000003</v>
      </c>
      <c r="AJ78" s="9">
        <v>34.768000000000001</v>
      </c>
      <c r="AK78" s="9">
        <v>33.427</v>
      </c>
      <c r="AL78" s="9">
        <v>26.664000000000001</v>
      </c>
      <c r="AM78" s="9">
        <v>6.7629999999999999</v>
      </c>
      <c r="AN78" s="9">
        <v>15.404999999999999</v>
      </c>
      <c r="AO78" s="9">
        <v>14.048999999999999</v>
      </c>
      <c r="AP78" s="9">
        <v>1.3560000000000001</v>
      </c>
      <c r="AQ78" s="9">
        <v>18.021999999999998</v>
      </c>
      <c r="AR78" s="9">
        <v>12.615</v>
      </c>
      <c r="AS78" s="9">
        <v>5.407</v>
      </c>
      <c r="AT78" s="9">
        <v>38.104999999999997</v>
      </c>
      <c r="AU78" s="9">
        <v>10.099</v>
      </c>
      <c r="AV78" s="9">
        <v>28.004999999999999</v>
      </c>
      <c r="AW78" s="9">
        <v>303.79700000000003</v>
      </c>
      <c r="AX78" s="9">
        <v>160.78100000000001</v>
      </c>
      <c r="AY78" s="9">
        <v>143.01599999999999</v>
      </c>
      <c r="AZ78" s="9">
        <v>143.393</v>
      </c>
      <c r="BA78" s="9">
        <v>113.218</v>
      </c>
      <c r="BB78" s="9">
        <v>30.175000000000001</v>
      </c>
      <c r="BC78" s="9">
        <v>160.404</v>
      </c>
      <c r="BD78" s="9">
        <v>47.563000000000002</v>
      </c>
      <c r="BE78" s="9">
        <v>112.84</v>
      </c>
      <c r="BF78" s="9">
        <v>168.66499999999999</v>
      </c>
      <c r="BG78" s="9">
        <v>132.22200000000001</v>
      </c>
      <c r="BH78" s="9">
        <v>36.442999999999998</v>
      </c>
      <c r="BI78" s="9">
        <v>176.38200000000001</v>
      </c>
      <c r="BJ78" s="9">
        <v>49.915999999999997</v>
      </c>
      <c r="BK78" s="9">
        <v>126.46599999999999</v>
      </c>
      <c r="BL78" s="9">
        <v>175.809</v>
      </c>
      <c r="BM78" s="9">
        <v>61.613</v>
      </c>
      <c r="BN78" s="9">
        <v>114.196</v>
      </c>
      <c r="BO78" s="9">
        <v>2652.018</v>
      </c>
      <c r="BP78" s="9">
        <v>1380.4680000000001</v>
      </c>
      <c r="BQ78" s="9">
        <v>1271.549</v>
      </c>
      <c r="BR78" s="9">
        <v>2018.1210000000001</v>
      </c>
      <c r="BS78" s="9">
        <v>1247.6400000000001</v>
      </c>
      <c r="BT78" s="9">
        <v>770.48099999999999</v>
      </c>
      <c r="BU78" s="9">
        <v>633.89599999999996</v>
      </c>
      <c r="BV78" s="9">
        <v>132.828</v>
      </c>
      <c r="BW78" s="9">
        <v>501.06799999999998</v>
      </c>
      <c r="BX78" s="9">
        <v>324.83999999999997</v>
      </c>
      <c r="BY78" s="9">
        <v>158.208</v>
      </c>
      <c r="BZ78" s="9">
        <v>166.63200000000001</v>
      </c>
      <c r="CA78" s="9">
        <v>68.727000000000004</v>
      </c>
      <c r="CB78" s="9">
        <v>40.29</v>
      </c>
      <c r="CC78" s="9">
        <v>28.437000000000001</v>
      </c>
      <c r="CD78" s="9">
        <v>37.069000000000003</v>
      </c>
      <c r="CE78" s="9">
        <v>26.600999999999999</v>
      </c>
      <c r="CF78" s="9">
        <v>10.468999999999999</v>
      </c>
      <c r="CG78" s="9">
        <v>21.135000000000002</v>
      </c>
      <c r="CH78" s="9">
        <v>14.11</v>
      </c>
      <c r="CI78" s="9">
        <v>7.0250000000000004</v>
      </c>
      <c r="CJ78" s="9">
        <v>15.933999999999999</v>
      </c>
      <c r="CK78" s="9">
        <v>12.491</v>
      </c>
      <c r="CL78" s="9">
        <v>3.4430000000000001</v>
      </c>
      <c r="CM78" s="9">
        <v>31.657</v>
      </c>
      <c r="CN78" s="9">
        <v>13.689</v>
      </c>
      <c r="CO78" s="9">
        <v>17.969000000000001</v>
      </c>
      <c r="CP78" s="9">
        <v>283.86399999999998</v>
      </c>
      <c r="CQ78" s="9">
        <v>135.126</v>
      </c>
      <c r="CR78" s="9">
        <v>148.738</v>
      </c>
      <c r="CS78" s="9">
        <v>120.624</v>
      </c>
      <c r="CT78" s="9">
        <v>85.566000000000003</v>
      </c>
      <c r="CU78" s="9">
        <v>35.057000000000002</v>
      </c>
      <c r="CV78" s="9">
        <v>163.24</v>
      </c>
      <c r="CW78" s="9">
        <v>49.558999999999997</v>
      </c>
      <c r="CX78" s="9">
        <v>113.681</v>
      </c>
      <c r="CY78" s="9">
        <v>147.214</v>
      </c>
      <c r="CZ78" s="9">
        <v>104.057</v>
      </c>
      <c r="DA78" s="9">
        <v>43.156999999999996</v>
      </c>
      <c r="DB78" s="9">
        <v>177.626</v>
      </c>
      <c r="DC78" s="9">
        <v>54.151000000000003</v>
      </c>
      <c r="DD78" s="9">
        <v>123.47499999999999</v>
      </c>
      <c r="DE78" s="9">
        <v>184.375</v>
      </c>
      <c r="DF78" s="9">
        <v>63.668999999999997</v>
      </c>
      <c r="DG78" s="9">
        <v>120.706</v>
      </c>
      <c r="DH78" s="9">
        <v>2535.7809999999999</v>
      </c>
      <c r="DI78" s="9">
        <v>1384.1790000000001</v>
      </c>
      <c r="DJ78" s="9">
        <v>1151.6020000000001</v>
      </c>
      <c r="DK78" s="9">
        <v>1570.4449999999999</v>
      </c>
      <c r="DL78" s="9">
        <v>1029.529</v>
      </c>
      <c r="DM78" s="9">
        <v>540.91700000000003</v>
      </c>
      <c r="DN78" s="9">
        <v>965.33600000000001</v>
      </c>
      <c r="DO78" s="9">
        <v>354.65100000000001</v>
      </c>
      <c r="DP78" s="9">
        <v>610.68600000000004</v>
      </c>
      <c r="DQ78" s="9">
        <v>293.99</v>
      </c>
      <c r="DR78" s="9">
        <v>164.71799999999999</v>
      </c>
      <c r="DS78" s="9">
        <v>129.273</v>
      </c>
      <c r="DT78" s="9">
        <v>85.488</v>
      </c>
      <c r="DU78" s="9">
        <v>56.256999999999998</v>
      </c>
      <c r="DV78" s="9">
        <v>29.231000000000002</v>
      </c>
      <c r="DW78" s="9">
        <v>31.425999999999998</v>
      </c>
      <c r="DX78" s="9">
        <v>24.792999999999999</v>
      </c>
      <c r="DY78" s="9">
        <v>6.633</v>
      </c>
      <c r="DZ78" s="9">
        <v>19.690999999999999</v>
      </c>
      <c r="EA78" s="9">
        <v>16.532</v>
      </c>
      <c r="EB78" s="9">
        <v>3.1589999999999998</v>
      </c>
      <c r="EC78" s="9">
        <v>11.734999999999999</v>
      </c>
      <c r="ED78" s="9">
        <v>8.2609999999999992</v>
      </c>
      <c r="EE78" s="9">
        <v>3.4740000000000002</v>
      </c>
      <c r="EF78" s="9">
        <v>54.061</v>
      </c>
      <c r="EG78" s="9">
        <v>31.463999999999999</v>
      </c>
      <c r="EH78" s="9">
        <v>22.597999999999999</v>
      </c>
      <c r="EI78" s="9">
        <v>236.66200000000001</v>
      </c>
      <c r="EJ78" s="9">
        <v>124.81399999999999</v>
      </c>
      <c r="EK78" s="9">
        <v>111.84699999999999</v>
      </c>
      <c r="EL78" s="9">
        <v>82.343000000000004</v>
      </c>
      <c r="EM78" s="9">
        <v>63.136000000000003</v>
      </c>
      <c r="EN78" s="9">
        <v>19.207000000000001</v>
      </c>
      <c r="EO78" s="9">
        <v>154.31800000000001</v>
      </c>
      <c r="EP78" s="9">
        <v>61.677999999999997</v>
      </c>
      <c r="EQ78" s="9">
        <v>92.64</v>
      </c>
      <c r="ER78" s="9">
        <v>107.63500000000001</v>
      </c>
      <c r="ES78" s="9">
        <v>83.287000000000006</v>
      </c>
      <c r="ET78" s="9">
        <v>24.347999999999999</v>
      </c>
      <c r="EU78" s="9">
        <v>186.35599999999999</v>
      </c>
      <c r="EV78" s="9">
        <v>81.430999999999997</v>
      </c>
      <c r="EW78" s="9">
        <v>104.92400000000001</v>
      </c>
      <c r="EX78" s="9">
        <v>174.00899999999999</v>
      </c>
      <c r="EY78" s="9">
        <v>78.209999999999994</v>
      </c>
      <c r="EZ78" s="9">
        <v>95.799000000000007</v>
      </c>
      <c r="FA78" s="9">
        <v>1935.877</v>
      </c>
      <c r="FB78" s="9">
        <v>1029.1500000000001</v>
      </c>
      <c r="FC78" s="9">
        <v>906.726</v>
      </c>
      <c r="FD78" s="9">
        <v>1305.116</v>
      </c>
      <c r="FE78" s="9">
        <v>840.6</v>
      </c>
      <c r="FF78" s="9">
        <v>464.51600000000002</v>
      </c>
      <c r="FG78" s="9">
        <v>630.76099999999997</v>
      </c>
      <c r="FH78" s="9">
        <v>188.55</v>
      </c>
      <c r="FI78" s="9">
        <v>442.21</v>
      </c>
      <c r="FJ78" s="9">
        <v>242.02099999999999</v>
      </c>
      <c r="FK78" s="9">
        <v>127.325</v>
      </c>
      <c r="FL78" s="9">
        <v>114.696</v>
      </c>
      <c r="FM78" s="9">
        <v>62.968000000000004</v>
      </c>
      <c r="FN78" s="9">
        <v>40.450000000000003</v>
      </c>
      <c r="FO78" s="9">
        <v>22.516999999999999</v>
      </c>
      <c r="FP78" s="9">
        <v>28.111000000000001</v>
      </c>
      <c r="FQ78" s="9">
        <v>21.916</v>
      </c>
      <c r="FR78" s="9">
        <v>6.1950000000000003</v>
      </c>
      <c r="FS78" s="9">
        <v>17.050999999999998</v>
      </c>
      <c r="FT78" s="9">
        <v>14.33</v>
      </c>
      <c r="FU78" s="9">
        <v>2.7210000000000001</v>
      </c>
      <c r="FV78" s="9">
        <v>11.06</v>
      </c>
      <c r="FW78" s="9">
        <v>7.5860000000000003</v>
      </c>
      <c r="FX78" s="9">
        <v>3.4740000000000002</v>
      </c>
      <c r="FY78" s="9">
        <v>34.856000000000002</v>
      </c>
      <c r="FZ78" s="9">
        <v>18.533999999999999</v>
      </c>
      <c r="GA78" s="9">
        <v>16.321999999999999</v>
      </c>
      <c r="GB78" s="9">
        <v>202.40899999999999</v>
      </c>
      <c r="GC78" s="9">
        <v>100.416</v>
      </c>
      <c r="GD78" s="9">
        <v>101.994</v>
      </c>
      <c r="GE78" s="9">
        <v>71.451999999999998</v>
      </c>
      <c r="GF78" s="9">
        <v>54.005000000000003</v>
      </c>
      <c r="GG78" s="9">
        <v>17.446999999999999</v>
      </c>
      <c r="GH78" s="9">
        <v>130.95699999999999</v>
      </c>
      <c r="GI78" s="9">
        <v>46.411000000000001</v>
      </c>
      <c r="GJ78" s="9">
        <v>84.546000000000006</v>
      </c>
      <c r="GK78" s="9">
        <v>93.429000000000002</v>
      </c>
      <c r="GL78" s="9">
        <v>71.278999999999996</v>
      </c>
      <c r="GM78" s="9">
        <v>22.151</v>
      </c>
      <c r="GN78" s="9">
        <v>148.59200000000001</v>
      </c>
      <c r="GO78" s="9">
        <v>56.046999999999997</v>
      </c>
      <c r="GP78" s="9">
        <v>92.546000000000006</v>
      </c>
      <c r="GQ78" s="9">
        <v>148.00800000000001</v>
      </c>
      <c r="GR78" s="9">
        <v>60.741</v>
      </c>
      <c r="GS78" s="9">
        <v>87.266999999999996</v>
      </c>
      <c r="GT78" s="9">
        <v>599.90499999999997</v>
      </c>
      <c r="GU78" s="9">
        <v>355.029</v>
      </c>
      <c r="GV78" s="9">
        <v>244.876</v>
      </c>
      <c r="GW78" s="9">
        <v>265.32900000000001</v>
      </c>
      <c r="GX78" s="9">
        <v>188.929</v>
      </c>
      <c r="GY78" s="9">
        <v>76.400999999999996</v>
      </c>
      <c r="GZ78" s="9">
        <v>334.57600000000002</v>
      </c>
      <c r="HA78" s="9">
        <v>166.1</v>
      </c>
      <c r="HB78" s="9">
        <v>168.47499999999999</v>
      </c>
      <c r="HC78" s="9">
        <v>51.969000000000001</v>
      </c>
      <c r="HD78" s="9">
        <v>37.393000000000001</v>
      </c>
      <c r="HE78" s="9">
        <v>14.576000000000001</v>
      </c>
      <c r="HF78" s="9">
        <v>22.52</v>
      </c>
      <c r="HG78" s="9">
        <v>15.805999999999999</v>
      </c>
      <c r="HH78" s="9">
        <v>6.7140000000000004</v>
      </c>
      <c r="HI78" s="9">
        <v>3.3149999999999999</v>
      </c>
      <c r="HJ78" s="9">
        <v>2.8769999999999998</v>
      </c>
      <c r="HK78" s="9">
        <v>0.438</v>
      </c>
      <c r="HL78" s="9">
        <v>2.64</v>
      </c>
      <c r="HM78" s="9">
        <v>2.202</v>
      </c>
      <c r="HN78" s="9">
        <v>0.438</v>
      </c>
      <c r="HO78" s="9">
        <v>0.67500000000000004</v>
      </c>
      <c r="HP78" s="9">
        <v>0.67500000000000004</v>
      </c>
      <c r="HQ78" s="9">
        <v>0</v>
      </c>
      <c r="HR78" s="9">
        <v>19.204999999999998</v>
      </c>
      <c r="HS78" s="9">
        <v>12.929</v>
      </c>
      <c r="HT78" s="9">
        <v>6.2759999999999998</v>
      </c>
      <c r="HU78" s="9">
        <v>34.252000000000002</v>
      </c>
      <c r="HV78" s="9">
        <v>24.399000000000001</v>
      </c>
      <c r="HW78" s="9">
        <v>9.8539999999999992</v>
      </c>
      <c r="HX78" s="9">
        <v>10.891</v>
      </c>
      <c r="HY78" s="9">
        <v>9.1310000000000002</v>
      </c>
      <c r="HZ78" s="9">
        <v>1.76</v>
      </c>
      <c r="IA78" s="9">
        <v>23.361000000000001</v>
      </c>
      <c r="IB78" s="9">
        <v>15.266999999999999</v>
      </c>
      <c r="IC78" s="9">
        <v>8.0939999999999994</v>
      </c>
      <c r="ID78" s="9">
        <v>14.206</v>
      </c>
      <c r="IE78" s="9">
        <v>12.007999999999999</v>
      </c>
      <c r="IF78" s="9">
        <v>2.198</v>
      </c>
      <c r="IG78" s="9">
        <v>37.762999999999998</v>
      </c>
      <c r="IH78" s="9">
        <v>25.385000000000002</v>
      </c>
      <c r="II78" s="9">
        <v>12.378</v>
      </c>
      <c r="IJ78" s="9">
        <v>26.001000000000001</v>
      </c>
      <c r="IK78" s="9">
        <v>17.469000000000001</v>
      </c>
      <c r="IL78" s="9">
        <v>8.532</v>
      </c>
      <c r="IM78" s="9">
        <v>4097.3540000000003</v>
      </c>
      <c r="IN78" s="9">
        <v>2183.1950000000002</v>
      </c>
      <c r="IO78" s="9">
        <v>1914.1590000000001</v>
      </c>
      <c r="IP78" s="9">
        <v>2901.5970000000002</v>
      </c>
      <c r="IQ78" s="9">
        <v>1790.4069999999999</v>
      </c>
    </row>
    <row r="79" spans="1:251">
      <c r="A79" s="10">
        <v>43891</v>
      </c>
      <c r="B79" s="9">
        <v>22.806999999999999</v>
      </c>
      <c r="C79" s="9">
        <v>32.316000000000003</v>
      </c>
      <c r="D79" s="9">
        <v>424.274</v>
      </c>
      <c r="E79" s="9">
        <v>246.38399999999999</v>
      </c>
      <c r="F79" s="9">
        <v>177.89</v>
      </c>
      <c r="G79" s="9">
        <v>212.28</v>
      </c>
      <c r="H79" s="9">
        <v>158.833</v>
      </c>
      <c r="I79" s="9">
        <v>53.447000000000003</v>
      </c>
      <c r="J79" s="9">
        <v>211.994</v>
      </c>
      <c r="K79" s="9">
        <v>87.551000000000002</v>
      </c>
      <c r="L79" s="9">
        <v>124.443</v>
      </c>
      <c r="M79" s="9">
        <v>232.81899999999999</v>
      </c>
      <c r="N79" s="9">
        <v>172.12700000000001</v>
      </c>
      <c r="O79" s="9">
        <v>60.692</v>
      </c>
      <c r="P79" s="9">
        <v>234.726</v>
      </c>
      <c r="Q79" s="9">
        <v>93.599000000000004</v>
      </c>
      <c r="R79" s="9">
        <v>141.12700000000001</v>
      </c>
      <c r="S79" s="9">
        <v>232.005</v>
      </c>
      <c r="T79" s="9">
        <v>102.45099999999999</v>
      </c>
      <c r="U79" s="9">
        <v>129.554</v>
      </c>
      <c r="V79" s="9">
        <v>2834.76</v>
      </c>
      <c r="W79" s="9">
        <v>1519.9929999999999</v>
      </c>
      <c r="X79" s="9">
        <v>1314.768</v>
      </c>
      <c r="Y79" s="9">
        <v>2118.5169999999998</v>
      </c>
      <c r="Z79" s="9">
        <v>1387.0840000000001</v>
      </c>
      <c r="AA79" s="9">
        <v>731.43299999999999</v>
      </c>
      <c r="AB79" s="9">
        <v>716.24400000000003</v>
      </c>
      <c r="AC79" s="9">
        <v>132.90899999999999</v>
      </c>
      <c r="AD79" s="9">
        <v>583.33500000000004</v>
      </c>
      <c r="AE79" s="9">
        <v>364.33600000000001</v>
      </c>
      <c r="AF79" s="9">
        <v>193.84899999999999</v>
      </c>
      <c r="AG79" s="9">
        <v>170.48699999999999</v>
      </c>
      <c r="AH79" s="9">
        <v>78.081999999999994</v>
      </c>
      <c r="AI79" s="9">
        <v>36.81</v>
      </c>
      <c r="AJ79" s="9">
        <v>41.271999999999998</v>
      </c>
      <c r="AK79" s="9">
        <v>34.673000000000002</v>
      </c>
      <c r="AL79" s="9">
        <v>26.535</v>
      </c>
      <c r="AM79" s="9">
        <v>8.1389999999999993</v>
      </c>
      <c r="AN79" s="9">
        <v>22.149000000000001</v>
      </c>
      <c r="AO79" s="9">
        <v>18.07</v>
      </c>
      <c r="AP79" s="9">
        <v>4.08</v>
      </c>
      <c r="AQ79" s="9">
        <v>12.523999999999999</v>
      </c>
      <c r="AR79" s="9">
        <v>8.4649999999999999</v>
      </c>
      <c r="AS79" s="9">
        <v>4.0590000000000002</v>
      </c>
      <c r="AT79" s="9">
        <v>43.408000000000001</v>
      </c>
      <c r="AU79" s="9">
        <v>10.275</v>
      </c>
      <c r="AV79" s="9">
        <v>33.133000000000003</v>
      </c>
      <c r="AW79" s="9">
        <v>319.25099999999998</v>
      </c>
      <c r="AX79" s="9">
        <v>172.625</v>
      </c>
      <c r="AY79" s="9">
        <v>146.626</v>
      </c>
      <c r="AZ79" s="9">
        <v>155.53200000000001</v>
      </c>
      <c r="BA79" s="9">
        <v>121.446</v>
      </c>
      <c r="BB79" s="9">
        <v>34.087000000000003</v>
      </c>
      <c r="BC79" s="9">
        <v>163.71899999999999</v>
      </c>
      <c r="BD79" s="9">
        <v>51.18</v>
      </c>
      <c r="BE79" s="9">
        <v>112.539</v>
      </c>
      <c r="BF79" s="9">
        <v>181.01400000000001</v>
      </c>
      <c r="BG79" s="9">
        <v>139.691</v>
      </c>
      <c r="BH79" s="9">
        <v>41.323</v>
      </c>
      <c r="BI79" s="9">
        <v>183.322</v>
      </c>
      <c r="BJ79" s="9">
        <v>54.158999999999999</v>
      </c>
      <c r="BK79" s="9">
        <v>129.16300000000001</v>
      </c>
      <c r="BL79" s="9">
        <v>185.86799999999999</v>
      </c>
      <c r="BM79" s="9">
        <v>69.25</v>
      </c>
      <c r="BN79" s="9">
        <v>116.619</v>
      </c>
      <c r="BO79" s="9">
        <v>2642.64</v>
      </c>
      <c r="BP79" s="9">
        <v>1372.3869999999999</v>
      </c>
      <c r="BQ79" s="9">
        <v>1270.2529999999999</v>
      </c>
      <c r="BR79" s="9">
        <v>1983.8440000000001</v>
      </c>
      <c r="BS79" s="9">
        <v>1238.9949999999999</v>
      </c>
      <c r="BT79" s="9">
        <v>744.84900000000005</v>
      </c>
      <c r="BU79" s="9">
        <v>658.79600000000005</v>
      </c>
      <c r="BV79" s="9">
        <v>133.392</v>
      </c>
      <c r="BW79" s="9">
        <v>525.404</v>
      </c>
      <c r="BX79" s="9">
        <v>322.02800000000002</v>
      </c>
      <c r="BY79" s="9">
        <v>161.94499999999999</v>
      </c>
      <c r="BZ79" s="9">
        <v>160.083</v>
      </c>
      <c r="CA79" s="9">
        <v>85.510999999999996</v>
      </c>
      <c r="CB79" s="9">
        <v>56.960999999999999</v>
      </c>
      <c r="CC79" s="9">
        <v>28.55</v>
      </c>
      <c r="CD79" s="9">
        <v>49.371000000000002</v>
      </c>
      <c r="CE79" s="9">
        <v>40.161999999999999</v>
      </c>
      <c r="CF79" s="9">
        <v>9.2089999999999996</v>
      </c>
      <c r="CG79" s="9">
        <v>26.777999999999999</v>
      </c>
      <c r="CH79" s="9">
        <v>21.315999999999999</v>
      </c>
      <c r="CI79" s="9">
        <v>5.4619999999999997</v>
      </c>
      <c r="CJ79" s="9">
        <v>22.593</v>
      </c>
      <c r="CK79" s="9">
        <v>18.844999999999999</v>
      </c>
      <c r="CL79" s="9">
        <v>3.7480000000000002</v>
      </c>
      <c r="CM79" s="9">
        <v>36.14</v>
      </c>
      <c r="CN79" s="9">
        <v>16.798999999999999</v>
      </c>
      <c r="CO79" s="9">
        <v>19.341000000000001</v>
      </c>
      <c r="CP79" s="9">
        <v>270.98599999999999</v>
      </c>
      <c r="CQ79" s="9">
        <v>126.512</v>
      </c>
      <c r="CR79" s="9">
        <v>144.47399999999999</v>
      </c>
      <c r="CS79" s="9">
        <v>116.809</v>
      </c>
      <c r="CT79" s="9">
        <v>83.712999999999994</v>
      </c>
      <c r="CU79" s="9">
        <v>33.095999999999997</v>
      </c>
      <c r="CV79" s="9">
        <v>154.17699999999999</v>
      </c>
      <c r="CW79" s="9">
        <v>42.798999999999999</v>
      </c>
      <c r="CX79" s="9">
        <v>111.378</v>
      </c>
      <c r="CY79" s="9">
        <v>154.35900000000001</v>
      </c>
      <c r="CZ79" s="9">
        <v>113.11</v>
      </c>
      <c r="DA79" s="9">
        <v>41.249000000000002</v>
      </c>
      <c r="DB79" s="9">
        <v>167.66900000000001</v>
      </c>
      <c r="DC79" s="9">
        <v>48.835000000000001</v>
      </c>
      <c r="DD79" s="9">
        <v>118.834</v>
      </c>
      <c r="DE79" s="9">
        <v>180.95500000000001</v>
      </c>
      <c r="DF79" s="9">
        <v>64.116</v>
      </c>
      <c r="DG79" s="9">
        <v>116.839</v>
      </c>
      <c r="DH79" s="9">
        <v>2506.7930000000001</v>
      </c>
      <c r="DI79" s="9">
        <v>1360.69</v>
      </c>
      <c r="DJ79" s="9">
        <v>1146.1030000000001</v>
      </c>
      <c r="DK79" s="9">
        <v>1551.614</v>
      </c>
      <c r="DL79" s="9">
        <v>1005.845</v>
      </c>
      <c r="DM79" s="9">
        <v>545.77</v>
      </c>
      <c r="DN79" s="9">
        <v>955.17899999999997</v>
      </c>
      <c r="DO79" s="9">
        <v>354.846</v>
      </c>
      <c r="DP79" s="9">
        <v>600.33299999999997</v>
      </c>
      <c r="DQ79" s="9">
        <v>306.78500000000003</v>
      </c>
      <c r="DR79" s="9">
        <v>169.68199999999999</v>
      </c>
      <c r="DS79" s="9">
        <v>137.10300000000001</v>
      </c>
      <c r="DT79" s="9">
        <v>99.212000000000003</v>
      </c>
      <c r="DU79" s="9">
        <v>64.412999999999997</v>
      </c>
      <c r="DV79" s="9">
        <v>34.798000000000002</v>
      </c>
      <c r="DW79" s="9">
        <v>38.031999999999996</v>
      </c>
      <c r="DX79" s="9">
        <v>29.314</v>
      </c>
      <c r="DY79" s="9">
        <v>8.718</v>
      </c>
      <c r="DZ79" s="9">
        <v>24.693000000000001</v>
      </c>
      <c r="EA79" s="9">
        <v>17.97</v>
      </c>
      <c r="EB79" s="9">
        <v>6.7229999999999999</v>
      </c>
      <c r="EC79" s="9">
        <v>13.339</v>
      </c>
      <c r="ED79" s="9">
        <v>11.343</v>
      </c>
      <c r="EE79" s="9">
        <v>1.996</v>
      </c>
      <c r="EF79" s="9">
        <v>61.18</v>
      </c>
      <c r="EG79" s="9">
        <v>35.1</v>
      </c>
      <c r="EH79" s="9">
        <v>26.08</v>
      </c>
      <c r="EI79" s="9">
        <v>242.233</v>
      </c>
      <c r="EJ79" s="9">
        <v>124.21</v>
      </c>
      <c r="EK79" s="9">
        <v>118.023</v>
      </c>
      <c r="EL79" s="9">
        <v>86.087000000000003</v>
      </c>
      <c r="EM79" s="9">
        <v>59.537999999999997</v>
      </c>
      <c r="EN79" s="9">
        <v>26.548999999999999</v>
      </c>
      <c r="EO79" s="9">
        <v>156.14599999999999</v>
      </c>
      <c r="EP79" s="9">
        <v>64.671999999999997</v>
      </c>
      <c r="EQ79" s="9">
        <v>91.474000000000004</v>
      </c>
      <c r="ER79" s="9">
        <v>113.97499999999999</v>
      </c>
      <c r="ES79" s="9">
        <v>81.667000000000002</v>
      </c>
      <c r="ET79" s="9">
        <v>32.308</v>
      </c>
      <c r="EU79" s="9">
        <v>192.81100000000001</v>
      </c>
      <c r="EV79" s="9">
        <v>88.015000000000001</v>
      </c>
      <c r="EW79" s="9">
        <v>104.795</v>
      </c>
      <c r="EX79" s="9">
        <v>180.839</v>
      </c>
      <c r="EY79" s="9">
        <v>82.641999999999996</v>
      </c>
      <c r="EZ79" s="9">
        <v>98.197000000000003</v>
      </c>
      <c r="FA79" s="9">
        <v>1920.248</v>
      </c>
      <c r="FB79" s="9">
        <v>1015.874</v>
      </c>
      <c r="FC79" s="9">
        <v>904.37400000000002</v>
      </c>
      <c r="FD79" s="9">
        <v>1295.33</v>
      </c>
      <c r="FE79" s="9">
        <v>824.947</v>
      </c>
      <c r="FF79" s="9">
        <v>470.38299999999998</v>
      </c>
      <c r="FG79" s="9">
        <v>624.91800000000001</v>
      </c>
      <c r="FH79" s="9">
        <v>190.92699999999999</v>
      </c>
      <c r="FI79" s="9">
        <v>433.99099999999999</v>
      </c>
      <c r="FJ79" s="9">
        <v>253.56</v>
      </c>
      <c r="FK79" s="9">
        <v>133.75700000000001</v>
      </c>
      <c r="FL79" s="9">
        <v>119.803</v>
      </c>
      <c r="FM79" s="9">
        <v>74.103999999999999</v>
      </c>
      <c r="FN79" s="9">
        <v>47.165999999999997</v>
      </c>
      <c r="FO79" s="9">
        <v>26.937999999999999</v>
      </c>
      <c r="FP79" s="9">
        <v>35.515000000000001</v>
      </c>
      <c r="FQ79" s="9">
        <v>26.797000000000001</v>
      </c>
      <c r="FR79" s="9">
        <v>8.718</v>
      </c>
      <c r="FS79" s="9">
        <v>23.164999999999999</v>
      </c>
      <c r="FT79" s="9">
        <v>16.443000000000001</v>
      </c>
      <c r="FU79" s="9">
        <v>6.7229999999999999</v>
      </c>
      <c r="FV79" s="9">
        <v>12.35</v>
      </c>
      <c r="FW79" s="9">
        <v>10.353999999999999</v>
      </c>
      <c r="FX79" s="9">
        <v>1.996</v>
      </c>
      <c r="FY79" s="9">
        <v>38.588999999999999</v>
      </c>
      <c r="FZ79" s="9">
        <v>20.37</v>
      </c>
      <c r="GA79" s="9">
        <v>18.22</v>
      </c>
      <c r="GB79" s="9">
        <v>206.07400000000001</v>
      </c>
      <c r="GC79" s="9">
        <v>100.941</v>
      </c>
      <c r="GD79" s="9">
        <v>105.133</v>
      </c>
      <c r="GE79" s="9">
        <v>77.725999999999999</v>
      </c>
      <c r="GF79" s="9">
        <v>51.890999999999998</v>
      </c>
      <c r="GG79" s="9">
        <v>25.835000000000001</v>
      </c>
      <c r="GH79" s="9">
        <v>128.34800000000001</v>
      </c>
      <c r="GI79" s="9">
        <v>49.05</v>
      </c>
      <c r="GJ79" s="9">
        <v>79.298000000000002</v>
      </c>
      <c r="GK79" s="9">
        <v>103.09699999999999</v>
      </c>
      <c r="GL79" s="9">
        <v>71.503</v>
      </c>
      <c r="GM79" s="9">
        <v>31.594000000000001</v>
      </c>
      <c r="GN79" s="9">
        <v>150.464</v>
      </c>
      <c r="GO79" s="9">
        <v>62.253999999999998</v>
      </c>
      <c r="GP79" s="9">
        <v>88.21</v>
      </c>
      <c r="GQ79" s="9">
        <v>151.51400000000001</v>
      </c>
      <c r="GR79" s="9">
        <v>65.492999999999995</v>
      </c>
      <c r="GS79" s="9">
        <v>86.021000000000001</v>
      </c>
      <c r="GT79" s="9">
        <v>586.54499999999996</v>
      </c>
      <c r="GU79" s="9">
        <v>344.81599999999997</v>
      </c>
      <c r="GV79" s="9">
        <v>241.72900000000001</v>
      </c>
      <c r="GW79" s="9">
        <v>256.28399999999999</v>
      </c>
      <c r="GX79" s="9">
        <v>180.89699999999999</v>
      </c>
      <c r="GY79" s="9">
        <v>75.387</v>
      </c>
      <c r="GZ79" s="9">
        <v>330.26100000000002</v>
      </c>
      <c r="HA79" s="9">
        <v>163.91900000000001</v>
      </c>
      <c r="HB79" s="9">
        <v>166.34200000000001</v>
      </c>
      <c r="HC79" s="9">
        <v>53.225000000000001</v>
      </c>
      <c r="HD79" s="9">
        <v>35.924999999999997</v>
      </c>
      <c r="HE79" s="9">
        <v>17.3</v>
      </c>
      <c r="HF79" s="9">
        <v>25.106999999999999</v>
      </c>
      <c r="HG79" s="9">
        <v>17.247</v>
      </c>
      <c r="HH79" s="9">
        <v>7.86</v>
      </c>
      <c r="HI79" s="9">
        <v>2.5169999999999999</v>
      </c>
      <c r="HJ79" s="9">
        <v>2.5169999999999999</v>
      </c>
      <c r="HK79" s="9">
        <v>0</v>
      </c>
      <c r="HL79" s="9">
        <v>1.528</v>
      </c>
      <c r="HM79" s="9">
        <v>1.528</v>
      </c>
      <c r="HN79" s="9">
        <v>0</v>
      </c>
      <c r="HO79" s="9">
        <v>0.98899999999999999</v>
      </c>
      <c r="HP79" s="9">
        <v>0.98899999999999999</v>
      </c>
      <c r="HQ79" s="9">
        <v>0</v>
      </c>
      <c r="HR79" s="9">
        <v>22.59</v>
      </c>
      <c r="HS79" s="9">
        <v>14.73</v>
      </c>
      <c r="HT79" s="9">
        <v>7.86</v>
      </c>
      <c r="HU79" s="9">
        <v>36.158999999999999</v>
      </c>
      <c r="HV79" s="9">
        <v>23.268000000000001</v>
      </c>
      <c r="HW79" s="9">
        <v>12.89</v>
      </c>
      <c r="HX79" s="9">
        <v>8.3610000000000007</v>
      </c>
      <c r="HY79" s="9">
        <v>7.6470000000000002</v>
      </c>
      <c r="HZ79" s="9">
        <v>0.71399999999999997</v>
      </c>
      <c r="IA79" s="9">
        <v>27.797000000000001</v>
      </c>
      <c r="IB79" s="9">
        <v>15.622</v>
      </c>
      <c r="IC79" s="9">
        <v>12.176</v>
      </c>
      <c r="ID79" s="9">
        <v>10.878</v>
      </c>
      <c r="IE79" s="9">
        <v>10.164</v>
      </c>
      <c r="IF79" s="9">
        <v>0.71399999999999997</v>
      </c>
      <c r="IG79" s="9">
        <v>42.347000000000001</v>
      </c>
      <c r="IH79" s="9">
        <v>25.762</v>
      </c>
      <c r="II79" s="9">
        <v>16.585000000000001</v>
      </c>
      <c r="IJ79" s="9">
        <v>29.324999999999999</v>
      </c>
      <c r="IK79" s="9">
        <v>17.149000000000001</v>
      </c>
      <c r="IL79" s="9">
        <v>12.176</v>
      </c>
      <c r="IM79" s="9">
        <v>4088.893</v>
      </c>
      <c r="IN79" s="9">
        <v>2164.1529999999998</v>
      </c>
      <c r="IO79" s="9">
        <v>1924.74</v>
      </c>
      <c r="IP79" s="9">
        <v>2880.3310000000001</v>
      </c>
      <c r="IQ79" s="9">
        <v>1769.414</v>
      </c>
    </row>
    <row r="80" spans="1:251">
      <c r="A80" s="10">
        <v>43922</v>
      </c>
      <c r="B80" s="9">
        <v>53.404000000000003</v>
      </c>
      <c r="C80" s="9">
        <v>97.421000000000006</v>
      </c>
      <c r="D80" s="9">
        <v>417.99299999999999</v>
      </c>
      <c r="E80" s="9">
        <v>241.72</v>
      </c>
      <c r="F80" s="9">
        <v>176.273</v>
      </c>
      <c r="G80" s="9">
        <v>202.84200000000001</v>
      </c>
      <c r="H80" s="9">
        <v>150.702</v>
      </c>
      <c r="I80" s="9">
        <v>52.14</v>
      </c>
      <c r="J80" s="9">
        <v>215.15100000000001</v>
      </c>
      <c r="K80" s="9">
        <v>91.018000000000001</v>
      </c>
      <c r="L80" s="9">
        <v>124.133</v>
      </c>
      <c r="M80" s="9">
        <v>422.03100000000001</v>
      </c>
      <c r="N80" s="9">
        <v>282.67</v>
      </c>
      <c r="O80" s="9">
        <v>139.36199999999999</v>
      </c>
      <c r="P80" s="9">
        <v>302.88</v>
      </c>
      <c r="Q80" s="9">
        <v>119.557</v>
      </c>
      <c r="R80" s="9">
        <v>183.322</v>
      </c>
      <c r="S80" s="9">
        <v>439.80900000000003</v>
      </c>
      <c r="T80" s="9">
        <v>229.77199999999999</v>
      </c>
      <c r="U80" s="9">
        <v>210.03700000000001</v>
      </c>
      <c r="V80" s="9">
        <v>2768.2640000000001</v>
      </c>
      <c r="W80" s="9">
        <v>1487.309</v>
      </c>
      <c r="X80" s="9">
        <v>1280.9549999999999</v>
      </c>
      <c r="Y80" s="9">
        <v>2092.9659999999999</v>
      </c>
      <c r="Z80" s="9">
        <v>1362.277</v>
      </c>
      <c r="AA80" s="9">
        <v>730.68899999999996</v>
      </c>
      <c r="AB80" s="9">
        <v>675.298</v>
      </c>
      <c r="AC80" s="9">
        <v>125.033</v>
      </c>
      <c r="AD80" s="9">
        <v>550.26499999999999</v>
      </c>
      <c r="AE80" s="9">
        <v>562.673</v>
      </c>
      <c r="AF80" s="9">
        <v>301.036</v>
      </c>
      <c r="AG80" s="9">
        <v>261.637</v>
      </c>
      <c r="AH80" s="9">
        <v>332.60399999999998</v>
      </c>
      <c r="AI80" s="9">
        <v>169.92699999999999</v>
      </c>
      <c r="AJ80" s="9">
        <v>162.67699999999999</v>
      </c>
      <c r="AK80" s="9">
        <v>201.43600000000001</v>
      </c>
      <c r="AL80" s="9">
        <v>132.63499999999999</v>
      </c>
      <c r="AM80" s="9">
        <v>68.8</v>
      </c>
      <c r="AN80" s="9">
        <v>157.696</v>
      </c>
      <c r="AO80" s="9">
        <v>98.356999999999999</v>
      </c>
      <c r="AP80" s="9">
        <v>59.34</v>
      </c>
      <c r="AQ80" s="9">
        <v>43.74</v>
      </c>
      <c r="AR80" s="9">
        <v>34.279000000000003</v>
      </c>
      <c r="AS80" s="9">
        <v>9.4610000000000003</v>
      </c>
      <c r="AT80" s="9">
        <v>131.16800000000001</v>
      </c>
      <c r="AU80" s="9">
        <v>37.290999999999997</v>
      </c>
      <c r="AV80" s="9">
        <v>93.876999999999995</v>
      </c>
      <c r="AW80" s="9">
        <v>323.37200000000001</v>
      </c>
      <c r="AX80" s="9">
        <v>179.898</v>
      </c>
      <c r="AY80" s="9">
        <v>143.47300000000001</v>
      </c>
      <c r="AZ80" s="9">
        <v>161.06899999999999</v>
      </c>
      <c r="BA80" s="9">
        <v>128.64699999999999</v>
      </c>
      <c r="BB80" s="9">
        <v>32.421999999999997</v>
      </c>
      <c r="BC80" s="9">
        <v>162.303</v>
      </c>
      <c r="BD80" s="9">
        <v>51.252000000000002</v>
      </c>
      <c r="BE80" s="9">
        <v>111.051</v>
      </c>
      <c r="BF80" s="9">
        <v>324.642</v>
      </c>
      <c r="BG80" s="9">
        <v>233.11799999999999</v>
      </c>
      <c r="BH80" s="9">
        <v>91.524000000000001</v>
      </c>
      <c r="BI80" s="9">
        <v>238.03100000000001</v>
      </c>
      <c r="BJ80" s="9">
        <v>67.918000000000006</v>
      </c>
      <c r="BK80" s="9">
        <v>170.113</v>
      </c>
      <c r="BL80" s="9">
        <v>319.99900000000002</v>
      </c>
      <c r="BM80" s="9">
        <v>149.608</v>
      </c>
      <c r="BN80" s="9">
        <v>170.39099999999999</v>
      </c>
      <c r="BO80" s="9">
        <v>2582.4740000000002</v>
      </c>
      <c r="BP80" s="9">
        <v>1347.39</v>
      </c>
      <c r="BQ80" s="9">
        <v>1235.0840000000001</v>
      </c>
      <c r="BR80" s="9">
        <v>1961.461</v>
      </c>
      <c r="BS80" s="9">
        <v>1224.954</v>
      </c>
      <c r="BT80" s="9">
        <v>736.50699999999995</v>
      </c>
      <c r="BU80" s="9">
        <v>621.01400000000001</v>
      </c>
      <c r="BV80" s="9">
        <v>122.43600000000001</v>
      </c>
      <c r="BW80" s="9">
        <v>498.57799999999997</v>
      </c>
      <c r="BX80" s="9">
        <v>518.4</v>
      </c>
      <c r="BY80" s="9">
        <v>255.55199999999999</v>
      </c>
      <c r="BZ80" s="9">
        <v>262.84800000000001</v>
      </c>
      <c r="CA80" s="9">
        <v>312.22699999999998</v>
      </c>
      <c r="CB80" s="9">
        <v>145.88999999999999</v>
      </c>
      <c r="CC80" s="9">
        <v>166.33699999999999</v>
      </c>
      <c r="CD80" s="9">
        <v>185.79</v>
      </c>
      <c r="CE80" s="9">
        <v>116.91200000000001</v>
      </c>
      <c r="CF80" s="9">
        <v>68.879000000000005</v>
      </c>
      <c r="CG80" s="9">
        <v>145.02000000000001</v>
      </c>
      <c r="CH80" s="9">
        <v>87.74</v>
      </c>
      <c r="CI80" s="9">
        <v>57.28</v>
      </c>
      <c r="CJ80" s="9">
        <v>40.771000000000001</v>
      </c>
      <c r="CK80" s="9">
        <v>29.172000000000001</v>
      </c>
      <c r="CL80" s="9">
        <v>11.599</v>
      </c>
      <c r="CM80" s="9">
        <v>126.437</v>
      </c>
      <c r="CN80" s="9">
        <v>28.978000000000002</v>
      </c>
      <c r="CO80" s="9">
        <v>97.457999999999998</v>
      </c>
      <c r="CP80" s="9">
        <v>291.78500000000003</v>
      </c>
      <c r="CQ80" s="9">
        <v>144.72999999999999</v>
      </c>
      <c r="CR80" s="9">
        <v>147.054</v>
      </c>
      <c r="CS80" s="9">
        <v>135.51300000000001</v>
      </c>
      <c r="CT80" s="9">
        <v>97.254000000000005</v>
      </c>
      <c r="CU80" s="9">
        <v>38.259</v>
      </c>
      <c r="CV80" s="9">
        <v>156.27099999999999</v>
      </c>
      <c r="CW80" s="9">
        <v>47.475999999999999</v>
      </c>
      <c r="CX80" s="9">
        <v>108.79600000000001</v>
      </c>
      <c r="CY80" s="9">
        <v>289.95400000000001</v>
      </c>
      <c r="CZ80" s="9">
        <v>193.351</v>
      </c>
      <c r="DA80" s="9">
        <v>96.602000000000004</v>
      </c>
      <c r="DB80" s="9">
        <v>228.447</v>
      </c>
      <c r="DC80" s="9">
        <v>62.2</v>
      </c>
      <c r="DD80" s="9">
        <v>166.24600000000001</v>
      </c>
      <c r="DE80" s="9">
        <v>301.291</v>
      </c>
      <c r="DF80" s="9">
        <v>135.21600000000001</v>
      </c>
      <c r="DG80" s="9">
        <v>166.07499999999999</v>
      </c>
      <c r="DH80" s="9">
        <v>2413.018</v>
      </c>
      <c r="DI80" s="9">
        <v>1313.4</v>
      </c>
      <c r="DJ80" s="9">
        <v>1099.6179999999999</v>
      </c>
      <c r="DK80" s="9">
        <v>1529.375</v>
      </c>
      <c r="DL80" s="9">
        <v>990.47199999999998</v>
      </c>
      <c r="DM80" s="9">
        <v>538.904</v>
      </c>
      <c r="DN80" s="9">
        <v>883.64300000000003</v>
      </c>
      <c r="DO80" s="9">
        <v>322.928</v>
      </c>
      <c r="DP80" s="9">
        <v>560.71500000000003</v>
      </c>
      <c r="DQ80" s="9">
        <v>499.15</v>
      </c>
      <c r="DR80" s="9">
        <v>267.89600000000002</v>
      </c>
      <c r="DS80" s="9">
        <v>231.255</v>
      </c>
      <c r="DT80" s="9">
        <v>329.44099999999997</v>
      </c>
      <c r="DU80" s="9">
        <v>182.20699999999999</v>
      </c>
      <c r="DV80" s="9">
        <v>147.23400000000001</v>
      </c>
      <c r="DW80" s="9">
        <v>150.13999999999999</v>
      </c>
      <c r="DX80" s="9">
        <v>99.808999999999997</v>
      </c>
      <c r="DY80" s="9">
        <v>50.331000000000003</v>
      </c>
      <c r="DZ80" s="9">
        <v>120.244</v>
      </c>
      <c r="EA80" s="9">
        <v>77.593000000000004</v>
      </c>
      <c r="EB80" s="9">
        <v>42.651000000000003</v>
      </c>
      <c r="EC80" s="9">
        <v>29.896000000000001</v>
      </c>
      <c r="ED80" s="9">
        <v>22.216000000000001</v>
      </c>
      <c r="EE80" s="9">
        <v>7.68</v>
      </c>
      <c r="EF80" s="9">
        <v>179.30099999999999</v>
      </c>
      <c r="EG80" s="9">
        <v>82.397999999999996</v>
      </c>
      <c r="EH80" s="9">
        <v>96.903000000000006</v>
      </c>
      <c r="EI80" s="9">
        <v>251.226</v>
      </c>
      <c r="EJ80" s="9">
        <v>133.12700000000001</v>
      </c>
      <c r="EK80" s="9">
        <v>118.098</v>
      </c>
      <c r="EL80" s="9">
        <v>88.323999999999998</v>
      </c>
      <c r="EM80" s="9">
        <v>66.914000000000001</v>
      </c>
      <c r="EN80" s="9">
        <v>21.408999999999999</v>
      </c>
      <c r="EO80" s="9">
        <v>162.90199999999999</v>
      </c>
      <c r="EP80" s="9">
        <v>66.212999999999994</v>
      </c>
      <c r="EQ80" s="9">
        <v>96.688999999999993</v>
      </c>
      <c r="ER80" s="9">
        <v>212.244</v>
      </c>
      <c r="ES80" s="9">
        <v>146.917</v>
      </c>
      <c r="ET80" s="9">
        <v>65.326999999999998</v>
      </c>
      <c r="EU80" s="9">
        <v>286.90699999999998</v>
      </c>
      <c r="EV80" s="9">
        <v>120.979</v>
      </c>
      <c r="EW80" s="9">
        <v>165.92699999999999</v>
      </c>
      <c r="EX80" s="9">
        <v>283.14600000000002</v>
      </c>
      <c r="EY80" s="9">
        <v>143.80600000000001</v>
      </c>
      <c r="EZ80" s="9">
        <v>139.34</v>
      </c>
      <c r="FA80" s="9">
        <v>1871.3009999999999</v>
      </c>
      <c r="FB80" s="9">
        <v>993.47199999999998</v>
      </c>
      <c r="FC80" s="9">
        <v>877.82899999999995</v>
      </c>
      <c r="FD80" s="9">
        <v>1282.1079999999999</v>
      </c>
      <c r="FE80" s="9">
        <v>817.63300000000004</v>
      </c>
      <c r="FF80" s="9">
        <v>464.47500000000002</v>
      </c>
      <c r="FG80" s="9">
        <v>589.19200000000001</v>
      </c>
      <c r="FH80" s="9">
        <v>175.839</v>
      </c>
      <c r="FI80" s="9">
        <v>413.35399999999998</v>
      </c>
      <c r="FJ80" s="9">
        <v>395.11399999999998</v>
      </c>
      <c r="FK80" s="9">
        <v>206.02099999999999</v>
      </c>
      <c r="FL80" s="9">
        <v>189.09299999999999</v>
      </c>
      <c r="FM80" s="9">
        <v>251.19900000000001</v>
      </c>
      <c r="FN80" s="9">
        <v>137.79499999999999</v>
      </c>
      <c r="FO80" s="9">
        <v>113.404</v>
      </c>
      <c r="FP80" s="9">
        <v>130.089</v>
      </c>
      <c r="FQ80" s="9">
        <v>84.405000000000001</v>
      </c>
      <c r="FR80" s="9">
        <v>45.683999999999997</v>
      </c>
      <c r="FS80" s="9">
        <v>103.93</v>
      </c>
      <c r="FT80" s="9">
        <v>65.402000000000001</v>
      </c>
      <c r="FU80" s="9">
        <v>38.529000000000003</v>
      </c>
      <c r="FV80" s="9">
        <v>26.158000000000001</v>
      </c>
      <c r="FW80" s="9">
        <v>19.003</v>
      </c>
      <c r="FX80" s="9">
        <v>7.1559999999999997</v>
      </c>
      <c r="FY80" s="9">
        <v>121.11</v>
      </c>
      <c r="FZ80" s="9">
        <v>53.39</v>
      </c>
      <c r="GA80" s="9">
        <v>67.72</v>
      </c>
      <c r="GB80" s="9">
        <v>213.26900000000001</v>
      </c>
      <c r="GC80" s="9">
        <v>108.401</v>
      </c>
      <c r="GD80" s="9">
        <v>104.867</v>
      </c>
      <c r="GE80" s="9">
        <v>81.311000000000007</v>
      </c>
      <c r="GF80" s="9">
        <v>60.078000000000003</v>
      </c>
      <c r="GG80" s="9">
        <v>21.233000000000001</v>
      </c>
      <c r="GH80" s="9">
        <v>131.958</v>
      </c>
      <c r="GI80" s="9">
        <v>48.323</v>
      </c>
      <c r="GJ80" s="9">
        <v>83.635000000000005</v>
      </c>
      <c r="GK80" s="9">
        <v>186.32300000000001</v>
      </c>
      <c r="GL80" s="9">
        <v>125.819</v>
      </c>
      <c r="GM80" s="9">
        <v>60.503999999999998</v>
      </c>
      <c r="GN80" s="9">
        <v>208.79</v>
      </c>
      <c r="GO80" s="9">
        <v>80.201999999999998</v>
      </c>
      <c r="GP80" s="9">
        <v>128.58799999999999</v>
      </c>
      <c r="GQ80" s="9">
        <v>235.88900000000001</v>
      </c>
      <c r="GR80" s="9">
        <v>113.72499999999999</v>
      </c>
      <c r="GS80" s="9">
        <v>122.163</v>
      </c>
      <c r="GT80" s="9">
        <v>541.71799999999996</v>
      </c>
      <c r="GU80" s="9">
        <v>319.928</v>
      </c>
      <c r="GV80" s="9">
        <v>221.79</v>
      </c>
      <c r="GW80" s="9">
        <v>247.267</v>
      </c>
      <c r="GX80" s="9">
        <v>172.83799999999999</v>
      </c>
      <c r="GY80" s="9">
        <v>74.429000000000002</v>
      </c>
      <c r="GZ80" s="9">
        <v>294.45100000000002</v>
      </c>
      <c r="HA80" s="9">
        <v>147.09</v>
      </c>
      <c r="HB80" s="9">
        <v>147.36099999999999</v>
      </c>
      <c r="HC80" s="9">
        <v>104.03700000000001</v>
      </c>
      <c r="HD80" s="9">
        <v>61.874000000000002</v>
      </c>
      <c r="HE80" s="9">
        <v>42.161999999999999</v>
      </c>
      <c r="HF80" s="9">
        <v>78.242000000000004</v>
      </c>
      <c r="HG80" s="9">
        <v>44.411999999999999</v>
      </c>
      <c r="HH80" s="9">
        <v>33.83</v>
      </c>
      <c r="HI80" s="9">
        <v>20.050999999999998</v>
      </c>
      <c r="HJ80" s="9">
        <v>15.404</v>
      </c>
      <c r="HK80" s="9">
        <v>4.6470000000000002</v>
      </c>
      <c r="HL80" s="9">
        <v>16.312999999999999</v>
      </c>
      <c r="HM80" s="9">
        <v>12.191000000000001</v>
      </c>
      <c r="HN80" s="9">
        <v>4.1219999999999999</v>
      </c>
      <c r="HO80" s="9">
        <v>3.738</v>
      </c>
      <c r="HP80" s="9">
        <v>3.2130000000000001</v>
      </c>
      <c r="HQ80" s="9">
        <v>0.52400000000000002</v>
      </c>
      <c r="HR80" s="9">
        <v>58.191000000000003</v>
      </c>
      <c r="HS80" s="9">
        <v>29.007999999999999</v>
      </c>
      <c r="HT80" s="9">
        <v>29.183</v>
      </c>
      <c r="HU80" s="9">
        <v>37.957000000000001</v>
      </c>
      <c r="HV80" s="9">
        <v>24.725999999999999</v>
      </c>
      <c r="HW80" s="9">
        <v>13.231</v>
      </c>
      <c r="HX80" s="9">
        <v>7.0129999999999999</v>
      </c>
      <c r="HY80" s="9">
        <v>6.8369999999999997</v>
      </c>
      <c r="HZ80" s="9">
        <v>0.17599999999999999</v>
      </c>
      <c r="IA80" s="9">
        <v>30.943999999999999</v>
      </c>
      <c r="IB80" s="9">
        <v>17.888999999999999</v>
      </c>
      <c r="IC80" s="9">
        <v>13.054</v>
      </c>
      <c r="ID80" s="9">
        <v>25.92</v>
      </c>
      <c r="IE80" s="9">
        <v>21.097000000000001</v>
      </c>
      <c r="IF80" s="9">
        <v>4.8230000000000004</v>
      </c>
      <c r="IG80" s="9">
        <v>78.116</v>
      </c>
      <c r="IH80" s="9">
        <v>40.777000000000001</v>
      </c>
      <c r="II80" s="9">
        <v>37.338999999999999</v>
      </c>
      <c r="IJ80" s="9">
        <v>47.256999999999998</v>
      </c>
      <c r="IK80" s="9">
        <v>30.08</v>
      </c>
      <c r="IL80" s="9">
        <v>17.177</v>
      </c>
      <c r="IM80" s="9">
        <v>3884.902</v>
      </c>
      <c r="IN80" s="9">
        <v>2077.404</v>
      </c>
      <c r="IO80" s="9">
        <v>1807.498</v>
      </c>
      <c r="IP80" s="9">
        <v>2772.7579999999998</v>
      </c>
      <c r="IQ80" s="9">
        <v>1728.7660000000001</v>
      </c>
    </row>
    <row r="81" spans="1:251">
      <c r="A81" s="10">
        <v>43952</v>
      </c>
      <c r="B81" s="9">
        <v>38.756999999999998</v>
      </c>
      <c r="C81" s="9">
        <v>66.31</v>
      </c>
      <c r="D81" s="9">
        <v>391.46100000000001</v>
      </c>
      <c r="E81" s="9">
        <v>240.79</v>
      </c>
      <c r="F81" s="9">
        <v>150.67099999999999</v>
      </c>
      <c r="G81" s="9">
        <v>213.452</v>
      </c>
      <c r="H81" s="9">
        <v>157.91900000000001</v>
      </c>
      <c r="I81" s="9">
        <v>55.533000000000001</v>
      </c>
      <c r="J81" s="9">
        <v>178.00899999999999</v>
      </c>
      <c r="K81" s="9">
        <v>82.870999999999995</v>
      </c>
      <c r="L81" s="9">
        <v>95.138000000000005</v>
      </c>
      <c r="M81" s="9">
        <v>398.64800000000002</v>
      </c>
      <c r="N81" s="9">
        <v>267.767</v>
      </c>
      <c r="O81" s="9">
        <v>130.881</v>
      </c>
      <c r="P81" s="9">
        <v>240.96100000000001</v>
      </c>
      <c r="Q81" s="9">
        <v>101.77</v>
      </c>
      <c r="R81" s="9">
        <v>139.191</v>
      </c>
      <c r="S81" s="9">
        <v>378.73</v>
      </c>
      <c r="T81" s="9">
        <v>204.19900000000001</v>
      </c>
      <c r="U81" s="9">
        <v>174.53100000000001</v>
      </c>
      <c r="V81" s="9">
        <v>2737.2359999999999</v>
      </c>
      <c r="W81" s="9">
        <v>1478.998</v>
      </c>
      <c r="X81" s="9">
        <v>1258.2380000000001</v>
      </c>
      <c r="Y81" s="9">
        <v>2073.3580000000002</v>
      </c>
      <c r="Z81" s="9">
        <v>1354.7429999999999</v>
      </c>
      <c r="AA81" s="9">
        <v>718.61500000000001</v>
      </c>
      <c r="AB81" s="9">
        <v>663.87800000000004</v>
      </c>
      <c r="AC81" s="9">
        <v>124.256</v>
      </c>
      <c r="AD81" s="9">
        <v>539.62300000000005</v>
      </c>
      <c r="AE81" s="9">
        <v>561.19000000000005</v>
      </c>
      <c r="AF81" s="9">
        <v>310.69200000000001</v>
      </c>
      <c r="AG81" s="9">
        <v>250.49799999999999</v>
      </c>
      <c r="AH81" s="9">
        <v>313.96699999999998</v>
      </c>
      <c r="AI81" s="9">
        <v>171.20699999999999</v>
      </c>
      <c r="AJ81" s="9">
        <v>142.761</v>
      </c>
      <c r="AK81" s="9">
        <v>218.77099999999999</v>
      </c>
      <c r="AL81" s="9">
        <v>146.821</v>
      </c>
      <c r="AM81" s="9">
        <v>71.950999999999993</v>
      </c>
      <c r="AN81" s="9">
        <v>167.22200000000001</v>
      </c>
      <c r="AO81" s="9">
        <v>106.995</v>
      </c>
      <c r="AP81" s="9">
        <v>60.226999999999997</v>
      </c>
      <c r="AQ81" s="9">
        <v>51.548999999999999</v>
      </c>
      <c r="AR81" s="9">
        <v>39.826000000000001</v>
      </c>
      <c r="AS81" s="9">
        <v>11.724</v>
      </c>
      <c r="AT81" s="9">
        <v>95.195999999999998</v>
      </c>
      <c r="AU81" s="9">
        <v>24.385999999999999</v>
      </c>
      <c r="AV81" s="9">
        <v>70.81</v>
      </c>
      <c r="AW81" s="9">
        <v>329.267</v>
      </c>
      <c r="AX81" s="9">
        <v>186.25200000000001</v>
      </c>
      <c r="AY81" s="9">
        <v>143.01400000000001</v>
      </c>
      <c r="AZ81" s="9">
        <v>169.14400000000001</v>
      </c>
      <c r="BA81" s="9">
        <v>136.47</v>
      </c>
      <c r="BB81" s="9">
        <v>32.673999999999999</v>
      </c>
      <c r="BC81" s="9">
        <v>160.12299999999999</v>
      </c>
      <c r="BD81" s="9">
        <v>49.783000000000001</v>
      </c>
      <c r="BE81" s="9">
        <v>110.34</v>
      </c>
      <c r="BF81" s="9">
        <v>341.19</v>
      </c>
      <c r="BG81" s="9">
        <v>247.655</v>
      </c>
      <c r="BH81" s="9">
        <v>93.536000000000001</v>
      </c>
      <c r="BI81" s="9">
        <v>220</v>
      </c>
      <c r="BJ81" s="9">
        <v>63.036999999999999</v>
      </c>
      <c r="BK81" s="9">
        <v>156.96299999999999</v>
      </c>
      <c r="BL81" s="9">
        <v>327.34500000000003</v>
      </c>
      <c r="BM81" s="9">
        <v>156.77799999999999</v>
      </c>
      <c r="BN81" s="9">
        <v>170.56700000000001</v>
      </c>
      <c r="BO81" s="9">
        <v>2555.0659999999998</v>
      </c>
      <c r="BP81" s="9">
        <v>1334.4390000000001</v>
      </c>
      <c r="BQ81" s="9">
        <v>1220.627</v>
      </c>
      <c r="BR81" s="9">
        <v>1940.6410000000001</v>
      </c>
      <c r="BS81" s="9">
        <v>1212.0239999999999</v>
      </c>
      <c r="BT81" s="9">
        <v>728.61699999999996</v>
      </c>
      <c r="BU81" s="9">
        <v>614.42499999999995</v>
      </c>
      <c r="BV81" s="9">
        <v>122.41500000000001</v>
      </c>
      <c r="BW81" s="9">
        <v>492.01</v>
      </c>
      <c r="BX81" s="9">
        <v>519.21199999999999</v>
      </c>
      <c r="BY81" s="9">
        <v>265.14400000000001</v>
      </c>
      <c r="BZ81" s="9">
        <v>254.06800000000001</v>
      </c>
      <c r="CA81" s="9">
        <v>313.51100000000002</v>
      </c>
      <c r="CB81" s="9">
        <v>167.035</v>
      </c>
      <c r="CC81" s="9">
        <v>146.476</v>
      </c>
      <c r="CD81" s="9">
        <v>199.19200000000001</v>
      </c>
      <c r="CE81" s="9">
        <v>131.999</v>
      </c>
      <c r="CF81" s="9">
        <v>67.192999999999998</v>
      </c>
      <c r="CG81" s="9">
        <v>148.88300000000001</v>
      </c>
      <c r="CH81" s="9">
        <v>96.308000000000007</v>
      </c>
      <c r="CI81" s="9">
        <v>52.575000000000003</v>
      </c>
      <c r="CJ81" s="9">
        <v>50.308999999999997</v>
      </c>
      <c r="CK81" s="9">
        <v>35.691000000000003</v>
      </c>
      <c r="CL81" s="9">
        <v>14.618</v>
      </c>
      <c r="CM81" s="9">
        <v>114.319</v>
      </c>
      <c r="CN81" s="9">
        <v>35.034999999999997</v>
      </c>
      <c r="CO81" s="9">
        <v>79.283000000000001</v>
      </c>
      <c r="CP81" s="9">
        <v>286.048</v>
      </c>
      <c r="CQ81" s="9">
        <v>142.05699999999999</v>
      </c>
      <c r="CR81" s="9">
        <v>143.99100000000001</v>
      </c>
      <c r="CS81" s="9">
        <v>130.904</v>
      </c>
      <c r="CT81" s="9">
        <v>94.356999999999999</v>
      </c>
      <c r="CU81" s="9">
        <v>36.546999999999997</v>
      </c>
      <c r="CV81" s="9">
        <v>155.143</v>
      </c>
      <c r="CW81" s="9">
        <v>47.7</v>
      </c>
      <c r="CX81" s="9">
        <v>107.444</v>
      </c>
      <c r="CY81" s="9">
        <v>295.91300000000001</v>
      </c>
      <c r="CZ81" s="9">
        <v>201.91300000000001</v>
      </c>
      <c r="DA81" s="9">
        <v>94</v>
      </c>
      <c r="DB81" s="9">
        <v>223.29900000000001</v>
      </c>
      <c r="DC81" s="9">
        <v>63.231000000000002</v>
      </c>
      <c r="DD81" s="9">
        <v>160.06800000000001</v>
      </c>
      <c r="DE81" s="9">
        <v>304.02600000000001</v>
      </c>
      <c r="DF81" s="9">
        <v>144.00800000000001</v>
      </c>
      <c r="DG81" s="9">
        <v>160.018</v>
      </c>
      <c r="DH81" s="9">
        <v>2412.4259999999999</v>
      </c>
      <c r="DI81" s="9">
        <v>1310.0170000000001</v>
      </c>
      <c r="DJ81" s="9">
        <v>1102.4090000000001</v>
      </c>
      <c r="DK81" s="9">
        <v>1533.903</v>
      </c>
      <c r="DL81" s="9">
        <v>988.15800000000002</v>
      </c>
      <c r="DM81" s="9">
        <v>545.74400000000003</v>
      </c>
      <c r="DN81" s="9">
        <v>878.52300000000002</v>
      </c>
      <c r="DO81" s="9">
        <v>321.85899999999998</v>
      </c>
      <c r="DP81" s="9">
        <v>556.66499999999996</v>
      </c>
      <c r="DQ81" s="9">
        <v>494.21199999999999</v>
      </c>
      <c r="DR81" s="9">
        <v>273.803</v>
      </c>
      <c r="DS81" s="9">
        <v>220.40899999999999</v>
      </c>
      <c r="DT81" s="9">
        <v>317.82400000000001</v>
      </c>
      <c r="DU81" s="9">
        <v>177.28299999999999</v>
      </c>
      <c r="DV81" s="9">
        <v>140.541</v>
      </c>
      <c r="DW81" s="9">
        <v>160.928</v>
      </c>
      <c r="DX81" s="9">
        <v>106.884</v>
      </c>
      <c r="DY81" s="9">
        <v>54.043999999999997</v>
      </c>
      <c r="DZ81" s="9">
        <v>127.732</v>
      </c>
      <c r="EA81" s="9">
        <v>79.097999999999999</v>
      </c>
      <c r="EB81" s="9">
        <v>48.634</v>
      </c>
      <c r="EC81" s="9">
        <v>33.197000000000003</v>
      </c>
      <c r="ED81" s="9">
        <v>27.786000000000001</v>
      </c>
      <c r="EE81" s="9">
        <v>5.41</v>
      </c>
      <c r="EF81" s="9">
        <v>156.89599999999999</v>
      </c>
      <c r="EG81" s="9">
        <v>70.399000000000001</v>
      </c>
      <c r="EH81" s="9">
        <v>86.497</v>
      </c>
      <c r="EI81" s="9">
        <v>243.14599999999999</v>
      </c>
      <c r="EJ81" s="9">
        <v>135.28700000000001</v>
      </c>
      <c r="EK81" s="9">
        <v>107.86</v>
      </c>
      <c r="EL81" s="9">
        <v>90.096999999999994</v>
      </c>
      <c r="EM81" s="9">
        <v>64.8</v>
      </c>
      <c r="EN81" s="9">
        <v>25.297000000000001</v>
      </c>
      <c r="EO81" s="9">
        <v>153.04900000000001</v>
      </c>
      <c r="EP81" s="9">
        <v>70.486000000000004</v>
      </c>
      <c r="EQ81" s="9">
        <v>82.563000000000002</v>
      </c>
      <c r="ER81" s="9">
        <v>229.065</v>
      </c>
      <c r="ES81" s="9">
        <v>158.9</v>
      </c>
      <c r="ET81" s="9">
        <v>70.165000000000006</v>
      </c>
      <c r="EU81" s="9">
        <v>265.14800000000002</v>
      </c>
      <c r="EV81" s="9">
        <v>114.90300000000001</v>
      </c>
      <c r="EW81" s="9">
        <v>150.244</v>
      </c>
      <c r="EX81" s="9">
        <v>280.78100000000001</v>
      </c>
      <c r="EY81" s="9">
        <v>149.584</v>
      </c>
      <c r="EZ81" s="9">
        <v>131.196</v>
      </c>
      <c r="FA81" s="9">
        <v>1871.797</v>
      </c>
      <c r="FB81" s="9">
        <v>988.32100000000003</v>
      </c>
      <c r="FC81" s="9">
        <v>883.476</v>
      </c>
      <c r="FD81" s="9">
        <v>1282.6369999999999</v>
      </c>
      <c r="FE81" s="9">
        <v>811.274</v>
      </c>
      <c r="FF81" s="9">
        <v>471.363</v>
      </c>
      <c r="FG81" s="9">
        <v>589.16</v>
      </c>
      <c r="FH81" s="9">
        <v>177.047</v>
      </c>
      <c r="FI81" s="9">
        <v>412.11399999999998</v>
      </c>
      <c r="FJ81" s="9">
        <v>395.178</v>
      </c>
      <c r="FK81" s="9">
        <v>214.13800000000001</v>
      </c>
      <c r="FL81" s="9">
        <v>181.041</v>
      </c>
      <c r="FM81" s="9">
        <v>243.96</v>
      </c>
      <c r="FN81" s="9">
        <v>134.11000000000001</v>
      </c>
      <c r="FO81" s="9">
        <v>109.85</v>
      </c>
      <c r="FP81" s="9">
        <v>135.995</v>
      </c>
      <c r="FQ81" s="9">
        <v>87.585999999999999</v>
      </c>
      <c r="FR81" s="9">
        <v>48.408999999999999</v>
      </c>
      <c r="FS81" s="9">
        <v>106.29300000000001</v>
      </c>
      <c r="FT81" s="9">
        <v>63.05</v>
      </c>
      <c r="FU81" s="9">
        <v>43.243000000000002</v>
      </c>
      <c r="FV81" s="9">
        <v>29.702000000000002</v>
      </c>
      <c r="FW81" s="9">
        <v>24.536000000000001</v>
      </c>
      <c r="FX81" s="9">
        <v>5.165</v>
      </c>
      <c r="FY81" s="9">
        <v>107.96599999999999</v>
      </c>
      <c r="FZ81" s="9">
        <v>46.524000000000001</v>
      </c>
      <c r="GA81" s="9">
        <v>61.441000000000003</v>
      </c>
      <c r="GB81" s="9">
        <v>204.84</v>
      </c>
      <c r="GC81" s="9">
        <v>109.39</v>
      </c>
      <c r="GD81" s="9">
        <v>95.450999999999993</v>
      </c>
      <c r="GE81" s="9">
        <v>82.093000000000004</v>
      </c>
      <c r="GF81" s="9">
        <v>58.628</v>
      </c>
      <c r="GG81" s="9">
        <v>23.465</v>
      </c>
      <c r="GH81" s="9">
        <v>122.748</v>
      </c>
      <c r="GI81" s="9">
        <v>50.761000000000003</v>
      </c>
      <c r="GJ81" s="9">
        <v>71.986000000000004</v>
      </c>
      <c r="GK81" s="9">
        <v>198.31299999999999</v>
      </c>
      <c r="GL81" s="9">
        <v>135.13999999999999</v>
      </c>
      <c r="GM81" s="9">
        <v>63.173000000000002</v>
      </c>
      <c r="GN81" s="9">
        <v>196.86500000000001</v>
      </c>
      <c r="GO81" s="9">
        <v>78.998000000000005</v>
      </c>
      <c r="GP81" s="9">
        <v>117.867</v>
      </c>
      <c r="GQ81" s="9">
        <v>229.041</v>
      </c>
      <c r="GR81" s="9">
        <v>113.81100000000001</v>
      </c>
      <c r="GS81" s="9">
        <v>115.229</v>
      </c>
      <c r="GT81" s="9">
        <v>540.62900000000002</v>
      </c>
      <c r="GU81" s="9">
        <v>321.69600000000003</v>
      </c>
      <c r="GV81" s="9">
        <v>218.93299999999999</v>
      </c>
      <c r="GW81" s="9">
        <v>251.26599999999999</v>
      </c>
      <c r="GX81" s="9">
        <v>176.88399999999999</v>
      </c>
      <c r="GY81" s="9">
        <v>74.382000000000005</v>
      </c>
      <c r="GZ81" s="9">
        <v>289.363</v>
      </c>
      <c r="HA81" s="9">
        <v>144.81200000000001</v>
      </c>
      <c r="HB81" s="9">
        <v>144.55099999999999</v>
      </c>
      <c r="HC81" s="9">
        <v>99.034000000000006</v>
      </c>
      <c r="HD81" s="9">
        <v>59.664999999999999</v>
      </c>
      <c r="HE81" s="9">
        <v>39.369</v>
      </c>
      <c r="HF81" s="9">
        <v>73.864000000000004</v>
      </c>
      <c r="HG81" s="9">
        <v>43.173000000000002</v>
      </c>
      <c r="HH81" s="9">
        <v>30.690999999999999</v>
      </c>
      <c r="HI81" s="9">
        <v>24.934000000000001</v>
      </c>
      <c r="HJ81" s="9">
        <v>19.297999999999998</v>
      </c>
      <c r="HK81" s="9">
        <v>5.6349999999999998</v>
      </c>
      <c r="HL81" s="9">
        <v>21.437999999999999</v>
      </c>
      <c r="HM81" s="9">
        <v>16.047999999999998</v>
      </c>
      <c r="HN81" s="9">
        <v>5.39</v>
      </c>
      <c r="HO81" s="9">
        <v>3.4950000000000001</v>
      </c>
      <c r="HP81" s="9">
        <v>3.25</v>
      </c>
      <c r="HQ81" s="9">
        <v>0.245</v>
      </c>
      <c r="HR81" s="9">
        <v>48.93</v>
      </c>
      <c r="HS81" s="9">
        <v>23.875</v>
      </c>
      <c r="HT81" s="9">
        <v>25.056000000000001</v>
      </c>
      <c r="HU81" s="9">
        <v>38.305999999999997</v>
      </c>
      <c r="HV81" s="9">
        <v>25.896999999999998</v>
      </c>
      <c r="HW81" s="9">
        <v>12.409000000000001</v>
      </c>
      <c r="HX81" s="9">
        <v>8.0039999999999996</v>
      </c>
      <c r="HY81" s="9">
        <v>6.1719999999999997</v>
      </c>
      <c r="HZ81" s="9">
        <v>1.8320000000000001</v>
      </c>
      <c r="IA81" s="9">
        <v>30.302</v>
      </c>
      <c r="IB81" s="9">
        <v>19.725000000000001</v>
      </c>
      <c r="IC81" s="9">
        <v>10.577</v>
      </c>
      <c r="ID81" s="9">
        <v>30.751999999999999</v>
      </c>
      <c r="IE81" s="9">
        <v>23.76</v>
      </c>
      <c r="IF81" s="9">
        <v>6.992</v>
      </c>
      <c r="IG81" s="9">
        <v>68.281999999999996</v>
      </c>
      <c r="IH81" s="9">
        <v>35.905000000000001</v>
      </c>
      <c r="II81" s="9">
        <v>32.377000000000002</v>
      </c>
      <c r="IJ81" s="9">
        <v>51.74</v>
      </c>
      <c r="IK81" s="9">
        <v>35.773000000000003</v>
      </c>
      <c r="IL81" s="9">
        <v>15.967000000000001</v>
      </c>
      <c r="IM81" s="9">
        <v>3833.1019999999999</v>
      </c>
      <c r="IN81" s="9">
        <v>2053.1089999999999</v>
      </c>
      <c r="IO81" s="9">
        <v>1779.9929999999999</v>
      </c>
      <c r="IP81" s="9">
        <v>2730.46</v>
      </c>
      <c r="IQ81" s="9">
        <v>1698.431</v>
      </c>
    </row>
    <row r="82" spans="1:251">
      <c r="A82" s="10">
        <v>43983</v>
      </c>
      <c r="B82" s="9">
        <v>40.000999999999998</v>
      </c>
      <c r="C82" s="9">
        <v>47.451000000000001</v>
      </c>
      <c r="D82" s="9">
        <v>428.82100000000003</v>
      </c>
      <c r="E82" s="9">
        <v>254.31700000000001</v>
      </c>
      <c r="F82" s="9">
        <v>174.50399999999999</v>
      </c>
      <c r="G82" s="9">
        <v>212.43899999999999</v>
      </c>
      <c r="H82" s="9">
        <v>151.80000000000001</v>
      </c>
      <c r="I82" s="9">
        <v>60.639000000000003</v>
      </c>
      <c r="J82" s="9">
        <v>216.38200000000001</v>
      </c>
      <c r="K82" s="9">
        <v>102.518</v>
      </c>
      <c r="L82" s="9">
        <v>113.86499999999999</v>
      </c>
      <c r="M82" s="9">
        <v>348.02199999999999</v>
      </c>
      <c r="N82" s="9">
        <v>239.62799999999999</v>
      </c>
      <c r="O82" s="9">
        <v>108.39400000000001</v>
      </c>
      <c r="P82" s="9">
        <v>255.41399999999999</v>
      </c>
      <c r="Q82" s="9">
        <v>117.08</v>
      </c>
      <c r="R82" s="9">
        <v>138.334</v>
      </c>
      <c r="S82" s="9">
        <v>352.178</v>
      </c>
      <c r="T82" s="9">
        <v>189.08199999999999</v>
      </c>
      <c r="U82" s="9">
        <v>163.095</v>
      </c>
      <c r="V82" s="9">
        <v>2764.97</v>
      </c>
      <c r="W82" s="9">
        <v>1477.2380000000001</v>
      </c>
      <c r="X82" s="9">
        <v>1287.732</v>
      </c>
      <c r="Y82" s="9">
        <v>2045.9880000000001</v>
      </c>
      <c r="Z82" s="9">
        <v>1338.5820000000001</v>
      </c>
      <c r="AA82" s="9">
        <v>707.40599999999995</v>
      </c>
      <c r="AB82" s="9">
        <v>718.98199999999997</v>
      </c>
      <c r="AC82" s="9">
        <v>138.65600000000001</v>
      </c>
      <c r="AD82" s="9">
        <v>580.32600000000002</v>
      </c>
      <c r="AE82" s="9">
        <v>510.48399999999998</v>
      </c>
      <c r="AF82" s="9">
        <v>271.87599999999998</v>
      </c>
      <c r="AG82" s="9">
        <v>238.607</v>
      </c>
      <c r="AH82" s="9">
        <v>241.119</v>
      </c>
      <c r="AI82" s="9">
        <v>129.286</v>
      </c>
      <c r="AJ82" s="9">
        <v>111.833</v>
      </c>
      <c r="AK82" s="9">
        <v>152.77000000000001</v>
      </c>
      <c r="AL82" s="9">
        <v>106.732</v>
      </c>
      <c r="AM82" s="9">
        <v>46.037999999999997</v>
      </c>
      <c r="AN82" s="9">
        <v>120.91500000000001</v>
      </c>
      <c r="AO82" s="9">
        <v>81.751999999999995</v>
      </c>
      <c r="AP82" s="9">
        <v>39.162999999999997</v>
      </c>
      <c r="AQ82" s="9">
        <v>31.855</v>
      </c>
      <c r="AR82" s="9">
        <v>24.98</v>
      </c>
      <c r="AS82" s="9">
        <v>6.875</v>
      </c>
      <c r="AT82" s="9">
        <v>88.349000000000004</v>
      </c>
      <c r="AU82" s="9">
        <v>22.553999999999998</v>
      </c>
      <c r="AV82" s="9">
        <v>65.793999999999997</v>
      </c>
      <c r="AW82" s="9">
        <v>344.70800000000003</v>
      </c>
      <c r="AX82" s="9">
        <v>185.16200000000001</v>
      </c>
      <c r="AY82" s="9">
        <v>159.54599999999999</v>
      </c>
      <c r="AZ82" s="9">
        <v>167.04400000000001</v>
      </c>
      <c r="BA82" s="9">
        <v>132.78899999999999</v>
      </c>
      <c r="BB82" s="9">
        <v>34.255000000000003</v>
      </c>
      <c r="BC82" s="9">
        <v>177.66399999999999</v>
      </c>
      <c r="BD82" s="9">
        <v>52.372999999999998</v>
      </c>
      <c r="BE82" s="9">
        <v>125.291</v>
      </c>
      <c r="BF82" s="9">
        <v>284.988</v>
      </c>
      <c r="BG82" s="9">
        <v>211.98500000000001</v>
      </c>
      <c r="BH82" s="9">
        <v>73.004000000000005</v>
      </c>
      <c r="BI82" s="9">
        <v>225.495</v>
      </c>
      <c r="BJ82" s="9">
        <v>59.892000000000003</v>
      </c>
      <c r="BK82" s="9">
        <v>165.60400000000001</v>
      </c>
      <c r="BL82" s="9">
        <v>298.57900000000001</v>
      </c>
      <c r="BM82" s="9">
        <v>134.125</v>
      </c>
      <c r="BN82" s="9">
        <v>164.45500000000001</v>
      </c>
      <c r="BO82" s="9">
        <v>2575.6550000000002</v>
      </c>
      <c r="BP82" s="9">
        <v>1348.421</v>
      </c>
      <c r="BQ82" s="9">
        <v>1227.2339999999999</v>
      </c>
      <c r="BR82" s="9">
        <v>1950.5319999999999</v>
      </c>
      <c r="BS82" s="9">
        <v>1218.7159999999999</v>
      </c>
      <c r="BT82" s="9">
        <v>731.81600000000003</v>
      </c>
      <c r="BU82" s="9">
        <v>625.12300000000005</v>
      </c>
      <c r="BV82" s="9">
        <v>129.70500000000001</v>
      </c>
      <c r="BW82" s="9">
        <v>495.41800000000001</v>
      </c>
      <c r="BX82" s="9">
        <v>445.00299999999999</v>
      </c>
      <c r="BY82" s="9">
        <v>231.75299999999999</v>
      </c>
      <c r="BZ82" s="9">
        <v>213.25</v>
      </c>
      <c r="CA82" s="9">
        <v>210.34800000000001</v>
      </c>
      <c r="CB82" s="9">
        <v>118.718</v>
      </c>
      <c r="CC82" s="9">
        <v>91.629000000000005</v>
      </c>
      <c r="CD82" s="9">
        <v>128.042</v>
      </c>
      <c r="CE82" s="9">
        <v>92.965999999999994</v>
      </c>
      <c r="CF82" s="9">
        <v>35.076000000000001</v>
      </c>
      <c r="CG82" s="9">
        <v>96.911000000000001</v>
      </c>
      <c r="CH82" s="9">
        <v>68.138999999999996</v>
      </c>
      <c r="CI82" s="9">
        <v>28.771999999999998</v>
      </c>
      <c r="CJ82" s="9">
        <v>31.131</v>
      </c>
      <c r="CK82" s="9">
        <v>24.827000000000002</v>
      </c>
      <c r="CL82" s="9">
        <v>6.3049999999999997</v>
      </c>
      <c r="CM82" s="9">
        <v>82.305000000000007</v>
      </c>
      <c r="CN82" s="9">
        <v>25.751999999999999</v>
      </c>
      <c r="CO82" s="9">
        <v>56.552999999999997</v>
      </c>
      <c r="CP82" s="9">
        <v>298.70699999999999</v>
      </c>
      <c r="CQ82" s="9">
        <v>149.62799999999999</v>
      </c>
      <c r="CR82" s="9">
        <v>149.07900000000001</v>
      </c>
      <c r="CS82" s="9">
        <v>131.48400000000001</v>
      </c>
      <c r="CT82" s="9">
        <v>97.436999999999998</v>
      </c>
      <c r="CU82" s="9">
        <v>34.046999999999997</v>
      </c>
      <c r="CV82" s="9">
        <v>167.22300000000001</v>
      </c>
      <c r="CW82" s="9">
        <v>52.191000000000003</v>
      </c>
      <c r="CX82" s="9">
        <v>115.033</v>
      </c>
      <c r="CY82" s="9">
        <v>231.98400000000001</v>
      </c>
      <c r="CZ82" s="9">
        <v>166.27</v>
      </c>
      <c r="DA82" s="9">
        <v>65.713999999999999</v>
      </c>
      <c r="DB82" s="9">
        <v>213.01900000000001</v>
      </c>
      <c r="DC82" s="9">
        <v>65.483000000000004</v>
      </c>
      <c r="DD82" s="9">
        <v>147.535</v>
      </c>
      <c r="DE82" s="9">
        <v>264.13400000000001</v>
      </c>
      <c r="DF82" s="9">
        <v>120.33</v>
      </c>
      <c r="DG82" s="9">
        <v>143.804</v>
      </c>
      <c r="DH82" s="9">
        <v>2453.9769999999999</v>
      </c>
      <c r="DI82" s="9">
        <v>1336.7070000000001</v>
      </c>
      <c r="DJ82" s="9">
        <v>1117.27</v>
      </c>
      <c r="DK82" s="9">
        <v>1542.537</v>
      </c>
      <c r="DL82" s="9">
        <v>998.06399999999996</v>
      </c>
      <c r="DM82" s="9">
        <v>544.47299999999996</v>
      </c>
      <c r="DN82" s="9">
        <v>911.44</v>
      </c>
      <c r="DO82" s="9">
        <v>338.64299999999997</v>
      </c>
      <c r="DP82" s="9">
        <v>572.79700000000003</v>
      </c>
      <c r="DQ82" s="9">
        <v>431.61599999999999</v>
      </c>
      <c r="DR82" s="9">
        <v>237.82599999999999</v>
      </c>
      <c r="DS82" s="9">
        <v>193.79</v>
      </c>
      <c r="DT82" s="9">
        <v>248.92500000000001</v>
      </c>
      <c r="DU82" s="9">
        <v>141.99100000000001</v>
      </c>
      <c r="DV82" s="9">
        <v>106.93300000000001</v>
      </c>
      <c r="DW82" s="9">
        <v>115.863</v>
      </c>
      <c r="DX82" s="9">
        <v>78.406999999999996</v>
      </c>
      <c r="DY82" s="9">
        <v>37.456000000000003</v>
      </c>
      <c r="DZ82" s="9">
        <v>89.093000000000004</v>
      </c>
      <c r="EA82" s="9">
        <v>57.180999999999997</v>
      </c>
      <c r="EB82" s="9">
        <v>31.911999999999999</v>
      </c>
      <c r="EC82" s="9">
        <v>26.77</v>
      </c>
      <c r="ED82" s="9">
        <v>21.225999999999999</v>
      </c>
      <c r="EE82" s="9">
        <v>5.5439999999999996</v>
      </c>
      <c r="EF82" s="9">
        <v>133.06200000000001</v>
      </c>
      <c r="EG82" s="9">
        <v>63.584000000000003</v>
      </c>
      <c r="EH82" s="9">
        <v>69.477999999999994</v>
      </c>
      <c r="EI82" s="9">
        <v>242.673</v>
      </c>
      <c r="EJ82" s="9">
        <v>131.964</v>
      </c>
      <c r="EK82" s="9">
        <v>110.709</v>
      </c>
      <c r="EL82" s="9">
        <v>85.236999999999995</v>
      </c>
      <c r="EM82" s="9">
        <v>61.048000000000002</v>
      </c>
      <c r="EN82" s="9">
        <v>24.189</v>
      </c>
      <c r="EO82" s="9">
        <v>157.43600000000001</v>
      </c>
      <c r="EP82" s="9">
        <v>70.915999999999997</v>
      </c>
      <c r="EQ82" s="9">
        <v>86.52</v>
      </c>
      <c r="ER82" s="9">
        <v>181.21700000000001</v>
      </c>
      <c r="ES82" s="9">
        <v>125.46899999999999</v>
      </c>
      <c r="ET82" s="9">
        <v>55.747999999999998</v>
      </c>
      <c r="EU82" s="9">
        <v>250.399</v>
      </c>
      <c r="EV82" s="9">
        <v>112.357</v>
      </c>
      <c r="EW82" s="9">
        <v>138.041</v>
      </c>
      <c r="EX82" s="9">
        <v>246.529</v>
      </c>
      <c r="EY82" s="9">
        <v>128.09700000000001</v>
      </c>
      <c r="EZ82" s="9">
        <v>118.432</v>
      </c>
      <c r="FA82" s="9">
        <v>1890.319</v>
      </c>
      <c r="FB82" s="9">
        <v>1002.518</v>
      </c>
      <c r="FC82" s="9">
        <v>887.80100000000004</v>
      </c>
      <c r="FD82" s="9">
        <v>1291.6379999999999</v>
      </c>
      <c r="FE82" s="9">
        <v>823.38300000000004</v>
      </c>
      <c r="FF82" s="9">
        <v>468.255</v>
      </c>
      <c r="FG82" s="9">
        <v>598.68200000000002</v>
      </c>
      <c r="FH82" s="9">
        <v>179.13499999999999</v>
      </c>
      <c r="FI82" s="9">
        <v>419.54599999999999</v>
      </c>
      <c r="FJ82" s="9">
        <v>336.69600000000003</v>
      </c>
      <c r="FK82" s="9">
        <v>174.434</v>
      </c>
      <c r="FL82" s="9">
        <v>162.262</v>
      </c>
      <c r="FM82" s="9">
        <v>182.39500000000001</v>
      </c>
      <c r="FN82" s="9">
        <v>98.51</v>
      </c>
      <c r="FO82" s="9">
        <v>83.885000000000005</v>
      </c>
      <c r="FP82" s="9">
        <v>92.614999999999995</v>
      </c>
      <c r="FQ82" s="9">
        <v>60.47</v>
      </c>
      <c r="FR82" s="9">
        <v>32.145000000000003</v>
      </c>
      <c r="FS82" s="9">
        <v>72.186999999999998</v>
      </c>
      <c r="FT82" s="9">
        <v>44.287999999999997</v>
      </c>
      <c r="FU82" s="9">
        <v>27.9</v>
      </c>
      <c r="FV82" s="9">
        <v>20.428000000000001</v>
      </c>
      <c r="FW82" s="9">
        <v>16.183</v>
      </c>
      <c r="FX82" s="9">
        <v>4.2450000000000001</v>
      </c>
      <c r="FY82" s="9">
        <v>89.78</v>
      </c>
      <c r="FZ82" s="9">
        <v>38.04</v>
      </c>
      <c r="GA82" s="9">
        <v>51.74</v>
      </c>
      <c r="GB82" s="9">
        <v>201.77099999999999</v>
      </c>
      <c r="GC82" s="9">
        <v>102.374</v>
      </c>
      <c r="GD82" s="9">
        <v>99.397999999999996</v>
      </c>
      <c r="GE82" s="9">
        <v>74.725999999999999</v>
      </c>
      <c r="GF82" s="9">
        <v>51.923999999999999</v>
      </c>
      <c r="GG82" s="9">
        <v>22.802</v>
      </c>
      <c r="GH82" s="9">
        <v>127.045</v>
      </c>
      <c r="GI82" s="9">
        <v>50.45</v>
      </c>
      <c r="GJ82" s="9">
        <v>76.596000000000004</v>
      </c>
      <c r="GK82" s="9">
        <v>150.292</v>
      </c>
      <c r="GL82" s="9">
        <v>100.57599999999999</v>
      </c>
      <c r="GM82" s="9">
        <v>49.716000000000001</v>
      </c>
      <c r="GN82" s="9">
        <v>186.404</v>
      </c>
      <c r="GO82" s="9">
        <v>73.858000000000004</v>
      </c>
      <c r="GP82" s="9">
        <v>112.54600000000001</v>
      </c>
      <c r="GQ82" s="9">
        <v>199.233</v>
      </c>
      <c r="GR82" s="9">
        <v>94.736999999999995</v>
      </c>
      <c r="GS82" s="9">
        <v>104.496</v>
      </c>
      <c r="GT82" s="9">
        <v>563.65700000000004</v>
      </c>
      <c r="GU82" s="9">
        <v>334.18900000000002</v>
      </c>
      <c r="GV82" s="9">
        <v>229.46899999999999</v>
      </c>
      <c r="GW82" s="9">
        <v>250.899</v>
      </c>
      <c r="GX82" s="9">
        <v>174.68100000000001</v>
      </c>
      <c r="GY82" s="9">
        <v>76.218000000000004</v>
      </c>
      <c r="GZ82" s="9">
        <v>312.75799999999998</v>
      </c>
      <c r="HA82" s="9">
        <v>159.50800000000001</v>
      </c>
      <c r="HB82" s="9">
        <v>153.25</v>
      </c>
      <c r="HC82" s="9">
        <v>94.92</v>
      </c>
      <c r="HD82" s="9">
        <v>63.392000000000003</v>
      </c>
      <c r="HE82" s="9">
        <v>31.527999999999999</v>
      </c>
      <c r="HF82" s="9">
        <v>66.528999999999996</v>
      </c>
      <c r="HG82" s="9">
        <v>43.481000000000002</v>
      </c>
      <c r="HH82" s="9">
        <v>23.048999999999999</v>
      </c>
      <c r="HI82" s="9">
        <v>23.248000000000001</v>
      </c>
      <c r="HJ82" s="9">
        <v>17.937000000000001</v>
      </c>
      <c r="HK82" s="9">
        <v>5.3109999999999999</v>
      </c>
      <c r="HL82" s="9">
        <v>16.905999999999999</v>
      </c>
      <c r="HM82" s="9">
        <v>12.894</v>
      </c>
      <c r="HN82" s="9">
        <v>4.0119999999999996</v>
      </c>
      <c r="HO82" s="9">
        <v>6.3419999999999996</v>
      </c>
      <c r="HP82" s="9">
        <v>5.0430000000000001</v>
      </c>
      <c r="HQ82" s="9">
        <v>1.2989999999999999</v>
      </c>
      <c r="HR82" s="9">
        <v>43.281999999999996</v>
      </c>
      <c r="HS82" s="9">
        <v>25.544</v>
      </c>
      <c r="HT82" s="9">
        <v>17.738</v>
      </c>
      <c r="HU82" s="9">
        <v>40.902000000000001</v>
      </c>
      <c r="HV82" s="9">
        <v>29.59</v>
      </c>
      <c r="HW82" s="9">
        <v>11.311999999999999</v>
      </c>
      <c r="HX82" s="9">
        <v>10.510999999999999</v>
      </c>
      <c r="HY82" s="9">
        <v>9.1240000000000006</v>
      </c>
      <c r="HZ82" s="9">
        <v>1.387</v>
      </c>
      <c r="IA82" s="9">
        <v>30.390999999999998</v>
      </c>
      <c r="IB82" s="9">
        <v>20.466000000000001</v>
      </c>
      <c r="IC82" s="9">
        <v>9.9239999999999995</v>
      </c>
      <c r="ID82" s="9">
        <v>30.925000000000001</v>
      </c>
      <c r="IE82" s="9">
        <v>24.893000000000001</v>
      </c>
      <c r="IF82" s="9">
        <v>6.032</v>
      </c>
      <c r="IG82" s="9">
        <v>63.994999999999997</v>
      </c>
      <c r="IH82" s="9">
        <v>38.499000000000002</v>
      </c>
      <c r="II82" s="9">
        <v>25.495000000000001</v>
      </c>
      <c r="IJ82" s="9">
        <v>47.295999999999999</v>
      </c>
      <c r="IK82" s="9">
        <v>33.36</v>
      </c>
      <c r="IL82" s="9">
        <v>13.936</v>
      </c>
      <c r="IM82" s="9">
        <v>3909.4589999999998</v>
      </c>
      <c r="IN82" s="9">
        <v>2082.125</v>
      </c>
      <c r="IO82" s="9">
        <v>1827.335</v>
      </c>
      <c r="IP82" s="9">
        <v>2736.0070000000001</v>
      </c>
      <c r="IQ82" s="9">
        <v>1702.413</v>
      </c>
    </row>
    <row r="83" spans="1:251">
      <c r="A83" s="10">
        <v>44013</v>
      </c>
      <c r="B83" s="9">
        <v>33.122</v>
      </c>
      <c r="C83" s="9">
        <v>39.520000000000003</v>
      </c>
      <c r="D83" s="9">
        <v>448.93400000000003</v>
      </c>
      <c r="E83" s="9">
        <v>257.13200000000001</v>
      </c>
      <c r="F83" s="9">
        <v>191.80199999999999</v>
      </c>
      <c r="G83" s="9">
        <v>209.596</v>
      </c>
      <c r="H83" s="9">
        <v>161.86099999999999</v>
      </c>
      <c r="I83" s="9">
        <v>47.734000000000002</v>
      </c>
      <c r="J83" s="9">
        <v>239.33799999999999</v>
      </c>
      <c r="K83" s="9">
        <v>95.271000000000001</v>
      </c>
      <c r="L83" s="9">
        <v>144.06800000000001</v>
      </c>
      <c r="M83" s="9">
        <v>324.16300000000001</v>
      </c>
      <c r="N83" s="9">
        <v>237.71600000000001</v>
      </c>
      <c r="O83" s="9">
        <v>86.447000000000003</v>
      </c>
      <c r="P83" s="9">
        <v>266.68700000000001</v>
      </c>
      <c r="Q83" s="9">
        <v>110.011</v>
      </c>
      <c r="R83" s="9">
        <v>156.67599999999999</v>
      </c>
      <c r="S83" s="9">
        <v>354.61500000000001</v>
      </c>
      <c r="T83" s="9">
        <v>175.178</v>
      </c>
      <c r="U83" s="9">
        <v>179.43700000000001</v>
      </c>
      <c r="V83" s="9">
        <v>2763.7080000000001</v>
      </c>
      <c r="W83" s="9">
        <v>1473.27</v>
      </c>
      <c r="X83" s="9">
        <v>1290.4380000000001</v>
      </c>
      <c r="Y83" s="9">
        <v>2062.7069999999999</v>
      </c>
      <c r="Z83" s="9">
        <v>1341.4390000000001</v>
      </c>
      <c r="AA83" s="9">
        <v>721.26800000000003</v>
      </c>
      <c r="AB83" s="9">
        <v>701.00099999999998</v>
      </c>
      <c r="AC83" s="9">
        <v>131.83099999999999</v>
      </c>
      <c r="AD83" s="9">
        <v>569.16999999999996</v>
      </c>
      <c r="AE83" s="9">
        <v>470.69499999999999</v>
      </c>
      <c r="AF83" s="9">
        <v>258.84500000000003</v>
      </c>
      <c r="AG83" s="9">
        <v>211.84899999999999</v>
      </c>
      <c r="AH83" s="9">
        <v>208.83199999999999</v>
      </c>
      <c r="AI83" s="9">
        <v>116.042</v>
      </c>
      <c r="AJ83" s="9">
        <v>92.790999999999997</v>
      </c>
      <c r="AK83" s="9">
        <v>138.65799999999999</v>
      </c>
      <c r="AL83" s="9">
        <v>96.201999999999998</v>
      </c>
      <c r="AM83" s="9">
        <v>42.456000000000003</v>
      </c>
      <c r="AN83" s="9">
        <v>106.639</v>
      </c>
      <c r="AO83" s="9">
        <v>75.287999999999997</v>
      </c>
      <c r="AP83" s="9">
        <v>31.350999999999999</v>
      </c>
      <c r="AQ83" s="9">
        <v>32.018999999999998</v>
      </c>
      <c r="AR83" s="9">
        <v>20.914999999999999</v>
      </c>
      <c r="AS83" s="9">
        <v>11.105</v>
      </c>
      <c r="AT83" s="9">
        <v>70.174000000000007</v>
      </c>
      <c r="AU83" s="9">
        <v>19.838999999999999</v>
      </c>
      <c r="AV83" s="9">
        <v>50.335000000000001</v>
      </c>
      <c r="AW83" s="9">
        <v>330.22800000000001</v>
      </c>
      <c r="AX83" s="9">
        <v>182.512</v>
      </c>
      <c r="AY83" s="9">
        <v>147.71600000000001</v>
      </c>
      <c r="AZ83" s="9">
        <v>161.125</v>
      </c>
      <c r="BA83" s="9">
        <v>130.917</v>
      </c>
      <c r="BB83" s="9">
        <v>30.207999999999998</v>
      </c>
      <c r="BC83" s="9">
        <v>169.10300000000001</v>
      </c>
      <c r="BD83" s="9">
        <v>51.594999999999999</v>
      </c>
      <c r="BE83" s="9">
        <v>117.508</v>
      </c>
      <c r="BF83" s="9">
        <v>266.94299999999998</v>
      </c>
      <c r="BG83" s="9">
        <v>200.684</v>
      </c>
      <c r="BH83" s="9">
        <v>66.259</v>
      </c>
      <c r="BI83" s="9">
        <v>203.75200000000001</v>
      </c>
      <c r="BJ83" s="9">
        <v>58.161999999999999</v>
      </c>
      <c r="BK83" s="9">
        <v>145.59100000000001</v>
      </c>
      <c r="BL83" s="9">
        <v>275.74200000000002</v>
      </c>
      <c r="BM83" s="9">
        <v>126.88200000000001</v>
      </c>
      <c r="BN83" s="9">
        <v>148.85900000000001</v>
      </c>
      <c r="BO83" s="9">
        <v>2574.0880000000002</v>
      </c>
      <c r="BP83" s="9">
        <v>1339.7850000000001</v>
      </c>
      <c r="BQ83" s="9">
        <v>1234.3040000000001</v>
      </c>
      <c r="BR83" s="9">
        <v>1971.951</v>
      </c>
      <c r="BS83" s="9">
        <v>1216.9090000000001</v>
      </c>
      <c r="BT83" s="9">
        <v>755.04200000000003</v>
      </c>
      <c r="BU83" s="9">
        <v>602.13800000000003</v>
      </c>
      <c r="BV83" s="9">
        <v>122.876</v>
      </c>
      <c r="BW83" s="9">
        <v>479.26100000000002</v>
      </c>
      <c r="BX83" s="9">
        <v>413.30099999999999</v>
      </c>
      <c r="BY83" s="9">
        <v>212.435</v>
      </c>
      <c r="BZ83" s="9">
        <v>200.86600000000001</v>
      </c>
      <c r="CA83" s="9">
        <v>176.46299999999999</v>
      </c>
      <c r="CB83" s="9">
        <v>101.081</v>
      </c>
      <c r="CC83" s="9">
        <v>75.382000000000005</v>
      </c>
      <c r="CD83" s="9">
        <v>116.039</v>
      </c>
      <c r="CE83" s="9">
        <v>82.242000000000004</v>
      </c>
      <c r="CF83" s="9">
        <v>33.796999999999997</v>
      </c>
      <c r="CG83" s="9">
        <v>87.489000000000004</v>
      </c>
      <c r="CH83" s="9">
        <v>61.201000000000001</v>
      </c>
      <c r="CI83" s="9">
        <v>26.286999999999999</v>
      </c>
      <c r="CJ83" s="9">
        <v>28.55</v>
      </c>
      <c r="CK83" s="9">
        <v>21.041</v>
      </c>
      <c r="CL83" s="9">
        <v>7.51</v>
      </c>
      <c r="CM83" s="9">
        <v>60.423999999999999</v>
      </c>
      <c r="CN83" s="9">
        <v>18.838999999999999</v>
      </c>
      <c r="CO83" s="9">
        <v>41.585000000000001</v>
      </c>
      <c r="CP83" s="9">
        <v>289.12099999999998</v>
      </c>
      <c r="CQ83" s="9">
        <v>141.69300000000001</v>
      </c>
      <c r="CR83" s="9">
        <v>147.428</v>
      </c>
      <c r="CS83" s="9">
        <v>129.559</v>
      </c>
      <c r="CT83" s="9">
        <v>91.405000000000001</v>
      </c>
      <c r="CU83" s="9">
        <v>38.154000000000003</v>
      </c>
      <c r="CV83" s="9">
        <v>159.56200000000001</v>
      </c>
      <c r="CW83" s="9">
        <v>50.287999999999997</v>
      </c>
      <c r="CX83" s="9">
        <v>109.274</v>
      </c>
      <c r="CY83" s="9">
        <v>221.18199999999999</v>
      </c>
      <c r="CZ83" s="9">
        <v>154.102</v>
      </c>
      <c r="DA83" s="9">
        <v>67.078999999999994</v>
      </c>
      <c r="DB83" s="9">
        <v>192.12</v>
      </c>
      <c r="DC83" s="9">
        <v>58.332999999999998</v>
      </c>
      <c r="DD83" s="9">
        <v>133.78700000000001</v>
      </c>
      <c r="DE83" s="9">
        <v>247.05099999999999</v>
      </c>
      <c r="DF83" s="9">
        <v>111.49</v>
      </c>
      <c r="DG83" s="9">
        <v>135.56100000000001</v>
      </c>
      <c r="DH83" s="9">
        <v>2472.3850000000002</v>
      </c>
      <c r="DI83" s="9">
        <v>1363.62</v>
      </c>
      <c r="DJ83" s="9">
        <v>1108.7639999999999</v>
      </c>
      <c r="DK83" s="9">
        <v>1553.2249999999999</v>
      </c>
      <c r="DL83" s="9">
        <v>1021.29</v>
      </c>
      <c r="DM83" s="9">
        <v>531.93499999999995</v>
      </c>
      <c r="DN83" s="9">
        <v>919.16</v>
      </c>
      <c r="DO83" s="9">
        <v>342.33100000000002</v>
      </c>
      <c r="DP83" s="9">
        <v>576.82899999999995</v>
      </c>
      <c r="DQ83" s="9">
        <v>402.58</v>
      </c>
      <c r="DR83" s="9">
        <v>240.62100000000001</v>
      </c>
      <c r="DS83" s="9">
        <v>161.959</v>
      </c>
      <c r="DT83" s="9">
        <v>220.14400000000001</v>
      </c>
      <c r="DU83" s="9">
        <v>140.65700000000001</v>
      </c>
      <c r="DV83" s="9">
        <v>79.486999999999995</v>
      </c>
      <c r="DW83" s="9">
        <v>110.018</v>
      </c>
      <c r="DX83" s="9">
        <v>84.611999999999995</v>
      </c>
      <c r="DY83" s="9">
        <v>25.405999999999999</v>
      </c>
      <c r="DZ83" s="9">
        <v>85.525000000000006</v>
      </c>
      <c r="EA83" s="9">
        <v>63.792000000000002</v>
      </c>
      <c r="EB83" s="9">
        <v>21.733000000000001</v>
      </c>
      <c r="EC83" s="9">
        <v>24.492999999999999</v>
      </c>
      <c r="ED83" s="9">
        <v>20.82</v>
      </c>
      <c r="EE83" s="9">
        <v>3.673</v>
      </c>
      <c r="EF83" s="9">
        <v>110.126</v>
      </c>
      <c r="EG83" s="9">
        <v>56.045000000000002</v>
      </c>
      <c r="EH83" s="9">
        <v>54.081000000000003</v>
      </c>
      <c r="EI83" s="9">
        <v>242.845</v>
      </c>
      <c r="EJ83" s="9">
        <v>137.64400000000001</v>
      </c>
      <c r="EK83" s="9">
        <v>105.20099999999999</v>
      </c>
      <c r="EL83" s="9">
        <v>91.551000000000002</v>
      </c>
      <c r="EM83" s="9">
        <v>68.986999999999995</v>
      </c>
      <c r="EN83" s="9">
        <v>22.564</v>
      </c>
      <c r="EO83" s="9">
        <v>151.29400000000001</v>
      </c>
      <c r="EP83" s="9">
        <v>68.656999999999996</v>
      </c>
      <c r="EQ83" s="9">
        <v>82.638000000000005</v>
      </c>
      <c r="ER83" s="9">
        <v>177.542</v>
      </c>
      <c r="ES83" s="9">
        <v>134.82400000000001</v>
      </c>
      <c r="ET83" s="9">
        <v>42.719000000000001</v>
      </c>
      <c r="EU83" s="9">
        <v>225.03800000000001</v>
      </c>
      <c r="EV83" s="9">
        <v>105.797</v>
      </c>
      <c r="EW83" s="9">
        <v>119.241</v>
      </c>
      <c r="EX83" s="9">
        <v>236.81899999999999</v>
      </c>
      <c r="EY83" s="9">
        <v>132.44800000000001</v>
      </c>
      <c r="EZ83" s="9">
        <v>104.37</v>
      </c>
      <c r="FA83" s="9">
        <v>1905.693</v>
      </c>
      <c r="FB83" s="9">
        <v>1019.079</v>
      </c>
      <c r="FC83" s="9">
        <v>886.61300000000006</v>
      </c>
      <c r="FD83" s="9">
        <v>1299.0719999999999</v>
      </c>
      <c r="FE83" s="9">
        <v>837.92899999999997</v>
      </c>
      <c r="FF83" s="9">
        <v>461.142</v>
      </c>
      <c r="FG83" s="9">
        <v>606.62099999999998</v>
      </c>
      <c r="FH83" s="9">
        <v>181.15</v>
      </c>
      <c r="FI83" s="9">
        <v>425.471</v>
      </c>
      <c r="FJ83" s="9">
        <v>320.97199999999998</v>
      </c>
      <c r="FK83" s="9">
        <v>184.749</v>
      </c>
      <c r="FL83" s="9">
        <v>136.22300000000001</v>
      </c>
      <c r="FM83" s="9">
        <v>162.68899999999999</v>
      </c>
      <c r="FN83" s="9">
        <v>101.792</v>
      </c>
      <c r="FO83" s="9">
        <v>60.898000000000003</v>
      </c>
      <c r="FP83" s="9">
        <v>91.372</v>
      </c>
      <c r="FQ83" s="9">
        <v>68.81</v>
      </c>
      <c r="FR83" s="9">
        <v>22.562000000000001</v>
      </c>
      <c r="FS83" s="9">
        <v>70.36</v>
      </c>
      <c r="FT83" s="9">
        <v>50.96</v>
      </c>
      <c r="FU83" s="9">
        <v>19.399999999999999</v>
      </c>
      <c r="FV83" s="9">
        <v>21.012</v>
      </c>
      <c r="FW83" s="9">
        <v>17.850000000000001</v>
      </c>
      <c r="FX83" s="9">
        <v>3.1619999999999999</v>
      </c>
      <c r="FY83" s="9">
        <v>71.316999999999993</v>
      </c>
      <c r="FZ83" s="9">
        <v>32.981000000000002</v>
      </c>
      <c r="GA83" s="9">
        <v>38.335999999999999</v>
      </c>
      <c r="GB83" s="9">
        <v>208.946</v>
      </c>
      <c r="GC83" s="9">
        <v>112.79900000000001</v>
      </c>
      <c r="GD83" s="9">
        <v>96.147000000000006</v>
      </c>
      <c r="GE83" s="9">
        <v>82.760999999999996</v>
      </c>
      <c r="GF83" s="9">
        <v>61.15</v>
      </c>
      <c r="GG83" s="9">
        <v>21.611000000000001</v>
      </c>
      <c r="GH83" s="9">
        <v>126.184</v>
      </c>
      <c r="GI83" s="9">
        <v>51.648000000000003</v>
      </c>
      <c r="GJ83" s="9">
        <v>74.536000000000001</v>
      </c>
      <c r="GK83" s="9">
        <v>152.31700000000001</v>
      </c>
      <c r="GL83" s="9">
        <v>113.395</v>
      </c>
      <c r="GM83" s="9">
        <v>38.921999999999997</v>
      </c>
      <c r="GN83" s="9">
        <v>168.655</v>
      </c>
      <c r="GO83" s="9">
        <v>71.353999999999999</v>
      </c>
      <c r="GP83" s="9">
        <v>97.301000000000002</v>
      </c>
      <c r="GQ83" s="9">
        <v>196.54499999999999</v>
      </c>
      <c r="GR83" s="9">
        <v>102.60899999999999</v>
      </c>
      <c r="GS83" s="9">
        <v>93.936000000000007</v>
      </c>
      <c r="GT83" s="9">
        <v>566.69200000000001</v>
      </c>
      <c r="GU83" s="9">
        <v>344.541</v>
      </c>
      <c r="GV83" s="9">
        <v>222.15100000000001</v>
      </c>
      <c r="GW83" s="9">
        <v>254.15299999999999</v>
      </c>
      <c r="GX83" s="9">
        <v>183.36099999999999</v>
      </c>
      <c r="GY83" s="9">
        <v>70.793000000000006</v>
      </c>
      <c r="GZ83" s="9">
        <v>312.53899999999999</v>
      </c>
      <c r="HA83" s="9">
        <v>161.18</v>
      </c>
      <c r="HB83" s="9">
        <v>151.358</v>
      </c>
      <c r="HC83" s="9">
        <v>81.608000000000004</v>
      </c>
      <c r="HD83" s="9">
        <v>55.872</v>
      </c>
      <c r="HE83" s="9">
        <v>25.736000000000001</v>
      </c>
      <c r="HF83" s="9">
        <v>57.454999999999998</v>
      </c>
      <c r="HG83" s="9">
        <v>38.865000000000002</v>
      </c>
      <c r="HH83" s="9">
        <v>18.59</v>
      </c>
      <c r="HI83" s="9">
        <v>18.646000000000001</v>
      </c>
      <c r="HJ83" s="9">
        <v>15.802</v>
      </c>
      <c r="HK83" s="9">
        <v>2.8439999999999999</v>
      </c>
      <c r="HL83" s="9">
        <v>15.164999999999999</v>
      </c>
      <c r="HM83" s="9">
        <v>12.831</v>
      </c>
      <c r="HN83" s="9">
        <v>2.3330000000000002</v>
      </c>
      <c r="HO83" s="9">
        <v>3.4809999999999999</v>
      </c>
      <c r="HP83" s="9">
        <v>2.97</v>
      </c>
      <c r="HQ83" s="9">
        <v>0.51100000000000001</v>
      </c>
      <c r="HR83" s="9">
        <v>38.808999999999997</v>
      </c>
      <c r="HS83" s="9">
        <v>23.062999999999999</v>
      </c>
      <c r="HT83" s="9">
        <v>15.746</v>
      </c>
      <c r="HU83" s="9">
        <v>33.899000000000001</v>
      </c>
      <c r="HV83" s="9">
        <v>24.844999999999999</v>
      </c>
      <c r="HW83" s="9">
        <v>9.0540000000000003</v>
      </c>
      <c r="HX83" s="9">
        <v>8.7899999999999991</v>
      </c>
      <c r="HY83" s="9">
        <v>7.8369999999999997</v>
      </c>
      <c r="HZ83" s="9">
        <v>0.95299999999999996</v>
      </c>
      <c r="IA83" s="9">
        <v>25.11</v>
      </c>
      <c r="IB83" s="9">
        <v>17.007999999999999</v>
      </c>
      <c r="IC83" s="9">
        <v>8.1020000000000003</v>
      </c>
      <c r="ID83" s="9">
        <v>25.225000000000001</v>
      </c>
      <c r="IE83" s="9">
        <v>21.428999999999998</v>
      </c>
      <c r="IF83" s="9">
        <v>3.7970000000000002</v>
      </c>
      <c r="IG83" s="9">
        <v>56.383000000000003</v>
      </c>
      <c r="IH83" s="9">
        <v>34.442999999999998</v>
      </c>
      <c r="II83" s="9">
        <v>21.94</v>
      </c>
      <c r="IJ83" s="9">
        <v>40.274000000000001</v>
      </c>
      <c r="IK83" s="9">
        <v>29.84</v>
      </c>
      <c r="IL83" s="9">
        <v>10.435</v>
      </c>
      <c r="IM83" s="9">
        <v>3949.2089999999998</v>
      </c>
      <c r="IN83" s="9">
        <v>2100.7570000000001</v>
      </c>
      <c r="IO83" s="9">
        <v>1848.452</v>
      </c>
      <c r="IP83" s="9">
        <v>2764.4560000000001</v>
      </c>
      <c r="IQ83" s="9">
        <v>1707.0940000000001</v>
      </c>
    </row>
    <row r="84" spans="1:251">
      <c r="A84" s="10">
        <v>44044</v>
      </c>
      <c r="B84" s="9">
        <v>28.626999999999999</v>
      </c>
      <c r="C84" s="9">
        <v>39.482999999999997</v>
      </c>
      <c r="D84" s="9">
        <v>432.07</v>
      </c>
      <c r="E84" s="9">
        <v>253.76400000000001</v>
      </c>
      <c r="F84" s="9">
        <v>178.30600000000001</v>
      </c>
      <c r="G84" s="9">
        <v>204.601</v>
      </c>
      <c r="H84" s="9">
        <v>158.41300000000001</v>
      </c>
      <c r="I84" s="9">
        <v>46.188000000000002</v>
      </c>
      <c r="J84" s="9">
        <v>227.46899999999999</v>
      </c>
      <c r="K84" s="9">
        <v>95.350999999999999</v>
      </c>
      <c r="L84" s="9">
        <v>132.11799999999999</v>
      </c>
      <c r="M84" s="9">
        <v>314.41000000000003</v>
      </c>
      <c r="N84" s="9">
        <v>238.79900000000001</v>
      </c>
      <c r="O84" s="9">
        <v>75.611000000000004</v>
      </c>
      <c r="P84" s="9">
        <v>257.54899999999998</v>
      </c>
      <c r="Q84" s="9">
        <v>108.283</v>
      </c>
      <c r="R84" s="9">
        <v>149.26599999999999</v>
      </c>
      <c r="S84" s="9">
        <v>331.495</v>
      </c>
      <c r="T84" s="9">
        <v>166.30600000000001</v>
      </c>
      <c r="U84" s="9">
        <v>165.18899999999999</v>
      </c>
      <c r="V84" s="9">
        <v>2800.2860000000001</v>
      </c>
      <c r="W84" s="9">
        <v>1486.279</v>
      </c>
      <c r="X84" s="9">
        <v>1314.008</v>
      </c>
      <c r="Y84" s="9">
        <v>2057.6309999999999</v>
      </c>
      <c r="Z84" s="9">
        <v>1342.894</v>
      </c>
      <c r="AA84" s="9">
        <v>714.73699999999997</v>
      </c>
      <c r="AB84" s="9">
        <v>742.65499999999997</v>
      </c>
      <c r="AC84" s="9">
        <v>143.38399999999999</v>
      </c>
      <c r="AD84" s="9">
        <v>599.27099999999996</v>
      </c>
      <c r="AE84" s="9">
        <v>458.983</v>
      </c>
      <c r="AF84" s="9">
        <v>256.601</v>
      </c>
      <c r="AG84" s="9">
        <v>202.38200000000001</v>
      </c>
      <c r="AH84" s="9">
        <v>184.41200000000001</v>
      </c>
      <c r="AI84" s="9">
        <v>99.942999999999998</v>
      </c>
      <c r="AJ84" s="9">
        <v>84.468999999999994</v>
      </c>
      <c r="AK84" s="9">
        <v>115.146</v>
      </c>
      <c r="AL84" s="9">
        <v>84.016999999999996</v>
      </c>
      <c r="AM84" s="9">
        <v>31.129000000000001</v>
      </c>
      <c r="AN84" s="9">
        <v>87.796000000000006</v>
      </c>
      <c r="AO84" s="9">
        <v>62.975999999999999</v>
      </c>
      <c r="AP84" s="9">
        <v>24.82</v>
      </c>
      <c r="AQ84" s="9">
        <v>27.35</v>
      </c>
      <c r="AR84" s="9">
        <v>21.041</v>
      </c>
      <c r="AS84" s="9">
        <v>6.3090000000000002</v>
      </c>
      <c r="AT84" s="9">
        <v>69.266000000000005</v>
      </c>
      <c r="AU84" s="9">
        <v>15.926</v>
      </c>
      <c r="AV84" s="9">
        <v>53.34</v>
      </c>
      <c r="AW84" s="9">
        <v>332.20699999999999</v>
      </c>
      <c r="AX84" s="9">
        <v>190.45500000000001</v>
      </c>
      <c r="AY84" s="9">
        <v>141.751</v>
      </c>
      <c r="AZ84" s="9">
        <v>169.13200000000001</v>
      </c>
      <c r="BA84" s="9">
        <v>135.22999999999999</v>
      </c>
      <c r="BB84" s="9">
        <v>33.902000000000001</v>
      </c>
      <c r="BC84" s="9">
        <v>163.07499999999999</v>
      </c>
      <c r="BD84" s="9">
        <v>55.225000000000001</v>
      </c>
      <c r="BE84" s="9">
        <v>107.85</v>
      </c>
      <c r="BF84" s="9">
        <v>254.00800000000001</v>
      </c>
      <c r="BG84" s="9">
        <v>194.02099999999999</v>
      </c>
      <c r="BH84" s="9">
        <v>59.987000000000002</v>
      </c>
      <c r="BI84" s="9">
        <v>204.97499999999999</v>
      </c>
      <c r="BJ84" s="9">
        <v>62.58</v>
      </c>
      <c r="BK84" s="9">
        <v>142.39500000000001</v>
      </c>
      <c r="BL84" s="9">
        <v>250.87100000000001</v>
      </c>
      <c r="BM84" s="9">
        <v>118.20099999999999</v>
      </c>
      <c r="BN84" s="9">
        <v>132.66999999999999</v>
      </c>
      <c r="BO84" s="9">
        <v>2595.8449999999998</v>
      </c>
      <c r="BP84" s="9">
        <v>1350.251</v>
      </c>
      <c r="BQ84" s="9">
        <v>1245.5930000000001</v>
      </c>
      <c r="BR84" s="9">
        <v>1947.683</v>
      </c>
      <c r="BS84" s="9">
        <v>1210.212</v>
      </c>
      <c r="BT84" s="9">
        <v>737.471</v>
      </c>
      <c r="BU84" s="9">
        <v>648.16200000000003</v>
      </c>
      <c r="BV84" s="9">
        <v>140.04</v>
      </c>
      <c r="BW84" s="9">
        <v>508.12200000000001</v>
      </c>
      <c r="BX84" s="9">
        <v>436.78800000000001</v>
      </c>
      <c r="BY84" s="9">
        <v>242.86600000000001</v>
      </c>
      <c r="BZ84" s="9">
        <v>193.922</v>
      </c>
      <c r="CA84" s="9">
        <v>198.559</v>
      </c>
      <c r="CB84" s="9">
        <v>123.33199999999999</v>
      </c>
      <c r="CC84" s="9">
        <v>75.227000000000004</v>
      </c>
      <c r="CD84" s="9">
        <v>120.82299999999999</v>
      </c>
      <c r="CE84" s="9">
        <v>89.379000000000005</v>
      </c>
      <c r="CF84" s="9">
        <v>31.443999999999999</v>
      </c>
      <c r="CG84" s="9">
        <v>88.852000000000004</v>
      </c>
      <c r="CH84" s="9">
        <v>66.150999999999996</v>
      </c>
      <c r="CI84" s="9">
        <v>22.701000000000001</v>
      </c>
      <c r="CJ84" s="9">
        <v>31.971</v>
      </c>
      <c r="CK84" s="9">
        <v>23.228000000000002</v>
      </c>
      <c r="CL84" s="9">
        <v>8.7430000000000003</v>
      </c>
      <c r="CM84" s="9">
        <v>77.736000000000004</v>
      </c>
      <c r="CN84" s="9">
        <v>33.953000000000003</v>
      </c>
      <c r="CO84" s="9">
        <v>43.783000000000001</v>
      </c>
      <c r="CP84" s="9">
        <v>302.36700000000002</v>
      </c>
      <c r="CQ84" s="9">
        <v>159.73599999999999</v>
      </c>
      <c r="CR84" s="9">
        <v>142.631</v>
      </c>
      <c r="CS84" s="9">
        <v>133.59299999999999</v>
      </c>
      <c r="CT84" s="9">
        <v>99.353999999999999</v>
      </c>
      <c r="CU84" s="9">
        <v>34.238999999999997</v>
      </c>
      <c r="CV84" s="9">
        <v>168.774</v>
      </c>
      <c r="CW84" s="9">
        <v>60.381999999999998</v>
      </c>
      <c r="CX84" s="9">
        <v>108.392</v>
      </c>
      <c r="CY84" s="9">
        <v>228.726</v>
      </c>
      <c r="CZ84" s="9">
        <v>167.964</v>
      </c>
      <c r="DA84" s="9">
        <v>60.762</v>
      </c>
      <c r="DB84" s="9">
        <v>208.06299999999999</v>
      </c>
      <c r="DC84" s="9">
        <v>74.903000000000006</v>
      </c>
      <c r="DD84" s="9">
        <v>133.16</v>
      </c>
      <c r="DE84" s="9">
        <v>257.62599999999998</v>
      </c>
      <c r="DF84" s="9">
        <v>126.533</v>
      </c>
      <c r="DG84" s="9">
        <v>131.09299999999999</v>
      </c>
      <c r="DH84" s="9">
        <v>2490.3440000000001</v>
      </c>
      <c r="DI84" s="9">
        <v>1366.2429999999999</v>
      </c>
      <c r="DJ84" s="9">
        <v>1124.1010000000001</v>
      </c>
      <c r="DK84" s="9">
        <v>1570.8320000000001</v>
      </c>
      <c r="DL84" s="9">
        <v>1027.173</v>
      </c>
      <c r="DM84" s="9">
        <v>543.65899999999999</v>
      </c>
      <c r="DN84" s="9">
        <v>919.51199999999994</v>
      </c>
      <c r="DO84" s="9">
        <v>339.07</v>
      </c>
      <c r="DP84" s="9">
        <v>580.44200000000001</v>
      </c>
      <c r="DQ84" s="9">
        <v>424.33600000000001</v>
      </c>
      <c r="DR84" s="9">
        <v>239.71899999999999</v>
      </c>
      <c r="DS84" s="9">
        <v>184.61600000000001</v>
      </c>
      <c r="DT84" s="9">
        <v>226.84299999999999</v>
      </c>
      <c r="DU84" s="9">
        <v>138.928</v>
      </c>
      <c r="DV84" s="9">
        <v>87.915000000000006</v>
      </c>
      <c r="DW84" s="9">
        <v>112.976</v>
      </c>
      <c r="DX84" s="9">
        <v>83.021000000000001</v>
      </c>
      <c r="DY84" s="9">
        <v>29.954999999999998</v>
      </c>
      <c r="DZ84" s="9">
        <v>82.180999999999997</v>
      </c>
      <c r="EA84" s="9">
        <v>59.423999999999999</v>
      </c>
      <c r="EB84" s="9">
        <v>22.757000000000001</v>
      </c>
      <c r="EC84" s="9">
        <v>30.795000000000002</v>
      </c>
      <c r="ED84" s="9">
        <v>23.597000000000001</v>
      </c>
      <c r="EE84" s="9">
        <v>7.1980000000000004</v>
      </c>
      <c r="EF84" s="9">
        <v>113.867</v>
      </c>
      <c r="EG84" s="9">
        <v>55.906999999999996</v>
      </c>
      <c r="EH84" s="9">
        <v>57.96</v>
      </c>
      <c r="EI84" s="9">
        <v>260.255</v>
      </c>
      <c r="EJ84" s="9">
        <v>139.535</v>
      </c>
      <c r="EK84" s="9">
        <v>120.72</v>
      </c>
      <c r="EL84" s="9">
        <v>88.396000000000001</v>
      </c>
      <c r="EM84" s="9">
        <v>64.808000000000007</v>
      </c>
      <c r="EN84" s="9">
        <v>23.588000000000001</v>
      </c>
      <c r="EO84" s="9">
        <v>171.858</v>
      </c>
      <c r="EP84" s="9">
        <v>74.727000000000004</v>
      </c>
      <c r="EQ84" s="9">
        <v>97.132000000000005</v>
      </c>
      <c r="ER84" s="9">
        <v>179.76</v>
      </c>
      <c r="ES84" s="9">
        <v>131.44399999999999</v>
      </c>
      <c r="ET84" s="9">
        <v>48.317</v>
      </c>
      <c r="EU84" s="9">
        <v>244.57499999999999</v>
      </c>
      <c r="EV84" s="9">
        <v>108.276</v>
      </c>
      <c r="EW84" s="9">
        <v>136.29900000000001</v>
      </c>
      <c r="EX84" s="9">
        <v>254.03899999999999</v>
      </c>
      <c r="EY84" s="9">
        <v>134.15100000000001</v>
      </c>
      <c r="EZ84" s="9">
        <v>119.88800000000001</v>
      </c>
      <c r="FA84" s="9">
        <v>1906.442</v>
      </c>
      <c r="FB84" s="9">
        <v>1011.558</v>
      </c>
      <c r="FC84" s="9">
        <v>894.88499999999999</v>
      </c>
      <c r="FD84" s="9">
        <v>1314.6980000000001</v>
      </c>
      <c r="FE84" s="9">
        <v>845.36599999999999</v>
      </c>
      <c r="FF84" s="9">
        <v>469.33199999999999</v>
      </c>
      <c r="FG84" s="9">
        <v>591.74400000000003</v>
      </c>
      <c r="FH84" s="9">
        <v>166.191</v>
      </c>
      <c r="FI84" s="9">
        <v>425.553</v>
      </c>
      <c r="FJ84" s="9">
        <v>328.65100000000001</v>
      </c>
      <c r="FK84" s="9">
        <v>175.98500000000001</v>
      </c>
      <c r="FL84" s="9">
        <v>152.666</v>
      </c>
      <c r="FM84" s="9">
        <v>164.72800000000001</v>
      </c>
      <c r="FN84" s="9">
        <v>98.820999999999998</v>
      </c>
      <c r="FO84" s="9">
        <v>65.908000000000001</v>
      </c>
      <c r="FP84" s="9">
        <v>95.376000000000005</v>
      </c>
      <c r="FQ84" s="9">
        <v>67.69</v>
      </c>
      <c r="FR84" s="9">
        <v>27.686</v>
      </c>
      <c r="FS84" s="9">
        <v>68.94</v>
      </c>
      <c r="FT84" s="9">
        <v>47.616999999999997</v>
      </c>
      <c r="FU84" s="9">
        <v>21.321999999999999</v>
      </c>
      <c r="FV84" s="9">
        <v>26.436</v>
      </c>
      <c r="FW84" s="9">
        <v>20.071999999999999</v>
      </c>
      <c r="FX84" s="9">
        <v>6.3639999999999999</v>
      </c>
      <c r="FY84" s="9">
        <v>69.352999999999994</v>
      </c>
      <c r="FZ84" s="9">
        <v>31.131</v>
      </c>
      <c r="GA84" s="9">
        <v>38.222000000000001</v>
      </c>
      <c r="GB84" s="9">
        <v>212.02099999999999</v>
      </c>
      <c r="GC84" s="9">
        <v>104.785</v>
      </c>
      <c r="GD84" s="9">
        <v>107.236</v>
      </c>
      <c r="GE84" s="9">
        <v>75.331000000000003</v>
      </c>
      <c r="GF84" s="9">
        <v>53.593000000000004</v>
      </c>
      <c r="GG84" s="9">
        <v>21.738</v>
      </c>
      <c r="GH84" s="9">
        <v>136.69</v>
      </c>
      <c r="GI84" s="9">
        <v>51.192</v>
      </c>
      <c r="GJ84" s="9">
        <v>85.498999999999995</v>
      </c>
      <c r="GK84" s="9">
        <v>151.60499999999999</v>
      </c>
      <c r="GL84" s="9">
        <v>107.408</v>
      </c>
      <c r="GM84" s="9">
        <v>44.198</v>
      </c>
      <c r="GN84" s="9">
        <v>177.04599999999999</v>
      </c>
      <c r="GO84" s="9">
        <v>68.576999999999998</v>
      </c>
      <c r="GP84" s="9">
        <v>108.468</v>
      </c>
      <c r="GQ84" s="9">
        <v>205.63</v>
      </c>
      <c r="GR84" s="9">
        <v>98.808999999999997</v>
      </c>
      <c r="GS84" s="9">
        <v>106.821</v>
      </c>
      <c r="GT84" s="9">
        <v>583.90200000000004</v>
      </c>
      <c r="GU84" s="9">
        <v>354.685</v>
      </c>
      <c r="GV84" s="9">
        <v>229.21700000000001</v>
      </c>
      <c r="GW84" s="9">
        <v>256.13400000000001</v>
      </c>
      <c r="GX84" s="9">
        <v>181.80600000000001</v>
      </c>
      <c r="GY84" s="9">
        <v>74.326999999999998</v>
      </c>
      <c r="GZ84" s="9">
        <v>327.76799999999997</v>
      </c>
      <c r="HA84" s="9">
        <v>172.87899999999999</v>
      </c>
      <c r="HB84" s="9">
        <v>154.88900000000001</v>
      </c>
      <c r="HC84" s="9">
        <v>95.685000000000002</v>
      </c>
      <c r="HD84" s="9">
        <v>63.734999999999999</v>
      </c>
      <c r="HE84" s="9">
        <v>31.95</v>
      </c>
      <c r="HF84" s="9">
        <v>62.113999999999997</v>
      </c>
      <c r="HG84" s="9">
        <v>40.106999999999999</v>
      </c>
      <c r="HH84" s="9">
        <v>22.007000000000001</v>
      </c>
      <c r="HI84" s="9">
        <v>17.600000000000001</v>
      </c>
      <c r="HJ84" s="9">
        <v>15.332000000000001</v>
      </c>
      <c r="HK84" s="9">
        <v>2.2690000000000001</v>
      </c>
      <c r="HL84" s="9">
        <v>13.241</v>
      </c>
      <c r="HM84" s="9">
        <v>11.807</v>
      </c>
      <c r="HN84" s="9">
        <v>1.4350000000000001</v>
      </c>
      <c r="HO84" s="9">
        <v>4.359</v>
      </c>
      <c r="HP84" s="9">
        <v>3.5249999999999999</v>
      </c>
      <c r="HQ84" s="9">
        <v>0.83399999999999996</v>
      </c>
      <c r="HR84" s="9">
        <v>44.514000000000003</v>
      </c>
      <c r="HS84" s="9">
        <v>24.776</v>
      </c>
      <c r="HT84" s="9">
        <v>19.738</v>
      </c>
      <c r="HU84" s="9">
        <v>48.232999999999997</v>
      </c>
      <c r="HV84" s="9">
        <v>34.75</v>
      </c>
      <c r="HW84" s="9">
        <v>13.484</v>
      </c>
      <c r="HX84" s="9">
        <v>13.065</v>
      </c>
      <c r="HY84" s="9">
        <v>11.215</v>
      </c>
      <c r="HZ84" s="9">
        <v>1.851</v>
      </c>
      <c r="IA84" s="9">
        <v>35.167999999999999</v>
      </c>
      <c r="IB84" s="9">
        <v>23.535</v>
      </c>
      <c r="IC84" s="9">
        <v>11.632999999999999</v>
      </c>
      <c r="ID84" s="9">
        <v>28.155000000000001</v>
      </c>
      <c r="IE84" s="9">
        <v>24.036000000000001</v>
      </c>
      <c r="IF84" s="9">
        <v>4.1189999999999998</v>
      </c>
      <c r="IG84" s="9">
        <v>67.53</v>
      </c>
      <c r="IH84" s="9">
        <v>39.698999999999998</v>
      </c>
      <c r="II84" s="9">
        <v>27.831</v>
      </c>
      <c r="IJ84" s="9">
        <v>48.408999999999999</v>
      </c>
      <c r="IK84" s="9">
        <v>35.341999999999999</v>
      </c>
      <c r="IL84" s="9">
        <v>13.068</v>
      </c>
      <c r="IM84" s="9">
        <v>3980.36</v>
      </c>
      <c r="IN84" s="9">
        <v>2108.1529999999998</v>
      </c>
      <c r="IO84" s="9">
        <v>1872.2070000000001</v>
      </c>
      <c r="IP84" s="9">
        <v>2760.0070000000001</v>
      </c>
      <c r="IQ84" s="9">
        <v>1705.847</v>
      </c>
    </row>
    <row r="85" spans="1:251">
      <c r="A85" s="10">
        <v>44075</v>
      </c>
      <c r="B85" s="9">
        <v>29.15</v>
      </c>
      <c r="C85" s="9">
        <v>42.155000000000001</v>
      </c>
      <c r="D85" s="9">
        <v>417.80399999999997</v>
      </c>
      <c r="E85" s="9">
        <v>247.91300000000001</v>
      </c>
      <c r="F85" s="9">
        <v>169.89099999999999</v>
      </c>
      <c r="G85" s="9">
        <v>174.327</v>
      </c>
      <c r="H85" s="9">
        <v>132.84800000000001</v>
      </c>
      <c r="I85" s="9">
        <v>41.478999999999999</v>
      </c>
      <c r="J85" s="9">
        <v>243.477</v>
      </c>
      <c r="K85" s="9">
        <v>115.065</v>
      </c>
      <c r="L85" s="9">
        <v>128.41200000000001</v>
      </c>
      <c r="M85" s="9">
        <v>266.68599999999998</v>
      </c>
      <c r="N85" s="9">
        <v>191.99700000000001</v>
      </c>
      <c r="O85" s="9">
        <v>74.688000000000002</v>
      </c>
      <c r="P85" s="9">
        <v>275.28899999999999</v>
      </c>
      <c r="Q85" s="9">
        <v>128.48599999999999</v>
      </c>
      <c r="R85" s="9">
        <v>146.803</v>
      </c>
      <c r="S85" s="9">
        <v>340.42</v>
      </c>
      <c r="T85" s="9">
        <v>179.696</v>
      </c>
      <c r="U85" s="9">
        <v>160.72399999999999</v>
      </c>
      <c r="V85" s="9">
        <v>2794.7629999999999</v>
      </c>
      <c r="W85" s="9">
        <v>1486.3119999999999</v>
      </c>
      <c r="X85" s="9">
        <v>1308.451</v>
      </c>
      <c r="Y85" s="9">
        <v>2080.328</v>
      </c>
      <c r="Z85" s="9">
        <v>1342.5039999999999</v>
      </c>
      <c r="AA85" s="9">
        <v>737.82399999999996</v>
      </c>
      <c r="AB85" s="9">
        <v>714.43499999999995</v>
      </c>
      <c r="AC85" s="9">
        <v>143.80799999999999</v>
      </c>
      <c r="AD85" s="9">
        <v>570.62699999999995</v>
      </c>
      <c r="AE85" s="9">
        <v>442.55599999999998</v>
      </c>
      <c r="AF85" s="9">
        <v>249.143</v>
      </c>
      <c r="AG85" s="9">
        <v>193.41200000000001</v>
      </c>
      <c r="AH85" s="9">
        <v>185.685</v>
      </c>
      <c r="AI85" s="9">
        <v>112.29300000000001</v>
      </c>
      <c r="AJ85" s="9">
        <v>73.391999999999996</v>
      </c>
      <c r="AK85" s="9">
        <v>123.03700000000001</v>
      </c>
      <c r="AL85" s="9">
        <v>89.591999999999999</v>
      </c>
      <c r="AM85" s="9">
        <v>33.445</v>
      </c>
      <c r="AN85" s="9">
        <v>91.600999999999999</v>
      </c>
      <c r="AO85" s="9">
        <v>64.716999999999999</v>
      </c>
      <c r="AP85" s="9">
        <v>26.884</v>
      </c>
      <c r="AQ85" s="9">
        <v>31.436</v>
      </c>
      <c r="AR85" s="9">
        <v>24.875</v>
      </c>
      <c r="AS85" s="9">
        <v>6.5609999999999999</v>
      </c>
      <c r="AT85" s="9">
        <v>62.648000000000003</v>
      </c>
      <c r="AU85" s="9">
        <v>22.701000000000001</v>
      </c>
      <c r="AV85" s="9">
        <v>39.945999999999998</v>
      </c>
      <c r="AW85" s="9">
        <v>315.89400000000001</v>
      </c>
      <c r="AX85" s="9">
        <v>174.78200000000001</v>
      </c>
      <c r="AY85" s="9">
        <v>141.11199999999999</v>
      </c>
      <c r="AZ85" s="9">
        <v>153.047</v>
      </c>
      <c r="BA85" s="9">
        <v>116.65900000000001</v>
      </c>
      <c r="BB85" s="9">
        <v>36.387999999999998</v>
      </c>
      <c r="BC85" s="9">
        <v>162.84700000000001</v>
      </c>
      <c r="BD85" s="9">
        <v>58.122999999999998</v>
      </c>
      <c r="BE85" s="9">
        <v>104.724</v>
      </c>
      <c r="BF85" s="9">
        <v>247.52</v>
      </c>
      <c r="BG85" s="9">
        <v>182.988</v>
      </c>
      <c r="BH85" s="9">
        <v>64.531999999999996</v>
      </c>
      <c r="BI85" s="9">
        <v>195.036</v>
      </c>
      <c r="BJ85" s="9">
        <v>66.155000000000001</v>
      </c>
      <c r="BK85" s="9">
        <v>128.881</v>
      </c>
      <c r="BL85" s="9">
        <v>254.44800000000001</v>
      </c>
      <c r="BM85" s="9">
        <v>122.84</v>
      </c>
      <c r="BN85" s="9">
        <v>131.608</v>
      </c>
      <c r="BO85" s="9">
        <v>2599.5619999999999</v>
      </c>
      <c r="BP85" s="9">
        <v>1344.6790000000001</v>
      </c>
      <c r="BQ85" s="9">
        <v>1254.884</v>
      </c>
      <c r="BR85" s="9">
        <v>1953.768</v>
      </c>
      <c r="BS85" s="9">
        <v>1201.3820000000001</v>
      </c>
      <c r="BT85" s="9">
        <v>752.38499999999999</v>
      </c>
      <c r="BU85" s="9">
        <v>645.79499999999996</v>
      </c>
      <c r="BV85" s="9">
        <v>143.29599999999999</v>
      </c>
      <c r="BW85" s="9">
        <v>502.49799999999999</v>
      </c>
      <c r="BX85" s="9">
        <v>430.74200000000002</v>
      </c>
      <c r="BY85" s="9">
        <v>231.935</v>
      </c>
      <c r="BZ85" s="9">
        <v>198.80699999999999</v>
      </c>
      <c r="CA85" s="9">
        <v>183.14099999999999</v>
      </c>
      <c r="CB85" s="9">
        <v>105.334</v>
      </c>
      <c r="CC85" s="9">
        <v>77.807000000000002</v>
      </c>
      <c r="CD85" s="9">
        <v>119.887</v>
      </c>
      <c r="CE85" s="9">
        <v>83.963999999999999</v>
      </c>
      <c r="CF85" s="9">
        <v>35.921999999999997</v>
      </c>
      <c r="CG85" s="9">
        <v>89.188000000000002</v>
      </c>
      <c r="CH85" s="9">
        <v>61.304000000000002</v>
      </c>
      <c r="CI85" s="9">
        <v>27.884</v>
      </c>
      <c r="CJ85" s="9">
        <v>30.699000000000002</v>
      </c>
      <c r="CK85" s="9">
        <v>22.66</v>
      </c>
      <c r="CL85" s="9">
        <v>8.0389999999999997</v>
      </c>
      <c r="CM85" s="9">
        <v>63.253999999999998</v>
      </c>
      <c r="CN85" s="9">
        <v>21.369</v>
      </c>
      <c r="CO85" s="9">
        <v>41.884999999999998</v>
      </c>
      <c r="CP85" s="9">
        <v>310.28300000000002</v>
      </c>
      <c r="CQ85" s="9">
        <v>156.65899999999999</v>
      </c>
      <c r="CR85" s="9">
        <v>153.624</v>
      </c>
      <c r="CS85" s="9">
        <v>138.31399999999999</v>
      </c>
      <c r="CT85" s="9">
        <v>99.393000000000001</v>
      </c>
      <c r="CU85" s="9">
        <v>38.92</v>
      </c>
      <c r="CV85" s="9">
        <v>171.96899999999999</v>
      </c>
      <c r="CW85" s="9">
        <v>57.265999999999998</v>
      </c>
      <c r="CX85" s="9">
        <v>114.703</v>
      </c>
      <c r="CY85" s="9">
        <v>228.84899999999999</v>
      </c>
      <c r="CZ85" s="9">
        <v>164.12100000000001</v>
      </c>
      <c r="DA85" s="9">
        <v>64.727999999999994</v>
      </c>
      <c r="DB85" s="9">
        <v>201.893</v>
      </c>
      <c r="DC85" s="9">
        <v>67.813999999999993</v>
      </c>
      <c r="DD85" s="9">
        <v>134.07900000000001</v>
      </c>
      <c r="DE85" s="9">
        <v>261.15699999999998</v>
      </c>
      <c r="DF85" s="9">
        <v>118.57</v>
      </c>
      <c r="DG85" s="9">
        <v>142.58699999999999</v>
      </c>
      <c r="DH85" s="9">
        <v>2493.127</v>
      </c>
      <c r="DI85" s="9">
        <v>1370.587</v>
      </c>
      <c r="DJ85" s="9">
        <v>1122.54</v>
      </c>
      <c r="DK85" s="9">
        <v>1565.155</v>
      </c>
      <c r="DL85" s="9">
        <v>1035.232</v>
      </c>
      <c r="DM85" s="9">
        <v>529.923</v>
      </c>
      <c r="DN85" s="9">
        <v>927.97299999999996</v>
      </c>
      <c r="DO85" s="9">
        <v>335.35500000000002</v>
      </c>
      <c r="DP85" s="9">
        <v>592.61800000000005</v>
      </c>
      <c r="DQ85" s="9">
        <v>380.99099999999999</v>
      </c>
      <c r="DR85" s="9">
        <v>225.125</v>
      </c>
      <c r="DS85" s="9">
        <v>155.86500000000001</v>
      </c>
      <c r="DT85" s="9">
        <v>201.08699999999999</v>
      </c>
      <c r="DU85" s="9">
        <v>127.369</v>
      </c>
      <c r="DV85" s="9">
        <v>73.718000000000004</v>
      </c>
      <c r="DW85" s="9">
        <v>106.327</v>
      </c>
      <c r="DX85" s="9">
        <v>81.361000000000004</v>
      </c>
      <c r="DY85" s="9">
        <v>24.966999999999999</v>
      </c>
      <c r="DZ85" s="9">
        <v>83.929000000000002</v>
      </c>
      <c r="EA85" s="9">
        <v>62.134</v>
      </c>
      <c r="EB85" s="9">
        <v>21.795000000000002</v>
      </c>
      <c r="EC85" s="9">
        <v>22.399000000000001</v>
      </c>
      <c r="ED85" s="9">
        <v>19.227</v>
      </c>
      <c r="EE85" s="9">
        <v>3.1720000000000002</v>
      </c>
      <c r="EF85" s="9">
        <v>94.76</v>
      </c>
      <c r="EG85" s="9">
        <v>46.009</v>
      </c>
      <c r="EH85" s="9">
        <v>48.750999999999998</v>
      </c>
      <c r="EI85" s="9">
        <v>239.82499999999999</v>
      </c>
      <c r="EJ85" s="9">
        <v>135.74299999999999</v>
      </c>
      <c r="EK85" s="9">
        <v>104.081</v>
      </c>
      <c r="EL85" s="9">
        <v>84.97</v>
      </c>
      <c r="EM85" s="9">
        <v>68.474999999999994</v>
      </c>
      <c r="EN85" s="9">
        <v>16.495000000000001</v>
      </c>
      <c r="EO85" s="9">
        <v>154.85400000000001</v>
      </c>
      <c r="EP85" s="9">
        <v>67.268000000000001</v>
      </c>
      <c r="EQ85" s="9">
        <v>87.585999999999999</v>
      </c>
      <c r="ER85" s="9">
        <v>165.52099999999999</v>
      </c>
      <c r="ES85" s="9">
        <v>129.61099999999999</v>
      </c>
      <c r="ET85" s="9">
        <v>35.909999999999997</v>
      </c>
      <c r="EU85" s="9">
        <v>215.47</v>
      </c>
      <c r="EV85" s="9">
        <v>95.513999999999996</v>
      </c>
      <c r="EW85" s="9">
        <v>119.955</v>
      </c>
      <c r="EX85" s="9">
        <v>238.78299999999999</v>
      </c>
      <c r="EY85" s="9">
        <v>129.40199999999999</v>
      </c>
      <c r="EZ85" s="9">
        <v>109.381</v>
      </c>
      <c r="FA85" s="9">
        <v>1906.7</v>
      </c>
      <c r="FB85" s="9">
        <v>1018.56</v>
      </c>
      <c r="FC85" s="9">
        <v>888.14</v>
      </c>
      <c r="FD85" s="9">
        <v>1309.5999999999999</v>
      </c>
      <c r="FE85" s="9">
        <v>854.70899999999995</v>
      </c>
      <c r="FF85" s="9">
        <v>454.892</v>
      </c>
      <c r="FG85" s="9">
        <v>597.09900000000005</v>
      </c>
      <c r="FH85" s="9">
        <v>163.851</v>
      </c>
      <c r="FI85" s="9">
        <v>433.24799999999999</v>
      </c>
      <c r="FJ85" s="9">
        <v>306.23899999999998</v>
      </c>
      <c r="FK85" s="9">
        <v>168.483</v>
      </c>
      <c r="FL85" s="9">
        <v>137.756</v>
      </c>
      <c r="FM85" s="9">
        <v>157.29599999999999</v>
      </c>
      <c r="FN85" s="9">
        <v>94.465000000000003</v>
      </c>
      <c r="FO85" s="9">
        <v>62.831000000000003</v>
      </c>
      <c r="FP85" s="9">
        <v>89.75</v>
      </c>
      <c r="FQ85" s="9">
        <v>66.108999999999995</v>
      </c>
      <c r="FR85" s="9">
        <v>23.640999999999998</v>
      </c>
      <c r="FS85" s="9">
        <v>71.959000000000003</v>
      </c>
      <c r="FT85" s="9">
        <v>51.244</v>
      </c>
      <c r="FU85" s="9">
        <v>20.715</v>
      </c>
      <c r="FV85" s="9">
        <v>17.791</v>
      </c>
      <c r="FW85" s="9">
        <v>14.866</v>
      </c>
      <c r="FX85" s="9">
        <v>2.9249999999999998</v>
      </c>
      <c r="FY85" s="9">
        <v>67.546000000000006</v>
      </c>
      <c r="FZ85" s="9">
        <v>28.356000000000002</v>
      </c>
      <c r="GA85" s="9">
        <v>39.19</v>
      </c>
      <c r="GB85" s="9">
        <v>200.066</v>
      </c>
      <c r="GC85" s="9">
        <v>105.645</v>
      </c>
      <c r="GD85" s="9">
        <v>94.421000000000006</v>
      </c>
      <c r="GE85" s="9">
        <v>73.549000000000007</v>
      </c>
      <c r="GF85" s="9">
        <v>57.985999999999997</v>
      </c>
      <c r="GG85" s="9">
        <v>15.563000000000001</v>
      </c>
      <c r="GH85" s="9">
        <v>126.517</v>
      </c>
      <c r="GI85" s="9">
        <v>47.66</v>
      </c>
      <c r="GJ85" s="9">
        <v>78.856999999999999</v>
      </c>
      <c r="GK85" s="9">
        <v>140.67400000000001</v>
      </c>
      <c r="GL85" s="9">
        <v>106.539</v>
      </c>
      <c r="GM85" s="9">
        <v>34.134999999999998</v>
      </c>
      <c r="GN85" s="9">
        <v>165.565</v>
      </c>
      <c r="GO85" s="9">
        <v>61.944000000000003</v>
      </c>
      <c r="GP85" s="9">
        <v>103.621</v>
      </c>
      <c r="GQ85" s="9">
        <v>198.476</v>
      </c>
      <c r="GR85" s="9">
        <v>98.903000000000006</v>
      </c>
      <c r="GS85" s="9">
        <v>99.572999999999993</v>
      </c>
      <c r="GT85" s="9">
        <v>586.428</v>
      </c>
      <c r="GU85" s="9">
        <v>352.02699999999999</v>
      </c>
      <c r="GV85" s="9">
        <v>234.40100000000001</v>
      </c>
      <c r="GW85" s="9">
        <v>255.55500000000001</v>
      </c>
      <c r="GX85" s="9">
        <v>180.524</v>
      </c>
      <c r="GY85" s="9">
        <v>75.031000000000006</v>
      </c>
      <c r="GZ85" s="9">
        <v>330.87299999999999</v>
      </c>
      <c r="HA85" s="9">
        <v>171.50299999999999</v>
      </c>
      <c r="HB85" s="9">
        <v>159.37</v>
      </c>
      <c r="HC85" s="9">
        <v>74.751999999999995</v>
      </c>
      <c r="HD85" s="9">
        <v>56.643000000000001</v>
      </c>
      <c r="HE85" s="9">
        <v>18.109000000000002</v>
      </c>
      <c r="HF85" s="9">
        <v>43.790999999999997</v>
      </c>
      <c r="HG85" s="9">
        <v>32.904000000000003</v>
      </c>
      <c r="HH85" s="9">
        <v>10.887</v>
      </c>
      <c r="HI85" s="9">
        <v>16.577000000000002</v>
      </c>
      <c r="HJ85" s="9">
        <v>15.250999999999999</v>
      </c>
      <c r="HK85" s="9">
        <v>1.3260000000000001</v>
      </c>
      <c r="HL85" s="9">
        <v>11.968999999999999</v>
      </c>
      <c r="HM85" s="9">
        <v>10.89</v>
      </c>
      <c r="HN85" s="9">
        <v>1.079</v>
      </c>
      <c r="HO85" s="9">
        <v>4.6079999999999997</v>
      </c>
      <c r="HP85" s="9">
        <v>4.3609999999999998</v>
      </c>
      <c r="HQ85" s="9">
        <v>0.247</v>
      </c>
      <c r="HR85" s="9">
        <v>27.213999999999999</v>
      </c>
      <c r="HS85" s="9">
        <v>17.652999999999999</v>
      </c>
      <c r="HT85" s="9">
        <v>9.5609999999999999</v>
      </c>
      <c r="HU85" s="9">
        <v>39.759</v>
      </c>
      <c r="HV85" s="9">
        <v>30.097999999999999</v>
      </c>
      <c r="HW85" s="9">
        <v>9.6609999999999996</v>
      </c>
      <c r="HX85" s="9">
        <v>11.420999999999999</v>
      </c>
      <c r="HY85" s="9">
        <v>10.49</v>
      </c>
      <c r="HZ85" s="9">
        <v>0.93200000000000005</v>
      </c>
      <c r="IA85" s="9">
        <v>28.338000000000001</v>
      </c>
      <c r="IB85" s="9">
        <v>19.609000000000002</v>
      </c>
      <c r="IC85" s="9">
        <v>8.7289999999999992</v>
      </c>
      <c r="ID85" s="9">
        <v>24.847000000000001</v>
      </c>
      <c r="IE85" s="9">
        <v>23.071999999999999</v>
      </c>
      <c r="IF85" s="9">
        <v>1.7749999999999999</v>
      </c>
      <c r="IG85" s="9">
        <v>49.904000000000003</v>
      </c>
      <c r="IH85" s="9">
        <v>33.57</v>
      </c>
      <c r="II85" s="9">
        <v>16.334</v>
      </c>
      <c r="IJ85" s="9">
        <v>40.307000000000002</v>
      </c>
      <c r="IK85" s="9">
        <v>30.498999999999999</v>
      </c>
      <c r="IL85" s="9">
        <v>9.8079999999999998</v>
      </c>
      <c r="IM85" s="9">
        <v>3992.2069999999999</v>
      </c>
      <c r="IN85" s="9">
        <v>2105.5189999999998</v>
      </c>
      <c r="IO85" s="9">
        <v>1886.6880000000001</v>
      </c>
      <c r="IP85" s="9">
        <v>2761.6320000000001</v>
      </c>
      <c r="IQ85" s="9">
        <v>1692.0409999999999</v>
      </c>
    </row>
    <row r="86" spans="1:251">
      <c r="A86" s="10">
        <v>44105</v>
      </c>
      <c r="B86" s="9">
        <v>20.538</v>
      </c>
      <c r="C86" s="9">
        <v>25.834</v>
      </c>
      <c r="D86" s="9">
        <v>412.82499999999999</v>
      </c>
      <c r="E86" s="9">
        <v>238.44300000000001</v>
      </c>
      <c r="F86" s="9">
        <v>174.38200000000001</v>
      </c>
      <c r="G86" s="9">
        <v>201.233</v>
      </c>
      <c r="H86" s="9">
        <v>150.02500000000001</v>
      </c>
      <c r="I86" s="9">
        <v>51.207999999999998</v>
      </c>
      <c r="J86" s="9">
        <v>211.59200000000001</v>
      </c>
      <c r="K86" s="9">
        <v>88.418999999999997</v>
      </c>
      <c r="L86" s="9">
        <v>123.173</v>
      </c>
      <c r="M86" s="9">
        <v>262.89699999999999</v>
      </c>
      <c r="N86" s="9">
        <v>191.89400000000001</v>
      </c>
      <c r="O86" s="9">
        <v>71.003</v>
      </c>
      <c r="P86" s="9">
        <v>233.82400000000001</v>
      </c>
      <c r="Q86" s="9">
        <v>98.486999999999995</v>
      </c>
      <c r="R86" s="9">
        <v>135.33699999999999</v>
      </c>
      <c r="S86" s="9">
        <v>292.83699999999999</v>
      </c>
      <c r="T86" s="9">
        <v>146.09200000000001</v>
      </c>
      <c r="U86" s="9">
        <v>146.74600000000001</v>
      </c>
      <c r="V86" s="9">
        <v>2839.6379999999999</v>
      </c>
      <c r="W86" s="9">
        <v>1510.662</v>
      </c>
      <c r="X86" s="9">
        <v>1328.9770000000001</v>
      </c>
      <c r="Y86" s="9">
        <v>2091.8200000000002</v>
      </c>
      <c r="Z86" s="9">
        <v>1360.088</v>
      </c>
      <c r="AA86" s="9">
        <v>731.73199999999997</v>
      </c>
      <c r="AB86" s="9">
        <v>747.81799999999998</v>
      </c>
      <c r="AC86" s="9">
        <v>150.57400000000001</v>
      </c>
      <c r="AD86" s="9">
        <v>597.24400000000003</v>
      </c>
      <c r="AE86" s="9">
        <v>406.51400000000001</v>
      </c>
      <c r="AF86" s="9">
        <v>223.52600000000001</v>
      </c>
      <c r="AG86" s="9">
        <v>182.988</v>
      </c>
      <c r="AH86" s="9">
        <v>129.78899999999999</v>
      </c>
      <c r="AI86" s="9">
        <v>80.676000000000002</v>
      </c>
      <c r="AJ86" s="9">
        <v>49.112000000000002</v>
      </c>
      <c r="AK86" s="9">
        <v>80.475999999999999</v>
      </c>
      <c r="AL86" s="9">
        <v>63.343000000000004</v>
      </c>
      <c r="AM86" s="9">
        <v>17.132999999999999</v>
      </c>
      <c r="AN86" s="9">
        <v>64.278000000000006</v>
      </c>
      <c r="AO86" s="9">
        <v>49.889000000000003</v>
      </c>
      <c r="AP86" s="9">
        <v>14.388999999999999</v>
      </c>
      <c r="AQ86" s="9">
        <v>16.199000000000002</v>
      </c>
      <c r="AR86" s="9">
        <v>13.455</v>
      </c>
      <c r="AS86" s="9">
        <v>2.7440000000000002</v>
      </c>
      <c r="AT86" s="9">
        <v>49.311999999999998</v>
      </c>
      <c r="AU86" s="9">
        <v>17.332999999999998</v>
      </c>
      <c r="AV86" s="9">
        <v>31.978999999999999</v>
      </c>
      <c r="AW86" s="9">
        <v>329.76799999999997</v>
      </c>
      <c r="AX86" s="9">
        <v>174.625</v>
      </c>
      <c r="AY86" s="9">
        <v>155.143</v>
      </c>
      <c r="AZ86" s="9">
        <v>153.125</v>
      </c>
      <c r="BA86" s="9">
        <v>116.92400000000001</v>
      </c>
      <c r="BB86" s="9">
        <v>36.201000000000001</v>
      </c>
      <c r="BC86" s="9">
        <v>176.642</v>
      </c>
      <c r="BD86" s="9">
        <v>57.701000000000001</v>
      </c>
      <c r="BE86" s="9">
        <v>118.941</v>
      </c>
      <c r="BF86" s="9">
        <v>205.476</v>
      </c>
      <c r="BG86" s="9">
        <v>158.9</v>
      </c>
      <c r="BH86" s="9">
        <v>46.576000000000001</v>
      </c>
      <c r="BI86" s="9">
        <v>201.03800000000001</v>
      </c>
      <c r="BJ86" s="9">
        <v>64.626000000000005</v>
      </c>
      <c r="BK86" s="9">
        <v>136.41200000000001</v>
      </c>
      <c r="BL86" s="9">
        <v>240.92</v>
      </c>
      <c r="BM86" s="9">
        <v>107.59</v>
      </c>
      <c r="BN86" s="9">
        <v>133.33099999999999</v>
      </c>
      <c r="BO86" s="9">
        <v>2616.7869999999998</v>
      </c>
      <c r="BP86" s="9">
        <v>1358.5530000000001</v>
      </c>
      <c r="BQ86" s="9">
        <v>1258.2339999999999</v>
      </c>
      <c r="BR86" s="9">
        <v>1953.049</v>
      </c>
      <c r="BS86" s="9">
        <v>1208.2270000000001</v>
      </c>
      <c r="BT86" s="9">
        <v>744.822</v>
      </c>
      <c r="BU86" s="9">
        <v>663.73800000000006</v>
      </c>
      <c r="BV86" s="9">
        <v>150.32599999999999</v>
      </c>
      <c r="BW86" s="9">
        <v>513.41200000000003</v>
      </c>
      <c r="BX86" s="9">
        <v>402.80099999999999</v>
      </c>
      <c r="BY86" s="9">
        <v>209.68600000000001</v>
      </c>
      <c r="BZ86" s="9">
        <v>193.11500000000001</v>
      </c>
      <c r="CA86" s="9">
        <v>137.666</v>
      </c>
      <c r="CB86" s="9">
        <v>85.382999999999996</v>
      </c>
      <c r="CC86" s="9">
        <v>52.283000000000001</v>
      </c>
      <c r="CD86" s="9">
        <v>88.588999999999999</v>
      </c>
      <c r="CE86" s="9">
        <v>64.914000000000001</v>
      </c>
      <c r="CF86" s="9">
        <v>23.675000000000001</v>
      </c>
      <c r="CG86" s="9">
        <v>66.340999999999994</v>
      </c>
      <c r="CH86" s="9">
        <v>46.478000000000002</v>
      </c>
      <c r="CI86" s="9">
        <v>19.863</v>
      </c>
      <c r="CJ86" s="9">
        <v>22.247</v>
      </c>
      <c r="CK86" s="9">
        <v>18.436</v>
      </c>
      <c r="CL86" s="9">
        <v>3.8109999999999999</v>
      </c>
      <c r="CM86" s="9">
        <v>49.076999999999998</v>
      </c>
      <c r="CN86" s="9">
        <v>20.469000000000001</v>
      </c>
      <c r="CO86" s="9">
        <v>28.608000000000001</v>
      </c>
      <c r="CP86" s="9">
        <v>321.37700000000001</v>
      </c>
      <c r="CQ86" s="9">
        <v>159.98699999999999</v>
      </c>
      <c r="CR86" s="9">
        <v>161.39099999999999</v>
      </c>
      <c r="CS86" s="9">
        <v>143.90899999999999</v>
      </c>
      <c r="CT86" s="9">
        <v>98.742000000000004</v>
      </c>
      <c r="CU86" s="9">
        <v>45.167000000000002</v>
      </c>
      <c r="CV86" s="9">
        <v>177.46899999999999</v>
      </c>
      <c r="CW86" s="9">
        <v>61.244999999999997</v>
      </c>
      <c r="CX86" s="9">
        <v>116.224</v>
      </c>
      <c r="CY86" s="9">
        <v>205.33600000000001</v>
      </c>
      <c r="CZ86" s="9">
        <v>141.67400000000001</v>
      </c>
      <c r="DA86" s="9">
        <v>63.661999999999999</v>
      </c>
      <c r="DB86" s="9">
        <v>197.465</v>
      </c>
      <c r="DC86" s="9">
        <v>68.012</v>
      </c>
      <c r="DD86" s="9">
        <v>129.453</v>
      </c>
      <c r="DE86" s="9">
        <v>243.81</v>
      </c>
      <c r="DF86" s="9">
        <v>107.723</v>
      </c>
      <c r="DG86" s="9">
        <v>136.08699999999999</v>
      </c>
      <c r="DH86" s="9">
        <v>2524.69</v>
      </c>
      <c r="DI86" s="9">
        <v>1384.86</v>
      </c>
      <c r="DJ86" s="9">
        <v>1139.829</v>
      </c>
      <c r="DK86" s="9">
        <v>1589.7650000000001</v>
      </c>
      <c r="DL86" s="9">
        <v>1052.6389999999999</v>
      </c>
      <c r="DM86" s="9">
        <v>537.12599999999998</v>
      </c>
      <c r="DN86" s="9">
        <v>934.92399999999998</v>
      </c>
      <c r="DO86" s="9">
        <v>332.221</v>
      </c>
      <c r="DP86" s="9">
        <v>602.70299999999997</v>
      </c>
      <c r="DQ86" s="9">
        <v>358.07499999999999</v>
      </c>
      <c r="DR86" s="9">
        <v>196.20099999999999</v>
      </c>
      <c r="DS86" s="9">
        <v>161.874</v>
      </c>
      <c r="DT86" s="9">
        <v>152.19800000000001</v>
      </c>
      <c r="DU86" s="9">
        <v>90.046999999999997</v>
      </c>
      <c r="DV86" s="9">
        <v>62.152000000000001</v>
      </c>
      <c r="DW86" s="9">
        <v>73.751999999999995</v>
      </c>
      <c r="DX86" s="9">
        <v>55.231999999999999</v>
      </c>
      <c r="DY86" s="9">
        <v>18.52</v>
      </c>
      <c r="DZ86" s="9">
        <v>54.320999999999998</v>
      </c>
      <c r="EA86" s="9">
        <v>38.975000000000001</v>
      </c>
      <c r="EB86" s="9">
        <v>15.346</v>
      </c>
      <c r="EC86" s="9">
        <v>19.431000000000001</v>
      </c>
      <c r="ED86" s="9">
        <v>16.257000000000001</v>
      </c>
      <c r="EE86" s="9">
        <v>3.173</v>
      </c>
      <c r="EF86" s="9">
        <v>78.445999999999998</v>
      </c>
      <c r="EG86" s="9">
        <v>34.814</v>
      </c>
      <c r="EH86" s="9">
        <v>43.631999999999998</v>
      </c>
      <c r="EI86" s="9">
        <v>252.55500000000001</v>
      </c>
      <c r="EJ86" s="9">
        <v>131.041</v>
      </c>
      <c r="EK86" s="9">
        <v>121.514</v>
      </c>
      <c r="EL86" s="9">
        <v>95.662000000000006</v>
      </c>
      <c r="EM86" s="9">
        <v>73.524000000000001</v>
      </c>
      <c r="EN86" s="9">
        <v>22.138000000000002</v>
      </c>
      <c r="EO86" s="9">
        <v>156.893</v>
      </c>
      <c r="EP86" s="9">
        <v>57.517000000000003</v>
      </c>
      <c r="EQ86" s="9">
        <v>99.375</v>
      </c>
      <c r="ER86" s="9">
        <v>153.44499999999999</v>
      </c>
      <c r="ES86" s="9">
        <v>116.319</v>
      </c>
      <c r="ET86" s="9">
        <v>37.125</v>
      </c>
      <c r="EU86" s="9">
        <v>204.631</v>
      </c>
      <c r="EV86" s="9">
        <v>79.882000000000005</v>
      </c>
      <c r="EW86" s="9">
        <v>124.749</v>
      </c>
      <c r="EX86" s="9">
        <v>211.214</v>
      </c>
      <c r="EY86" s="9">
        <v>96.492000000000004</v>
      </c>
      <c r="EZ86" s="9">
        <v>114.72199999999999</v>
      </c>
      <c r="FA86" s="9">
        <v>1931.7650000000001</v>
      </c>
      <c r="FB86" s="9">
        <v>1031.2059999999999</v>
      </c>
      <c r="FC86" s="9">
        <v>900.55899999999997</v>
      </c>
      <c r="FD86" s="9">
        <v>1320.4559999999999</v>
      </c>
      <c r="FE86" s="9">
        <v>860.58699999999999</v>
      </c>
      <c r="FF86" s="9">
        <v>459.87</v>
      </c>
      <c r="FG86" s="9">
        <v>611.30799999999999</v>
      </c>
      <c r="FH86" s="9">
        <v>170.619</v>
      </c>
      <c r="FI86" s="9">
        <v>440.68900000000002</v>
      </c>
      <c r="FJ86" s="9">
        <v>286.452</v>
      </c>
      <c r="FK86" s="9">
        <v>151.16499999999999</v>
      </c>
      <c r="FL86" s="9">
        <v>135.286</v>
      </c>
      <c r="FM86" s="9">
        <v>114.84</v>
      </c>
      <c r="FN86" s="9">
        <v>66.213999999999999</v>
      </c>
      <c r="FO86" s="9">
        <v>48.625999999999998</v>
      </c>
      <c r="FP86" s="9">
        <v>58.762</v>
      </c>
      <c r="FQ86" s="9">
        <v>43.433999999999997</v>
      </c>
      <c r="FR86" s="9">
        <v>15.327999999999999</v>
      </c>
      <c r="FS86" s="9">
        <v>43.073</v>
      </c>
      <c r="FT86" s="9">
        <v>30.504999999999999</v>
      </c>
      <c r="FU86" s="9">
        <v>12.568</v>
      </c>
      <c r="FV86" s="9">
        <v>15.689</v>
      </c>
      <c r="FW86" s="9">
        <v>12.929</v>
      </c>
      <c r="FX86" s="9">
        <v>2.76</v>
      </c>
      <c r="FY86" s="9">
        <v>56.078000000000003</v>
      </c>
      <c r="FZ86" s="9">
        <v>22.78</v>
      </c>
      <c r="GA86" s="9">
        <v>33.298999999999999</v>
      </c>
      <c r="GB86" s="9">
        <v>212.85599999999999</v>
      </c>
      <c r="GC86" s="9">
        <v>105.685</v>
      </c>
      <c r="GD86" s="9">
        <v>107.17100000000001</v>
      </c>
      <c r="GE86" s="9">
        <v>85.388000000000005</v>
      </c>
      <c r="GF86" s="9">
        <v>65.090999999999994</v>
      </c>
      <c r="GG86" s="9">
        <v>20.297999999999998</v>
      </c>
      <c r="GH86" s="9">
        <v>127.468</v>
      </c>
      <c r="GI86" s="9">
        <v>40.594000000000001</v>
      </c>
      <c r="GJ86" s="9">
        <v>86.873000000000005</v>
      </c>
      <c r="GK86" s="9">
        <v>128.846</v>
      </c>
      <c r="GL86" s="9">
        <v>96.754000000000005</v>
      </c>
      <c r="GM86" s="9">
        <v>32.091999999999999</v>
      </c>
      <c r="GN86" s="9">
        <v>157.60499999999999</v>
      </c>
      <c r="GO86" s="9">
        <v>54.411000000000001</v>
      </c>
      <c r="GP86" s="9">
        <v>103.194</v>
      </c>
      <c r="GQ86" s="9">
        <v>170.54</v>
      </c>
      <c r="GR86" s="9">
        <v>71.099000000000004</v>
      </c>
      <c r="GS86" s="9">
        <v>99.441000000000003</v>
      </c>
      <c r="GT86" s="9">
        <v>592.92499999999995</v>
      </c>
      <c r="GU86" s="9">
        <v>353.654</v>
      </c>
      <c r="GV86" s="9">
        <v>239.27099999999999</v>
      </c>
      <c r="GW86" s="9">
        <v>269.30900000000003</v>
      </c>
      <c r="GX86" s="9">
        <v>192.05199999999999</v>
      </c>
      <c r="GY86" s="9">
        <v>77.257000000000005</v>
      </c>
      <c r="GZ86" s="9">
        <v>323.61599999999999</v>
      </c>
      <c r="HA86" s="9">
        <v>161.602</v>
      </c>
      <c r="HB86" s="9">
        <v>162.01400000000001</v>
      </c>
      <c r="HC86" s="9">
        <v>71.623000000000005</v>
      </c>
      <c r="HD86" s="9">
        <v>45.036000000000001</v>
      </c>
      <c r="HE86" s="9">
        <v>26.588000000000001</v>
      </c>
      <c r="HF86" s="9">
        <v>37.357999999999997</v>
      </c>
      <c r="HG86" s="9">
        <v>23.832999999999998</v>
      </c>
      <c r="HH86" s="9">
        <v>13.525</v>
      </c>
      <c r="HI86" s="9">
        <v>14.991</v>
      </c>
      <c r="HJ86" s="9">
        <v>11.798</v>
      </c>
      <c r="HK86" s="9">
        <v>3.1920000000000002</v>
      </c>
      <c r="HL86" s="9">
        <v>11.249000000000001</v>
      </c>
      <c r="HM86" s="9">
        <v>8.4700000000000006</v>
      </c>
      <c r="HN86" s="9">
        <v>2.7789999999999999</v>
      </c>
      <c r="HO86" s="9">
        <v>3.742</v>
      </c>
      <c r="HP86" s="9">
        <v>3.3279999999999998</v>
      </c>
      <c r="HQ86" s="9">
        <v>0.41399999999999998</v>
      </c>
      <c r="HR86" s="9">
        <v>22.367000000000001</v>
      </c>
      <c r="HS86" s="9">
        <v>12.035</v>
      </c>
      <c r="HT86" s="9">
        <v>10.333</v>
      </c>
      <c r="HU86" s="9">
        <v>39.698999999999998</v>
      </c>
      <c r="HV86" s="9">
        <v>25.356000000000002</v>
      </c>
      <c r="HW86" s="9">
        <v>14.342000000000001</v>
      </c>
      <c r="HX86" s="9">
        <v>10.273999999999999</v>
      </c>
      <c r="HY86" s="9">
        <v>8.4329999999999998</v>
      </c>
      <c r="HZ86" s="9">
        <v>1.84</v>
      </c>
      <c r="IA86" s="9">
        <v>29.425000000000001</v>
      </c>
      <c r="IB86" s="9">
        <v>16.922999999999998</v>
      </c>
      <c r="IC86" s="9">
        <v>12.502000000000001</v>
      </c>
      <c r="ID86" s="9">
        <v>24.597999999999999</v>
      </c>
      <c r="IE86" s="9">
        <v>19.565000000000001</v>
      </c>
      <c r="IF86" s="9">
        <v>5.0330000000000004</v>
      </c>
      <c r="IG86" s="9">
        <v>47.024999999999999</v>
      </c>
      <c r="IH86" s="9">
        <v>25.47</v>
      </c>
      <c r="II86" s="9">
        <v>21.555</v>
      </c>
      <c r="IJ86" s="9">
        <v>40.673999999999999</v>
      </c>
      <c r="IK86" s="9">
        <v>25.393000000000001</v>
      </c>
      <c r="IL86" s="9">
        <v>15.28</v>
      </c>
      <c r="IM86" s="9">
        <v>4009.3029999999999</v>
      </c>
      <c r="IN86" s="9">
        <v>2110.9670000000001</v>
      </c>
      <c r="IO86" s="9">
        <v>1898.335</v>
      </c>
      <c r="IP86" s="9">
        <v>2751.4189999999999</v>
      </c>
      <c r="IQ86" s="9">
        <v>1688.502</v>
      </c>
    </row>
    <row r="87" spans="1:251">
      <c r="A87" s="10">
        <v>44136</v>
      </c>
      <c r="B87" s="9">
        <v>22.158999999999999</v>
      </c>
      <c r="C87" s="9">
        <v>27.172999999999998</v>
      </c>
      <c r="D87" s="9">
        <v>410.27</v>
      </c>
      <c r="E87" s="9">
        <v>238.55699999999999</v>
      </c>
      <c r="F87" s="9">
        <v>171.71299999999999</v>
      </c>
      <c r="G87" s="9">
        <v>182.42</v>
      </c>
      <c r="H87" s="9">
        <v>137.791</v>
      </c>
      <c r="I87" s="9">
        <v>44.628999999999998</v>
      </c>
      <c r="J87" s="9">
        <v>227.85</v>
      </c>
      <c r="K87" s="9">
        <v>100.76600000000001</v>
      </c>
      <c r="L87" s="9">
        <v>127.084</v>
      </c>
      <c r="M87" s="9">
        <v>233.53899999999999</v>
      </c>
      <c r="N87" s="9">
        <v>174.869</v>
      </c>
      <c r="O87" s="9">
        <v>58.670999999999999</v>
      </c>
      <c r="P87" s="9">
        <v>249.209</v>
      </c>
      <c r="Q87" s="9">
        <v>108.76300000000001</v>
      </c>
      <c r="R87" s="9">
        <v>140.447</v>
      </c>
      <c r="S87" s="9">
        <v>279.45299999999997</v>
      </c>
      <c r="T87" s="9">
        <v>140.483</v>
      </c>
      <c r="U87" s="9">
        <v>138.97</v>
      </c>
      <c r="V87" s="9">
        <v>2860.3389999999999</v>
      </c>
      <c r="W87" s="9">
        <v>1524.6089999999999</v>
      </c>
      <c r="X87" s="9">
        <v>1335.73</v>
      </c>
      <c r="Y87" s="9">
        <v>2132.636</v>
      </c>
      <c r="Z87" s="9">
        <v>1387.356</v>
      </c>
      <c r="AA87" s="9">
        <v>745.28</v>
      </c>
      <c r="AB87" s="9">
        <v>727.70299999999997</v>
      </c>
      <c r="AC87" s="9">
        <v>137.25299999999999</v>
      </c>
      <c r="AD87" s="9">
        <v>590.45000000000005</v>
      </c>
      <c r="AE87" s="9">
        <v>378.34199999999998</v>
      </c>
      <c r="AF87" s="9">
        <v>196.309</v>
      </c>
      <c r="AG87" s="9">
        <v>182.03299999999999</v>
      </c>
      <c r="AH87" s="9">
        <v>109.61799999999999</v>
      </c>
      <c r="AI87" s="9">
        <v>55.697000000000003</v>
      </c>
      <c r="AJ87" s="9">
        <v>53.920999999999999</v>
      </c>
      <c r="AK87" s="9">
        <v>63.44</v>
      </c>
      <c r="AL87" s="9">
        <v>42.005000000000003</v>
      </c>
      <c r="AM87" s="9">
        <v>21.436</v>
      </c>
      <c r="AN87" s="9">
        <v>46.078000000000003</v>
      </c>
      <c r="AO87" s="9">
        <v>27.24</v>
      </c>
      <c r="AP87" s="9">
        <v>18.838999999999999</v>
      </c>
      <c r="AQ87" s="9">
        <v>17.361999999999998</v>
      </c>
      <c r="AR87" s="9">
        <v>14.765000000000001</v>
      </c>
      <c r="AS87" s="9">
        <v>2.597</v>
      </c>
      <c r="AT87" s="9">
        <v>46.177999999999997</v>
      </c>
      <c r="AU87" s="9">
        <v>13.693</v>
      </c>
      <c r="AV87" s="9">
        <v>32.484999999999999</v>
      </c>
      <c r="AW87" s="9">
        <v>318.20600000000002</v>
      </c>
      <c r="AX87" s="9">
        <v>168.27799999999999</v>
      </c>
      <c r="AY87" s="9">
        <v>149.928</v>
      </c>
      <c r="AZ87" s="9">
        <v>154.66499999999999</v>
      </c>
      <c r="BA87" s="9">
        <v>118.521</v>
      </c>
      <c r="BB87" s="9">
        <v>36.143999999999998</v>
      </c>
      <c r="BC87" s="9">
        <v>163.541</v>
      </c>
      <c r="BD87" s="9">
        <v>49.756999999999998</v>
      </c>
      <c r="BE87" s="9">
        <v>113.78400000000001</v>
      </c>
      <c r="BF87" s="9">
        <v>191.92500000000001</v>
      </c>
      <c r="BG87" s="9">
        <v>141.46799999999999</v>
      </c>
      <c r="BH87" s="9">
        <v>50.457000000000001</v>
      </c>
      <c r="BI87" s="9">
        <v>186.417</v>
      </c>
      <c r="BJ87" s="9">
        <v>54.84</v>
      </c>
      <c r="BK87" s="9">
        <v>131.577</v>
      </c>
      <c r="BL87" s="9">
        <v>209.619</v>
      </c>
      <c r="BM87" s="9">
        <v>76.997</v>
      </c>
      <c r="BN87" s="9">
        <v>132.62200000000001</v>
      </c>
      <c r="BO87" s="9">
        <v>2632.9380000000001</v>
      </c>
      <c r="BP87" s="9">
        <v>1367.2570000000001</v>
      </c>
      <c r="BQ87" s="9">
        <v>1265.68</v>
      </c>
      <c r="BR87" s="9">
        <v>1977.7529999999999</v>
      </c>
      <c r="BS87" s="9">
        <v>1216.7260000000001</v>
      </c>
      <c r="BT87" s="9">
        <v>761.02700000000004</v>
      </c>
      <c r="BU87" s="9">
        <v>655.18399999999997</v>
      </c>
      <c r="BV87" s="9">
        <v>150.53200000000001</v>
      </c>
      <c r="BW87" s="9">
        <v>504.65300000000002</v>
      </c>
      <c r="BX87" s="9">
        <v>366.97199999999998</v>
      </c>
      <c r="BY87" s="9">
        <v>196.06200000000001</v>
      </c>
      <c r="BZ87" s="9">
        <v>170.91</v>
      </c>
      <c r="CA87" s="9">
        <v>122.773</v>
      </c>
      <c r="CB87" s="9">
        <v>75.682000000000002</v>
      </c>
      <c r="CC87" s="9">
        <v>47.09</v>
      </c>
      <c r="CD87" s="9">
        <v>73.992999999999995</v>
      </c>
      <c r="CE87" s="9">
        <v>54.887999999999998</v>
      </c>
      <c r="CF87" s="9">
        <v>19.105</v>
      </c>
      <c r="CG87" s="9">
        <v>54.008000000000003</v>
      </c>
      <c r="CH87" s="9">
        <v>39.136000000000003</v>
      </c>
      <c r="CI87" s="9">
        <v>14.872</v>
      </c>
      <c r="CJ87" s="9">
        <v>19.984999999999999</v>
      </c>
      <c r="CK87" s="9">
        <v>15.750999999999999</v>
      </c>
      <c r="CL87" s="9">
        <v>4.2329999999999997</v>
      </c>
      <c r="CM87" s="9">
        <v>48.779000000000003</v>
      </c>
      <c r="CN87" s="9">
        <v>20.794</v>
      </c>
      <c r="CO87" s="9">
        <v>27.984999999999999</v>
      </c>
      <c r="CP87" s="9">
        <v>288.55599999999998</v>
      </c>
      <c r="CQ87" s="9">
        <v>147.27699999999999</v>
      </c>
      <c r="CR87" s="9">
        <v>141.28</v>
      </c>
      <c r="CS87" s="9">
        <v>126.944</v>
      </c>
      <c r="CT87" s="9">
        <v>93.867000000000004</v>
      </c>
      <c r="CU87" s="9">
        <v>33.076999999999998</v>
      </c>
      <c r="CV87" s="9">
        <v>161.61199999999999</v>
      </c>
      <c r="CW87" s="9">
        <v>53.41</v>
      </c>
      <c r="CX87" s="9">
        <v>108.203</v>
      </c>
      <c r="CY87" s="9">
        <v>183.80799999999999</v>
      </c>
      <c r="CZ87" s="9">
        <v>135.04300000000001</v>
      </c>
      <c r="DA87" s="9">
        <v>48.765000000000001</v>
      </c>
      <c r="DB87" s="9">
        <v>183.16399999999999</v>
      </c>
      <c r="DC87" s="9">
        <v>61.018999999999998</v>
      </c>
      <c r="DD87" s="9">
        <v>122.145</v>
      </c>
      <c r="DE87" s="9">
        <v>215.62100000000001</v>
      </c>
      <c r="DF87" s="9">
        <v>92.546000000000006</v>
      </c>
      <c r="DG87" s="9">
        <v>123.075</v>
      </c>
      <c r="DH87" s="9">
        <v>2565.3620000000001</v>
      </c>
      <c r="DI87" s="9">
        <v>1397.0609999999999</v>
      </c>
      <c r="DJ87" s="9">
        <v>1168.3009999999999</v>
      </c>
      <c r="DK87" s="9">
        <v>1595.557</v>
      </c>
      <c r="DL87" s="9">
        <v>1046.759</v>
      </c>
      <c r="DM87" s="9">
        <v>548.798</v>
      </c>
      <c r="DN87" s="9">
        <v>969.80499999999995</v>
      </c>
      <c r="DO87" s="9">
        <v>350.30200000000002</v>
      </c>
      <c r="DP87" s="9">
        <v>619.50300000000004</v>
      </c>
      <c r="DQ87" s="9">
        <v>316.93</v>
      </c>
      <c r="DR87" s="9">
        <v>178.06399999999999</v>
      </c>
      <c r="DS87" s="9">
        <v>138.86600000000001</v>
      </c>
      <c r="DT87" s="9">
        <v>129.642</v>
      </c>
      <c r="DU87" s="9">
        <v>80.051000000000002</v>
      </c>
      <c r="DV87" s="9">
        <v>49.591000000000001</v>
      </c>
      <c r="DW87" s="9">
        <v>61.808</v>
      </c>
      <c r="DX87" s="9">
        <v>48.395000000000003</v>
      </c>
      <c r="DY87" s="9">
        <v>13.414</v>
      </c>
      <c r="DZ87" s="9">
        <v>43.563000000000002</v>
      </c>
      <c r="EA87" s="9">
        <v>31.353999999999999</v>
      </c>
      <c r="EB87" s="9">
        <v>12.209</v>
      </c>
      <c r="EC87" s="9">
        <v>18.245000000000001</v>
      </c>
      <c r="ED87" s="9">
        <v>17.04</v>
      </c>
      <c r="EE87" s="9">
        <v>1.2050000000000001</v>
      </c>
      <c r="EF87" s="9">
        <v>67.832999999999998</v>
      </c>
      <c r="EG87" s="9">
        <v>31.655999999999999</v>
      </c>
      <c r="EH87" s="9">
        <v>36.177</v>
      </c>
      <c r="EI87" s="9">
        <v>224.76599999999999</v>
      </c>
      <c r="EJ87" s="9">
        <v>119.825</v>
      </c>
      <c r="EK87" s="9">
        <v>104.941</v>
      </c>
      <c r="EL87" s="9">
        <v>70.688000000000002</v>
      </c>
      <c r="EM87" s="9">
        <v>52.156999999999996</v>
      </c>
      <c r="EN87" s="9">
        <v>18.530999999999999</v>
      </c>
      <c r="EO87" s="9">
        <v>154.077</v>
      </c>
      <c r="EP87" s="9">
        <v>67.668000000000006</v>
      </c>
      <c r="EQ87" s="9">
        <v>86.41</v>
      </c>
      <c r="ER87" s="9">
        <v>121.864</v>
      </c>
      <c r="ES87" s="9">
        <v>92.593999999999994</v>
      </c>
      <c r="ET87" s="9">
        <v>29.271000000000001</v>
      </c>
      <c r="EU87" s="9">
        <v>195.066</v>
      </c>
      <c r="EV87" s="9">
        <v>85.47</v>
      </c>
      <c r="EW87" s="9">
        <v>109.595</v>
      </c>
      <c r="EX87" s="9">
        <v>197.64099999999999</v>
      </c>
      <c r="EY87" s="9">
        <v>99.022000000000006</v>
      </c>
      <c r="EZ87" s="9">
        <v>98.619</v>
      </c>
      <c r="FA87" s="9">
        <v>1947.961</v>
      </c>
      <c r="FB87" s="9">
        <v>1028.1880000000001</v>
      </c>
      <c r="FC87" s="9">
        <v>919.77300000000002</v>
      </c>
      <c r="FD87" s="9">
        <v>1330.539</v>
      </c>
      <c r="FE87" s="9">
        <v>856.21799999999996</v>
      </c>
      <c r="FF87" s="9">
        <v>474.32</v>
      </c>
      <c r="FG87" s="9">
        <v>617.42200000000003</v>
      </c>
      <c r="FH87" s="9">
        <v>171.97</v>
      </c>
      <c r="FI87" s="9">
        <v>445.45299999999997</v>
      </c>
      <c r="FJ87" s="9">
        <v>238.66399999999999</v>
      </c>
      <c r="FK87" s="9">
        <v>126.282</v>
      </c>
      <c r="FL87" s="9">
        <v>112.38200000000001</v>
      </c>
      <c r="FM87" s="9">
        <v>90.210999999999999</v>
      </c>
      <c r="FN87" s="9">
        <v>53.817</v>
      </c>
      <c r="FO87" s="9">
        <v>36.395000000000003</v>
      </c>
      <c r="FP87" s="9">
        <v>49.457999999999998</v>
      </c>
      <c r="FQ87" s="9">
        <v>37.908999999999999</v>
      </c>
      <c r="FR87" s="9">
        <v>11.548</v>
      </c>
      <c r="FS87" s="9">
        <v>34.677</v>
      </c>
      <c r="FT87" s="9">
        <v>23.904</v>
      </c>
      <c r="FU87" s="9">
        <v>10.773</v>
      </c>
      <c r="FV87" s="9">
        <v>14.781000000000001</v>
      </c>
      <c r="FW87" s="9">
        <v>14.006</v>
      </c>
      <c r="FX87" s="9">
        <v>0.77500000000000002</v>
      </c>
      <c r="FY87" s="9">
        <v>40.753999999999998</v>
      </c>
      <c r="FZ87" s="9">
        <v>15.907</v>
      </c>
      <c r="GA87" s="9">
        <v>24.846</v>
      </c>
      <c r="GB87" s="9">
        <v>179.767</v>
      </c>
      <c r="GC87" s="9">
        <v>89.343000000000004</v>
      </c>
      <c r="GD87" s="9">
        <v>90.424000000000007</v>
      </c>
      <c r="GE87" s="9">
        <v>61.198</v>
      </c>
      <c r="GF87" s="9">
        <v>44.094999999999999</v>
      </c>
      <c r="GG87" s="9">
        <v>17.103000000000002</v>
      </c>
      <c r="GH87" s="9">
        <v>118.569</v>
      </c>
      <c r="GI87" s="9">
        <v>45.247999999999998</v>
      </c>
      <c r="GJ87" s="9">
        <v>73.320999999999998</v>
      </c>
      <c r="GK87" s="9">
        <v>101.777</v>
      </c>
      <c r="GL87" s="9">
        <v>75.399000000000001</v>
      </c>
      <c r="GM87" s="9">
        <v>26.378</v>
      </c>
      <c r="GN87" s="9">
        <v>136.887</v>
      </c>
      <c r="GO87" s="9">
        <v>50.883000000000003</v>
      </c>
      <c r="GP87" s="9">
        <v>86.004000000000005</v>
      </c>
      <c r="GQ87" s="9">
        <v>153.24600000000001</v>
      </c>
      <c r="GR87" s="9">
        <v>69.152000000000001</v>
      </c>
      <c r="GS87" s="9">
        <v>84.093999999999994</v>
      </c>
      <c r="GT87" s="9">
        <v>617.40099999999995</v>
      </c>
      <c r="GU87" s="9">
        <v>368.87299999999999</v>
      </c>
      <c r="GV87" s="9">
        <v>248.52799999999999</v>
      </c>
      <c r="GW87" s="9">
        <v>265.01799999999997</v>
      </c>
      <c r="GX87" s="9">
        <v>190.541</v>
      </c>
      <c r="GY87" s="9">
        <v>74.477999999999994</v>
      </c>
      <c r="GZ87" s="9">
        <v>352.38299999999998</v>
      </c>
      <c r="HA87" s="9">
        <v>178.333</v>
      </c>
      <c r="HB87" s="9">
        <v>174.05</v>
      </c>
      <c r="HC87" s="9">
        <v>78.266000000000005</v>
      </c>
      <c r="HD87" s="9">
        <v>51.781999999999996</v>
      </c>
      <c r="HE87" s="9">
        <v>26.484000000000002</v>
      </c>
      <c r="HF87" s="9">
        <v>39.43</v>
      </c>
      <c r="HG87" s="9">
        <v>26.234000000000002</v>
      </c>
      <c r="HH87" s="9">
        <v>13.196</v>
      </c>
      <c r="HI87" s="9">
        <v>12.351000000000001</v>
      </c>
      <c r="HJ87" s="9">
        <v>10.484999999999999</v>
      </c>
      <c r="HK87" s="9">
        <v>1.865</v>
      </c>
      <c r="HL87" s="9">
        <v>8.8870000000000005</v>
      </c>
      <c r="HM87" s="9">
        <v>7.4509999999999996</v>
      </c>
      <c r="HN87" s="9">
        <v>1.4359999999999999</v>
      </c>
      <c r="HO87" s="9">
        <v>3.464</v>
      </c>
      <c r="HP87" s="9">
        <v>3.0339999999999998</v>
      </c>
      <c r="HQ87" s="9">
        <v>0.42899999999999999</v>
      </c>
      <c r="HR87" s="9">
        <v>27.08</v>
      </c>
      <c r="HS87" s="9">
        <v>15.749000000000001</v>
      </c>
      <c r="HT87" s="9">
        <v>11.331</v>
      </c>
      <c r="HU87" s="9">
        <v>44.997999999999998</v>
      </c>
      <c r="HV87" s="9">
        <v>30.481000000000002</v>
      </c>
      <c r="HW87" s="9">
        <v>14.516999999999999</v>
      </c>
      <c r="HX87" s="9">
        <v>9.49</v>
      </c>
      <c r="HY87" s="9">
        <v>8.0619999999999994</v>
      </c>
      <c r="HZ87" s="9">
        <v>1.429</v>
      </c>
      <c r="IA87" s="9">
        <v>35.508000000000003</v>
      </c>
      <c r="IB87" s="9">
        <v>22.419</v>
      </c>
      <c r="IC87" s="9">
        <v>13.087999999999999</v>
      </c>
      <c r="ID87" s="9">
        <v>20.087</v>
      </c>
      <c r="IE87" s="9">
        <v>17.195</v>
      </c>
      <c r="IF87" s="9">
        <v>2.8929999999999998</v>
      </c>
      <c r="IG87" s="9">
        <v>58.177999999999997</v>
      </c>
      <c r="IH87" s="9">
        <v>34.587000000000003</v>
      </c>
      <c r="II87" s="9">
        <v>23.591999999999999</v>
      </c>
      <c r="IJ87" s="9">
        <v>44.395000000000003</v>
      </c>
      <c r="IK87" s="9">
        <v>29.87</v>
      </c>
      <c r="IL87" s="9">
        <v>14.523999999999999</v>
      </c>
      <c r="IM87" s="9">
        <v>4051.7750000000001</v>
      </c>
      <c r="IN87" s="9">
        <v>2145.183</v>
      </c>
      <c r="IO87" s="9">
        <v>1906.5909999999999</v>
      </c>
      <c r="IP87" s="9">
        <v>2819.3159999999998</v>
      </c>
      <c r="IQ87" s="9">
        <v>1720.9829999999999</v>
      </c>
    </row>
    <row r="88" spans="1:251">
      <c r="A88" s="10">
        <v>44166</v>
      </c>
      <c r="B88" s="9">
        <v>14.413</v>
      </c>
      <c r="C88" s="9">
        <v>26.24</v>
      </c>
      <c r="D88" s="9">
        <v>381.07499999999999</v>
      </c>
      <c r="E88" s="9">
        <v>215.67099999999999</v>
      </c>
      <c r="F88" s="9">
        <v>165.405</v>
      </c>
      <c r="G88" s="9">
        <v>168.5</v>
      </c>
      <c r="H88" s="9">
        <v>132.679</v>
      </c>
      <c r="I88" s="9">
        <v>35.820999999999998</v>
      </c>
      <c r="J88" s="9">
        <v>212.57499999999999</v>
      </c>
      <c r="K88" s="9">
        <v>82.991</v>
      </c>
      <c r="L88" s="9">
        <v>129.584</v>
      </c>
      <c r="M88" s="9">
        <v>204.34</v>
      </c>
      <c r="N88" s="9">
        <v>156.64699999999999</v>
      </c>
      <c r="O88" s="9">
        <v>47.692999999999998</v>
      </c>
      <c r="P88" s="9">
        <v>231.471</v>
      </c>
      <c r="Q88" s="9">
        <v>86.593000000000004</v>
      </c>
      <c r="R88" s="9">
        <v>144.87799999999999</v>
      </c>
      <c r="S88" s="9">
        <v>250.649</v>
      </c>
      <c r="T88" s="9">
        <v>109.82899999999999</v>
      </c>
      <c r="U88" s="9">
        <v>140.82</v>
      </c>
      <c r="V88" s="9">
        <v>2887.6320000000001</v>
      </c>
      <c r="W88" s="9">
        <v>1526.8889999999999</v>
      </c>
      <c r="X88" s="9">
        <v>1360.742</v>
      </c>
      <c r="Y88" s="9">
        <v>2148.25</v>
      </c>
      <c r="Z88" s="9">
        <v>1389.78</v>
      </c>
      <c r="AA88" s="9">
        <v>758.47</v>
      </c>
      <c r="AB88" s="9">
        <v>739.38199999999995</v>
      </c>
      <c r="AC88" s="9">
        <v>137.11000000000001</v>
      </c>
      <c r="AD88" s="9">
        <v>602.27200000000005</v>
      </c>
      <c r="AE88" s="9">
        <v>378.15</v>
      </c>
      <c r="AF88" s="9">
        <v>201.029</v>
      </c>
      <c r="AG88" s="9">
        <v>177.12</v>
      </c>
      <c r="AH88" s="9">
        <v>98.105000000000004</v>
      </c>
      <c r="AI88" s="9">
        <v>54.994999999999997</v>
      </c>
      <c r="AJ88" s="9">
        <v>43.11</v>
      </c>
      <c r="AK88" s="9">
        <v>58.987000000000002</v>
      </c>
      <c r="AL88" s="9">
        <v>43.337000000000003</v>
      </c>
      <c r="AM88" s="9">
        <v>15.65</v>
      </c>
      <c r="AN88" s="9">
        <v>36.561999999999998</v>
      </c>
      <c r="AO88" s="9">
        <v>26.414999999999999</v>
      </c>
      <c r="AP88" s="9">
        <v>10.148</v>
      </c>
      <c r="AQ88" s="9">
        <v>22.425000000000001</v>
      </c>
      <c r="AR88" s="9">
        <v>16.922999999999998</v>
      </c>
      <c r="AS88" s="9">
        <v>5.5019999999999998</v>
      </c>
      <c r="AT88" s="9">
        <v>39.118000000000002</v>
      </c>
      <c r="AU88" s="9">
        <v>11.657999999999999</v>
      </c>
      <c r="AV88" s="9">
        <v>27.46</v>
      </c>
      <c r="AW88" s="9">
        <v>313.41800000000001</v>
      </c>
      <c r="AX88" s="9">
        <v>165.755</v>
      </c>
      <c r="AY88" s="9">
        <v>147.66300000000001</v>
      </c>
      <c r="AZ88" s="9">
        <v>142.58099999999999</v>
      </c>
      <c r="BA88" s="9">
        <v>114.262</v>
      </c>
      <c r="BB88" s="9">
        <v>28.318999999999999</v>
      </c>
      <c r="BC88" s="9">
        <v>170.83699999999999</v>
      </c>
      <c r="BD88" s="9">
        <v>51.493000000000002</v>
      </c>
      <c r="BE88" s="9">
        <v>119.34399999999999</v>
      </c>
      <c r="BF88" s="9">
        <v>187</v>
      </c>
      <c r="BG88" s="9">
        <v>144.499</v>
      </c>
      <c r="BH88" s="9">
        <v>42.500999999999998</v>
      </c>
      <c r="BI88" s="9">
        <v>191.15</v>
      </c>
      <c r="BJ88" s="9">
        <v>56.53</v>
      </c>
      <c r="BK88" s="9">
        <v>134.62</v>
      </c>
      <c r="BL88" s="9">
        <v>207.399</v>
      </c>
      <c r="BM88" s="9">
        <v>77.908000000000001</v>
      </c>
      <c r="BN88" s="9">
        <v>129.49199999999999</v>
      </c>
      <c r="BO88" s="9">
        <v>2629.0340000000001</v>
      </c>
      <c r="BP88" s="9">
        <v>1352.5909999999999</v>
      </c>
      <c r="BQ88" s="9">
        <v>1276.443</v>
      </c>
      <c r="BR88" s="9">
        <v>1976.46</v>
      </c>
      <c r="BS88" s="9">
        <v>1197.463</v>
      </c>
      <c r="BT88" s="9">
        <v>778.99800000000005</v>
      </c>
      <c r="BU88" s="9">
        <v>652.57399999999996</v>
      </c>
      <c r="BV88" s="9">
        <v>155.12799999999999</v>
      </c>
      <c r="BW88" s="9">
        <v>497.44499999999999</v>
      </c>
      <c r="BX88" s="9">
        <v>339.46800000000002</v>
      </c>
      <c r="BY88" s="9">
        <v>176.28800000000001</v>
      </c>
      <c r="BZ88" s="9">
        <v>163.18</v>
      </c>
      <c r="CA88" s="9">
        <v>89.375</v>
      </c>
      <c r="CB88" s="9">
        <v>53.098999999999997</v>
      </c>
      <c r="CC88" s="9">
        <v>36.276000000000003</v>
      </c>
      <c r="CD88" s="9">
        <v>51.374000000000002</v>
      </c>
      <c r="CE88" s="9">
        <v>35.404000000000003</v>
      </c>
      <c r="CF88" s="9">
        <v>15.97</v>
      </c>
      <c r="CG88" s="9">
        <v>35.981999999999999</v>
      </c>
      <c r="CH88" s="9">
        <v>25.891999999999999</v>
      </c>
      <c r="CI88" s="9">
        <v>10.09</v>
      </c>
      <c r="CJ88" s="9">
        <v>15.391999999999999</v>
      </c>
      <c r="CK88" s="9">
        <v>9.5109999999999992</v>
      </c>
      <c r="CL88" s="9">
        <v>5.88</v>
      </c>
      <c r="CM88" s="9">
        <v>38.000999999999998</v>
      </c>
      <c r="CN88" s="9">
        <v>17.695</v>
      </c>
      <c r="CO88" s="9">
        <v>20.306000000000001</v>
      </c>
      <c r="CP88" s="9">
        <v>286.91399999999999</v>
      </c>
      <c r="CQ88" s="9">
        <v>145.93299999999999</v>
      </c>
      <c r="CR88" s="9">
        <v>140.98099999999999</v>
      </c>
      <c r="CS88" s="9">
        <v>119.732</v>
      </c>
      <c r="CT88" s="9">
        <v>87.091999999999999</v>
      </c>
      <c r="CU88" s="9">
        <v>32.640999999999998</v>
      </c>
      <c r="CV88" s="9">
        <v>167.18199999999999</v>
      </c>
      <c r="CW88" s="9">
        <v>58.841000000000001</v>
      </c>
      <c r="CX88" s="9">
        <v>108.34099999999999</v>
      </c>
      <c r="CY88" s="9">
        <v>158.809</v>
      </c>
      <c r="CZ88" s="9">
        <v>113.327</v>
      </c>
      <c r="DA88" s="9">
        <v>45.481999999999999</v>
      </c>
      <c r="DB88" s="9">
        <v>180.65799999999999</v>
      </c>
      <c r="DC88" s="9">
        <v>62.96</v>
      </c>
      <c r="DD88" s="9">
        <v>117.69799999999999</v>
      </c>
      <c r="DE88" s="9">
        <v>203.16399999999999</v>
      </c>
      <c r="DF88" s="9">
        <v>84.733999999999995</v>
      </c>
      <c r="DG88" s="9">
        <v>118.431</v>
      </c>
      <c r="DH88" s="9">
        <v>2567.7159999999999</v>
      </c>
      <c r="DI88" s="9">
        <v>1408.096</v>
      </c>
      <c r="DJ88" s="9">
        <v>1159.6199999999999</v>
      </c>
      <c r="DK88" s="9">
        <v>1627.36</v>
      </c>
      <c r="DL88" s="9">
        <v>1067.6210000000001</v>
      </c>
      <c r="DM88" s="9">
        <v>559.73900000000003</v>
      </c>
      <c r="DN88" s="9">
        <v>940.35599999999999</v>
      </c>
      <c r="DO88" s="9">
        <v>340.47500000000002</v>
      </c>
      <c r="DP88" s="9">
        <v>599.88199999999995</v>
      </c>
      <c r="DQ88" s="9">
        <v>284.90199999999999</v>
      </c>
      <c r="DR88" s="9">
        <v>155.87899999999999</v>
      </c>
      <c r="DS88" s="9">
        <v>129.023</v>
      </c>
      <c r="DT88" s="9">
        <v>107.40300000000001</v>
      </c>
      <c r="DU88" s="9">
        <v>65.366</v>
      </c>
      <c r="DV88" s="9">
        <v>42.036999999999999</v>
      </c>
      <c r="DW88" s="9">
        <v>50.103000000000002</v>
      </c>
      <c r="DX88" s="9">
        <v>38.197000000000003</v>
      </c>
      <c r="DY88" s="9">
        <v>11.906000000000001</v>
      </c>
      <c r="DZ88" s="9">
        <v>36.207000000000001</v>
      </c>
      <c r="EA88" s="9">
        <v>25.372</v>
      </c>
      <c r="EB88" s="9">
        <v>10.835000000000001</v>
      </c>
      <c r="EC88" s="9">
        <v>13.896000000000001</v>
      </c>
      <c r="ED88" s="9">
        <v>12.824999999999999</v>
      </c>
      <c r="EE88" s="9">
        <v>1.071</v>
      </c>
      <c r="EF88" s="9">
        <v>57.3</v>
      </c>
      <c r="EG88" s="9">
        <v>27.169</v>
      </c>
      <c r="EH88" s="9">
        <v>30.131</v>
      </c>
      <c r="EI88" s="9">
        <v>208.042</v>
      </c>
      <c r="EJ88" s="9">
        <v>109.23099999999999</v>
      </c>
      <c r="EK88" s="9">
        <v>98.811999999999998</v>
      </c>
      <c r="EL88" s="9">
        <v>70.076999999999998</v>
      </c>
      <c r="EM88" s="9">
        <v>52.612000000000002</v>
      </c>
      <c r="EN88" s="9">
        <v>17.465</v>
      </c>
      <c r="EO88" s="9">
        <v>137.965</v>
      </c>
      <c r="EP88" s="9">
        <v>56.618000000000002</v>
      </c>
      <c r="EQ88" s="9">
        <v>81.346999999999994</v>
      </c>
      <c r="ER88" s="9">
        <v>108.721</v>
      </c>
      <c r="ES88" s="9">
        <v>81.918999999999997</v>
      </c>
      <c r="ET88" s="9">
        <v>26.802</v>
      </c>
      <c r="EU88" s="9">
        <v>176.18</v>
      </c>
      <c r="EV88" s="9">
        <v>73.959999999999994</v>
      </c>
      <c r="EW88" s="9">
        <v>102.221</v>
      </c>
      <c r="EX88" s="9">
        <v>174.172</v>
      </c>
      <c r="EY88" s="9">
        <v>81.99</v>
      </c>
      <c r="EZ88" s="9">
        <v>92.182000000000002</v>
      </c>
      <c r="FA88" s="9">
        <v>1938.8810000000001</v>
      </c>
      <c r="FB88" s="9">
        <v>1029.7840000000001</v>
      </c>
      <c r="FC88" s="9">
        <v>909.09699999999998</v>
      </c>
      <c r="FD88" s="9">
        <v>1345.001</v>
      </c>
      <c r="FE88" s="9">
        <v>862.25</v>
      </c>
      <c r="FF88" s="9">
        <v>482.75099999999998</v>
      </c>
      <c r="FG88" s="9">
        <v>593.88</v>
      </c>
      <c r="FH88" s="9">
        <v>167.53399999999999</v>
      </c>
      <c r="FI88" s="9">
        <v>426.34699999999998</v>
      </c>
      <c r="FJ88" s="9">
        <v>223.18600000000001</v>
      </c>
      <c r="FK88" s="9">
        <v>117.429</v>
      </c>
      <c r="FL88" s="9">
        <v>105.75700000000001</v>
      </c>
      <c r="FM88" s="9">
        <v>75.513999999999996</v>
      </c>
      <c r="FN88" s="9">
        <v>45.533000000000001</v>
      </c>
      <c r="FO88" s="9">
        <v>29.981000000000002</v>
      </c>
      <c r="FP88" s="9">
        <v>40.566000000000003</v>
      </c>
      <c r="FQ88" s="9">
        <v>30.318999999999999</v>
      </c>
      <c r="FR88" s="9">
        <v>10.246</v>
      </c>
      <c r="FS88" s="9">
        <v>29.225000000000001</v>
      </c>
      <c r="FT88" s="9">
        <v>20.05</v>
      </c>
      <c r="FU88" s="9">
        <v>9.1750000000000007</v>
      </c>
      <c r="FV88" s="9">
        <v>11.340999999999999</v>
      </c>
      <c r="FW88" s="9">
        <v>10.269</v>
      </c>
      <c r="FX88" s="9">
        <v>1.071</v>
      </c>
      <c r="FY88" s="9">
        <v>34.948</v>
      </c>
      <c r="FZ88" s="9">
        <v>15.214</v>
      </c>
      <c r="GA88" s="9">
        <v>19.734999999999999</v>
      </c>
      <c r="GB88" s="9">
        <v>171.702</v>
      </c>
      <c r="GC88" s="9">
        <v>85.396000000000001</v>
      </c>
      <c r="GD88" s="9">
        <v>86.307000000000002</v>
      </c>
      <c r="GE88" s="9">
        <v>61.49</v>
      </c>
      <c r="GF88" s="9">
        <v>45.018999999999998</v>
      </c>
      <c r="GG88" s="9">
        <v>16.472000000000001</v>
      </c>
      <c r="GH88" s="9">
        <v>110.212</v>
      </c>
      <c r="GI88" s="9">
        <v>40.377000000000002</v>
      </c>
      <c r="GJ88" s="9">
        <v>69.834999999999994</v>
      </c>
      <c r="GK88" s="9">
        <v>94.245000000000005</v>
      </c>
      <c r="GL88" s="9">
        <v>69.602000000000004</v>
      </c>
      <c r="GM88" s="9">
        <v>24.643999999999998</v>
      </c>
      <c r="GN88" s="9">
        <v>128.94</v>
      </c>
      <c r="GO88" s="9">
        <v>47.826999999999998</v>
      </c>
      <c r="GP88" s="9">
        <v>81.113</v>
      </c>
      <c r="GQ88" s="9">
        <v>139.43700000000001</v>
      </c>
      <c r="GR88" s="9">
        <v>60.427</v>
      </c>
      <c r="GS88" s="9">
        <v>79.010000000000005</v>
      </c>
      <c r="GT88" s="9">
        <v>628.83500000000004</v>
      </c>
      <c r="GU88" s="9">
        <v>378.31200000000001</v>
      </c>
      <c r="GV88" s="9">
        <v>250.523</v>
      </c>
      <c r="GW88" s="9">
        <v>282.35899999999998</v>
      </c>
      <c r="GX88" s="9">
        <v>205.37100000000001</v>
      </c>
      <c r="GY88" s="9">
        <v>76.988</v>
      </c>
      <c r="GZ88" s="9">
        <v>346.476</v>
      </c>
      <c r="HA88" s="9">
        <v>172.941</v>
      </c>
      <c r="HB88" s="9">
        <v>173.535</v>
      </c>
      <c r="HC88" s="9">
        <v>61.716000000000001</v>
      </c>
      <c r="HD88" s="9">
        <v>38.450000000000003</v>
      </c>
      <c r="HE88" s="9">
        <v>23.265999999999998</v>
      </c>
      <c r="HF88" s="9">
        <v>31.888999999999999</v>
      </c>
      <c r="HG88" s="9">
        <v>19.832999999999998</v>
      </c>
      <c r="HH88" s="9">
        <v>12.055999999999999</v>
      </c>
      <c r="HI88" s="9">
        <v>9.5370000000000008</v>
      </c>
      <c r="HJ88" s="9">
        <v>7.8769999999999998</v>
      </c>
      <c r="HK88" s="9">
        <v>1.66</v>
      </c>
      <c r="HL88" s="9">
        <v>6.9820000000000002</v>
      </c>
      <c r="HM88" s="9">
        <v>5.3220000000000001</v>
      </c>
      <c r="HN88" s="9">
        <v>1.66</v>
      </c>
      <c r="HO88" s="9">
        <v>2.5550000000000002</v>
      </c>
      <c r="HP88" s="9">
        <v>2.5550000000000002</v>
      </c>
      <c r="HQ88" s="9">
        <v>0</v>
      </c>
      <c r="HR88" s="9">
        <v>22.352</v>
      </c>
      <c r="HS88" s="9">
        <v>11.955</v>
      </c>
      <c r="HT88" s="9">
        <v>10.396000000000001</v>
      </c>
      <c r="HU88" s="9">
        <v>36.340000000000003</v>
      </c>
      <c r="HV88" s="9">
        <v>23.835000000000001</v>
      </c>
      <c r="HW88" s="9">
        <v>12.505000000000001</v>
      </c>
      <c r="HX88" s="9">
        <v>8.5869999999999997</v>
      </c>
      <c r="HY88" s="9">
        <v>7.593</v>
      </c>
      <c r="HZ88" s="9">
        <v>0.99299999999999999</v>
      </c>
      <c r="IA88" s="9">
        <v>27.753</v>
      </c>
      <c r="IB88" s="9">
        <v>16.242000000000001</v>
      </c>
      <c r="IC88" s="9">
        <v>11.512</v>
      </c>
      <c r="ID88" s="9">
        <v>14.476000000000001</v>
      </c>
      <c r="IE88" s="9">
        <v>12.318</v>
      </c>
      <c r="IF88" s="9">
        <v>2.1579999999999999</v>
      </c>
      <c r="IG88" s="9">
        <v>47.24</v>
      </c>
      <c r="IH88" s="9">
        <v>26.132000000000001</v>
      </c>
      <c r="II88" s="9">
        <v>21.108000000000001</v>
      </c>
      <c r="IJ88" s="9">
        <v>34.734999999999999</v>
      </c>
      <c r="IK88" s="9">
        <v>21.564</v>
      </c>
      <c r="IL88" s="9">
        <v>13.172000000000001</v>
      </c>
      <c r="IM88" s="9">
        <v>4072.7739999999999</v>
      </c>
      <c r="IN88" s="9">
        <v>2153.6170000000002</v>
      </c>
      <c r="IO88" s="9">
        <v>1919.1579999999999</v>
      </c>
      <c r="IP88" s="9">
        <v>2843.518</v>
      </c>
      <c r="IQ88" s="9">
        <v>1726.1579999999999</v>
      </c>
    </row>
    <row r="89" spans="1:251">
      <c r="A89" s="10">
        <v>44197</v>
      </c>
      <c r="B89" s="9">
        <v>14.531000000000001</v>
      </c>
      <c r="C89" s="9">
        <v>29.863</v>
      </c>
      <c r="D89" s="9">
        <v>377.93</v>
      </c>
      <c r="E89" s="9">
        <v>220.61199999999999</v>
      </c>
      <c r="F89" s="9">
        <v>157.31800000000001</v>
      </c>
      <c r="G89" s="9">
        <v>178.79499999999999</v>
      </c>
      <c r="H89" s="9">
        <v>138.495</v>
      </c>
      <c r="I89" s="9">
        <v>40.299999999999997</v>
      </c>
      <c r="J89" s="9">
        <v>199.13499999999999</v>
      </c>
      <c r="K89" s="9">
        <v>82.117000000000004</v>
      </c>
      <c r="L89" s="9">
        <v>117.018</v>
      </c>
      <c r="M89" s="9">
        <v>224.56700000000001</v>
      </c>
      <c r="N89" s="9">
        <v>169.05699999999999</v>
      </c>
      <c r="O89" s="9">
        <v>55.51</v>
      </c>
      <c r="P89" s="9">
        <v>221.68799999999999</v>
      </c>
      <c r="Q89" s="9">
        <v>88.516999999999996</v>
      </c>
      <c r="R89" s="9">
        <v>133.17099999999999</v>
      </c>
      <c r="S89" s="9">
        <v>240.97900000000001</v>
      </c>
      <c r="T89" s="9">
        <v>110.31699999999999</v>
      </c>
      <c r="U89" s="9">
        <v>130.66300000000001</v>
      </c>
      <c r="V89" s="9">
        <v>2840.1439999999998</v>
      </c>
      <c r="W89" s="9">
        <v>1516.9069999999999</v>
      </c>
      <c r="X89" s="9">
        <v>1323.2370000000001</v>
      </c>
      <c r="Y89" s="9">
        <v>2133.8359999999998</v>
      </c>
      <c r="Z89" s="9">
        <v>1382.6849999999999</v>
      </c>
      <c r="AA89" s="9">
        <v>751.15099999999995</v>
      </c>
      <c r="AB89" s="9">
        <v>706.30799999999999</v>
      </c>
      <c r="AC89" s="9">
        <v>134.22200000000001</v>
      </c>
      <c r="AD89" s="9">
        <v>572.08600000000001</v>
      </c>
      <c r="AE89" s="9">
        <v>359.67500000000001</v>
      </c>
      <c r="AF89" s="9">
        <v>192.922</v>
      </c>
      <c r="AG89" s="9">
        <v>166.75299999999999</v>
      </c>
      <c r="AH89" s="9">
        <v>97.899000000000001</v>
      </c>
      <c r="AI89" s="9">
        <v>56.173000000000002</v>
      </c>
      <c r="AJ89" s="9">
        <v>41.725999999999999</v>
      </c>
      <c r="AK89" s="9">
        <v>56.485999999999997</v>
      </c>
      <c r="AL89" s="9">
        <v>42.737000000000002</v>
      </c>
      <c r="AM89" s="9">
        <v>13.749000000000001</v>
      </c>
      <c r="AN89" s="9">
        <v>35.087000000000003</v>
      </c>
      <c r="AO89" s="9">
        <v>25.593</v>
      </c>
      <c r="AP89" s="9">
        <v>9.4939999999999998</v>
      </c>
      <c r="AQ89" s="9">
        <v>21.399000000000001</v>
      </c>
      <c r="AR89" s="9">
        <v>17.143999999999998</v>
      </c>
      <c r="AS89" s="9">
        <v>4.2549999999999999</v>
      </c>
      <c r="AT89" s="9">
        <v>41.412999999999997</v>
      </c>
      <c r="AU89" s="9">
        <v>13.436</v>
      </c>
      <c r="AV89" s="9">
        <v>27.977</v>
      </c>
      <c r="AW89" s="9">
        <v>297.97399999999999</v>
      </c>
      <c r="AX89" s="9">
        <v>157.589</v>
      </c>
      <c r="AY89" s="9">
        <v>140.38399999999999</v>
      </c>
      <c r="AZ89" s="9">
        <v>142.34800000000001</v>
      </c>
      <c r="BA89" s="9">
        <v>109.65900000000001</v>
      </c>
      <c r="BB89" s="9">
        <v>32.688000000000002</v>
      </c>
      <c r="BC89" s="9">
        <v>155.626</v>
      </c>
      <c r="BD89" s="9">
        <v>47.93</v>
      </c>
      <c r="BE89" s="9">
        <v>107.696</v>
      </c>
      <c r="BF89" s="9">
        <v>181.584</v>
      </c>
      <c r="BG89" s="9">
        <v>137.851</v>
      </c>
      <c r="BH89" s="9">
        <v>43.732999999999997</v>
      </c>
      <c r="BI89" s="9">
        <v>178.09100000000001</v>
      </c>
      <c r="BJ89" s="9">
        <v>55.070999999999998</v>
      </c>
      <c r="BK89" s="9">
        <v>123.02</v>
      </c>
      <c r="BL89" s="9">
        <v>190.71299999999999</v>
      </c>
      <c r="BM89" s="9">
        <v>73.522999999999996</v>
      </c>
      <c r="BN89" s="9">
        <v>117.19</v>
      </c>
      <c r="BO89" s="9">
        <v>2576.0360000000001</v>
      </c>
      <c r="BP89" s="9">
        <v>1339.796</v>
      </c>
      <c r="BQ89" s="9">
        <v>1236.239</v>
      </c>
      <c r="BR89" s="9">
        <v>1940.164</v>
      </c>
      <c r="BS89" s="9">
        <v>1185.845</v>
      </c>
      <c r="BT89" s="9">
        <v>754.32</v>
      </c>
      <c r="BU89" s="9">
        <v>635.87099999999998</v>
      </c>
      <c r="BV89" s="9">
        <v>153.952</v>
      </c>
      <c r="BW89" s="9">
        <v>481.92</v>
      </c>
      <c r="BX89" s="9">
        <v>333.67099999999999</v>
      </c>
      <c r="BY89" s="9">
        <v>175.9</v>
      </c>
      <c r="BZ89" s="9">
        <v>157.77099999999999</v>
      </c>
      <c r="CA89" s="9">
        <v>90.341999999999999</v>
      </c>
      <c r="CB89" s="9">
        <v>58.637</v>
      </c>
      <c r="CC89" s="9">
        <v>31.704000000000001</v>
      </c>
      <c r="CD89" s="9">
        <v>55.018999999999998</v>
      </c>
      <c r="CE89" s="9">
        <v>41.868000000000002</v>
      </c>
      <c r="CF89" s="9">
        <v>13.15</v>
      </c>
      <c r="CG89" s="9">
        <v>36.216999999999999</v>
      </c>
      <c r="CH89" s="9">
        <v>26.588000000000001</v>
      </c>
      <c r="CI89" s="9">
        <v>9.6289999999999996</v>
      </c>
      <c r="CJ89" s="9">
        <v>18.802</v>
      </c>
      <c r="CK89" s="9">
        <v>15.28</v>
      </c>
      <c r="CL89" s="9">
        <v>3.5209999999999999</v>
      </c>
      <c r="CM89" s="9">
        <v>35.323</v>
      </c>
      <c r="CN89" s="9">
        <v>16.768999999999998</v>
      </c>
      <c r="CO89" s="9">
        <v>18.553999999999998</v>
      </c>
      <c r="CP89" s="9">
        <v>281.83100000000002</v>
      </c>
      <c r="CQ89" s="9">
        <v>143.12799999999999</v>
      </c>
      <c r="CR89" s="9">
        <v>138.703</v>
      </c>
      <c r="CS89" s="9">
        <v>123.154</v>
      </c>
      <c r="CT89" s="9">
        <v>83.442999999999998</v>
      </c>
      <c r="CU89" s="9">
        <v>39.710999999999999</v>
      </c>
      <c r="CV89" s="9">
        <v>158.67699999999999</v>
      </c>
      <c r="CW89" s="9">
        <v>59.685000000000002</v>
      </c>
      <c r="CX89" s="9">
        <v>98.992000000000004</v>
      </c>
      <c r="CY89" s="9">
        <v>162.845</v>
      </c>
      <c r="CZ89" s="9">
        <v>112.773</v>
      </c>
      <c r="DA89" s="9">
        <v>50.072000000000003</v>
      </c>
      <c r="DB89" s="9">
        <v>170.82599999999999</v>
      </c>
      <c r="DC89" s="9">
        <v>63.127000000000002</v>
      </c>
      <c r="DD89" s="9">
        <v>107.699</v>
      </c>
      <c r="DE89" s="9">
        <v>194.89400000000001</v>
      </c>
      <c r="DF89" s="9">
        <v>86.272999999999996</v>
      </c>
      <c r="DG89" s="9">
        <v>108.621</v>
      </c>
      <c r="DH89" s="9">
        <v>2503.88</v>
      </c>
      <c r="DI89" s="9">
        <v>1378.9169999999999</v>
      </c>
      <c r="DJ89" s="9">
        <v>1124.962</v>
      </c>
      <c r="DK89" s="9">
        <v>1601.837</v>
      </c>
      <c r="DL89" s="9">
        <v>1046.18</v>
      </c>
      <c r="DM89" s="9">
        <v>555.65599999999995</v>
      </c>
      <c r="DN89" s="9">
        <v>902.04300000000001</v>
      </c>
      <c r="DO89" s="9">
        <v>332.73700000000002</v>
      </c>
      <c r="DP89" s="9">
        <v>569.30600000000004</v>
      </c>
      <c r="DQ89" s="9">
        <v>290.86099999999999</v>
      </c>
      <c r="DR89" s="9">
        <v>176.215</v>
      </c>
      <c r="DS89" s="9">
        <v>114.646</v>
      </c>
      <c r="DT89" s="9">
        <v>116.227</v>
      </c>
      <c r="DU89" s="9">
        <v>77.311000000000007</v>
      </c>
      <c r="DV89" s="9">
        <v>38.915999999999997</v>
      </c>
      <c r="DW89" s="9">
        <v>55.908000000000001</v>
      </c>
      <c r="DX89" s="9">
        <v>43.77</v>
      </c>
      <c r="DY89" s="9">
        <v>12.138</v>
      </c>
      <c r="DZ89" s="9">
        <v>33.537999999999997</v>
      </c>
      <c r="EA89" s="9">
        <v>24.358000000000001</v>
      </c>
      <c r="EB89" s="9">
        <v>9.18</v>
      </c>
      <c r="EC89" s="9">
        <v>22.37</v>
      </c>
      <c r="ED89" s="9">
        <v>19.411999999999999</v>
      </c>
      <c r="EE89" s="9">
        <v>2.9580000000000002</v>
      </c>
      <c r="EF89" s="9">
        <v>60.319000000000003</v>
      </c>
      <c r="EG89" s="9">
        <v>33.540999999999997</v>
      </c>
      <c r="EH89" s="9">
        <v>26.777999999999999</v>
      </c>
      <c r="EI89" s="9">
        <v>206.23500000000001</v>
      </c>
      <c r="EJ89" s="9">
        <v>117.776</v>
      </c>
      <c r="EK89" s="9">
        <v>88.459000000000003</v>
      </c>
      <c r="EL89" s="9">
        <v>75.168999999999997</v>
      </c>
      <c r="EM89" s="9">
        <v>57.74</v>
      </c>
      <c r="EN89" s="9">
        <v>17.428000000000001</v>
      </c>
      <c r="EO89" s="9">
        <v>131.06700000000001</v>
      </c>
      <c r="EP89" s="9">
        <v>60.036000000000001</v>
      </c>
      <c r="EQ89" s="9">
        <v>71.031000000000006</v>
      </c>
      <c r="ER89" s="9">
        <v>121.04600000000001</v>
      </c>
      <c r="ES89" s="9">
        <v>94.36</v>
      </c>
      <c r="ET89" s="9">
        <v>26.687000000000001</v>
      </c>
      <c r="EU89" s="9">
        <v>169.815</v>
      </c>
      <c r="EV89" s="9">
        <v>81.855000000000004</v>
      </c>
      <c r="EW89" s="9">
        <v>87.96</v>
      </c>
      <c r="EX89" s="9">
        <v>164.60499999999999</v>
      </c>
      <c r="EY89" s="9">
        <v>84.394000000000005</v>
      </c>
      <c r="EZ89" s="9">
        <v>80.210999999999999</v>
      </c>
      <c r="FA89" s="9">
        <v>1896.8320000000001</v>
      </c>
      <c r="FB89" s="9">
        <v>1009.417</v>
      </c>
      <c r="FC89" s="9">
        <v>887.41499999999996</v>
      </c>
      <c r="FD89" s="9">
        <v>1320.9639999999999</v>
      </c>
      <c r="FE89" s="9">
        <v>840.72199999999998</v>
      </c>
      <c r="FF89" s="9">
        <v>480.24200000000002</v>
      </c>
      <c r="FG89" s="9">
        <v>575.86800000000005</v>
      </c>
      <c r="FH89" s="9">
        <v>168.69499999999999</v>
      </c>
      <c r="FI89" s="9">
        <v>407.173</v>
      </c>
      <c r="FJ89" s="9">
        <v>225.833</v>
      </c>
      <c r="FK89" s="9">
        <v>130.76</v>
      </c>
      <c r="FL89" s="9">
        <v>95.072999999999993</v>
      </c>
      <c r="FM89" s="9">
        <v>81.632000000000005</v>
      </c>
      <c r="FN89" s="9">
        <v>50.417000000000002</v>
      </c>
      <c r="FO89" s="9">
        <v>31.216000000000001</v>
      </c>
      <c r="FP89" s="9">
        <v>44.460999999999999</v>
      </c>
      <c r="FQ89" s="9">
        <v>33.89</v>
      </c>
      <c r="FR89" s="9">
        <v>10.571</v>
      </c>
      <c r="FS89" s="9">
        <v>26.524999999999999</v>
      </c>
      <c r="FT89" s="9">
        <v>17.838000000000001</v>
      </c>
      <c r="FU89" s="9">
        <v>8.6869999999999994</v>
      </c>
      <c r="FV89" s="9">
        <v>17.936</v>
      </c>
      <c r="FW89" s="9">
        <v>16.052</v>
      </c>
      <c r="FX89" s="9">
        <v>1.8839999999999999</v>
      </c>
      <c r="FY89" s="9">
        <v>37.171999999999997</v>
      </c>
      <c r="FZ89" s="9">
        <v>16.527000000000001</v>
      </c>
      <c r="GA89" s="9">
        <v>20.645</v>
      </c>
      <c r="GB89" s="9">
        <v>170.32599999999999</v>
      </c>
      <c r="GC89" s="9">
        <v>94.831000000000003</v>
      </c>
      <c r="GD89" s="9">
        <v>75.495000000000005</v>
      </c>
      <c r="GE89" s="9">
        <v>65.343999999999994</v>
      </c>
      <c r="GF89" s="9">
        <v>49.253</v>
      </c>
      <c r="GG89" s="9">
        <v>16.09</v>
      </c>
      <c r="GH89" s="9">
        <v>104.982</v>
      </c>
      <c r="GI89" s="9">
        <v>45.576999999999998</v>
      </c>
      <c r="GJ89" s="9">
        <v>59.405000000000001</v>
      </c>
      <c r="GK89" s="9">
        <v>101.56699999999999</v>
      </c>
      <c r="GL89" s="9">
        <v>77.786000000000001</v>
      </c>
      <c r="GM89" s="9">
        <v>23.780999999999999</v>
      </c>
      <c r="GN89" s="9">
        <v>124.26600000000001</v>
      </c>
      <c r="GO89" s="9">
        <v>52.973999999999997</v>
      </c>
      <c r="GP89" s="9">
        <v>71.292000000000002</v>
      </c>
      <c r="GQ89" s="9">
        <v>131.50700000000001</v>
      </c>
      <c r="GR89" s="9">
        <v>63.414999999999999</v>
      </c>
      <c r="GS89" s="9">
        <v>68.091999999999999</v>
      </c>
      <c r="GT89" s="9">
        <v>607.048</v>
      </c>
      <c r="GU89" s="9">
        <v>369.5</v>
      </c>
      <c r="GV89" s="9">
        <v>237.548</v>
      </c>
      <c r="GW89" s="9">
        <v>280.87299999999999</v>
      </c>
      <c r="GX89" s="9">
        <v>205.458</v>
      </c>
      <c r="GY89" s="9">
        <v>75.414000000000001</v>
      </c>
      <c r="GZ89" s="9">
        <v>326.17500000000001</v>
      </c>
      <c r="HA89" s="9">
        <v>164.042</v>
      </c>
      <c r="HB89" s="9">
        <v>162.13300000000001</v>
      </c>
      <c r="HC89" s="9">
        <v>65.028000000000006</v>
      </c>
      <c r="HD89" s="9">
        <v>45.454999999999998</v>
      </c>
      <c r="HE89" s="9">
        <v>19.573</v>
      </c>
      <c r="HF89" s="9">
        <v>34.594000000000001</v>
      </c>
      <c r="HG89" s="9">
        <v>26.893999999999998</v>
      </c>
      <c r="HH89" s="9">
        <v>7.7</v>
      </c>
      <c r="HI89" s="9">
        <v>11.446999999999999</v>
      </c>
      <c r="HJ89" s="9">
        <v>9.8800000000000008</v>
      </c>
      <c r="HK89" s="9">
        <v>1.5669999999999999</v>
      </c>
      <c r="HL89" s="9">
        <v>7.0129999999999999</v>
      </c>
      <c r="HM89" s="9">
        <v>6.52</v>
      </c>
      <c r="HN89" s="9">
        <v>0.49299999999999999</v>
      </c>
      <c r="HO89" s="9">
        <v>4.4340000000000002</v>
      </c>
      <c r="HP89" s="9">
        <v>3.36</v>
      </c>
      <c r="HQ89" s="9">
        <v>1.073</v>
      </c>
      <c r="HR89" s="9">
        <v>23.146999999999998</v>
      </c>
      <c r="HS89" s="9">
        <v>17.013999999999999</v>
      </c>
      <c r="HT89" s="9">
        <v>6.1340000000000003</v>
      </c>
      <c r="HU89" s="9">
        <v>35.908999999999999</v>
      </c>
      <c r="HV89" s="9">
        <v>22.946000000000002</v>
      </c>
      <c r="HW89" s="9">
        <v>12.964</v>
      </c>
      <c r="HX89" s="9">
        <v>9.8249999999999993</v>
      </c>
      <c r="HY89" s="9">
        <v>8.4870000000000001</v>
      </c>
      <c r="HZ89" s="9">
        <v>1.3380000000000001</v>
      </c>
      <c r="IA89" s="9">
        <v>26.084</v>
      </c>
      <c r="IB89" s="9">
        <v>14.459</v>
      </c>
      <c r="IC89" s="9">
        <v>11.625</v>
      </c>
      <c r="ID89" s="9">
        <v>19.478999999999999</v>
      </c>
      <c r="IE89" s="9">
        <v>16.574000000000002</v>
      </c>
      <c r="IF89" s="9">
        <v>2.9049999999999998</v>
      </c>
      <c r="IG89" s="9">
        <v>45.548999999999999</v>
      </c>
      <c r="IH89" s="9">
        <v>28.881</v>
      </c>
      <c r="II89" s="9">
        <v>16.667999999999999</v>
      </c>
      <c r="IJ89" s="9">
        <v>33.097999999999999</v>
      </c>
      <c r="IK89" s="9">
        <v>20.978999999999999</v>
      </c>
      <c r="IL89" s="9">
        <v>12.119</v>
      </c>
      <c r="IM89" s="9">
        <v>3971.2469999999998</v>
      </c>
      <c r="IN89" s="9">
        <v>2119.5300000000002</v>
      </c>
      <c r="IO89" s="9">
        <v>1851.7159999999999</v>
      </c>
      <c r="IP89" s="9">
        <v>2799.1889999999999</v>
      </c>
      <c r="IQ89" s="9">
        <v>1716.5920000000001</v>
      </c>
    </row>
    <row r="90" spans="1:251">
      <c r="A90" s="10">
        <v>44228</v>
      </c>
      <c r="B90" s="9">
        <v>29.638999999999999</v>
      </c>
      <c r="C90" s="9">
        <v>24.393000000000001</v>
      </c>
      <c r="D90" s="9">
        <v>373.99799999999999</v>
      </c>
      <c r="E90" s="9">
        <v>219.73500000000001</v>
      </c>
      <c r="F90" s="9">
        <v>154.26300000000001</v>
      </c>
      <c r="G90" s="9">
        <v>171.13300000000001</v>
      </c>
      <c r="H90" s="9">
        <v>135.81899999999999</v>
      </c>
      <c r="I90" s="9">
        <v>35.314</v>
      </c>
      <c r="J90" s="9">
        <v>202.86600000000001</v>
      </c>
      <c r="K90" s="9">
        <v>83.917000000000002</v>
      </c>
      <c r="L90" s="9">
        <v>118.949</v>
      </c>
      <c r="M90" s="9">
        <v>212.922</v>
      </c>
      <c r="N90" s="9">
        <v>166.11</v>
      </c>
      <c r="O90" s="9">
        <v>46.811999999999998</v>
      </c>
      <c r="P90" s="9">
        <v>226.09899999999999</v>
      </c>
      <c r="Q90" s="9">
        <v>93.997</v>
      </c>
      <c r="R90" s="9">
        <v>132.102</v>
      </c>
      <c r="S90" s="9">
        <v>244.98400000000001</v>
      </c>
      <c r="T90" s="9">
        <v>113.947</v>
      </c>
      <c r="U90" s="9">
        <v>131.03800000000001</v>
      </c>
      <c r="V90" s="9">
        <v>2898.3429999999998</v>
      </c>
      <c r="W90" s="9">
        <v>1537.723</v>
      </c>
      <c r="X90" s="9">
        <v>1360.62</v>
      </c>
      <c r="Y90" s="9">
        <v>2182.6750000000002</v>
      </c>
      <c r="Z90" s="9">
        <v>1403.0239999999999</v>
      </c>
      <c r="AA90" s="9">
        <v>779.65099999999995</v>
      </c>
      <c r="AB90" s="9">
        <v>715.66800000000001</v>
      </c>
      <c r="AC90" s="9">
        <v>134.69999999999999</v>
      </c>
      <c r="AD90" s="9">
        <v>580.96799999999996</v>
      </c>
      <c r="AE90" s="9">
        <v>360.66199999999998</v>
      </c>
      <c r="AF90" s="9">
        <v>194.23699999999999</v>
      </c>
      <c r="AG90" s="9">
        <v>166.42500000000001</v>
      </c>
      <c r="AH90" s="9">
        <v>96.188999999999993</v>
      </c>
      <c r="AI90" s="9">
        <v>46.573999999999998</v>
      </c>
      <c r="AJ90" s="9">
        <v>49.615000000000002</v>
      </c>
      <c r="AK90" s="9">
        <v>51.542000000000002</v>
      </c>
      <c r="AL90" s="9">
        <v>36.942</v>
      </c>
      <c r="AM90" s="9">
        <v>14.601000000000001</v>
      </c>
      <c r="AN90" s="9">
        <v>31.283000000000001</v>
      </c>
      <c r="AO90" s="9">
        <v>21.356000000000002</v>
      </c>
      <c r="AP90" s="9">
        <v>9.9269999999999996</v>
      </c>
      <c r="AQ90" s="9">
        <v>20.260000000000002</v>
      </c>
      <c r="AR90" s="9">
        <v>15.586</v>
      </c>
      <c r="AS90" s="9">
        <v>4.673</v>
      </c>
      <c r="AT90" s="9">
        <v>44.646999999999998</v>
      </c>
      <c r="AU90" s="9">
        <v>9.6319999999999997</v>
      </c>
      <c r="AV90" s="9">
        <v>35.015000000000001</v>
      </c>
      <c r="AW90" s="9">
        <v>300.49099999999999</v>
      </c>
      <c r="AX90" s="9">
        <v>161.98099999999999</v>
      </c>
      <c r="AY90" s="9">
        <v>138.51</v>
      </c>
      <c r="AZ90" s="9">
        <v>148.69499999999999</v>
      </c>
      <c r="BA90" s="9">
        <v>112.57</v>
      </c>
      <c r="BB90" s="9">
        <v>36.125999999999998</v>
      </c>
      <c r="BC90" s="9">
        <v>151.79599999999999</v>
      </c>
      <c r="BD90" s="9">
        <v>49.411000000000001</v>
      </c>
      <c r="BE90" s="9">
        <v>102.38500000000001</v>
      </c>
      <c r="BF90" s="9">
        <v>187.06399999999999</v>
      </c>
      <c r="BG90" s="9">
        <v>139.935</v>
      </c>
      <c r="BH90" s="9">
        <v>47.128999999999998</v>
      </c>
      <c r="BI90" s="9">
        <v>173.59800000000001</v>
      </c>
      <c r="BJ90" s="9">
        <v>54.302</v>
      </c>
      <c r="BK90" s="9">
        <v>119.29600000000001</v>
      </c>
      <c r="BL90" s="9">
        <v>183.07900000000001</v>
      </c>
      <c r="BM90" s="9">
        <v>70.766999999999996</v>
      </c>
      <c r="BN90" s="9">
        <v>112.312</v>
      </c>
      <c r="BO90" s="9">
        <v>2649.04</v>
      </c>
      <c r="BP90" s="9">
        <v>1365.4659999999999</v>
      </c>
      <c r="BQ90" s="9">
        <v>1283.5740000000001</v>
      </c>
      <c r="BR90" s="9">
        <v>2010.241</v>
      </c>
      <c r="BS90" s="9">
        <v>1221.19</v>
      </c>
      <c r="BT90" s="9">
        <v>789.05200000000002</v>
      </c>
      <c r="BU90" s="9">
        <v>638.798</v>
      </c>
      <c r="BV90" s="9">
        <v>144.27600000000001</v>
      </c>
      <c r="BW90" s="9">
        <v>494.52199999999999</v>
      </c>
      <c r="BX90" s="9">
        <v>325.80799999999999</v>
      </c>
      <c r="BY90" s="9">
        <v>172.22200000000001</v>
      </c>
      <c r="BZ90" s="9">
        <v>153.58500000000001</v>
      </c>
      <c r="CA90" s="9">
        <v>102.934</v>
      </c>
      <c r="CB90" s="9">
        <v>59.222000000000001</v>
      </c>
      <c r="CC90" s="9">
        <v>43.712000000000003</v>
      </c>
      <c r="CD90" s="9">
        <v>56.131999999999998</v>
      </c>
      <c r="CE90" s="9">
        <v>39.616</v>
      </c>
      <c r="CF90" s="9">
        <v>16.516999999999999</v>
      </c>
      <c r="CG90" s="9">
        <v>36.103999999999999</v>
      </c>
      <c r="CH90" s="9">
        <v>25.657</v>
      </c>
      <c r="CI90" s="9">
        <v>10.446999999999999</v>
      </c>
      <c r="CJ90" s="9">
        <v>20.027999999999999</v>
      </c>
      <c r="CK90" s="9">
        <v>13.959</v>
      </c>
      <c r="CL90" s="9">
        <v>6.069</v>
      </c>
      <c r="CM90" s="9">
        <v>46.802</v>
      </c>
      <c r="CN90" s="9">
        <v>19.606000000000002</v>
      </c>
      <c r="CO90" s="9">
        <v>27.196000000000002</v>
      </c>
      <c r="CP90" s="9">
        <v>259.48399999999998</v>
      </c>
      <c r="CQ90" s="9">
        <v>135.28100000000001</v>
      </c>
      <c r="CR90" s="9">
        <v>124.203</v>
      </c>
      <c r="CS90" s="9">
        <v>110.00700000000001</v>
      </c>
      <c r="CT90" s="9">
        <v>80.266999999999996</v>
      </c>
      <c r="CU90" s="9">
        <v>29.74</v>
      </c>
      <c r="CV90" s="9">
        <v>149.47800000000001</v>
      </c>
      <c r="CW90" s="9">
        <v>55.014000000000003</v>
      </c>
      <c r="CX90" s="9">
        <v>94.462999999999994</v>
      </c>
      <c r="CY90" s="9">
        <v>152.76300000000001</v>
      </c>
      <c r="CZ90" s="9">
        <v>109.712</v>
      </c>
      <c r="DA90" s="9">
        <v>43.051000000000002</v>
      </c>
      <c r="DB90" s="9">
        <v>173.04499999999999</v>
      </c>
      <c r="DC90" s="9">
        <v>62.511000000000003</v>
      </c>
      <c r="DD90" s="9">
        <v>110.53400000000001</v>
      </c>
      <c r="DE90" s="9">
        <v>185.58199999999999</v>
      </c>
      <c r="DF90" s="9">
        <v>80.671000000000006</v>
      </c>
      <c r="DG90" s="9">
        <v>104.911</v>
      </c>
      <c r="DH90" s="9">
        <v>2599.2620000000002</v>
      </c>
      <c r="DI90" s="9">
        <v>1428.6179999999999</v>
      </c>
      <c r="DJ90" s="9">
        <v>1170.644</v>
      </c>
      <c r="DK90" s="9">
        <v>1651.6320000000001</v>
      </c>
      <c r="DL90" s="9">
        <v>1074.421</v>
      </c>
      <c r="DM90" s="9">
        <v>577.21</v>
      </c>
      <c r="DN90" s="9">
        <v>947.63</v>
      </c>
      <c r="DO90" s="9">
        <v>354.19600000000003</v>
      </c>
      <c r="DP90" s="9">
        <v>593.43399999999997</v>
      </c>
      <c r="DQ90" s="9">
        <v>311.79399999999998</v>
      </c>
      <c r="DR90" s="9">
        <v>168.85</v>
      </c>
      <c r="DS90" s="9">
        <v>142.94399999999999</v>
      </c>
      <c r="DT90" s="9">
        <v>132.51400000000001</v>
      </c>
      <c r="DU90" s="9">
        <v>73.974000000000004</v>
      </c>
      <c r="DV90" s="9">
        <v>58.54</v>
      </c>
      <c r="DW90" s="9">
        <v>53.926000000000002</v>
      </c>
      <c r="DX90" s="9">
        <v>40.008000000000003</v>
      </c>
      <c r="DY90" s="9">
        <v>13.917</v>
      </c>
      <c r="DZ90" s="9">
        <v>37.247999999999998</v>
      </c>
      <c r="EA90" s="9">
        <v>28.221</v>
      </c>
      <c r="EB90" s="9">
        <v>9.0269999999999992</v>
      </c>
      <c r="EC90" s="9">
        <v>16.677</v>
      </c>
      <c r="ED90" s="9">
        <v>11.787000000000001</v>
      </c>
      <c r="EE90" s="9">
        <v>4.8899999999999997</v>
      </c>
      <c r="EF90" s="9">
        <v>78.588999999999999</v>
      </c>
      <c r="EG90" s="9">
        <v>33.966000000000001</v>
      </c>
      <c r="EH90" s="9">
        <v>44.622999999999998</v>
      </c>
      <c r="EI90" s="9">
        <v>222.012</v>
      </c>
      <c r="EJ90" s="9">
        <v>120.997</v>
      </c>
      <c r="EK90" s="9">
        <v>101.015</v>
      </c>
      <c r="EL90" s="9">
        <v>76.8</v>
      </c>
      <c r="EM90" s="9">
        <v>56.334000000000003</v>
      </c>
      <c r="EN90" s="9">
        <v>20.465</v>
      </c>
      <c r="EO90" s="9">
        <v>145.21199999999999</v>
      </c>
      <c r="EP90" s="9">
        <v>64.662999999999997</v>
      </c>
      <c r="EQ90" s="9">
        <v>80.549000000000007</v>
      </c>
      <c r="ER90" s="9">
        <v>116.581</v>
      </c>
      <c r="ES90" s="9">
        <v>85.486000000000004</v>
      </c>
      <c r="ET90" s="9">
        <v>31.094999999999999</v>
      </c>
      <c r="EU90" s="9">
        <v>195.21299999999999</v>
      </c>
      <c r="EV90" s="9">
        <v>83.364000000000004</v>
      </c>
      <c r="EW90" s="9">
        <v>111.849</v>
      </c>
      <c r="EX90" s="9">
        <v>182.46</v>
      </c>
      <c r="EY90" s="9">
        <v>92.884</v>
      </c>
      <c r="EZ90" s="9">
        <v>89.575999999999993</v>
      </c>
      <c r="FA90" s="9">
        <v>1944.6880000000001</v>
      </c>
      <c r="FB90" s="9">
        <v>1030.691</v>
      </c>
      <c r="FC90" s="9">
        <v>913.99599999999998</v>
      </c>
      <c r="FD90" s="9">
        <v>1353.8820000000001</v>
      </c>
      <c r="FE90" s="9">
        <v>855.72699999999998</v>
      </c>
      <c r="FF90" s="9">
        <v>498.15499999999997</v>
      </c>
      <c r="FG90" s="9">
        <v>590.80600000000004</v>
      </c>
      <c r="FH90" s="9">
        <v>174.965</v>
      </c>
      <c r="FI90" s="9">
        <v>415.84100000000001</v>
      </c>
      <c r="FJ90" s="9">
        <v>231.00399999999999</v>
      </c>
      <c r="FK90" s="9">
        <v>124.54900000000001</v>
      </c>
      <c r="FL90" s="9">
        <v>106.455</v>
      </c>
      <c r="FM90" s="9">
        <v>86.552000000000007</v>
      </c>
      <c r="FN90" s="9">
        <v>49.238999999999997</v>
      </c>
      <c r="FO90" s="9">
        <v>37.313000000000002</v>
      </c>
      <c r="FP90" s="9">
        <v>43.411000000000001</v>
      </c>
      <c r="FQ90" s="9">
        <v>32.601999999999997</v>
      </c>
      <c r="FR90" s="9">
        <v>10.808999999999999</v>
      </c>
      <c r="FS90" s="9">
        <v>30.24</v>
      </c>
      <c r="FT90" s="9">
        <v>22.172999999999998</v>
      </c>
      <c r="FU90" s="9">
        <v>8.0670000000000002</v>
      </c>
      <c r="FV90" s="9">
        <v>13.170999999999999</v>
      </c>
      <c r="FW90" s="9">
        <v>10.429</v>
      </c>
      <c r="FX90" s="9">
        <v>2.742</v>
      </c>
      <c r="FY90" s="9">
        <v>43.140999999999998</v>
      </c>
      <c r="FZ90" s="9">
        <v>16.637</v>
      </c>
      <c r="GA90" s="9">
        <v>26.504000000000001</v>
      </c>
      <c r="GB90" s="9">
        <v>175.94200000000001</v>
      </c>
      <c r="GC90" s="9">
        <v>93.853999999999999</v>
      </c>
      <c r="GD90" s="9">
        <v>82.087999999999994</v>
      </c>
      <c r="GE90" s="9">
        <v>65.119</v>
      </c>
      <c r="GF90" s="9">
        <v>47.039000000000001</v>
      </c>
      <c r="GG90" s="9">
        <v>18.079999999999998</v>
      </c>
      <c r="GH90" s="9">
        <v>110.82299999999999</v>
      </c>
      <c r="GI90" s="9">
        <v>46.814999999999998</v>
      </c>
      <c r="GJ90" s="9">
        <v>64.007999999999996</v>
      </c>
      <c r="GK90" s="9">
        <v>96.811999999999998</v>
      </c>
      <c r="GL90" s="9">
        <v>70.771000000000001</v>
      </c>
      <c r="GM90" s="9">
        <v>26.041</v>
      </c>
      <c r="GN90" s="9">
        <v>134.191</v>
      </c>
      <c r="GO90" s="9">
        <v>53.777999999999999</v>
      </c>
      <c r="GP90" s="9">
        <v>80.412999999999997</v>
      </c>
      <c r="GQ90" s="9">
        <v>141.06299999999999</v>
      </c>
      <c r="GR90" s="9">
        <v>68.988</v>
      </c>
      <c r="GS90" s="9">
        <v>72.075000000000003</v>
      </c>
      <c r="GT90" s="9">
        <v>654.57500000000005</v>
      </c>
      <c r="GU90" s="9">
        <v>397.92700000000002</v>
      </c>
      <c r="GV90" s="9">
        <v>256.64800000000002</v>
      </c>
      <c r="GW90" s="9">
        <v>297.75</v>
      </c>
      <c r="GX90" s="9">
        <v>218.69499999999999</v>
      </c>
      <c r="GY90" s="9">
        <v>79.055000000000007</v>
      </c>
      <c r="GZ90" s="9">
        <v>356.82499999999999</v>
      </c>
      <c r="HA90" s="9">
        <v>179.232</v>
      </c>
      <c r="HB90" s="9">
        <v>177.59299999999999</v>
      </c>
      <c r="HC90" s="9">
        <v>80.790999999999997</v>
      </c>
      <c r="HD90" s="9">
        <v>44.301000000000002</v>
      </c>
      <c r="HE90" s="9">
        <v>36.488999999999997</v>
      </c>
      <c r="HF90" s="9">
        <v>45.962000000000003</v>
      </c>
      <c r="HG90" s="9">
        <v>24.734999999999999</v>
      </c>
      <c r="HH90" s="9">
        <v>21.228000000000002</v>
      </c>
      <c r="HI90" s="9">
        <v>10.515000000000001</v>
      </c>
      <c r="HJ90" s="9">
        <v>7.4059999999999997</v>
      </c>
      <c r="HK90" s="9">
        <v>3.109</v>
      </c>
      <c r="HL90" s="9">
        <v>7.008</v>
      </c>
      <c r="HM90" s="9">
        <v>6.048</v>
      </c>
      <c r="HN90" s="9">
        <v>0.96</v>
      </c>
      <c r="HO90" s="9">
        <v>3.5070000000000001</v>
      </c>
      <c r="HP90" s="9">
        <v>1.359</v>
      </c>
      <c r="HQ90" s="9">
        <v>2.1480000000000001</v>
      </c>
      <c r="HR90" s="9">
        <v>35.447000000000003</v>
      </c>
      <c r="HS90" s="9">
        <v>17.327999999999999</v>
      </c>
      <c r="HT90" s="9">
        <v>18.119</v>
      </c>
      <c r="HU90" s="9">
        <v>46.07</v>
      </c>
      <c r="HV90" s="9">
        <v>27.143000000000001</v>
      </c>
      <c r="HW90" s="9">
        <v>18.927</v>
      </c>
      <c r="HX90" s="9">
        <v>11.680999999999999</v>
      </c>
      <c r="HY90" s="9">
        <v>9.2949999999999999</v>
      </c>
      <c r="HZ90" s="9">
        <v>2.3860000000000001</v>
      </c>
      <c r="IA90" s="9">
        <v>34.389000000000003</v>
      </c>
      <c r="IB90" s="9">
        <v>17.847999999999999</v>
      </c>
      <c r="IC90" s="9">
        <v>16.541</v>
      </c>
      <c r="ID90" s="9">
        <v>19.768999999999998</v>
      </c>
      <c r="IE90" s="9">
        <v>14.715</v>
      </c>
      <c r="IF90" s="9">
        <v>5.0540000000000003</v>
      </c>
      <c r="IG90" s="9">
        <v>61.021000000000001</v>
      </c>
      <c r="IH90" s="9">
        <v>29.585999999999999</v>
      </c>
      <c r="II90" s="9">
        <v>31.436</v>
      </c>
      <c r="IJ90" s="9">
        <v>41.396999999999998</v>
      </c>
      <c r="IK90" s="9">
        <v>23.896000000000001</v>
      </c>
      <c r="IL90" s="9">
        <v>17.501999999999999</v>
      </c>
      <c r="IM90" s="9">
        <v>4074.2640000000001</v>
      </c>
      <c r="IN90" s="9">
        <v>2152.6579999999999</v>
      </c>
      <c r="IO90" s="9">
        <v>1921.605</v>
      </c>
      <c r="IP90" s="9">
        <v>2849.1239999999998</v>
      </c>
      <c r="IQ90" s="9">
        <v>1730.713</v>
      </c>
    </row>
    <row r="91" spans="1:251">
      <c r="A91" s="10">
        <v>44256</v>
      </c>
      <c r="B91" s="9">
        <v>16.658000000000001</v>
      </c>
      <c r="C91" s="9">
        <v>27.027000000000001</v>
      </c>
      <c r="D91" s="9">
        <v>381.31799999999998</v>
      </c>
      <c r="E91" s="9">
        <v>228.57900000000001</v>
      </c>
      <c r="F91" s="9">
        <v>152.74</v>
      </c>
      <c r="G91" s="9">
        <v>173.858</v>
      </c>
      <c r="H91" s="9">
        <v>139.071</v>
      </c>
      <c r="I91" s="9">
        <v>34.787999999999997</v>
      </c>
      <c r="J91" s="9">
        <v>207.46</v>
      </c>
      <c r="K91" s="9">
        <v>89.507999999999996</v>
      </c>
      <c r="L91" s="9">
        <v>117.952</v>
      </c>
      <c r="M91" s="9">
        <v>198.471</v>
      </c>
      <c r="N91" s="9">
        <v>159.13800000000001</v>
      </c>
      <c r="O91" s="9">
        <v>39.332000000000001</v>
      </c>
      <c r="P91" s="9">
        <v>227.755</v>
      </c>
      <c r="Q91" s="9">
        <v>95.75</v>
      </c>
      <c r="R91" s="9">
        <v>132.005</v>
      </c>
      <c r="S91" s="9">
        <v>229.31899999999999</v>
      </c>
      <c r="T91" s="9">
        <v>107.295</v>
      </c>
      <c r="U91" s="9">
        <v>122.024</v>
      </c>
      <c r="V91" s="9">
        <v>2900.2660000000001</v>
      </c>
      <c r="W91" s="9">
        <v>1534.4090000000001</v>
      </c>
      <c r="X91" s="9">
        <v>1365.857</v>
      </c>
      <c r="Y91" s="9">
        <v>2158.681</v>
      </c>
      <c r="Z91" s="9">
        <v>1397.8789999999999</v>
      </c>
      <c r="AA91" s="9">
        <v>760.80200000000002</v>
      </c>
      <c r="AB91" s="9">
        <v>741.58399999999995</v>
      </c>
      <c r="AC91" s="9">
        <v>136.529</v>
      </c>
      <c r="AD91" s="9">
        <v>605.05499999999995</v>
      </c>
      <c r="AE91" s="9">
        <v>316.47800000000001</v>
      </c>
      <c r="AF91" s="9">
        <v>169.43899999999999</v>
      </c>
      <c r="AG91" s="9">
        <v>147.03899999999999</v>
      </c>
      <c r="AH91" s="9">
        <v>60.801000000000002</v>
      </c>
      <c r="AI91" s="9">
        <v>31.495000000000001</v>
      </c>
      <c r="AJ91" s="9">
        <v>29.306000000000001</v>
      </c>
      <c r="AK91" s="9">
        <v>32.933</v>
      </c>
      <c r="AL91" s="9">
        <v>24.568999999999999</v>
      </c>
      <c r="AM91" s="9">
        <v>8.3629999999999995</v>
      </c>
      <c r="AN91" s="9">
        <v>20.94</v>
      </c>
      <c r="AO91" s="9">
        <v>15.74</v>
      </c>
      <c r="AP91" s="9">
        <v>5.2</v>
      </c>
      <c r="AQ91" s="9">
        <v>11.993</v>
      </c>
      <c r="AR91" s="9">
        <v>8.83</v>
      </c>
      <c r="AS91" s="9">
        <v>3.1629999999999998</v>
      </c>
      <c r="AT91" s="9">
        <v>27.869</v>
      </c>
      <c r="AU91" s="9">
        <v>6.9260000000000002</v>
      </c>
      <c r="AV91" s="9">
        <v>20.943000000000001</v>
      </c>
      <c r="AW91" s="9">
        <v>282.54300000000001</v>
      </c>
      <c r="AX91" s="9">
        <v>149.91800000000001</v>
      </c>
      <c r="AY91" s="9">
        <v>132.624</v>
      </c>
      <c r="AZ91" s="9">
        <v>130.584</v>
      </c>
      <c r="BA91" s="9">
        <v>102.384</v>
      </c>
      <c r="BB91" s="9">
        <v>28.199000000000002</v>
      </c>
      <c r="BC91" s="9">
        <v>151.959</v>
      </c>
      <c r="BD91" s="9">
        <v>47.533999999999999</v>
      </c>
      <c r="BE91" s="9">
        <v>104.425</v>
      </c>
      <c r="BF91" s="9">
        <v>153.74</v>
      </c>
      <c r="BG91" s="9">
        <v>119.67400000000001</v>
      </c>
      <c r="BH91" s="9">
        <v>34.064999999999998</v>
      </c>
      <c r="BI91" s="9">
        <v>162.738</v>
      </c>
      <c r="BJ91" s="9">
        <v>49.764000000000003</v>
      </c>
      <c r="BK91" s="9">
        <v>112.974</v>
      </c>
      <c r="BL91" s="9">
        <v>172.899</v>
      </c>
      <c r="BM91" s="9">
        <v>63.273000000000003</v>
      </c>
      <c r="BN91" s="9">
        <v>109.625</v>
      </c>
      <c r="BO91" s="9">
        <v>2654.259</v>
      </c>
      <c r="BP91" s="9">
        <v>1365.57</v>
      </c>
      <c r="BQ91" s="9">
        <v>1288.6880000000001</v>
      </c>
      <c r="BR91" s="9">
        <v>1990.25</v>
      </c>
      <c r="BS91" s="9">
        <v>1214.1279999999999</v>
      </c>
      <c r="BT91" s="9">
        <v>776.12199999999996</v>
      </c>
      <c r="BU91" s="9">
        <v>664.00800000000004</v>
      </c>
      <c r="BV91" s="9">
        <v>151.44200000000001</v>
      </c>
      <c r="BW91" s="9">
        <v>512.56600000000003</v>
      </c>
      <c r="BX91" s="9">
        <v>315.94799999999998</v>
      </c>
      <c r="BY91" s="9">
        <v>159.441</v>
      </c>
      <c r="BZ91" s="9">
        <v>156.50700000000001</v>
      </c>
      <c r="CA91" s="9">
        <v>76.724000000000004</v>
      </c>
      <c r="CB91" s="9">
        <v>48.83</v>
      </c>
      <c r="CC91" s="9">
        <v>27.895</v>
      </c>
      <c r="CD91" s="9">
        <v>37.35</v>
      </c>
      <c r="CE91" s="9">
        <v>30.27</v>
      </c>
      <c r="CF91" s="9">
        <v>7.08</v>
      </c>
      <c r="CG91" s="9">
        <v>24.798999999999999</v>
      </c>
      <c r="CH91" s="9">
        <v>20.010000000000002</v>
      </c>
      <c r="CI91" s="9">
        <v>4.79</v>
      </c>
      <c r="CJ91" s="9">
        <v>12.551</v>
      </c>
      <c r="CK91" s="9">
        <v>10.26</v>
      </c>
      <c r="CL91" s="9">
        <v>2.29</v>
      </c>
      <c r="CM91" s="9">
        <v>39.375</v>
      </c>
      <c r="CN91" s="9">
        <v>18.559999999999999</v>
      </c>
      <c r="CO91" s="9">
        <v>20.815000000000001</v>
      </c>
      <c r="CP91" s="9">
        <v>273.73</v>
      </c>
      <c r="CQ91" s="9">
        <v>131.89599999999999</v>
      </c>
      <c r="CR91" s="9">
        <v>141.83500000000001</v>
      </c>
      <c r="CS91" s="9">
        <v>126.958</v>
      </c>
      <c r="CT91" s="9">
        <v>86.084999999999994</v>
      </c>
      <c r="CU91" s="9">
        <v>40.872999999999998</v>
      </c>
      <c r="CV91" s="9">
        <v>146.773</v>
      </c>
      <c r="CW91" s="9">
        <v>45.811</v>
      </c>
      <c r="CX91" s="9">
        <v>100.962</v>
      </c>
      <c r="CY91" s="9">
        <v>151.95099999999999</v>
      </c>
      <c r="CZ91" s="9">
        <v>106.908</v>
      </c>
      <c r="DA91" s="9">
        <v>45.042000000000002</v>
      </c>
      <c r="DB91" s="9">
        <v>163.99700000000001</v>
      </c>
      <c r="DC91" s="9">
        <v>52.531999999999996</v>
      </c>
      <c r="DD91" s="9">
        <v>111.465</v>
      </c>
      <c r="DE91" s="9">
        <v>171.572</v>
      </c>
      <c r="DF91" s="9">
        <v>65.819999999999993</v>
      </c>
      <c r="DG91" s="9">
        <v>105.751</v>
      </c>
      <c r="DH91" s="9">
        <v>2599.3910000000001</v>
      </c>
      <c r="DI91" s="9">
        <v>1425.9459999999999</v>
      </c>
      <c r="DJ91" s="9">
        <v>1173.444</v>
      </c>
      <c r="DK91" s="9">
        <v>1632.3150000000001</v>
      </c>
      <c r="DL91" s="9">
        <v>1067.415</v>
      </c>
      <c r="DM91" s="9">
        <v>564.899</v>
      </c>
      <c r="DN91" s="9">
        <v>967.07600000000002</v>
      </c>
      <c r="DO91" s="9">
        <v>358.53100000000001</v>
      </c>
      <c r="DP91" s="9">
        <v>608.54499999999996</v>
      </c>
      <c r="DQ91" s="9">
        <v>281.02499999999998</v>
      </c>
      <c r="DR91" s="9">
        <v>165.87</v>
      </c>
      <c r="DS91" s="9">
        <v>115.15600000000001</v>
      </c>
      <c r="DT91" s="9">
        <v>93.436999999999998</v>
      </c>
      <c r="DU91" s="9">
        <v>57.582999999999998</v>
      </c>
      <c r="DV91" s="9">
        <v>35.853999999999999</v>
      </c>
      <c r="DW91" s="9">
        <v>37.494999999999997</v>
      </c>
      <c r="DX91" s="9">
        <v>29.334</v>
      </c>
      <c r="DY91" s="9">
        <v>8.1609999999999996</v>
      </c>
      <c r="DZ91" s="9">
        <v>23.832999999999998</v>
      </c>
      <c r="EA91" s="9">
        <v>18.753</v>
      </c>
      <c r="EB91" s="9">
        <v>5.08</v>
      </c>
      <c r="EC91" s="9">
        <v>13.663</v>
      </c>
      <c r="ED91" s="9">
        <v>10.581</v>
      </c>
      <c r="EE91" s="9">
        <v>3.0819999999999999</v>
      </c>
      <c r="EF91" s="9">
        <v>55.942</v>
      </c>
      <c r="EG91" s="9">
        <v>28.248999999999999</v>
      </c>
      <c r="EH91" s="9">
        <v>27.693000000000001</v>
      </c>
      <c r="EI91" s="9">
        <v>214.929</v>
      </c>
      <c r="EJ91" s="9">
        <v>124.578</v>
      </c>
      <c r="EK91" s="9">
        <v>90.350999999999999</v>
      </c>
      <c r="EL91" s="9">
        <v>73.150000000000006</v>
      </c>
      <c r="EM91" s="9">
        <v>58.624000000000002</v>
      </c>
      <c r="EN91" s="9">
        <v>14.526</v>
      </c>
      <c r="EO91" s="9">
        <v>141.78</v>
      </c>
      <c r="EP91" s="9">
        <v>65.953999999999994</v>
      </c>
      <c r="EQ91" s="9">
        <v>75.825000000000003</v>
      </c>
      <c r="ER91" s="9">
        <v>102.182</v>
      </c>
      <c r="ES91" s="9">
        <v>81.144000000000005</v>
      </c>
      <c r="ET91" s="9">
        <v>21.038</v>
      </c>
      <c r="EU91" s="9">
        <v>178.84299999999999</v>
      </c>
      <c r="EV91" s="9">
        <v>84.725999999999999</v>
      </c>
      <c r="EW91" s="9">
        <v>94.117000000000004</v>
      </c>
      <c r="EX91" s="9">
        <v>165.613</v>
      </c>
      <c r="EY91" s="9">
        <v>84.707999999999998</v>
      </c>
      <c r="EZ91" s="9">
        <v>80.905000000000001</v>
      </c>
      <c r="FA91" s="9">
        <v>1953.077</v>
      </c>
      <c r="FB91" s="9">
        <v>1034.614</v>
      </c>
      <c r="FC91" s="9">
        <v>918.46400000000006</v>
      </c>
      <c r="FD91" s="9">
        <v>1338.5640000000001</v>
      </c>
      <c r="FE91" s="9">
        <v>853.32899999999995</v>
      </c>
      <c r="FF91" s="9">
        <v>485.23500000000001</v>
      </c>
      <c r="FG91" s="9">
        <v>614.51300000000003</v>
      </c>
      <c r="FH91" s="9">
        <v>181.28399999999999</v>
      </c>
      <c r="FI91" s="9">
        <v>433.22899999999998</v>
      </c>
      <c r="FJ91" s="9">
        <v>208.21</v>
      </c>
      <c r="FK91" s="9">
        <v>120.798</v>
      </c>
      <c r="FL91" s="9">
        <v>87.411000000000001</v>
      </c>
      <c r="FM91" s="9">
        <v>60.366999999999997</v>
      </c>
      <c r="FN91" s="9">
        <v>35.89</v>
      </c>
      <c r="FO91" s="9">
        <v>24.477</v>
      </c>
      <c r="FP91" s="9">
        <v>27.805</v>
      </c>
      <c r="FQ91" s="9">
        <v>20.198</v>
      </c>
      <c r="FR91" s="9">
        <v>7.6070000000000002</v>
      </c>
      <c r="FS91" s="9">
        <v>17.276</v>
      </c>
      <c r="FT91" s="9">
        <v>12.196</v>
      </c>
      <c r="FU91" s="9">
        <v>5.08</v>
      </c>
      <c r="FV91" s="9">
        <v>10.53</v>
      </c>
      <c r="FW91" s="9">
        <v>8.0020000000000007</v>
      </c>
      <c r="FX91" s="9">
        <v>2.5270000000000001</v>
      </c>
      <c r="FY91" s="9">
        <v>32.561999999999998</v>
      </c>
      <c r="FZ91" s="9">
        <v>15.692</v>
      </c>
      <c r="GA91" s="9">
        <v>16.87</v>
      </c>
      <c r="GB91" s="9">
        <v>168.76300000000001</v>
      </c>
      <c r="GC91" s="9">
        <v>96.819000000000003</v>
      </c>
      <c r="GD91" s="9">
        <v>71.942999999999998</v>
      </c>
      <c r="GE91" s="9">
        <v>60.404000000000003</v>
      </c>
      <c r="GF91" s="9">
        <v>47.101999999999997</v>
      </c>
      <c r="GG91" s="9">
        <v>13.302</v>
      </c>
      <c r="GH91" s="9">
        <v>108.35899999999999</v>
      </c>
      <c r="GI91" s="9">
        <v>49.716999999999999</v>
      </c>
      <c r="GJ91" s="9">
        <v>58.640999999999998</v>
      </c>
      <c r="GK91" s="9">
        <v>82.662000000000006</v>
      </c>
      <c r="GL91" s="9">
        <v>63.402000000000001</v>
      </c>
      <c r="GM91" s="9">
        <v>19.260000000000002</v>
      </c>
      <c r="GN91" s="9">
        <v>125.547</v>
      </c>
      <c r="GO91" s="9">
        <v>57.396000000000001</v>
      </c>
      <c r="GP91" s="9">
        <v>68.150999999999996</v>
      </c>
      <c r="GQ91" s="9">
        <v>125.634</v>
      </c>
      <c r="GR91" s="9">
        <v>61.912999999999997</v>
      </c>
      <c r="GS91" s="9">
        <v>63.720999999999997</v>
      </c>
      <c r="GT91" s="9">
        <v>646.31299999999999</v>
      </c>
      <c r="GU91" s="9">
        <v>391.33300000000003</v>
      </c>
      <c r="GV91" s="9">
        <v>254.98099999999999</v>
      </c>
      <c r="GW91" s="9">
        <v>293.75</v>
      </c>
      <c r="GX91" s="9">
        <v>214.08600000000001</v>
      </c>
      <c r="GY91" s="9">
        <v>79.664000000000001</v>
      </c>
      <c r="GZ91" s="9">
        <v>352.56299999999999</v>
      </c>
      <c r="HA91" s="9">
        <v>177.24700000000001</v>
      </c>
      <c r="HB91" s="9">
        <v>175.316</v>
      </c>
      <c r="HC91" s="9">
        <v>72.816000000000003</v>
      </c>
      <c r="HD91" s="9">
        <v>45.070999999999998</v>
      </c>
      <c r="HE91" s="9">
        <v>27.745000000000001</v>
      </c>
      <c r="HF91" s="9">
        <v>33.07</v>
      </c>
      <c r="HG91" s="9">
        <v>21.693000000000001</v>
      </c>
      <c r="HH91" s="9">
        <v>11.378</v>
      </c>
      <c r="HI91" s="9">
        <v>9.69</v>
      </c>
      <c r="HJ91" s="9">
        <v>9.1359999999999992</v>
      </c>
      <c r="HK91" s="9">
        <v>0.55500000000000005</v>
      </c>
      <c r="HL91" s="9">
        <v>6.5570000000000004</v>
      </c>
      <c r="HM91" s="9">
        <v>6.5570000000000004</v>
      </c>
      <c r="HN91" s="9">
        <v>0</v>
      </c>
      <c r="HO91" s="9">
        <v>3.133</v>
      </c>
      <c r="HP91" s="9">
        <v>2.5779999999999998</v>
      </c>
      <c r="HQ91" s="9">
        <v>0.55500000000000005</v>
      </c>
      <c r="HR91" s="9">
        <v>23.38</v>
      </c>
      <c r="HS91" s="9">
        <v>12.557</v>
      </c>
      <c r="HT91" s="9">
        <v>10.823</v>
      </c>
      <c r="HU91" s="9">
        <v>46.167000000000002</v>
      </c>
      <c r="HV91" s="9">
        <v>27.759</v>
      </c>
      <c r="HW91" s="9">
        <v>18.408000000000001</v>
      </c>
      <c r="HX91" s="9">
        <v>12.746</v>
      </c>
      <c r="HY91" s="9">
        <v>11.522</v>
      </c>
      <c r="HZ91" s="9">
        <v>1.224</v>
      </c>
      <c r="IA91" s="9">
        <v>33.420999999999999</v>
      </c>
      <c r="IB91" s="9">
        <v>16.236999999999998</v>
      </c>
      <c r="IC91" s="9">
        <v>17.184000000000001</v>
      </c>
      <c r="ID91" s="9">
        <v>19.52</v>
      </c>
      <c r="IE91" s="9">
        <v>17.741</v>
      </c>
      <c r="IF91" s="9">
        <v>1.778</v>
      </c>
      <c r="IG91" s="9">
        <v>53.295999999999999</v>
      </c>
      <c r="IH91" s="9">
        <v>27.33</v>
      </c>
      <c r="II91" s="9">
        <v>25.966000000000001</v>
      </c>
      <c r="IJ91" s="9">
        <v>39.978000000000002</v>
      </c>
      <c r="IK91" s="9">
        <v>22.795000000000002</v>
      </c>
      <c r="IL91" s="9">
        <v>17.184000000000001</v>
      </c>
      <c r="IM91" s="9">
        <v>4082.0369999999998</v>
      </c>
      <c r="IN91" s="9">
        <v>2143.1570000000002</v>
      </c>
      <c r="IO91" s="9">
        <v>1938.88</v>
      </c>
      <c r="IP91" s="9">
        <v>2815.7750000000001</v>
      </c>
      <c r="IQ91" s="9">
        <v>1706.653</v>
      </c>
    </row>
    <row r="92" spans="1:251">
      <c r="A92" s="10">
        <v>44287</v>
      </c>
      <c r="B92" s="9">
        <v>14.55</v>
      </c>
      <c r="C92" s="9">
        <v>17.635000000000002</v>
      </c>
      <c r="D92" s="9">
        <v>360.34100000000001</v>
      </c>
      <c r="E92" s="9">
        <v>208.28200000000001</v>
      </c>
      <c r="F92" s="9">
        <v>152.059</v>
      </c>
      <c r="G92" s="9">
        <v>172.16200000000001</v>
      </c>
      <c r="H92" s="9">
        <v>128.36000000000001</v>
      </c>
      <c r="I92" s="9">
        <v>43.802</v>
      </c>
      <c r="J92" s="9">
        <v>188.18</v>
      </c>
      <c r="K92" s="9">
        <v>79.921999999999997</v>
      </c>
      <c r="L92" s="9">
        <v>108.25700000000001</v>
      </c>
      <c r="M92" s="9">
        <v>193.76300000000001</v>
      </c>
      <c r="N92" s="9">
        <v>145.90100000000001</v>
      </c>
      <c r="O92" s="9">
        <v>47.862000000000002</v>
      </c>
      <c r="P92" s="9">
        <v>198.834</v>
      </c>
      <c r="Q92" s="9">
        <v>84.518000000000001</v>
      </c>
      <c r="R92" s="9">
        <v>114.31699999999999</v>
      </c>
      <c r="S92" s="9">
        <v>208.68600000000001</v>
      </c>
      <c r="T92" s="9">
        <v>94.87</v>
      </c>
      <c r="U92" s="9">
        <v>113.815</v>
      </c>
      <c r="V92" s="9">
        <v>2902.6610000000001</v>
      </c>
      <c r="W92" s="9">
        <v>1541.9179999999999</v>
      </c>
      <c r="X92" s="9">
        <v>1360.7429999999999</v>
      </c>
      <c r="Y92" s="9">
        <v>2147.7350000000001</v>
      </c>
      <c r="Z92" s="9">
        <v>1390.432</v>
      </c>
      <c r="AA92" s="9">
        <v>757.30200000000002</v>
      </c>
      <c r="AB92" s="9">
        <v>754.92600000000004</v>
      </c>
      <c r="AC92" s="9">
        <v>151.48500000000001</v>
      </c>
      <c r="AD92" s="9">
        <v>603.44100000000003</v>
      </c>
      <c r="AE92" s="9">
        <v>311.97000000000003</v>
      </c>
      <c r="AF92" s="9">
        <v>167.34700000000001</v>
      </c>
      <c r="AG92" s="9">
        <v>144.62200000000001</v>
      </c>
      <c r="AH92" s="9">
        <v>60.935000000000002</v>
      </c>
      <c r="AI92" s="9">
        <v>33.192999999999998</v>
      </c>
      <c r="AJ92" s="9">
        <v>27.742000000000001</v>
      </c>
      <c r="AK92" s="9">
        <v>32.426000000000002</v>
      </c>
      <c r="AL92" s="9">
        <v>22.155999999999999</v>
      </c>
      <c r="AM92" s="9">
        <v>10.27</v>
      </c>
      <c r="AN92" s="9">
        <v>23.242999999999999</v>
      </c>
      <c r="AO92" s="9">
        <v>13.885999999999999</v>
      </c>
      <c r="AP92" s="9">
        <v>9.3580000000000005</v>
      </c>
      <c r="AQ92" s="9">
        <v>9.1829999999999998</v>
      </c>
      <c r="AR92" s="9">
        <v>8.27</v>
      </c>
      <c r="AS92" s="9">
        <v>0.91300000000000003</v>
      </c>
      <c r="AT92" s="9">
        <v>28.509</v>
      </c>
      <c r="AU92" s="9">
        <v>11.037000000000001</v>
      </c>
      <c r="AV92" s="9">
        <v>17.472000000000001</v>
      </c>
      <c r="AW92" s="9">
        <v>277.83699999999999</v>
      </c>
      <c r="AX92" s="9">
        <v>147.19499999999999</v>
      </c>
      <c r="AY92" s="9">
        <v>130.64099999999999</v>
      </c>
      <c r="AZ92" s="9">
        <v>125.056</v>
      </c>
      <c r="BA92" s="9">
        <v>101.337</v>
      </c>
      <c r="BB92" s="9">
        <v>23.719000000000001</v>
      </c>
      <c r="BC92" s="9">
        <v>152.78100000000001</v>
      </c>
      <c r="BD92" s="9">
        <v>45.859000000000002</v>
      </c>
      <c r="BE92" s="9">
        <v>106.922</v>
      </c>
      <c r="BF92" s="9">
        <v>148.40299999999999</v>
      </c>
      <c r="BG92" s="9">
        <v>117.66</v>
      </c>
      <c r="BH92" s="9">
        <v>30.744</v>
      </c>
      <c r="BI92" s="9">
        <v>163.566</v>
      </c>
      <c r="BJ92" s="9">
        <v>49.688000000000002</v>
      </c>
      <c r="BK92" s="9">
        <v>113.879</v>
      </c>
      <c r="BL92" s="9">
        <v>176.024</v>
      </c>
      <c r="BM92" s="9">
        <v>59.744</v>
      </c>
      <c r="BN92" s="9">
        <v>116.28</v>
      </c>
      <c r="BO92" s="9">
        <v>2630.8829999999998</v>
      </c>
      <c r="BP92" s="9">
        <v>1368.1469999999999</v>
      </c>
      <c r="BQ92" s="9">
        <v>1262.7360000000001</v>
      </c>
      <c r="BR92" s="9">
        <v>1985.5830000000001</v>
      </c>
      <c r="BS92" s="9">
        <v>1221.9490000000001</v>
      </c>
      <c r="BT92" s="9">
        <v>763.63499999999999</v>
      </c>
      <c r="BU92" s="9">
        <v>645.29899999999998</v>
      </c>
      <c r="BV92" s="9">
        <v>146.19800000000001</v>
      </c>
      <c r="BW92" s="9">
        <v>499.101</v>
      </c>
      <c r="BX92" s="9">
        <v>281.91300000000001</v>
      </c>
      <c r="BY92" s="9">
        <v>144.73599999999999</v>
      </c>
      <c r="BZ92" s="9">
        <v>137.17699999999999</v>
      </c>
      <c r="CA92" s="9">
        <v>57.877000000000002</v>
      </c>
      <c r="CB92" s="9">
        <v>33.167000000000002</v>
      </c>
      <c r="CC92" s="9">
        <v>24.71</v>
      </c>
      <c r="CD92" s="9">
        <v>30.375</v>
      </c>
      <c r="CE92" s="9">
        <v>21.416</v>
      </c>
      <c r="CF92" s="9">
        <v>8.9589999999999996</v>
      </c>
      <c r="CG92" s="9">
        <v>21.224</v>
      </c>
      <c r="CH92" s="9">
        <v>12.996</v>
      </c>
      <c r="CI92" s="9">
        <v>8.2289999999999992</v>
      </c>
      <c r="CJ92" s="9">
        <v>9.15</v>
      </c>
      <c r="CK92" s="9">
        <v>8.42</v>
      </c>
      <c r="CL92" s="9">
        <v>0.73099999999999998</v>
      </c>
      <c r="CM92" s="9">
        <v>27.501999999999999</v>
      </c>
      <c r="CN92" s="9">
        <v>11.750999999999999</v>
      </c>
      <c r="CO92" s="9">
        <v>15.750999999999999</v>
      </c>
      <c r="CP92" s="9">
        <v>246.72800000000001</v>
      </c>
      <c r="CQ92" s="9">
        <v>122.327</v>
      </c>
      <c r="CR92" s="9">
        <v>124.4</v>
      </c>
      <c r="CS92" s="9">
        <v>102.842</v>
      </c>
      <c r="CT92" s="9">
        <v>76.087000000000003</v>
      </c>
      <c r="CU92" s="9">
        <v>26.754999999999999</v>
      </c>
      <c r="CV92" s="9">
        <v>143.886</v>
      </c>
      <c r="CW92" s="9">
        <v>46.241</v>
      </c>
      <c r="CX92" s="9">
        <v>97.644999999999996</v>
      </c>
      <c r="CY92" s="9">
        <v>125.958</v>
      </c>
      <c r="CZ92" s="9">
        <v>93.662999999999997</v>
      </c>
      <c r="DA92" s="9">
        <v>32.295000000000002</v>
      </c>
      <c r="DB92" s="9">
        <v>155.95500000000001</v>
      </c>
      <c r="DC92" s="9">
        <v>51.073</v>
      </c>
      <c r="DD92" s="9">
        <v>104.88200000000001</v>
      </c>
      <c r="DE92" s="9">
        <v>165.11</v>
      </c>
      <c r="DF92" s="9">
        <v>59.235999999999997</v>
      </c>
      <c r="DG92" s="9">
        <v>105.874</v>
      </c>
      <c r="DH92" s="9">
        <v>2567.8829999999998</v>
      </c>
      <c r="DI92" s="9">
        <v>1406.2059999999999</v>
      </c>
      <c r="DJ92" s="9">
        <v>1161.6780000000001</v>
      </c>
      <c r="DK92" s="9">
        <v>1626.0350000000001</v>
      </c>
      <c r="DL92" s="9">
        <v>1063.527</v>
      </c>
      <c r="DM92" s="9">
        <v>562.50800000000004</v>
      </c>
      <c r="DN92" s="9">
        <v>941.84799999999996</v>
      </c>
      <c r="DO92" s="9">
        <v>342.678</v>
      </c>
      <c r="DP92" s="9">
        <v>599.16999999999996</v>
      </c>
      <c r="DQ92" s="9">
        <v>255.37700000000001</v>
      </c>
      <c r="DR92" s="9">
        <v>146.441</v>
      </c>
      <c r="DS92" s="9">
        <v>108.93600000000001</v>
      </c>
      <c r="DT92" s="9">
        <v>86.048000000000002</v>
      </c>
      <c r="DU92" s="9">
        <v>56.005000000000003</v>
      </c>
      <c r="DV92" s="9">
        <v>30.044</v>
      </c>
      <c r="DW92" s="9">
        <v>28.898</v>
      </c>
      <c r="DX92" s="9">
        <v>22.302</v>
      </c>
      <c r="DY92" s="9">
        <v>6.5949999999999998</v>
      </c>
      <c r="DZ92" s="9">
        <v>19.960999999999999</v>
      </c>
      <c r="EA92" s="9">
        <v>15.644</v>
      </c>
      <c r="EB92" s="9">
        <v>4.3159999999999998</v>
      </c>
      <c r="EC92" s="9">
        <v>8.9369999999999994</v>
      </c>
      <c r="ED92" s="9">
        <v>6.6580000000000004</v>
      </c>
      <c r="EE92" s="9">
        <v>2.2789999999999999</v>
      </c>
      <c r="EF92" s="9">
        <v>57.151000000000003</v>
      </c>
      <c r="EG92" s="9">
        <v>33.701999999999998</v>
      </c>
      <c r="EH92" s="9">
        <v>23.448</v>
      </c>
      <c r="EI92" s="9">
        <v>199.291</v>
      </c>
      <c r="EJ92" s="9">
        <v>111.803</v>
      </c>
      <c r="EK92" s="9">
        <v>87.488</v>
      </c>
      <c r="EL92" s="9">
        <v>58.755000000000003</v>
      </c>
      <c r="EM92" s="9">
        <v>47.661999999999999</v>
      </c>
      <c r="EN92" s="9">
        <v>11.093</v>
      </c>
      <c r="EO92" s="9">
        <v>140.536</v>
      </c>
      <c r="EP92" s="9">
        <v>64.141000000000005</v>
      </c>
      <c r="EQ92" s="9">
        <v>76.394999999999996</v>
      </c>
      <c r="ER92" s="9">
        <v>81.218000000000004</v>
      </c>
      <c r="ES92" s="9">
        <v>64.518000000000001</v>
      </c>
      <c r="ET92" s="9">
        <v>16.7</v>
      </c>
      <c r="EU92" s="9">
        <v>174.15899999999999</v>
      </c>
      <c r="EV92" s="9">
        <v>81.923000000000002</v>
      </c>
      <c r="EW92" s="9">
        <v>92.236000000000004</v>
      </c>
      <c r="EX92" s="9">
        <v>160.49700000000001</v>
      </c>
      <c r="EY92" s="9">
        <v>79.784999999999997</v>
      </c>
      <c r="EZ92" s="9">
        <v>80.712000000000003</v>
      </c>
      <c r="FA92" s="9">
        <v>1950.364</v>
      </c>
      <c r="FB92" s="9">
        <v>1032.943</v>
      </c>
      <c r="FC92" s="9">
        <v>917.42100000000005</v>
      </c>
      <c r="FD92" s="9">
        <v>1326.461</v>
      </c>
      <c r="FE92" s="9">
        <v>847.79399999999998</v>
      </c>
      <c r="FF92" s="9">
        <v>478.66699999999997</v>
      </c>
      <c r="FG92" s="9">
        <v>623.90200000000004</v>
      </c>
      <c r="FH92" s="9">
        <v>185.149</v>
      </c>
      <c r="FI92" s="9">
        <v>438.75400000000002</v>
      </c>
      <c r="FJ92" s="9">
        <v>192.79900000000001</v>
      </c>
      <c r="FK92" s="9">
        <v>106.50700000000001</v>
      </c>
      <c r="FL92" s="9">
        <v>86.292000000000002</v>
      </c>
      <c r="FM92" s="9">
        <v>55.503999999999998</v>
      </c>
      <c r="FN92" s="9">
        <v>32.89</v>
      </c>
      <c r="FO92" s="9">
        <v>22.614000000000001</v>
      </c>
      <c r="FP92" s="9">
        <v>21.398</v>
      </c>
      <c r="FQ92" s="9">
        <v>15.88</v>
      </c>
      <c r="FR92" s="9">
        <v>5.5170000000000003</v>
      </c>
      <c r="FS92" s="9">
        <v>14.904999999999999</v>
      </c>
      <c r="FT92" s="9">
        <v>10.98</v>
      </c>
      <c r="FU92" s="9">
        <v>3.9249999999999998</v>
      </c>
      <c r="FV92" s="9">
        <v>6.492</v>
      </c>
      <c r="FW92" s="9">
        <v>4.9000000000000004</v>
      </c>
      <c r="FX92" s="9">
        <v>1.5920000000000001</v>
      </c>
      <c r="FY92" s="9">
        <v>34.106999999999999</v>
      </c>
      <c r="FZ92" s="9">
        <v>17.010000000000002</v>
      </c>
      <c r="GA92" s="9">
        <v>17.096</v>
      </c>
      <c r="GB92" s="9">
        <v>159.51400000000001</v>
      </c>
      <c r="GC92" s="9">
        <v>88.718999999999994</v>
      </c>
      <c r="GD92" s="9">
        <v>70.796000000000006</v>
      </c>
      <c r="GE92" s="9">
        <v>51.06</v>
      </c>
      <c r="GF92" s="9">
        <v>40.807000000000002</v>
      </c>
      <c r="GG92" s="9">
        <v>10.253</v>
      </c>
      <c r="GH92" s="9">
        <v>108.455</v>
      </c>
      <c r="GI92" s="9">
        <v>47.911999999999999</v>
      </c>
      <c r="GJ92" s="9">
        <v>60.542999999999999</v>
      </c>
      <c r="GK92" s="9">
        <v>67.45</v>
      </c>
      <c r="GL92" s="9">
        <v>52.667999999999999</v>
      </c>
      <c r="GM92" s="9">
        <v>14.782</v>
      </c>
      <c r="GN92" s="9">
        <v>125.349</v>
      </c>
      <c r="GO92" s="9">
        <v>53.838999999999999</v>
      </c>
      <c r="GP92" s="9">
        <v>71.510000000000005</v>
      </c>
      <c r="GQ92" s="9">
        <v>123.36</v>
      </c>
      <c r="GR92" s="9">
        <v>58.892000000000003</v>
      </c>
      <c r="GS92" s="9">
        <v>64.468000000000004</v>
      </c>
      <c r="GT92" s="9">
        <v>617.52</v>
      </c>
      <c r="GU92" s="9">
        <v>373.26299999999998</v>
      </c>
      <c r="GV92" s="9">
        <v>244.25700000000001</v>
      </c>
      <c r="GW92" s="9">
        <v>299.57400000000001</v>
      </c>
      <c r="GX92" s="9">
        <v>215.733</v>
      </c>
      <c r="GY92" s="9">
        <v>83.840999999999994</v>
      </c>
      <c r="GZ92" s="9">
        <v>317.94600000000003</v>
      </c>
      <c r="HA92" s="9">
        <v>157.529</v>
      </c>
      <c r="HB92" s="9">
        <v>160.416</v>
      </c>
      <c r="HC92" s="9">
        <v>62.578000000000003</v>
      </c>
      <c r="HD92" s="9">
        <v>39.933999999999997</v>
      </c>
      <c r="HE92" s="9">
        <v>22.643999999999998</v>
      </c>
      <c r="HF92" s="9">
        <v>30.544</v>
      </c>
      <c r="HG92" s="9">
        <v>23.114000000000001</v>
      </c>
      <c r="HH92" s="9">
        <v>7.43</v>
      </c>
      <c r="HI92" s="9">
        <v>7.5</v>
      </c>
      <c r="HJ92" s="9">
        <v>6.4219999999999997</v>
      </c>
      <c r="HK92" s="9">
        <v>1.0780000000000001</v>
      </c>
      <c r="HL92" s="9">
        <v>5.0549999999999997</v>
      </c>
      <c r="HM92" s="9">
        <v>4.6639999999999997</v>
      </c>
      <c r="HN92" s="9">
        <v>0.39100000000000001</v>
      </c>
      <c r="HO92" s="9">
        <v>2.4449999999999998</v>
      </c>
      <c r="HP92" s="9">
        <v>1.758</v>
      </c>
      <c r="HQ92" s="9">
        <v>0.68700000000000006</v>
      </c>
      <c r="HR92" s="9">
        <v>23.044</v>
      </c>
      <c r="HS92" s="9">
        <v>16.692</v>
      </c>
      <c r="HT92" s="9">
        <v>6.3520000000000003</v>
      </c>
      <c r="HU92" s="9">
        <v>39.777000000000001</v>
      </c>
      <c r="HV92" s="9">
        <v>23.084</v>
      </c>
      <c r="HW92" s="9">
        <v>16.693000000000001</v>
      </c>
      <c r="HX92" s="9">
        <v>7.6950000000000003</v>
      </c>
      <c r="HY92" s="9">
        <v>6.8550000000000004</v>
      </c>
      <c r="HZ92" s="9">
        <v>0.84</v>
      </c>
      <c r="IA92" s="9">
        <v>32.082000000000001</v>
      </c>
      <c r="IB92" s="9">
        <v>16.228999999999999</v>
      </c>
      <c r="IC92" s="9">
        <v>15.853</v>
      </c>
      <c r="ID92" s="9">
        <v>13.768000000000001</v>
      </c>
      <c r="IE92" s="9">
        <v>11.85</v>
      </c>
      <c r="IF92" s="9">
        <v>1.9179999999999999</v>
      </c>
      <c r="IG92" s="9">
        <v>48.81</v>
      </c>
      <c r="IH92" s="9">
        <v>28.084</v>
      </c>
      <c r="II92" s="9">
        <v>20.725000000000001</v>
      </c>
      <c r="IJ92" s="9">
        <v>37.137</v>
      </c>
      <c r="IK92" s="9">
        <v>20.893000000000001</v>
      </c>
      <c r="IL92" s="9">
        <v>16.244</v>
      </c>
      <c r="IM92" s="9">
        <v>4059.6419999999998</v>
      </c>
      <c r="IN92" s="9">
        <v>2141.0500000000002</v>
      </c>
      <c r="IO92" s="9">
        <v>1918.5920000000001</v>
      </c>
      <c r="IP92" s="9">
        <v>2805.4870000000001</v>
      </c>
      <c r="IQ92" s="9">
        <v>1711.133</v>
      </c>
    </row>
    <row r="93" spans="1:251">
      <c r="A93" s="10">
        <v>44317</v>
      </c>
      <c r="B93" s="9">
        <v>13.667</v>
      </c>
      <c r="C93" s="9">
        <v>17.251999999999999</v>
      </c>
      <c r="D93" s="9">
        <v>342.69600000000003</v>
      </c>
      <c r="E93" s="9">
        <v>200.57400000000001</v>
      </c>
      <c r="F93" s="9">
        <v>142.12200000000001</v>
      </c>
      <c r="G93" s="9">
        <v>152.08500000000001</v>
      </c>
      <c r="H93" s="9">
        <v>115.13</v>
      </c>
      <c r="I93" s="9">
        <v>36.956000000000003</v>
      </c>
      <c r="J93" s="9">
        <v>190.61099999999999</v>
      </c>
      <c r="K93" s="9">
        <v>85.444000000000003</v>
      </c>
      <c r="L93" s="9">
        <v>105.167</v>
      </c>
      <c r="M93" s="9">
        <v>172.88399999999999</v>
      </c>
      <c r="N93" s="9">
        <v>128.589</v>
      </c>
      <c r="O93" s="9">
        <v>44.295000000000002</v>
      </c>
      <c r="P93" s="9">
        <v>200.947</v>
      </c>
      <c r="Q93" s="9">
        <v>90.930999999999997</v>
      </c>
      <c r="R93" s="9">
        <v>110.01600000000001</v>
      </c>
      <c r="S93" s="9">
        <v>206.209</v>
      </c>
      <c r="T93" s="9">
        <v>96.344999999999999</v>
      </c>
      <c r="U93" s="9">
        <v>109.864</v>
      </c>
      <c r="V93" s="9">
        <v>2938.1210000000001</v>
      </c>
      <c r="W93" s="9">
        <v>1553.298</v>
      </c>
      <c r="X93" s="9">
        <v>1384.8219999999999</v>
      </c>
      <c r="Y93" s="9">
        <v>2194.0909999999999</v>
      </c>
      <c r="Z93" s="9">
        <v>1411.29</v>
      </c>
      <c r="AA93" s="9">
        <v>782.8</v>
      </c>
      <c r="AB93" s="9">
        <v>744.03</v>
      </c>
      <c r="AC93" s="9">
        <v>142.00800000000001</v>
      </c>
      <c r="AD93" s="9">
        <v>602.02200000000005</v>
      </c>
      <c r="AE93" s="9">
        <v>322.78800000000001</v>
      </c>
      <c r="AF93" s="9">
        <v>165.072</v>
      </c>
      <c r="AG93" s="9">
        <v>157.71600000000001</v>
      </c>
      <c r="AH93" s="9">
        <v>62.48</v>
      </c>
      <c r="AI93" s="9">
        <v>33.686</v>
      </c>
      <c r="AJ93" s="9">
        <v>28.794</v>
      </c>
      <c r="AK93" s="9">
        <v>31.477</v>
      </c>
      <c r="AL93" s="9">
        <v>22.946999999999999</v>
      </c>
      <c r="AM93" s="9">
        <v>8.5299999999999994</v>
      </c>
      <c r="AN93" s="9">
        <v>21.782</v>
      </c>
      <c r="AO93" s="9">
        <v>14.856999999999999</v>
      </c>
      <c r="AP93" s="9">
        <v>6.9249999999999998</v>
      </c>
      <c r="AQ93" s="9">
        <v>9.6950000000000003</v>
      </c>
      <c r="AR93" s="9">
        <v>8.09</v>
      </c>
      <c r="AS93" s="9">
        <v>1.605</v>
      </c>
      <c r="AT93" s="9">
        <v>31.003</v>
      </c>
      <c r="AU93" s="9">
        <v>10.739000000000001</v>
      </c>
      <c r="AV93" s="9">
        <v>20.263999999999999</v>
      </c>
      <c r="AW93" s="9">
        <v>291.69799999999998</v>
      </c>
      <c r="AX93" s="9">
        <v>146.56299999999999</v>
      </c>
      <c r="AY93" s="9">
        <v>145.13499999999999</v>
      </c>
      <c r="AZ93" s="9">
        <v>135.374</v>
      </c>
      <c r="BA93" s="9">
        <v>97.945999999999998</v>
      </c>
      <c r="BB93" s="9">
        <v>37.427999999999997</v>
      </c>
      <c r="BC93" s="9">
        <v>156.32400000000001</v>
      </c>
      <c r="BD93" s="9">
        <v>48.616999999999997</v>
      </c>
      <c r="BE93" s="9">
        <v>107.70699999999999</v>
      </c>
      <c r="BF93" s="9">
        <v>154.47499999999999</v>
      </c>
      <c r="BG93" s="9">
        <v>112.11</v>
      </c>
      <c r="BH93" s="9">
        <v>42.363999999999997</v>
      </c>
      <c r="BI93" s="9">
        <v>168.31399999999999</v>
      </c>
      <c r="BJ93" s="9">
        <v>52.962000000000003</v>
      </c>
      <c r="BK93" s="9">
        <v>115.352</v>
      </c>
      <c r="BL93" s="9">
        <v>178.10599999999999</v>
      </c>
      <c r="BM93" s="9">
        <v>63.473999999999997</v>
      </c>
      <c r="BN93" s="9">
        <v>114.633</v>
      </c>
      <c r="BO93" s="9">
        <v>2650.7959999999998</v>
      </c>
      <c r="BP93" s="9">
        <v>1368.875</v>
      </c>
      <c r="BQ93" s="9">
        <v>1281.921</v>
      </c>
      <c r="BR93" s="9">
        <v>2010.9280000000001</v>
      </c>
      <c r="BS93" s="9">
        <v>1224.127</v>
      </c>
      <c r="BT93" s="9">
        <v>786.80100000000004</v>
      </c>
      <c r="BU93" s="9">
        <v>639.86900000000003</v>
      </c>
      <c r="BV93" s="9">
        <v>144.74799999999999</v>
      </c>
      <c r="BW93" s="9">
        <v>495.12</v>
      </c>
      <c r="BX93" s="9">
        <v>286.38799999999998</v>
      </c>
      <c r="BY93" s="9">
        <v>143.595</v>
      </c>
      <c r="BZ93" s="9">
        <v>142.79300000000001</v>
      </c>
      <c r="CA93" s="9">
        <v>54.996000000000002</v>
      </c>
      <c r="CB93" s="9">
        <v>31.024000000000001</v>
      </c>
      <c r="CC93" s="9">
        <v>23.972000000000001</v>
      </c>
      <c r="CD93" s="9">
        <v>22.696999999999999</v>
      </c>
      <c r="CE93" s="9">
        <v>16.332000000000001</v>
      </c>
      <c r="CF93" s="9">
        <v>6.3650000000000002</v>
      </c>
      <c r="CG93" s="9">
        <v>12.933999999999999</v>
      </c>
      <c r="CH93" s="9">
        <v>8.9269999999999996</v>
      </c>
      <c r="CI93" s="9">
        <v>4.0069999999999997</v>
      </c>
      <c r="CJ93" s="9">
        <v>9.7629999999999999</v>
      </c>
      <c r="CK93" s="9">
        <v>7.4050000000000002</v>
      </c>
      <c r="CL93" s="9">
        <v>2.3580000000000001</v>
      </c>
      <c r="CM93" s="9">
        <v>32.298999999999999</v>
      </c>
      <c r="CN93" s="9">
        <v>14.692</v>
      </c>
      <c r="CO93" s="9">
        <v>17.606999999999999</v>
      </c>
      <c r="CP93" s="9">
        <v>258.92500000000001</v>
      </c>
      <c r="CQ93" s="9">
        <v>128.96</v>
      </c>
      <c r="CR93" s="9">
        <v>129.965</v>
      </c>
      <c r="CS93" s="9">
        <v>112.61199999999999</v>
      </c>
      <c r="CT93" s="9">
        <v>78.162999999999997</v>
      </c>
      <c r="CU93" s="9">
        <v>34.448999999999998</v>
      </c>
      <c r="CV93" s="9">
        <v>146.31299999999999</v>
      </c>
      <c r="CW93" s="9">
        <v>50.796999999999997</v>
      </c>
      <c r="CX93" s="9">
        <v>95.516000000000005</v>
      </c>
      <c r="CY93" s="9">
        <v>128.036</v>
      </c>
      <c r="CZ93" s="9">
        <v>89.457999999999998</v>
      </c>
      <c r="DA93" s="9">
        <v>38.578000000000003</v>
      </c>
      <c r="DB93" s="9">
        <v>158.352</v>
      </c>
      <c r="DC93" s="9">
        <v>54.137</v>
      </c>
      <c r="DD93" s="9">
        <v>104.214</v>
      </c>
      <c r="DE93" s="9">
        <v>159.24700000000001</v>
      </c>
      <c r="DF93" s="9">
        <v>59.723999999999997</v>
      </c>
      <c r="DG93" s="9">
        <v>99.522999999999996</v>
      </c>
      <c r="DH93" s="9">
        <v>2631.2860000000001</v>
      </c>
      <c r="DI93" s="9">
        <v>1427.585</v>
      </c>
      <c r="DJ93" s="9">
        <v>1203.701</v>
      </c>
      <c r="DK93" s="9">
        <v>1646.4849999999999</v>
      </c>
      <c r="DL93" s="9">
        <v>1065.0419999999999</v>
      </c>
      <c r="DM93" s="9">
        <v>581.44299999999998</v>
      </c>
      <c r="DN93" s="9">
        <v>984.80100000000004</v>
      </c>
      <c r="DO93" s="9">
        <v>362.54300000000001</v>
      </c>
      <c r="DP93" s="9">
        <v>622.25800000000004</v>
      </c>
      <c r="DQ93" s="9">
        <v>258.79599999999999</v>
      </c>
      <c r="DR93" s="9">
        <v>151.30699999999999</v>
      </c>
      <c r="DS93" s="9">
        <v>107.489</v>
      </c>
      <c r="DT93" s="9">
        <v>82.587999999999994</v>
      </c>
      <c r="DU93" s="9">
        <v>52.71</v>
      </c>
      <c r="DV93" s="9">
        <v>29.878</v>
      </c>
      <c r="DW93" s="9">
        <v>29.97</v>
      </c>
      <c r="DX93" s="9">
        <v>23.654</v>
      </c>
      <c r="DY93" s="9">
        <v>6.3159999999999998</v>
      </c>
      <c r="DZ93" s="9">
        <v>19.254000000000001</v>
      </c>
      <c r="EA93" s="9">
        <v>14.371</v>
      </c>
      <c r="EB93" s="9">
        <v>4.883</v>
      </c>
      <c r="EC93" s="9">
        <v>10.715999999999999</v>
      </c>
      <c r="ED93" s="9">
        <v>9.2829999999999995</v>
      </c>
      <c r="EE93" s="9">
        <v>1.4330000000000001</v>
      </c>
      <c r="EF93" s="9">
        <v>52.619</v>
      </c>
      <c r="EG93" s="9">
        <v>29.056999999999999</v>
      </c>
      <c r="EH93" s="9">
        <v>23.562000000000001</v>
      </c>
      <c r="EI93" s="9">
        <v>199.494</v>
      </c>
      <c r="EJ93" s="9">
        <v>114.751</v>
      </c>
      <c r="EK93" s="9">
        <v>84.742000000000004</v>
      </c>
      <c r="EL93" s="9">
        <v>61.018999999999998</v>
      </c>
      <c r="EM93" s="9">
        <v>46.076999999999998</v>
      </c>
      <c r="EN93" s="9">
        <v>14.942</v>
      </c>
      <c r="EO93" s="9">
        <v>138.47499999999999</v>
      </c>
      <c r="EP93" s="9">
        <v>68.674000000000007</v>
      </c>
      <c r="EQ93" s="9">
        <v>69.801000000000002</v>
      </c>
      <c r="ER93" s="9">
        <v>87.634</v>
      </c>
      <c r="ES93" s="9">
        <v>66.775999999999996</v>
      </c>
      <c r="ET93" s="9">
        <v>20.858000000000001</v>
      </c>
      <c r="EU93" s="9">
        <v>171.161</v>
      </c>
      <c r="EV93" s="9">
        <v>84.531000000000006</v>
      </c>
      <c r="EW93" s="9">
        <v>86.63</v>
      </c>
      <c r="EX93" s="9">
        <v>157.72900000000001</v>
      </c>
      <c r="EY93" s="9">
        <v>83.045000000000002</v>
      </c>
      <c r="EZ93" s="9">
        <v>74.683999999999997</v>
      </c>
      <c r="FA93" s="9">
        <v>1991.5150000000001</v>
      </c>
      <c r="FB93" s="9">
        <v>1044.681</v>
      </c>
      <c r="FC93" s="9">
        <v>946.83399999999995</v>
      </c>
      <c r="FD93" s="9">
        <v>1360.537</v>
      </c>
      <c r="FE93" s="9">
        <v>857.19299999999998</v>
      </c>
      <c r="FF93" s="9">
        <v>503.34399999999999</v>
      </c>
      <c r="FG93" s="9">
        <v>630.97799999999995</v>
      </c>
      <c r="FH93" s="9">
        <v>187.48699999999999</v>
      </c>
      <c r="FI93" s="9">
        <v>443.49099999999999</v>
      </c>
      <c r="FJ93" s="9">
        <v>199.35300000000001</v>
      </c>
      <c r="FK93" s="9">
        <v>111.06699999999999</v>
      </c>
      <c r="FL93" s="9">
        <v>88.286000000000001</v>
      </c>
      <c r="FM93" s="9">
        <v>55.491</v>
      </c>
      <c r="FN93" s="9">
        <v>34.591999999999999</v>
      </c>
      <c r="FO93" s="9">
        <v>20.899000000000001</v>
      </c>
      <c r="FP93" s="9">
        <v>24.776</v>
      </c>
      <c r="FQ93" s="9">
        <v>18.86</v>
      </c>
      <c r="FR93" s="9">
        <v>5.9169999999999998</v>
      </c>
      <c r="FS93" s="9">
        <v>15.196999999999999</v>
      </c>
      <c r="FT93" s="9">
        <v>10.714</v>
      </c>
      <c r="FU93" s="9">
        <v>4.4829999999999997</v>
      </c>
      <c r="FV93" s="9">
        <v>9.5790000000000006</v>
      </c>
      <c r="FW93" s="9">
        <v>8.1460000000000008</v>
      </c>
      <c r="FX93" s="9">
        <v>1.4330000000000001</v>
      </c>
      <c r="FY93" s="9">
        <v>30.715</v>
      </c>
      <c r="FZ93" s="9">
        <v>15.731999999999999</v>
      </c>
      <c r="GA93" s="9">
        <v>14.983000000000001</v>
      </c>
      <c r="GB93" s="9">
        <v>160.745</v>
      </c>
      <c r="GC93" s="9">
        <v>87.784999999999997</v>
      </c>
      <c r="GD93" s="9">
        <v>72.959999999999994</v>
      </c>
      <c r="GE93" s="9">
        <v>50.582999999999998</v>
      </c>
      <c r="GF93" s="9">
        <v>37.317</v>
      </c>
      <c r="GG93" s="9">
        <v>13.265000000000001</v>
      </c>
      <c r="GH93" s="9">
        <v>110.16200000000001</v>
      </c>
      <c r="GI93" s="9">
        <v>50.466999999999999</v>
      </c>
      <c r="GJ93" s="9">
        <v>59.695</v>
      </c>
      <c r="GK93" s="9">
        <v>73.221999999999994</v>
      </c>
      <c r="GL93" s="9">
        <v>54.04</v>
      </c>
      <c r="GM93" s="9">
        <v>19.181999999999999</v>
      </c>
      <c r="GN93" s="9">
        <v>126.131</v>
      </c>
      <c r="GO93" s="9">
        <v>57.027000000000001</v>
      </c>
      <c r="GP93" s="9">
        <v>69.103999999999999</v>
      </c>
      <c r="GQ93" s="9">
        <v>125.35899999999999</v>
      </c>
      <c r="GR93" s="9">
        <v>61.180999999999997</v>
      </c>
      <c r="GS93" s="9">
        <v>64.177999999999997</v>
      </c>
      <c r="GT93" s="9">
        <v>639.77099999999996</v>
      </c>
      <c r="GU93" s="9">
        <v>382.904</v>
      </c>
      <c r="GV93" s="9">
        <v>256.86700000000002</v>
      </c>
      <c r="GW93" s="9">
        <v>285.94799999999998</v>
      </c>
      <c r="GX93" s="9">
        <v>207.84899999999999</v>
      </c>
      <c r="GY93" s="9">
        <v>78.099999999999994</v>
      </c>
      <c r="GZ93" s="9">
        <v>353.82299999999998</v>
      </c>
      <c r="HA93" s="9">
        <v>175.05600000000001</v>
      </c>
      <c r="HB93" s="9">
        <v>178.767</v>
      </c>
      <c r="HC93" s="9">
        <v>59.442</v>
      </c>
      <c r="HD93" s="9">
        <v>40.24</v>
      </c>
      <c r="HE93" s="9">
        <v>19.202999999999999</v>
      </c>
      <c r="HF93" s="9">
        <v>27.097000000000001</v>
      </c>
      <c r="HG93" s="9">
        <v>18.117999999999999</v>
      </c>
      <c r="HH93" s="9">
        <v>8.9789999999999992</v>
      </c>
      <c r="HI93" s="9">
        <v>5.1929999999999996</v>
      </c>
      <c r="HJ93" s="9">
        <v>4.7939999999999996</v>
      </c>
      <c r="HK93" s="9">
        <v>0.39900000000000002</v>
      </c>
      <c r="HL93" s="9">
        <v>4.056</v>
      </c>
      <c r="HM93" s="9">
        <v>3.657</v>
      </c>
      <c r="HN93" s="9">
        <v>0.39900000000000002</v>
      </c>
      <c r="HO93" s="9">
        <v>1.137</v>
      </c>
      <c r="HP93" s="9">
        <v>1.137</v>
      </c>
      <c r="HQ93" s="9">
        <v>0</v>
      </c>
      <c r="HR93" s="9">
        <v>21.904</v>
      </c>
      <c r="HS93" s="9">
        <v>13.324</v>
      </c>
      <c r="HT93" s="9">
        <v>8.5790000000000006</v>
      </c>
      <c r="HU93" s="9">
        <v>38.749000000000002</v>
      </c>
      <c r="HV93" s="9">
        <v>26.966999999999999</v>
      </c>
      <c r="HW93" s="9">
        <v>11.782</v>
      </c>
      <c r="HX93" s="9">
        <v>10.436</v>
      </c>
      <c r="HY93" s="9">
        <v>8.76</v>
      </c>
      <c r="HZ93" s="9">
        <v>1.6759999999999999</v>
      </c>
      <c r="IA93" s="9">
        <v>28.312999999999999</v>
      </c>
      <c r="IB93" s="9">
        <v>18.207000000000001</v>
      </c>
      <c r="IC93" s="9">
        <v>10.106</v>
      </c>
      <c r="ID93" s="9">
        <v>14.412000000000001</v>
      </c>
      <c r="IE93" s="9">
        <v>12.736000000000001</v>
      </c>
      <c r="IF93" s="9">
        <v>1.6759999999999999</v>
      </c>
      <c r="IG93" s="9">
        <v>45.03</v>
      </c>
      <c r="IH93" s="9">
        <v>27.504000000000001</v>
      </c>
      <c r="II93" s="9">
        <v>17.526</v>
      </c>
      <c r="IJ93" s="9">
        <v>32.369</v>
      </c>
      <c r="IK93" s="9">
        <v>21.864000000000001</v>
      </c>
      <c r="IL93" s="9">
        <v>10.505000000000001</v>
      </c>
      <c r="IM93" s="9">
        <v>4133.009</v>
      </c>
      <c r="IN93" s="9">
        <v>2157.7910000000002</v>
      </c>
      <c r="IO93" s="9">
        <v>1975.2180000000001</v>
      </c>
      <c r="IP93" s="9">
        <v>2859.6469999999999</v>
      </c>
      <c r="IQ93" s="9">
        <v>1719.8019999999999</v>
      </c>
    </row>
    <row r="94" spans="1:251">
      <c r="A94" s="10">
        <v>44348</v>
      </c>
      <c r="B94" s="9">
        <v>15.388999999999999</v>
      </c>
      <c r="C94" s="9">
        <v>24.216999999999999</v>
      </c>
      <c r="D94" s="9">
        <v>369.267</v>
      </c>
      <c r="E94" s="9">
        <v>212.09299999999999</v>
      </c>
      <c r="F94" s="9">
        <v>157.17400000000001</v>
      </c>
      <c r="G94" s="9">
        <v>171.017</v>
      </c>
      <c r="H94" s="9">
        <v>125.792</v>
      </c>
      <c r="I94" s="9">
        <v>45.225999999999999</v>
      </c>
      <c r="J94" s="9">
        <v>198.25</v>
      </c>
      <c r="K94" s="9">
        <v>86.301000000000002</v>
      </c>
      <c r="L94" s="9">
        <v>111.949</v>
      </c>
      <c r="M94" s="9">
        <v>218.04900000000001</v>
      </c>
      <c r="N94" s="9">
        <v>156.596</v>
      </c>
      <c r="O94" s="9">
        <v>61.453000000000003</v>
      </c>
      <c r="P94" s="9">
        <v>217.059</v>
      </c>
      <c r="Q94" s="9">
        <v>93.176000000000002</v>
      </c>
      <c r="R94" s="9">
        <v>123.883</v>
      </c>
      <c r="S94" s="9">
        <v>235.40100000000001</v>
      </c>
      <c r="T94" s="9">
        <v>106.821</v>
      </c>
      <c r="U94" s="9">
        <v>128.58000000000001</v>
      </c>
      <c r="V94" s="9">
        <v>2936.6410000000001</v>
      </c>
      <c r="W94" s="9">
        <v>1550.4169999999999</v>
      </c>
      <c r="X94" s="9">
        <v>1386.2239999999999</v>
      </c>
      <c r="Y94" s="9">
        <v>2189.9270000000001</v>
      </c>
      <c r="Z94" s="9">
        <v>1417.752</v>
      </c>
      <c r="AA94" s="9">
        <v>772.17499999999995</v>
      </c>
      <c r="AB94" s="9">
        <v>746.71400000000006</v>
      </c>
      <c r="AC94" s="9">
        <v>132.66499999999999</v>
      </c>
      <c r="AD94" s="9">
        <v>614.04899999999998</v>
      </c>
      <c r="AE94" s="9">
        <v>362.96899999999999</v>
      </c>
      <c r="AF94" s="9">
        <v>193.82300000000001</v>
      </c>
      <c r="AG94" s="9">
        <v>169.14699999999999</v>
      </c>
      <c r="AH94" s="9">
        <v>94.873000000000005</v>
      </c>
      <c r="AI94" s="9">
        <v>50.335000000000001</v>
      </c>
      <c r="AJ94" s="9">
        <v>44.536999999999999</v>
      </c>
      <c r="AK94" s="9">
        <v>51.865000000000002</v>
      </c>
      <c r="AL94" s="9">
        <v>37.307000000000002</v>
      </c>
      <c r="AM94" s="9">
        <v>14.558</v>
      </c>
      <c r="AN94" s="9">
        <v>33.578000000000003</v>
      </c>
      <c r="AO94" s="9">
        <v>22.440999999999999</v>
      </c>
      <c r="AP94" s="9">
        <v>11.135999999999999</v>
      </c>
      <c r="AQ94" s="9">
        <v>18.288</v>
      </c>
      <c r="AR94" s="9">
        <v>14.866</v>
      </c>
      <c r="AS94" s="9">
        <v>3.4220000000000002</v>
      </c>
      <c r="AT94" s="9">
        <v>43.006999999999998</v>
      </c>
      <c r="AU94" s="9">
        <v>13.028</v>
      </c>
      <c r="AV94" s="9">
        <v>29.978999999999999</v>
      </c>
      <c r="AW94" s="9">
        <v>295.33600000000001</v>
      </c>
      <c r="AX94" s="9">
        <v>157.41999999999999</v>
      </c>
      <c r="AY94" s="9">
        <v>137.916</v>
      </c>
      <c r="AZ94" s="9">
        <v>145.17099999999999</v>
      </c>
      <c r="BA94" s="9">
        <v>110.682</v>
      </c>
      <c r="BB94" s="9">
        <v>34.488</v>
      </c>
      <c r="BC94" s="9">
        <v>150.16499999999999</v>
      </c>
      <c r="BD94" s="9">
        <v>46.738</v>
      </c>
      <c r="BE94" s="9">
        <v>103.42700000000001</v>
      </c>
      <c r="BF94" s="9">
        <v>187.27799999999999</v>
      </c>
      <c r="BG94" s="9">
        <v>140.09100000000001</v>
      </c>
      <c r="BH94" s="9">
        <v>47.186999999999998</v>
      </c>
      <c r="BI94" s="9">
        <v>175.691</v>
      </c>
      <c r="BJ94" s="9">
        <v>53.731999999999999</v>
      </c>
      <c r="BK94" s="9">
        <v>121.959</v>
      </c>
      <c r="BL94" s="9">
        <v>183.74299999999999</v>
      </c>
      <c r="BM94" s="9">
        <v>69.179000000000002</v>
      </c>
      <c r="BN94" s="9">
        <v>114.563</v>
      </c>
      <c r="BO94" s="9">
        <v>2656.0810000000001</v>
      </c>
      <c r="BP94" s="9">
        <v>1371.106</v>
      </c>
      <c r="BQ94" s="9">
        <v>1284.9749999999999</v>
      </c>
      <c r="BR94" s="9">
        <v>2009.0530000000001</v>
      </c>
      <c r="BS94" s="9">
        <v>1235.856</v>
      </c>
      <c r="BT94" s="9">
        <v>773.197</v>
      </c>
      <c r="BU94" s="9">
        <v>647.02800000000002</v>
      </c>
      <c r="BV94" s="9">
        <v>135.249</v>
      </c>
      <c r="BW94" s="9">
        <v>511.779</v>
      </c>
      <c r="BX94" s="9">
        <v>299.87799999999999</v>
      </c>
      <c r="BY94" s="9">
        <v>153.44900000000001</v>
      </c>
      <c r="BZ94" s="9">
        <v>146.429</v>
      </c>
      <c r="CA94" s="9">
        <v>82.653000000000006</v>
      </c>
      <c r="CB94" s="9">
        <v>46.593000000000004</v>
      </c>
      <c r="CC94" s="9">
        <v>36.06</v>
      </c>
      <c r="CD94" s="9">
        <v>43.844999999999999</v>
      </c>
      <c r="CE94" s="9">
        <v>33.843000000000004</v>
      </c>
      <c r="CF94" s="9">
        <v>10.002000000000001</v>
      </c>
      <c r="CG94" s="9">
        <v>26.681000000000001</v>
      </c>
      <c r="CH94" s="9">
        <v>19.940999999999999</v>
      </c>
      <c r="CI94" s="9">
        <v>6.74</v>
      </c>
      <c r="CJ94" s="9">
        <v>17.164000000000001</v>
      </c>
      <c r="CK94" s="9">
        <v>13.903</v>
      </c>
      <c r="CL94" s="9">
        <v>3.2610000000000001</v>
      </c>
      <c r="CM94" s="9">
        <v>38.808</v>
      </c>
      <c r="CN94" s="9">
        <v>12.749000000000001</v>
      </c>
      <c r="CO94" s="9">
        <v>26.058</v>
      </c>
      <c r="CP94" s="9">
        <v>248.44</v>
      </c>
      <c r="CQ94" s="9">
        <v>123.37</v>
      </c>
      <c r="CR94" s="9">
        <v>125.07</v>
      </c>
      <c r="CS94" s="9">
        <v>108.26900000000001</v>
      </c>
      <c r="CT94" s="9">
        <v>78.981999999999999</v>
      </c>
      <c r="CU94" s="9">
        <v>29.286999999999999</v>
      </c>
      <c r="CV94" s="9">
        <v>140.172</v>
      </c>
      <c r="CW94" s="9">
        <v>44.387999999999998</v>
      </c>
      <c r="CX94" s="9">
        <v>95.783000000000001</v>
      </c>
      <c r="CY94" s="9">
        <v>142.142</v>
      </c>
      <c r="CZ94" s="9">
        <v>104.214</v>
      </c>
      <c r="DA94" s="9">
        <v>37.927999999999997</v>
      </c>
      <c r="DB94" s="9">
        <v>157.73699999999999</v>
      </c>
      <c r="DC94" s="9">
        <v>49.235999999999997</v>
      </c>
      <c r="DD94" s="9">
        <v>108.501</v>
      </c>
      <c r="DE94" s="9">
        <v>166.85300000000001</v>
      </c>
      <c r="DF94" s="9">
        <v>64.328999999999994</v>
      </c>
      <c r="DG94" s="9">
        <v>102.524</v>
      </c>
      <c r="DH94" s="9">
        <v>2626.308</v>
      </c>
      <c r="DI94" s="9">
        <v>1442.7270000000001</v>
      </c>
      <c r="DJ94" s="9">
        <v>1183.58</v>
      </c>
      <c r="DK94" s="9">
        <v>1672.61</v>
      </c>
      <c r="DL94" s="9">
        <v>1085.4359999999999</v>
      </c>
      <c r="DM94" s="9">
        <v>587.17399999999998</v>
      </c>
      <c r="DN94" s="9">
        <v>953.69799999999998</v>
      </c>
      <c r="DO94" s="9">
        <v>357.29199999999997</v>
      </c>
      <c r="DP94" s="9">
        <v>596.40599999999995</v>
      </c>
      <c r="DQ94" s="9">
        <v>290.70600000000002</v>
      </c>
      <c r="DR94" s="9">
        <v>170.11199999999999</v>
      </c>
      <c r="DS94" s="9">
        <v>120.593</v>
      </c>
      <c r="DT94" s="9">
        <v>110.13800000000001</v>
      </c>
      <c r="DU94" s="9">
        <v>66.131</v>
      </c>
      <c r="DV94" s="9">
        <v>44.006</v>
      </c>
      <c r="DW94" s="9">
        <v>45.537999999999997</v>
      </c>
      <c r="DX94" s="9">
        <v>31.55</v>
      </c>
      <c r="DY94" s="9">
        <v>13.989000000000001</v>
      </c>
      <c r="DZ94" s="9">
        <v>28.57</v>
      </c>
      <c r="EA94" s="9">
        <v>18.917999999999999</v>
      </c>
      <c r="EB94" s="9">
        <v>9.6519999999999992</v>
      </c>
      <c r="EC94" s="9">
        <v>16.968</v>
      </c>
      <c r="ED94" s="9">
        <v>12.631</v>
      </c>
      <c r="EE94" s="9">
        <v>4.3369999999999997</v>
      </c>
      <c r="EF94" s="9">
        <v>64.599999999999994</v>
      </c>
      <c r="EG94" s="9">
        <v>34.582000000000001</v>
      </c>
      <c r="EH94" s="9">
        <v>30.018000000000001</v>
      </c>
      <c r="EI94" s="9">
        <v>211.81399999999999</v>
      </c>
      <c r="EJ94" s="9">
        <v>124.318</v>
      </c>
      <c r="EK94" s="9">
        <v>87.495999999999995</v>
      </c>
      <c r="EL94" s="9">
        <v>75.236000000000004</v>
      </c>
      <c r="EM94" s="9">
        <v>55.350999999999999</v>
      </c>
      <c r="EN94" s="9">
        <v>19.885000000000002</v>
      </c>
      <c r="EO94" s="9">
        <v>136.578</v>
      </c>
      <c r="EP94" s="9">
        <v>68.966999999999999</v>
      </c>
      <c r="EQ94" s="9">
        <v>67.611000000000004</v>
      </c>
      <c r="ER94" s="9">
        <v>112.366</v>
      </c>
      <c r="ES94" s="9">
        <v>79.37</v>
      </c>
      <c r="ET94" s="9">
        <v>32.994999999999997</v>
      </c>
      <c r="EU94" s="9">
        <v>178.34</v>
      </c>
      <c r="EV94" s="9">
        <v>90.742000000000004</v>
      </c>
      <c r="EW94" s="9">
        <v>87.597999999999999</v>
      </c>
      <c r="EX94" s="9">
        <v>165.149</v>
      </c>
      <c r="EY94" s="9">
        <v>87.885999999999996</v>
      </c>
      <c r="EZ94" s="9">
        <v>77.263000000000005</v>
      </c>
      <c r="FA94" s="9">
        <v>1989.9880000000001</v>
      </c>
      <c r="FB94" s="9">
        <v>1052.5050000000001</v>
      </c>
      <c r="FC94" s="9">
        <v>937.48299999999995</v>
      </c>
      <c r="FD94" s="9">
        <v>1378.165</v>
      </c>
      <c r="FE94" s="9">
        <v>874.077</v>
      </c>
      <c r="FF94" s="9">
        <v>504.08800000000002</v>
      </c>
      <c r="FG94" s="9">
        <v>611.82299999999998</v>
      </c>
      <c r="FH94" s="9">
        <v>178.428</v>
      </c>
      <c r="FI94" s="9">
        <v>433.39499999999998</v>
      </c>
      <c r="FJ94" s="9">
        <v>226.21100000000001</v>
      </c>
      <c r="FK94" s="9">
        <v>124.90600000000001</v>
      </c>
      <c r="FL94" s="9">
        <v>101.306</v>
      </c>
      <c r="FM94" s="9">
        <v>78.95</v>
      </c>
      <c r="FN94" s="9">
        <v>43.207000000000001</v>
      </c>
      <c r="FO94" s="9">
        <v>35.743000000000002</v>
      </c>
      <c r="FP94" s="9">
        <v>36.066000000000003</v>
      </c>
      <c r="FQ94" s="9">
        <v>23.451000000000001</v>
      </c>
      <c r="FR94" s="9">
        <v>12.616</v>
      </c>
      <c r="FS94" s="9">
        <v>22.126999999999999</v>
      </c>
      <c r="FT94" s="9">
        <v>13.848000000000001</v>
      </c>
      <c r="FU94" s="9">
        <v>8.2789999999999999</v>
      </c>
      <c r="FV94" s="9">
        <v>13.94</v>
      </c>
      <c r="FW94" s="9">
        <v>9.6029999999999998</v>
      </c>
      <c r="FX94" s="9">
        <v>4.3369999999999997</v>
      </c>
      <c r="FY94" s="9">
        <v>42.883000000000003</v>
      </c>
      <c r="FZ94" s="9">
        <v>19.756</v>
      </c>
      <c r="GA94" s="9">
        <v>23.126999999999999</v>
      </c>
      <c r="GB94" s="9">
        <v>170.99700000000001</v>
      </c>
      <c r="GC94" s="9">
        <v>96.097999999999999</v>
      </c>
      <c r="GD94" s="9">
        <v>74.897999999999996</v>
      </c>
      <c r="GE94" s="9">
        <v>63.875</v>
      </c>
      <c r="GF94" s="9">
        <v>45.710999999999999</v>
      </c>
      <c r="GG94" s="9">
        <v>18.164000000000001</v>
      </c>
      <c r="GH94" s="9">
        <v>107.122</v>
      </c>
      <c r="GI94" s="9">
        <v>50.387999999999998</v>
      </c>
      <c r="GJ94" s="9">
        <v>56.734000000000002</v>
      </c>
      <c r="GK94" s="9">
        <v>94.308000000000007</v>
      </c>
      <c r="GL94" s="9">
        <v>64.018000000000001</v>
      </c>
      <c r="GM94" s="9">
        <v>30.29</v>
      </c>
      <c r="GN94" s="9">
        <v>131.90299999999999</v>
      </c>
      <c r="GO94" s="9">
        <v>60.887999999999998</v>
      </c>
      <c r="GP94" s="9">
        <v>71.015000000000001</v>
      </c>
      <c r="GQ94" s="9">
        <v>129.249</v>
      </c>
      <c r="GR94" s="9">
        <v>64.236000000000004</v>
      </c>
      <c r="GS94" s="9">
        <v>65.013000000000005</v>
      </c>
      <c r="GT94" s="9">
        <v>636.32000000000005</v>
      </c>
      <c r="GU94" s="9">
        <v>390.22199999999998</v>
      </c>
      <c r="GV94" s="9">
        <v>246.09800000000001</v>
      </c>
      <c r="GW94" s="9">
        <v>294.44499999999999</v>
      </c>
      <c r="GX94" s="9">
        <v>211.35900000000001</v>
      </c>
      <c r="GY94" s="9">
        <v>83.085999999999999</v>
      </c>
      <c r="GZ94" s="9">
        <v>341.875</v>
      </c>
      <c r="HA94" s="9">
        <v>178.864</v>
      </c>
      <c r="HB94" s="9">
        <v>163.011</v>
      </c>
      <c r="HC94" s="9">
        <v>64.495000000000005</v>
      </c>
      <c r="HD94" s="9">
        <v>45.207000000000001</v>
      </c>
      <c r="HE94" s="9">
        <v>19.288</v>
      </c>
      <c r="HF94" s="9">
        <v>31.187999999999999</v>
      </c>
      <c r="HG94" s="9">
        <v>22.925000000000001</v>
      </c>
      <c r="HH94" s="9">
        <v>8.2629999999999999</v>
      </c>
      <c r="HI94" s="9">
        <v>9.4719999999999995</v>
      </c>
      <c r="HJ94" s="9">
        <v>8.0990000000000002</v>
      </c>
      <c r="HK94" s="9">
        <v>1.373</v>
      </c>
      <c r="HL94" s="9">
        <v>6.444</v>
      </c>
      <c r="HM94" s="9">
        <v>5.0709999999999997</v>
      </c>
      <c r="HN94" s="9">
        <v>1.373</v>
      </c>
      <c r="HO94" s="9">
        <v>3.028</v>
      </c>
      <c r="HP94" s="9">
        <v>3.028</v>
      </c>
      <c r="HQ94" s="9">
        <v>0</v>
      </c>
      <c r="HR94" s="9">
        <v>21.716000000000001</v>
      </c>
      <c r="HS94" s="9">
        <v>14.826000000000001</v>
      </c>
      <c r="HT94" s="9">
        <v>6.89</v>
      </c>
      <c r="HU94" s="9">
        <v>40.817999999999998</v>
      </c>
      <c r="HV94" s="9">
        <v>28.22</v>
      </c>
      <c r="HW94" s="9">
        <v>12.598000000000001</v>
      </c>
      <c r="HX94" s="9">
        <v>11.361000000000001</v>
      </c>
      <c r="HY94" s="9">
        <v>9.64</v>
      </c>
      <c r="HZ94" s="9">
        <v>1.7210000000000001</v>
      </c>
      <c r="IA94" s="9">
        <v>29.457000000000001</v>
      </c>
      <c r="IB94" s="9">
        <v>18.579999999999998</v>
      </c>
      <c r="IC94" s="9">
        <v>10.877000000000001</v>
      </c>
      <c r="ID94" s="9">
        <v>18.056999999999999</v>
      </c>
      <c r="IE94" s="9">
        <v>15.352</v>
      </c>
      <c r="IF94" s="9">
        <v>2.7050000000000001</v>
      </c>
      <c r="IG94" s="9">
        <v>46.436999999999998</v>
      </c>
      <c r="IH94" s="9">
        <v>29.855</v>
      </c>
      <c r="II94" s="9">
        <v>16.582999999999998</v>
      </c>
      <c r="IJ94" s="9">
        <v>35.9</v>
      </c>
      <c r="IK94" s="9">
        <v>23.65</v>
      </c>
      <c r="IL94" s="9">
        <v>12.25</v>
      </c>
      <c r="IM94" s="9">
        <v>4123.4160000000002</v>
      </c>
      <c r="IN94" s="9">
        <v>2151.3180000000002</v>
      </c>
      <c r="IO94" s="9">
        <v>1972.098</v>
      </c>
      <c r="IP94" s="9">
        <v>2874.4740000000002</v>
      </c>
      <c r="IQ94" s="9">
        <v>1722.306</v>
      </c>
    </row>
    <row r="95" spans="1:251">
      <c r="A95" s="10">
        <v>44378</v>
      </c>
      <c r="B95" s="9">
        <v>27.254999999999999</v>
      </c>
      <c r="C95" s="9">
        <v>34.670999999999999</v>
      </c>
      <c r="D95" s="9">
        <v>372.18700000000001</v>
      </c>
      <c r="E95" s="9">
        <v>224.86099999999999</v>
      </c>
      <c r="F95" s="9">
        <v>147.32599999999999</v>
      </c>
      <c r="G95" s="9">
        <v>181.374</v>
      </c>
      <c r="H95" s="9">
        <v>136.98500000000001</v>
      </c>
      <c r="I95" s="9">
        <v>44.39</v>
      </c>
      <c r="J95" s="9">
        <v>190.81200000000001</v>
      </c>
      <c r="K95" s="9">
        <v>87.876000000000005</v>
      </c>
      <c r="L95" s="9">
        <v>102.93600000000001</v>
      </c>
      <c r="M95" s="9">
        <v>237.50200000000001</v>
      </c>
      <c r="N95" s="9">
        <v>170.749</v>
      </c>
      <c r="O95" s="9">
        <v>66.753</v>
      </c>
      <c r="P95" s="9">
        <v>224.584</v>
      </c>
      <c r="Q95" s="9">
        <v>97.72</v>
      </c>
      <c r="R95" s="9">
        <v>126.864</v>
      </c>
      <c r="S95" s="9">
        <v>243.899</v>
      </c>
      <c r="T95" s="9">
        <v>120.504</v>
      </c>
      <c r="U95" s="9">
        <v>123.395</v>
      </c>
      <c r="V95" s="9">
        <v>2939.3020000000001</v>
      </c>
      <c r="W95" s="9">
        <v>1556.3130000000001</v>
      </c>
      <c r="X95" s="9">
        <v>1382.989</v>
      </c>
      <c r="Y95" s="9">
        <v>2193.5810000000001</v>
      </c>
      <c r="Z95" s="9">
        <v>1415.769</v>
      </c>
      <c r="AA95" s="9">
        <v>777.81200000000001</v>
      </c>
      <c r="AB95" s="9">
        <v>745.721</v>
      </c>
      <c r="AC95" s="9">
        <v>140.54400000000001</v>
      </c>
      <c r="AD95" s="9">
        <v>605.17700000000002</v>
      </c>
      <c r="AE95" s="9">
        <v>363.00599999999997</v>
      </c>
      <c r="AF95" s="9">
        <v>191.51599999999999</v>
      </c>
      <c r="AG95" s="9">
        <v>171.49</v>
      </c>
      <c r="AH95" s="9">
        <v>109.462</v>
      </c>
      <c r="AI95" s="9">
        <v>59.465000000000003</v>
      </c>
      <c r="AJ95" s="9">
        <v>49.997</v>
      </c>
      <c r="AK95" s="9">
        <v>62.116999999999997</v>
      </c>
      <c r="AL95" s="9">
        <v>45.62</v>
      </c>
      <c r="AM95" s="9">
        <v>16.497</v>
      </c>
      <c r="AN95" s="9">
        <v>45.280999999999999</v>
      </c>
      <c r="AO95" s="9">
        <v>33.404000000000003</v>
      </c>
      <c r="AP95" s="9">
        <v>11.877000000000001</v>
      </c>
      <c r="AQ95" s="9">
        <v>16.835999999999999</v>
      </c>
      <c r="AR95" s="9">
        <v>12.215999999999999</v>
      </c>
      <c r="AS95" s="9">
        <v>4.62</v>
      </c>
      <c r="AT95" s="9">
        <v>47.344999999999999</v>
      </c>
      <c r="AU95" s="9">
        <v>13.845000000000001</v>
      </c>
      <c r="AV95" s="9">
        <v>33.5</v>
      </c>
      <c r="AW95" s="9">
        <v>295.31799999999998</v>
      </c>
      <c r="AX95" s="9">
        <v>156.39400000000001</v>
      </c>
      <c r="AY95" s="9">
        <v>138.92400000000001</v>
      </c>
      <c r="AZ95" s="9">
        <v>148.39099999999999</v>
      </c>
      <c r="BA95" s="9">
        <v>113.887</v>
      </c>
      <c r="BB95" s="9">
        <v>34.503</v>
      </c>
      <c r="BC95" s="9">
        <v>146.928</v>
      </c>
      <c r="BD95" s="9">
        <v>42.506999999999998</v>
      </c>
      <c r="BE95" s="9">
        <v>104.42100000000001</v>
      </c>
      <c r="BF95" s="9">
        <v>192.09800000000001</v>
      </c>
      <c r="BG95" s="9">
        <v>143.12700000000001</v>
      </c>
      <c r="BH95" s="9">
        <v>48.970999999999997</v>
      </c>
      <c r="BI95" s="9">
        <v>170.90799999999999</v>
      </c>
      <c r="BJ95" s="9">
        <v>48.389000000000003</v>
      </c>
      <c r="BK95" s="9">
        <v>122.52</v>
      </c>
      <c r="BL95" s="9">
        <v>192.209</v>
      </c>
      <c r="BM95" s="9">
        <v>75.911000000000001</v>
      </c>
      <c r="BN95" s="9">
        <v>116.298</v>
      </c>
      <c r="BO95" s="9">
        <v>2661.395</v>
      </c>
      <c r="BP95" s="9">
        <v>1373.8219999999999</v>
      </c>
      <c r="BQ95" s="9">
        <v>1287.5730000000001</v>
      </c>
      <c r="BR95" s="9">
        <v>2025.318</v>
      </c>
      <c r="BS95" s="9">
        <v>1233.095</v>
      </c>
      <c r="BT95" s="9">
        <v>792.22299999999996</v>
      </c>
      <c r="BU95" s="9">
        <v>636.077</v>
      </c>
      <c r="BV95" s="9">
        <v>140.727</v>
      </c>
      <c r="BW95" s="9">
        <v>495.35</v>
      </c>
      <c r="BX95" s="9">
        <v>322.50799999999998</v>
      </c>
      <c r="BY95" s="9">
        <v>161.16800000000001</v>
      </c>
      <c r="BZ95" s="9">
        <v>161.34</v>
      </c>
      <c r="CA95" s="9">
        <v>100.068</v>
      </c>
      <c r="CB95" s="9">
        <v>53.817999999999998</v>
      </c>
      <c r="CC95" s="9">
        <v>46.25</v>
      </c>
      <c r="CD95" s="9">
        <v>50.966999999999999</v>
      </c>
      <c r="CE95" s="9">
        <v>36.911999999999999</v>
      </c>
      <c r="CF95" s="9">
        <v>14.055</v>
      </c>
      <c r="CG95" s="9">
        <v>32.21</v>
      </c>
      <c r="CH95" s="9">
        <v>23.042000000000002</v>
      </c>
      <c r="CI95" s="9">
        <v>9.1690000000000005</v>
      </c>
      <c r="CJ95" s="9">
        <v>18.757000000000001</v>
      </c>
      <c r="CK95" s="9">
        <v>13.871</v>
      </c>
      <c r="CL95" s="9">
        <v>4.8860000000000001</v>
      </c>
      <c r="CM95" s="9">
        <v>49.100999999999999</v>
      </c>
      <c r="CN95" s="9">
        <v>16.905999999999999</v>
      </c>
      <c r="CO95" s="9">
        <v>32.195999999999998</v>
      </c>
      <c r="CP95" s="9">
        <v>255.15299999999999</v>
      </c>
      <c r="CQ95" s="9">
        <v>122.88500000000001</v>
      </c>
      <c r="CR95" s="9">
        <v>132.268</v>
      </c>
      <c r="CS95" s="9">
        <v>117.488</v>
      </c>
      <c r="CT95" s="9">
        <v>82.841999999999999</v>
      </c>
      <c r="CU95" s="9">
        <v>34.646000000000001</v>
      </c>
      <c r="CV95" s="9">
        <v>137.666</v>
      </c>
      <c r="CW95" s="9">
        <v>40.043999999999997</v>
      </c>
      <c r="CX95" s="9">
        <v>97.622</v>
      </c>
      <c r="CY95" s="9">
        <v>159.27500000000001</v>
      </c>
      <c r="CZ95" s="9">
        <v>113.523</v>
      </c>
      <c r="DA95" s="9">
        <v>45.752000000000002</v>
      </c>
      <c r="DB95" s="9">
        <v>163.233</v>
      </c>
      <c r="DC95" s="9">
        <v>47.645000000000003</v>
      </c>
      <c r="DD95" s="9">
        <v>115.589</v>
      </c>
      <c r="DE95" s="9">
        <v>169.876</v>
      </c>
      <c r="DF95" s="9">
        <v>63.085000000000001</v>
      </c>
      <c r="DG95" s="9">
        <v>106.791</v>
      </c>
      <c r="DH95" s="9">
        <v>2610.3119999999999</v>
      </c>
      <c r="DI95" s="9">
        <v>1435.8610000000001</v>
      </c>
      <c r="DJ95" s="9">
        <v>1174.451</v>
      </c>
      <c r="DK95" s="9">
        <v>1670.375</v>
      </c>
      <c r="DL95" s="9">
        <v>1084.1869999999999</v>
      </c>
      <c r="DM95" s="9">
        <v>586.18799999999999</v>
      </c>
      <c r="DN95" s="9">
        <v>939.93700000000001</v>
      </c>
      <c r="DO95" s="9">
        <v>351.67399999999998</v>
      </c>
      <c r="DP95" s="9">
        <v>588.26300000000003</v>
      </c>
      <c r="DQ95" s="9">
        <v>299.721</v>
      </c>
      <c r="DR95" s="9">
        <v>170.08500000000001</v>
      </c>
      <c r="DS95" s="9">
        <v>129.636</v>
      </c>
      <c r="DT95" s="9">
        <v>129.654</v>
      </c>
      <c r="DU95" s="9">
        <v>76.069000000000003</v>
      </c>
      <c r="DV95" s="9">
        <v>53.585000000000001</v>
      </c>
      <c r="DW95" s="9">
        <v>52.988</v>
      </c>
      <c r="DX95" s="9">
        <v>37.356999999999999</v>
      </c>
      <c r="DY95" s="9">
        <v>15.631</v>
      </c>
      <c r="DZ95" s="9">
        <v>38.536000000000001</v>
      </c>
      <c r="EA95" s="9">
        <v>26.334</v>
      </c>
      <c r="EB95" s="9">
        <v>12.202</v>
      </c>
      <c r="EC95" s="9">
        <v>14.452</v>
      </c>
      <c r="ED95" s="9">
        <v>11.023999999999999</v>
      </c>
      <c r="EE95" s="9">
        <v>3.4279999999999999</v>
      </c>
      <c r="EF95" s="9">
        <v>76.665999999999997</v>
      </c>
      <c r="EG95" s="9">
        <v>38.710999999999999</v>
      </c>
      <c r="EH95" s="9">
        <v>37.954999999999998</v>
      </c>
      <c r="EI95" s="9">
        <v>203.12899999999999</v>
      </c>
      <c r="EJ95" s="9">
        <v>113.506</v>
      </c>
      <c r="EK95" s="9">
        <v>89.623000000000005</v>
      </c>
      <c r="EL95" s="9">
        <v>72.625</v>
      </c>
      <c r="EM95" s="9">
        <v>55.381</v>
      </c>
      <c r="EN95" s="9">
        <v>17.244</v>
      </c>
      <c r="EO95" s="9">
        <v>130.50399999999999</v>
      </c>
      <c r="EP95" s="9">
        <v>58.125999999999998</v>
      </c>
      <c r="EQ95" s="9">
        <v>72.379000000000005</v>
      </c>
      <c r="ER95" s="9">
        <v>120.89100000000001</v>
      </c>
      <c r="ES95" s="9">
        <v>89.075000000000003</v>
      </c>
      <c r="ET95" s="9">
        <v>31.815000000000001</v>
      </c>
      <c r="EU95" s="9">
        <v>178.83</v>
      </c>
      <c r="EV95" s="9">
        <v>81.009</v>
      </c>
      <c r="EW95" s="9">
        <v>97.820999999999998</v>
      </c>
      <c r="EX95" s="9">
        <v>169.04</v>
      </c>
      <c r="EY95" s="9">
        <v>84.459000000000003</v>
      </c>
      <c r="EZ95" s="9">
        <v>84.581000000000003</v>
      </c>
      <c r="FA95" s="9">
        <v>1977.2909999999999</v>
      </c>
      <c r="FB95" s="9">
        <v>1045.1189999999999</v>
      </c>
      <c r="FC95" s="9">
        <v>932.17100000000005</v>
      </c>
      <c r="FD95" s="9">
        <v>1369.9829999999999</v>
      </c>
      <c r="FE95" s="9">
        <v>868.86199999999997</v>
      </c>
      <c r="FF95" s="9">
        <v>501.12200000000001</v>
      </c>
      <c r="FG95" s="9">
        <v>607.30700000000002</v>
      </c>
      <c r="FH95" s="9">
        <v>176.25700000000001</v>
      </c>
      <c r="FI95" s="9">
        <v>431.05</v>
      </c>
      <c r="FJ95" s="9">
        <v>224.96899999999999</v>
      </c>
      <c r="FK95" s="9">
        <v>119.637</v>
      </c>
      <c r="FL95" s="9">
        <v>105.33199999999999</v>
      </c>
      <c r="FM95" s="9">
        <v>88.105000000000004</v>
      </c>
      <c r="FN95" s="9">
        <v>47.634999999999998</v>
      </c>
      <c r="FO95" s="9">
        <v>40.470999999999997</v>
      </c>
      <c r="FP95" s="9">
        <v>41.201000000000001</v>
      </c>
      <c r="FQ95" s="9">
        <v>27.625</v>
      </c>
      <c r="FR95" s="9">
        <v>13.576000000000001</v>
      </c>
      <c r="FS95" s="9">
        <v>31.141999999999999</v>
      </c>
      <c r="FT95" s="9">
        <v>19.978000000000002</v>
      </c>
      <c r="FU95" s="9">
        <v>11.164</v>
      </c>
      <c r="FV95" s="9">
        <v>10.058999999999999</v>
      </c>
      <c r="FW95" s="9">
        <v>7.6470000000000002</v>
      </c>
      <c r="FX95" s="9">
        <v>2.4119999999999999</v>
      </c>
      <c r="FY95" s="9">
        <v>46.904000000000003</v>
      </c>
      <c r="FZ95" s="9">
        <v>20.009</v>
      </c>
      <c r="GA95" s="9">
        <v>26.895</v>
      </c>
      <c r="GB95" s="9">
        <v>162.61099999999999</v>
      </c>
      <c r="GC95" s="9">
        <v>85.6</v>
      </c>
      <c r="GD95" s="9">
        <v>77.010999999999996</v>
      </c>
      <c r="GE95" s="9">
        <v>62.814999999999998</v>
      </c>
      <c r="GF95" s="9">
        <v>46.149000000000001</v>
      </c>
      <c r="GG95" s="9">
        <v>16.666</v>
      </c>
      <c r="GH95" s="9">
        <v>99.796000000000006</v>
      </c>
      <c r="GI95" s="9">
        <v>39.451000000000001</v>
      </c>
      <c r="GJ95" s="9">
        <v>60.344999999999999</v>
      </c>
      <c r="GK95" s="9">
        <v>100.726</v>
      </c>
      <c r="GL95" s="9">
        <v>71.543000000000006</v>
      </c>
      <c r="GM95" s="9">
        <v>29.183</v>
      </c>
      <c r="GN95" s="9">
        <v>124.24299999999999</v>
      </c>
      <c r="GO95" s="9">
        <v>48.094000000000001</v>
      </c>
      <c r="GP95" s="9">
        <v>76.149000000000001</v>
      </c>
      <c r="GQ95" s="9">
        <v>130.93799999999999</v>
      </c>
      <c r="GR95" s="9">
        <v>59.429000000000002</v>
      </c>
      <c r="GS95" s="9">
        <v>71.509</v>
      </c>
      <c r="GT95" s="9">
        <v>633.02099999999996</v>
      </c>
      <c r="GU95" s="9">
        <v>390.74200000000002</v>
      </c>
      <c r="GV95" s="9">
        <v>242.279</v>
      </c>
      <c r="GW95" s="9">
        <v>300.392</v>
      </c>
      <c r="GX95" s="9">
        <v>215.32599999999999</v>
      </c>
      <c r="GY95" s="9">
        <v>85.066000000000003</v>
      </c>
      <c r="GZ95" s="9">
        <v>332.62900000000002</v>
      </c>
      <c r="HA95" s="9">
        <v>175.416</v>
      </c>
      <c r="HB95" s="9">
        <v>157.21299999999999</v>
      </c>
      <c r="HC95" s="9">
        <v>74.751999999999995</v>
      </c>
      <c r="HD95" s="9">
        <v>50.448</v>
      </c>
      <c r="HE95" s="9">
        <v>24.303999999999998</v>
      </c>
      <c r="HF95" s="9">
        <v>41.548000000000002</v>
      </c>
      <c r="HG95" s="9">
        <v>28.434000000000001</v>
      </c>
      <c r="HH95" s="9">
        <v>13.114000000000001</v>
      </c>
      <c r="HI95" s="9">
        <v>11.787000000000001</v>
      </c>
      <c r="HJ95" s="9">
        <v>9.7319999999999993</v>
      </c>
      <c r="HK95" s="9">
        <v>2.0550000000000002</v>
      </c>
      <c r="HL95" s="9">
        <v>7.3940000000000001</v>
      </c>
      <c r="HM95" s="9">
        <v>6.3559999999999999</v>
      </c>
      <c r="HN95" s="9">
        <v>1.038</v>
      </c>
      <c r="HO95" s="9">
        <v>4.3929999999999998</v>
      </c>
      <c r="HP95" s="9">
        <v>3.3759999999999999</v>
      </c>
      <c r="HQ95" s="9">
        <v>1.0169999999999999</v>
      </c>
      <c r="HR95" s="9">
        <v>29.762</v>
      </c>
      <c r="HS95" s="9">
        <v>18.702000000000002</v>
      </c>
      <c r="HT95" s="9">
        <v>11.06</v>
      </c>
      <c r="HU95" s="9">
        <v>40.518000000000001</v>
      </c>
      <c r="HV95" s="9">
        <v>27.905999999999999</v>
      </c>
      <c r="HW95" s="9">
        <v>12.612</v>
      </c>
      <c r="HX95" s="9">
        <v>9.8089999999999993</v>
      </c>
      <c r="HY95" s="9">
        <v>9.2309999999999999</v>
      </c>
      <c r="HZ95" s="9">
        <v>0.57799999999999996</v>
      </c>
      <c r="IA95" s="9">
        <v>30.709</v>
      </c>
      <c r="IB95" s="9">
        <v>18.675000000000001</v>
      </c>
      <c r="IC95" s="9">
        <v>12.034000000000001</v>
      </c>
      <c r="ID95" s="9">
        <v>20.164999999999999</v>
      </c>
      <c r="IE95" s="9">
        <v>17.533000000000001</v>
      </c>
      <c r="IF95" s="9">
        <v>2.6320000000000001</v>
      </c>
      <c r="IG95" s="9">
        <v>54.587000000000003</v>
      </c>
      <c r="IH95" s="9">
        <v>32.914999999999999</v>
      </c>
      <c r="II95" s="9">
        <v>21.672000000000001</v>
      </c>
      <c r="IJ95" s="9">
        <v>38.101999999999997</v>
      </c>
      <c r="IK95" s="9">
        <v>25.03</v>
      </c>
      <c r="IL95" s="9">
        <v>13.071999999999999</v>
      </c>
      <c r="IM95" s="9">
        <v>4077.9879999999998</v>
      </c>
      <c r="IN95" s="9">
        <v>2147.857</v>
      </c>
      <c r="IO95" s="9">
        <v>1930.1310000000001</v>
      </c>
      <c r="IP95" s="9">
        <v>2886.2759999999998</v>
      </c>
      <c r="IQ95" s="9">
        <v>1745.124</v>
      </c>
    </row>
    <row r="96" spans="1:251">
      <c r="A96" s="10">
        <v>44409</v>
      </c>
      <c r="B96" s="9">
        <v>27.349</v>
      </c>
      <c r="C96" s="9">
        <v>48.573</v>
      </c>
      <c r="D96" s="9">
        <v>362.43799999999999</v>
      </c>
      <c r="E96" s="9">
        <v>207.01499999999999</v>
      </c>
      <c r="F96" s="9">
        <v>155.42400000000001</v>
      </c>
      <c r="G96" s="9">
        <v>159.41200000000001</v>
      </c>
      <c r="H96" s="9">
        <v>117.824</v>
      </c>
      <c r="I96" s="9">
        <v>41.587000000000003</v>
      </c>
      <c r="J96" s="9">
        <v>203.02699999999999</v>
      </c>
      <c r="K96" s="9">
        <v>89.19</v>
      </c>
      <c r="L96" s="9">
        <v>113.836</v>
      </c>
      <c r="M96" s="9">
        <v>248.07300000000001</v>
      </c>
      <c r="N96" s="9">
        <v>177.10599999999999</v>
      </c>
      <c r="O96" s="9">
        <v>70.968000000000004</v>
      </c>
      <c r="P96" s="9">
        <v>242.535</v>
      </c>
      <c r="Q96" s="9">
        <v>101.95699999999999</v>
      </c>
      <c r="R96" s="9">
        <v>140.578</v>
      </c>
      <c r="S96" s="9">
        <v>294.36799999999999</v>
      </c>
      <c r="T96" s="9">
        <v>146.541</v>
      </c>
      <c r="U96" s="9">
        <v>147.828</v>
      </c>
      <c r="V96" s="9">
        <v>2905.9859999999999</v>
      </c>
      <c r="W96" s="9">
        <v>1537.914</v>
      </c>
      <c r="X96" s="9">
        <v>1368.0719999999999</v>
      </c>
      <c r="Y96" s="9">
        <v>2170.4670000000001</v>
      </c>
      <c r="Z96" s="9">
        <v>1397.49</v>
      </c>
      <c r="AA96" s="9">
        <v>772.97699999999998</v>
      </c>
      <c r="AB96" s="9">
        <v>735.51900000000001</v>
      </c>
      <c r="AC96" s="9">
        <v>140.42400000000001</v>
      </c>
      <c r="AD96" s="9">
        <v>595.09500000000003</v>
      </c>
      <c r="AE96" s="9">
        <v>371.63900000000001</v>
      </c>
      <c r="AF96" s="9">
        <v>207.99</v>
      </c>
      <c r="AG96" s="9">
        <v>163.649</v>
      </c>
      <c r="AH96" s="9">
        <v>149.65</v>
      </c>
      <c r="AI96" s="9">
        <v>84.376999999999995</v>
      </c>
      <c r="AJ96" s="9">
        <v>65.272999999999996</v>
      </c>
      <c r="AK96" s="9">
        <v>92.686999999999998</v>
      </c>
      <c r="AL96" s="9">
        <v>65.117999999999995</v>
      </c>
      <c r="AM96" s="9">
        <v>27.568000000000001</v>
      </c>
      <c r="AN96" s="9">
        <v>67.980999999999995</v>
      </c>
      <c r="AO96" s="9">
        <v>46.164000000000001</v>
      </c>
      <c r="AP96" s="9">
        <v>21.817</v>
      </c>
      <c r="AQ96" s="9">
        <v>24.706</v>
      </c>
      <c r="AR96" s="9">
        <v>18.954999999999998</v>
      </c>
      <c r="AS96" s="9">
        <v>5.7519999999999998</v>
      </c>
      <c r="AT96" s="9">
        <v>56.963000000000001</v>
      </c>
      <c r="AU96" s="9">
        <v>19.257999999999999</v>
      </c>
      <c r="AV96" s="9">
        <v>37.704999999999998</v>
      </c>
      <c r="AW96" s="9">
        <v>262.29899999999998</v>
      </c>
      <c r="AX96" s="9">
        <v>148.107</v>
      </c>
      <c r="AY96" s="9">
        <v>114.19199999999999</v>
      </c>
      <c r="AZ96" s="9">
        <v>128.702</v>
      </c>
      <c r="BA96" s="9">
        <v>101.16500000000001</v>
      </c>
      <c r="BB96" s="9">
        <v>27.536999999999999</v>
      </c>
      <c r="BC96" s="9">
        <v>133.59700000000001</v>
      </c>
      <c r="BD96" s="9">
        <v>46.942</v>
      </c>
      <c r="BE96" s="9">
        <v>86.656000000000006</v>
      </c>
      <c r="BF96" s="9">
        <v>207.078</v>
      </c>
      <c r="BG96" s="9">
        <v>154.05099999999999</v>
      </c>
      <c r="BH96" s="9">
        <v>53.027000000000001</v>
      </c>
      <c r="BI96" s="9">
        <v>164.56100000000001</v>
      </c>
      <c r="BJ96" s="9">
        <v>53.939</v>
      </c>
      <c r="BK96" s="9">
        <v>110.622</v>
      </c>
      <c r="BL96" s="9">
        <v>201.578</v>
      </c>
      <c r="BM96" s="9">
        <v>93.105999999999995</v>
      </c>
      <c r="BN96" s="9">
        <v>108.47199999999999</v>
      </c>
      <c r="BO96" s="9">
        <v>2655.453</v>
      </c>
      <c r="BP96" s="9">
        <v>1376.8620000000001</v>
      </c>
      <c r="BQ96" s="9">
        <v>1278.5899999999999</v>
      </c>
      <c r="BR96" s="9">
        <v>2015.539</v>
      </c>
      <c r="BS96" s="9">
        <v>1231.1210000000001</v>
      </c>
      <c r="BT96" s="9">
        <v>784.41800000000001</v>
      </c>
      <c r="BU96" s="9">
        <v>639.91300000000001</v>
      </c>
      <c r="BV96" s="9">
        <v>145.74100000000001</v>
      </c>
      <c r="BW96" s="9">
        <v>494.17200000000003</v>
      </c>
      <c r="BX96" s="9">
        <v>345.07799999999997</v>
      </c>
      <c r="BY96" s="9">
        <v>182.93299999999999</v>
      </c>
      <c r="BZ96" s="9">
        <v>162.14500000000001</v>
      </c>
      <c r="CA96" s="9">
        <v>137.38</v>
      </c>
      <c r="CB96" s="9">
        <v>80.671000000000006</v>
      </c>
      <c r="CC96" s="9">
        <v>56.71</v>
      </c>
      <c r="CD96" s="9">
        <v>88.213999999999999</v>
      </c>
      <c r="CE96" s="9">
        <v>60.777000000000001</v>
      </c>
      <c r="CF96" s="9">
        <v>27.437000000000001</v>
      </c>
      <c r="CG96" s="9">
        <v>65.614999999999995</v>
      </c>
      <c r="CH96" s="9">
        <v>44.866</v>
      </c>
      <c r="CI96" s="9">
        <v>20.748000000000001</v>
      </c>
      <c r="CJ96" s="9">
        <v>22.599</v>
      </c>
      <c r="CK96" s="9">
        <v>15.911</v>
      </c>
      <c r="CL96" s="9">
        <v>6.6890000000000001</v>
      </c>
      <c r="CM96" s="9">
        <v>49.167000000000002</v>
      </c>
      <c r="CN96" s="9">
        <v>19.893999999999998</v>
      </c>
      <c r="CO96" s="9">
        <v>29.273</v>
      </c>
      <c r="CP96" s="9">
        <v>253.517</v>
      </c>
      <c r="CQ96" s="9">
        <v>126.73099999999999</v>
      </c>
      <c r="CR96" s="9">
        <v>126.786</v>
      </c>
      <c r="CS96" s="9">
        <v>108.65</v>
      </c>
      <c r="CT96" s="9">
        <v>81.424999999999997</v>
      </c>
      <c r="CU96" s="9">
        <v>27.225000000000001</v>
      </c>
      <c r="CV96" s="9">
        <v>144.86699999999999</v>
      </c>
      <c r="CW96" s="9">
        <v>45.305999999999997</v>
      </c>
      <c r="CX96" s="9">
        <v>99.561000000000007</v>
      </c>
      <c r="CY96" s="9">
        <v>180.19300000000001</v>
      </c>
      <c r="CZ96" s="9">
        <v>131.249</v>
      </c>
      <c r="DA96" s="9">
        <v>48.944000000000003</v>
      </c>
      <c r="DB96" s="9">
        <v>164.886</v>
      </c>
      <c r="DC96" s="9">
        <v>51.683999999999997</v>
      </c>
      <c r="DD96" s="9">
        <v>113.20099999999999</v>
      </c>
      <c r="DE96" s="9">
        <v>210.48099999999999</v>
      </c>
      <c r="DF96" s="9">
        <v>90.171999999999997</v>
      </c>
      <c r="DG96" s="9">
        <v>120.309</v>
      </c>
      <c r="DH96" s="9">
        <v>2589.5439999999999</v>
      </c>
      <c r="DI96" s="9">
        <v>1422.6120000000001</v>
      </c>
      <c r="DJ96" s="9">
        <v>1166.933</v>
      </c>
      <c r="DK96" s="9">
        <v>1646.5519999999999</v>
      </c>
      <c r="DL96" s="9">
        <v>1075.982</v>
      </c>
      <c r="DM96" s="9">
        <v>570.57000000000005</v>
      </c>
      <c r="DN96" s="9">
        <v>942.99199999999996</v>
      </c>
      <c r="DO96" s="9">
        <v>346.62900000000002</v>
      </c>
      <c r="DP96" s="9">
        <v>596.36300000000006</v>
      </c>
      <c r="DQ96" s="9">
        <v>325.84300000000002</v>
      </c>
      <c r="DR96" s="9">
        <v>184.227</v>
      </c>
      <c r="DS96" s="9">
        <v>141.61600000000001</v>
      </c>
      <c r="DT96" s="9">
        <v>161.797</v>
      </c>
      <c r="DU96" s="9">
        <v>94.763999999999996</v>
      </c>
      <c r="DV96" s="9">
        <v>67.033000000000001</v>
      </c>
      <c r="DW96" s="9">
        <v>76.244</v>
      </c>
      <c r="DX96" s="9">
        <v>58.442999999999998</v>
      </c>
      <c r="DY96" s="9">
        <v>17.8</v>
      </c>
      <c r="DZ96" s="9">
        <v>57.738</v>
      </c>
      <c r="EA96" s="9">
        <v>43.786999999999999</v>
      </c>
      <c r="EB96" s="9">
        <v>13.951000000000001</v>
      </c>
      <c r="EC96" s="9">
        <v>18.506</v>
      </c>
      <c r="ED96" s="9">
        <v>14.657</v>
      </c>
      <c r="EE96" s="9">
        <v>3.8490000000000002</v>
      </c>
      <c r="EF96" s="9">
        <v>85.552999999999997</v>
      </c>
      <c r="EG96" s="9">
        <v>36.320999999999998</v>
      </c>
      <c r="EH96" s="9">
        <v>49.231999999999999</v>
      </c>
      <c r="EI96" s="9">
        <v>195.53299999999999</v>
      </c>
      <c r="EJ96" s="9">
        <v>104.35599999999999</v>
      </c>
      <c r="EK96" s="9">
        <v>91.177999999999997</v>
      </c>
      <c r="EL96" s="9">
        <v>66.388999999999996</v>
      </c>
      <c r="EM96" s="9">
        <v>48.834000000000003</v>
      </c>
      <c r="EN96" s="9">
        <v>17.553999999999998</v>
      </c>
      <c r="EO96" s="9">
        <v>129.14500000000001</v>
      </c>
      <c r="EP96" s="9">
        <v>55.521000000000001</v>
      </c>
      <c r="EQ96" s="9">
        <v>73.623999999999995</v>
      </c>
      <c r="ER96" s="9">
        <v>132.309</v>
      </c>
      <c r="ES96" s="9">
        <v>100.096</v>
      </c>
      <c r="ET96" s="9">
        <v>32.213999999999999</v>
      </c>
      <c r="EU96" s="9">
        <v>193.53399999999999</v>
      </c>
      <c r="EV96" s="9">
        <v>84.132000000000005</v>
      </c>
      <c r="EW96" s="9">
        <v>109.402</v>
      </c>
      <c r="EX96" s="9">
        <v>186.88200000000001</v>
      </c>
      <c r="EY96" s="9">
        <v>99.308000000000007</v>
      </c>
      <c r="EZ96" s="9">
        <v>87.575000000000003</v>
      </c>
      <c r="FA96" s="9">
        <v>1961.702</v>
      </c>
      <c r="FB96" s="9">
        <v>1040.133</v>
      </c>
      <c r="FC96" s="9">
        <v>921.56799999999998</v>
      </c>
      <c r="FD96" s="9">
        <v>1356.5029999999999</v>
      </c>
      <c r="FE96" s="9">
        <v>864.61400000000003</v>
      </c>
      <c r="FF96" s="9">
        <v>491.88900000000001</v>
      </c>
      <c r="FG96" s="9">
        <v>605.19799999999998</v>
      </c>
      <c r="FH96" s="9">
        <v>175.51900000000001</v>
      </c>
      <c r="FI96" s="9">
        <v>429.68</v>
      </c>
      <c r="FJ96" s="9">
        <v>242.91900000000001</v>
      </c>
      <c r="FK96" s="9">
        <v>131.99</v>
      </c>
      <c r="FL96" s="9">
        <v>110.929</v>
      </c>
      <c r="FM96" s="9">
        <v>112.381</v>
      </c>
      <c r="FN96" s="9">
        <v>64.018000000000001</v>
      </c>
      <c r="FO96" s="9">
        <v>48.363</v>
      </c>
      <c r="FP96" s="9">
        <v>60.712000000000003</v>
      </c>
      <c r="FQ96" s="9">
        <v>44.866999999999997</v>
      </c>
      <c r="FR96" s="9">
        <v>15.845000000000001</v>
      </c>
      <c r="FS96" s="9">
        <v>46.292999999999999</v>
      </c>
      <c r="FT96" s="9">
        <v>33.914000000000001</v>
      </c>
      <c r="FU96" s="9">
        <v>12.379</v>
      </c>
      <c r="FV96" s="9">
        <v>14.417999999999999</v>
      </c>
      <c r="FW96" s="9">
        <v>10.952</v>
      </c>
      <c r="FX96" s="9">
        <v>3.4660000000000002</v>
      </c>
      <c r="FY96" s="9">
        <v>51.668999999999997</v>
      </c>
      <c r="FZ96" s="9">
        <v>19.151</v>
      </c>
      <c r="GA96" s="9">
        <v>32.518000000000001</v>
      </c>
      <c r="GB96" s="9">
        <v>153.553</v>
      </c>
      <c r="GC96" s="9">
        <v>77.893000000000001</v>
      </c>
      <c r="GD96" s="9">
        <v>75.66</v>
      </c>
      <c r="GE96" s="9">
        <v>55.939</v>
      </c>
      <c r="GF96" s="9">
        <v>38.829000000000001</v>
      </c>
      <c r="GG96" s="9">
        <v>17.11</v>
      </c>
      <c r="GH96" s="9">
        <v>97.614000000000004</v>
      </c>
      <c r="GI96" s="9">
        <v>39.064</v>
      </c>
      <c r="GJ96" s="9">
        <v>58.55</v>
      </c>
      <c r="GK96" s="9">
        <v>108.538</v>
      </c>
      <c r="GL96" s="9">
        <v>78.724000000000004</v>
      </c>
      <c r="GM96" s="9">
        <v>29.814</v>
      </c>
      <c r="GN96" s="9">
        <v>134.381</v>
      </c>
      <c r="GO96" s="9">
        <v>53.265999999999998</v>
      </c>
      <c r="GP96" s="9">
        <v>81.114999999999995</v>
      </c>
      <c r="GQ96" s="9">
        <v>143.90700000000001</v>
      </c>
      <c r="GR96" s="9">
        <v>72.977999999999994</v>
      </c>
      <c r="GS96" s="9">
        <v>70.929000000000002</v>
      </c>
      <c r="GT96" s="9">
        <v>627.84299999999996</v>
      </c>
      <c r="GU96" s="9">
        <v>382.47800000000001</v>
      </c>
      <c r="GV96" s="9">
        <v>245.364</v>
      </c>
      <c r="GW96" s="9">
        <v>290.04899999999998</v>
      </c>
      <c r="GX96" s="9">
        <v>211.36799999999999</v>
      </c>
      <c r="GY96" s="9">
        <v>78.680999999999997</v>
      </c>
      <c r="GZ96" s="9">
        <v>337.79399999999998</v>
      </c>
      <c r="HA96" s="9">
        <v>171.11</v>
      </c>
      <c r="HB96" s="9">
        <v>166.68299999999999</v>
      </c>
      <c r="HC96" s="9">
        <v>82.924000000000007</v>
      </c>
      <c r="HD96" s="9">
        <v>52.237000000000002</v>
      </c>
      <c r="HE96" s="9">
        <v>30.686</v>
      </c>
      <c r="HF96" s="9">
        <v>49.415999999999997</v>
      </c>
      <c r="HG96" s="9">
        <v>30.745999999999999</v>
      </c>
      <c r="HH96" s="9">
        <v>18.670000000000002</v>
      </c>
      <c r="HI96" s="9">
        <v>15.532</v>
      </c>
      <c r="HJ96" s="9">
        <v>13.576000000000001</v>
      </c>
      <c r="HK96" s="9">
        <v>1.956</v>
      </c>
      <c r="HL96" s="9">
        <v>11.444000000000001</v>
      </c>
      <c r="HM96" s="9">
        <v>9.8719999999999999</v>
      </c>
      <c r="HN96" s="9">
        <v>1.5720000000000001</v>
      </c>
      <c r="HO96" s="9">
        <v>4.0880000000000001</v>
      </c>
      <c r="HP96" s="9">
        <v>3.7040000000000002</v>
      </c>
      <c r="HQ96" s="9">
        <v>0.38300000000000001</v>
      </c>
      <c r="HR96" s="9">
        <v>33.884</v>
      </c>
      <c r="HS96" s="9">
        <v>17.170000000000002</v>
      </c>
      <c r="HT96" s="9">
        <v>16.713999999999999</v>
      </c>
      <c r="HU96" s="9">
        <v>41.98</v>
      </c>
      <c r="HV96" s="9">
        <v>26.463000000000001</v>
      </c>
      <c r="HW96" s="9">
        <v>15.516999999999999</v>
      </c>
      <c r="HX96" s="9">
        <v>10.449</v>
      </c>
      <c r="HY96" s="9">
        <v>10.005000000000001</v>
      </c>
      <c r="HZ96" s="9">
        <v>0.44400000000000001</v>
      </c>
      <c r="IA96" s="9">
        <v>31.530999999999999</v>
      </c>
      <c r="IB96" s="9">
        <v>16.457000000000001</v>
      </c>
      <c r="IC96" s="9">
        <v>15.074</v>
      </c>
      <c r="ID96" s="9">
        <v>23.771000000000001</v>
      </c>
      <c r="IE96" s="9">
        <v>21.370999999999999</v>
      </c>
      <c r="IF96" s="9">
        <v>2.399</v>
      </c>
      <c r="IG96" s="9">
        <v>59.152999999999999</v>
      </c>
      <c r="IH96" s="9">
        <v>30.866</v>
      </c>
      <c r="II96" s="9">
        <v>28.286999999999999</v>
      </c>
      <c r="IJ96" s="9">
        <v>42.975000000000001</v>
      </c>
      <c r="IK96" s="9">
        <v>26.329000000000001</v>
      </c>
      <c r="IL96" s="9">
        <v>16.646000000000001</v>
      </c>
      <c r="IM96" s="9">
        <v>3891.8560000000002</v>
      </c>
      <c r="IN96" s="9">
        <v>2058.6709999999998</v>
      </c>
      <c r="IO96" s="9">
        <v>1833.1849999999999</v>
      </c>
      <c r="IP96" s="9">
        <v>2766.3440000000001</v>
      </c>
      <c r="IQ96" s="9">
        <v>1664.577</v>
      </c>
    </row>
    <row r="97" spans="1:251">
      <c r="A97" s="10">
        <v>44440</v>
      </c>
      <c r="B97" s="9">
        <v>26.925999999999998</v>
      </c>
      <c r="C97" s="9">
        <v>38.587000000000003</v>
      </c>
      <c r="D97" s="9">
        <v>334.44400000000002</v>
      </c>
      <c r="E97" s="9">
        <v>195.946</v>
      </c>
      <c r="F97" s="9">
        <v>138.49799999999999</v>
      </c>
      <c r="G97" s="9">
        <v>158.28700000000001</v>
      </c>
      <c r="H97" s="9">
        <v>120.708</v>
      </c>
      <c r="I97" s="9">
        <v>37.579000000000001</v>
      </c>
      <c r="J97" s="9">
        <v>176.15700000000001</v>
      </c>
      <c r="K97" s="9">
        <v>75.239000000000004</v>
      </c>
      <c r="L97" s="9">
        <v>100.91800000000001</v>
      </c>
      <c r="M97" s="9">
        <v>258.17599999999999</v>
      </c>
      <c r="N97" s="9">
        <v>186.059</v>
      </c>
      <c r="O97" s="9">
        <v>72.117000000000004</v>
      </c>
      <c r="P97" s="9">
        <v>208.28700000000001</v>
      </c>
      <c r="Q97" s="9">
        <v>82.840999999999994</v>
      </c>
      <c r="R97" s="9">
        <v>125.446</v>
      </c>
      <c r="S97" s="9">
        <v>273.66399999999999</v>
      </c>
      <c r="T97" s="9">
        <v>141.00800000000001</v>
      </c>
      <c r="U97" s="9">
        <v>132.65600000000001</v>
      </c>
      <c r="V97" s="9">
        <v>2911.509</v>
      </c>
      <c r="W97" s="9">
        <v>1539.422</v>
      </c>
      <c r="X97" s="9">
        <v>1372.087</v>
      </c>
      <c r="Y97" s="9">
        <v>2191.14</v>
      </c>
      <c r="Z97" s="9">
        <v>1395.6590000000001</v>
      </c>
      <c r="AA97" s="9">
        <v>795.48099999999999</v>
      </c>
      <c r="AB97" s="9">
        <v>720.36900000000003</v>
      </c>
      <c r="AC97" s="9">
        <v>143.76300000000001</v>
      </c>
      <c r="AD97" s="9">
        <v>576.60599999999999</v>
      </c>
      <c r="AE97" s="9">
        <v>375.95600000000002</v>
      </c>
      <c r="AF97" s="9">
        <v>204.601</v>
      </c>
      <c r="AG97" s="9">
        <v>171.35499999999999</v>
      </c>
      <c r="AH97" s="9">
        <v>158.73699999999999</v>
      </c>
      <c r="AI97" s="9">
        <v>82.58</v>
      </c>
      <c r="AJ97" s="9">
        <v>76.158000000000001</v>
      </c>
      <c r="AK97" s="9">
        <v>102.11</v>
      </c>
      <c r="AL97" s="9">
        <v>67.887</v>
      </c>
      <c r="AM97" s="9">
        <v>34.222999999999999</v>
      </c>
      <c r="AN97" s="9">
        <v>71.793000000000006</v>
      </c>
      <c r="AO97" s="9">
        <v>43.07</v>
      </c>
      <c r="AP97" s="9">
        <v>28.722999999999999</v>
      </c>
      <c r="AQ97" s="9">
        <v>30.317</v>
      </c>
      <c r="AR97" s="9">
        <v>24.817</v>
      </c>
      <c r="AS97" s="9">
        <v>5.5</v>
      </c>
      <c r="AT97" s="9">
        <v>56.628</v>
      </c>
      <c r="AU97" s="9">
        <v>14.693</v>
      </c>
      <c r="AV97" s="9">
        <v>41.933999999999997</v>
      </c>
      <c r="AW97" s="9">
        <v>250.3</v>
      </c>
      <c r="AX97" s="9">
        <v>136.80799999999999</v>
      </c>
      <c r="AY97" s="9">
        <v>113.492</v>
      </c>
      <c r="AZ97" s="9">
        <v>120.709</v>
      </c>
      <c r="BA97" s="9">
        <v>92.619</v>
      </c>
      <c r="BB97" s="9">
        <v>28.09</v>
      </c>
      <c r="BC97" s="9">
        <v>129.59100000000001</v>
      </c>
      <c r="BD97" s="9">
        <v>44.189</v>
      </c>
      <c r="BE97" s="9">
        <v>85.400999999999996</v>
      </c>
      <c r="BF97" s="9">
        <v>212.346</v>
      </c>
      <c r="BG97" s="9">
        <v>151.38</v>
      </c>
      <c r="BH97" s="9">
        <v>60.965000000000003</v>
      </c>
      <c r="BI97" s="9">
        <v>163.61000000000001</v>
      </c>
      <c r="BJ97" s="9">
        <v>53.220999999999997</v>
      </c>
      <c r="BK97" s="9">
        <v>110.389</v>
      </c>
      <c r="BL97" s="9">
        <v>201.38399999999999</v>
      </c>
      <c r="BM97" s="9">
        <v>87.259</v>
      </c>
      <c r="BN97" s="9">
        <v>114.125</v>
      </c>
      <c r="BO97" s="9">
        <v>2645.9369999999999</v>
      </c>
      <c r="BP97" s="9">
        <v>1374.615</v>
      </c>
      <c r="BQ97" s="9">
        <v>1271.3219999999999</v>
      </c>
      <c r="BR97" s="9">
        <v>2041.319</v>
      </c>
      <c r="BS97" s="9">
        <v>1243.8030000000001</v>
      </c>
      <c r="BT97" s="9">
        <v>797.51599999999996</v>
      </c>
      <c r="BU97" s="9">
        <v>604.61800000000005</v>
      </c>
      <c r="BV97" s="9">
        <v>130.81200000000001</v>
      </c>
      <c r="BW97" s="9">
        <v>473.80599999999998</v>
      </c>
      <c r="BX97" s="9">
        <v>336.37599999999998</v>
      </c>
      <c r="BY97" s="9">
        <v>168.83699999999999</v>
      </c>
      <c r="BZ97" s="9">
        <v>167.53899999999999</v>
      </c>
      <c r="CA97" s="9">
        <v>146.41200000000001</v>
      </c>
      <c r="CB97" s="9">
        <v>75.477999999999994</v>
      </c>
      <c r="CC97" s="9">
        <v>70.933999999999997</v>
      </c>
      <c r="CD97" s="9">
        <v>91.253</v>
      </c>
      <c r="CE97" s="9">
        <v>59.018999999999998</v>
      </c>
      <c r="CF97" s="9">
        <v>32.234000000000002</v>
      </c>
      <c r="CG97" s="9">
        <v>68.778999999999996</v>
      </c>
      <c r="CH97" s="9">
        <v>40.771999999999998</v>
      </c>
      <c r="CI97" s="9">
        <v>28.007000000000001</v>
      </c>
      <c r="CJ97" s="9">
        <v>22.474</v>
      </c>
      <c r="CK97" s="9">
        <v>18.248000000000001</v>
      </c>
      <c r="CL97" s="9">
        <v>4.2270000000000003</v>
      </c>
      <c r="CM97" s="9">
        <v>55.158999999999999</v>
      </c>
      <c r="CN97" s="9">
        <v>16.457999999999998</v>
      </c>
      <c r="CO97" s="9">
        <v>38.700000000000003</v>
      </c>
      <c r="CP97" s="9">
        <v>229.79900000000001</v>
      </c>
      <c r="CQ97" s="9">
        <v>118.35299999999999</v>
      </c>
      <c r="CR97" s="9">
        <v>111.447</v>
      </c>
      <c r="CS97" s="9">
        <v>104.699</v>
      </c>
      <c r="CT97" s="9">
        <v>76.097999999999999</v>
      </c>
      <c r="CU97" s="9">
        <v>28.6</v>
      </c>
      <c r="CV97" s="9">
        <v>125.101</v>
      </c>
      <c r="CW97" s="9">
        <v>42.253999999999998</v>
      </c>
      <c r="CX97" s="9">
        <v>82.846000000000004</v>
      </c>
      <c r="CY97" s="9">
        <v>176.27600000000001</v>
      </c>
      <c r="CZ97" s="9">
        <v>119.92400000000001</v>
      </c>
      <c r="DA97" s="9">
        <v>56.351999999999997</v>
      </c>
      <c r="DB97" s="9">
        <v>160.09899999999999</v>
      </c>
      <c r="DC97" s="9">
        <v>48.912999999999997</v>
      </c>
      <c r="DD97" s="9">
        <v>111.187</v>
      </c>
      <c r="DE97" s="9">
        <v>193.88</v>
      </c>
      <c r="DF97" s="9">
        <v>83.025999999999996</v>
      </c>
      <c r="DG97" s="9">
        <v>110.854</v>
      </c>
      <c r="DH97" s="9">
        <v>2599.0659999999998</v>
      </c>
      <c r="DI97" s="9">
        <v>1425.654</v>
      </c>
      <c r="DJ97" s="9">
        <v>1173.412</v>
      </c>
      <c r="DK97" s="9">
        <v>1664.5250000000001</v>
      </c>
      <c r="DL97" s="9">
        <v>1081.3530000000001</v>
      </c>
      <c r="DM97" s="9">
        <v>583.17200000000003</v>
      </c>
      <c r="DN97" s="9">
        <v>934.54100000000005</v>
      </c>
      <c r="DO97" s="9">
        <v>344.3</v>
      </c>
      <c r="DP97" s="9">
        <v>590.24099999999999</v>
      </c>
      <c r="DQ97" s="9">
        <v>328.78800000000001</v>
      </c>
      <c r="DR97" s="9">
        <v>189.71600000000001</v>
      </c>
      <c r="DS97" s="9">
        <v>139.072</v>
      </c>
      <c r="DT97" s="9">
        <v>171.61699999999999</v>
      </c>
      <c r="DU97" s="9">
        <v>97.885999999999996</v>
      </c>
      <c r="DV97" s="9">
        <v>73.730999999999995</v>
      </c>
      <c r="DW97" s="9">
        <v>72.793999999999997</v>
      </c>
      <c r="DX97" s="9">
        <v>54.051000000000002</v>
      </c>
      <c r="DY97" s="9">
        <v>18.742000000000001</v>
      </c>
      <c r="DZ97" s="9">
        <v>53.722999999999999</v>
      </c>
      <c r="EA97" s="9">
        <v>38.994</v>
      </c>
      <c r="EB97" s="9">
        <v>14.728</v>
      </c>
      <c r="EC97" s="9">
        <v>19.071000000000002</v>
      </c>
      <c r="ED97" s="9">
        <v>15.057</v>
      </c>
      <c r="EE97" s="9">
        <v>4.0140000000000002</v>
      </c>
      <c r="EF97" s="9">
        <v>98.823999999999998</v>
      </c>
      <c r="EG97" s="9">
        <v>43.835000000000001</v>
      </c>
      <c r="EH97" s="9">
        <v>54.988999999999997</v>
      </c>
      <c r="EI97" s="9">
        <v>192.29300000000001</v>
      </c>
      <c r="EJ97" s="9">
        <v>113.004</v>
      </c>
      <c r="EK97" s="9">
        <v>79.289000000000001</v>
      </c>
      <c r="EL97" s="9">
        <v>65.805000000000007</v>
      </c>
      <c r="EM97" s="9">
        <v>49.417999999999999</v>
      </c>
      <c r="EN97" s="9">
        <v>16.385999999999999</v>
      </c>
      <c r="EO97" s="9">
        <v>126.489</v>
      </c>
      <c r="EP97" s="9">
        <v>63.585000000000001</v>
      </c>
      <c r="EQ97" s="9">
        <v>62.902999999999999</v>
      </c>
      <c r="ER97" s="9">
        <v>130.898</v>
      </c>
      <c r="ES97" s="9">
        <v>97.643000000000001</v>
      </c>
      <c r="ET97" s="9">
        <v>33.253999999999998</v>
      </c>
      <c r="EU97" s="9">
        <v>197.89</v>
      </c>
      <c r="EV97" s="9">
        <v>92.072000000000003</v>
      </c>
      <c r="EW97" s="9">
        <v>105.818</v>
      </c>
      <c r="EX97" s="9">
        <v>180.21100000000001</v>
      </c>
      <c r="EY97" s="9">
        <v>102.58</v>
      </c>
      <c r="EZ97" s="9">
        <v>77.632000000000005</v>
      </c>
      <c r="FA97" s="9">
        <v>1965.451</v>
      </c>
      <c r="FB97" s="9">
        <v>1040.0909999999999</v>
      </c>
      <c r="FC97" s="9">
        <v>925.36</v>
      </c>
      <c r="FD97" s="9">
        <v>1367.1469999999999</v>
      </c>
      <c r="FE97" s="9">
        <v>865.52700000000004</v>
      </c>
      <c r="FF97" s="9">
        <v>501.62</v>
      </c>
      <c r="FG97" s="9">
        <v>598.30399999999997</v>
      </c>
      <c r="FH97" s="9">
        <v>174.56399999999999</v>
      </c>
      <c r="FI97" s="9">
        <v>423.74</v>
      </c>
      <c r="FJ97" s="9">
        <v>238.733</v>
      </c>
      <c r="FK97" s="9">
        <v>130.755</v>
      </c>
      <c r="FL97" s="9">
        <v>107.97799999999999</v>
      </c>
      <c r="FM97" s="9">
        <v>109.85</v>
      </c>
      <c r="FN97" s="9">
        <v>58.359000000000002</v>
      </c>
      <c r="FO97" s="9">
        <v>51.491</v>
      </c>
      <c r="FP97" s="9">
        <v>52.567</v>
      </c>
      <c r="FQ97" s="9">
        <v>37.192</v>
      </c>
      <c r="FR97" s="9">
        <v>15.375</v>
      </c>
      <c r="FS97" s="9">
        <v>37.582999999999998</v>
      </c>
      <c r="FT97" s="9">
        <v>25.683</v>
      </c>
      <c r="FU97" s="9">
        <v>11.9</v>
      </c>
      <c r="FV97" s="9">
        <v>14.984999999999999</v>
      </c>
      <c r="FW97" s="9">
        <v>11.509</v>
      </c>
      <c r="FX97" s="9">
        <v>3.4750000000000001</v>
      </c>
      <c r="FY97" s="9">
        <v>57.283000000000001</v>
      </c>
      <c r="FZ97" s="9">
        <v>21.167000000000002</v>
      </c>
      <c r="GA97" s="9">
        <v>36.116</v>
      </c>
      <c r="GB97" s="9">
        <v>151.971</v>
      </c>
      <c r="GC97" s="9">
        <v>84.424999999999997</v>
      </c>
      <c r="GD97" s="9">
        <v>67.546000000000006</v>
      </c>
      <c r="GE97" s="9">
        <v>54.183</v>
      </c>
      <c r="GF97" s="9">
        <v>39.93</v>
      </c>
      <c r="GG97" s="9">
        <v>14.253</v>
      </c>
      <c r="GH97" s="9">
        <v>97.787999999999997</v>
      </c>
      <c r="GI97" s="9">
        <v>44.494999999999997</v>
      </c>
      <c r="GJ97" s="9">
        <v>53.292999999999999</v>
      </c>
      <c r="GK97" s="9">
        <v>102.676</v>
      </c>
      <c r="GL97" s="9">
        <v>74.382999999999996</v>
      </c>
      <c r="GM97" s="9">
        <v>28.292000000000002</v>
      </c>
      <c r="GN97" s="9">
        <v>136.05799999999999</v>
      </c>
      <c r="GO97" s="9">
        <v>56.372</v>
      </c>
      <c r="GP97" s="9">
        <v>79.686000000000007</v>
      </c>
      <c r="GQ97" s="9">
        <v>135.37100000000001</v>
      </c>
      <c r="GR97" s="9">
        <v>70.177999999999997</v>
      </c>
      <c r="GS97" s="9">
        <v>65.192999999999998</v>
      </c>
      <c r="GT97" s="9">
        <v>633.61500000000001</v>
      </c>
      <c r="GU97" s="9">
        <v>385.56299999999999</v>
      </c>
      <c r="GV97" s="9">
        <v>248.05199999999999</v>
      </c>
      <c r="GW97" s="9">
        <v>297.37799999999999</v>
      </c>
      <c r="GX97" s="9">
        <v>215.827</v>
      </c>
      <c r="GY97" s="9">
        <v>81.552000000000007</v>
      </c>
      <c r="GZ97" s="9">
        <v>336.23700000000002</v>
      </c>
      <c r="HA97" s="9">
        <v>169.73599999999999</v>
      </c>
      <c r="HB97" s="9">
        <v>166.5</v>
      </c>
      <c r="HC97" s="9">
        <v>90.055000000000007</v>
      </c>
      <c r="HD97" s="9">
        <v>58.960999999999999</v>
      </c>
      <c r="HE97" s="9">
        <v>31.094000000000001</v>
      </c>
      <c r="HF97" s="9">
        <v>61.767000000000003</v>
      </c>
      <c r="HG97" s="9">
        <v>39.527000000000001</v>
      </c>
      <c r="HH97" s="9">
        <v>22.24</v>
      </c>
      <c r="HI97" s="9">
        <v>20.225999999999999</v>
      </c>
      <c r="HJ97" s="9">
        <v>16.86</v>
      </c>
      <c r="HK97" s="9">
        <v>3.367</v>
      </c>
      <c r="HL97" s="9">
        <v>16.14</v>
      </c>
      <c r="HM97" s="9">
        <v>13.311</v>
      </c>
      <c r="HN97" s="9">
        <v>2.8290000000000002</v>
      </c>
      <c r="HO97" s="9">
        <v>4.0860000000000003</v>
      </c>
      <c r="HP97" s="9">
        <v>3.548</v>
      </c>
      <c r="HQ97" s="9">
        <v>0.53800000000000003</v>
      </c>
      <c r="HR97" s="9">
        <v>41.540999999999997</v>
      </c>
      <c r="HS97" s="9">
        <v>22.667999999999999</v>
      </c>
      <c r="HT97" s="9">
        <v>18.873000000000001</v>
      </c>
      <c r="HU97" s="9">
        <v>40.322000000000003</v>
      </c>
      <c r="HV97" s="9">
        <v>28.579000000000001</v>
      </c>
      <c r="HW97" s="9">
        <v>11.743</v>
      </c>
      <c r="HX97" s="9">
        <v>11.622</v>
      </c>
      <c r="HY97" s="9">
        <v>9.4879999999999995</v>
      </c>
      <c r="HZ97" s="9">
        <v>2.133</v>
      </c>
      <c r="IA97" s="9">
        <v>28.701000000000001</v>
      </c>
      <c r="IB97" s="9">
        <v>19.09</v>
      </c>
      <c r="IC97" s="9">
        <v>9.61</v>
      </c>
      <c r="ID97" s="9">
        <v>28.222000000000001</v>
      </c>
      <c r="IE97" s="9">
        <v>23.26</v>
      </c>
      <c r="IF97" s="9">
        <v>4.9619999999999997</v>
      </c>
      <c r="IG97" s="9">
        <v>61.832999999999998</v>
      </c>
      <c r="IH97" s="9">
        <v>35.700000000000003</v>
      </c>
      <c r="II97" s="9">
        <v>26.132000000000001</v>
      </c>
      <c r="IJ97" s="9">
        <v>44.841000000000001</v>
      </c>
      <c r="IK97" s="9">
        <v>32.402000000000001</v>
      </c>
      <c r="IL97" s="9">
        <v>12.439</v>
      </c>
      <c r="IM97" s="9">
        <v>3881.3490000000002</v>
      </c>
      <c r="IN97" s="9">
        <v>2054.5450000000001</v>
      </c>
      <c r="IO97" s="9">
        <v>1826.8040000000001</v>
      </c>
      <c r="IP97" s="9">
        <v>2783.3580000000002</v>
      </c>
      <c r="IQ97" s="9">
        <v>1681.473</v>
      </c>
    </row>
    <row r="98" spans="1:251">
      <c r="A98" s="10">
        <v>44470</v>
      </c>
      <c r="B98" s="9">
        <v>21.564</v>
      </c>
      <c r="C98" s="9">
        <v>31.715</v>
      </c>
      <c r="D98" s="9">
        <v>337.267</v>
      </c>
      <c r="E98" s="9">
        <v>202.28200000000001</v>
      </c>
      <c r="F98" s="9">
        <v>134.98500000000001</v>
      </c>
      <c r="G98" s="9">
        <v>161.64500000000001</v>
      </c>
      <c r="H98" s="9">
        <v>117.57599999999999</v>
      </c>
      <c r="I98" s="9">
        <v>44.067999999999998</v>
      </c>
      <c r="J98" s="9">
        <v>175.62200000000001</v>
      </c>
      <c r="K98" s="9">
        <v>84.706000000000003</v>
      </c>
      <c r="L98" s="9">
        <v>90.915999999999997</v>
      </c>
      <c r="M98" s="9">
        <v>259.90499999999997</v>
      </c>
      <c r="N98" s="9">
        <v>183.33199999999999</v>
      </c>
      <c r="O98" s="9">
        <v>76.573999999999998</v>
      </c>
      <c r="P98" s="9">
        <v>199.923</v>
      </c>
      <c r="Q98" s="9">
        <v>92.144999999999996</v>
      </c>
      <c r="R98" s="9">
        <v>107.77800000000001</v>
      </c>
      <c r="S98" s="9">
        <v>276.36399999999998</v>
      </c>
      <c r="T98" s="9">
        <v>153.61099999999999</v>
      </c>
      <c r="U98" s="9">
        <v>122.753</v>
      </c>
      <c r="V98" s="9">
        <v>2917.8879999999999</v>
      </c>
      <c r="W98" s="9">
        <v>1552.2360000000001</v>
      </c>
      <c r="X98" s="9">
        <v>1365.653</v>
      </c>
      <c r="Y98" s="9">
        <v>2193.1219999999998</v>
      </c>
      <c r="Z98" s="9">
        <v>1406.3219999999999</v>
      </c>
      <c r="AA98" s="9">
        <v>786.80100000000004</v>
      </c>
      <c r="AB98" s="9">
        <v>724.76599999999996</v>
      </c>
      <c r="AC98" s="9">
        <v>145.91399999999999</v>
      </c>
      <c r="AD98" s="9">
        <v>578.85199999999998</v>
      </c>
      <c r="AE98" s="9">
        <v>370.86099999999999</v>
      </c>
      <c r="AF98" s="9">
        <v>202.76300000000001</v>
      </c>
      <c r="AG98" s="9">
        <v>168.09700000000001</v>
      </c>
      <c r="AH98" s="9">
        <v>142.57300000000001</v>
      </c>
      <c r="AI98" s="9">
        <v>82.120999999999995</v>
      </c>
      <c r="AJ98" s="9">
        <v>60.451999999999998</v>
      </c>
      <c r="AK98" s="9">
        <v>95.710999999999999</v>
      </c>
      <c r="AL98" s="9">
        <v>68.320999999999998</v>
      </c>
      <c r="AM98" s="9">
        <v>27.390999999999998</v>
      </c>
      <c r="AN98" s="9">
        <v>72.147000000000006</v>
      </c>
      <c r="AO98" s="9">
        <v>51.247999999999998</v>
      </c>
      <c r="AP98" s="9">
        <v>20.899000000000001</v>
      </c>
      <c r="AQ98" s="9">
        <v>23.564</v>
      </c>
      <c r="AR98" s="9">
        <v>17.073</v>
      </c>
      <c r="AS98" s="9">
        <v>6.492</v>
      </c>
      <c r="AT98" s="9">
        <v>46.860999999999997</v>
      </c>
      <c r="AU98" s="9">
        <v>13.8</v>
      </c>
      <c r="AV98" s="9">
        <v>33.061</v>
      </c>
      <c r="AW98" s="9">
        <v>263.19299999999998</v>
      </c>
      <c r="AX98" s="9">
        <v>139.63800000000001</v>
      </c>
      <c r="AY98" s="9">
        <v>123.554</v>
      </c>
      <c r="AZ98" s="9">
        <v>118.73099999999999</v>
      </c>
      <c r="BA98" s="9">
        <v>92.316000000000003</v>
      </c>
      <c r="BB98" s="9">
        <v>26.414999999999999</v>
      </c>
      <c r="BC98" s="9">
        <v>144.46199999999999</v>
      </c>
      <c r="BD98" s="9">
        <v>47.323</v>
      </c>
      <c r="BE98" s="9">
        <v>97.14</v>
      </c>
      <c r="BF98" s="9">
        <v>200.03100000000001</v>
      </c>
      <c r="BG98" s="9">
        <v>147.77000000000001</v>
      </c>
      <c r="BH98" s="9">
        <v>52.261000000000003</v>
      </c>
      <c r="BI98" s="9">
        <v>170.83</v>
      </c>
      <c r="BJ98" s="9">
        <v>54.993000000000002</v>
      </c>
      <c r="BK98" s="9">
        <v>115.836</v>
      </c>
      <c r="BL98" s="9">
        <v>216.60900000000001</v>
      </c>
      <c r="BM98" s="9">
        <v>98.570999999999998</v>
      </c>
      <c r="BN98" s="9">
        <v>118.038</v>
      </c>
      <c r="BO98" s="9">
        <v>2636.1210000000001</v>
      </c>
      <c r="BP98" s="9">
        <v>1363.51</v>
      </c>
      <c r="BQ98" s="9">
        <v>1272.6099999999999</v>
      </c>
      <c r="BR98" s="9">
        <v>2022.28</v>
      </c>
      <c r="BS98" s="9">
        <v>1222.2670000000001</v>
      </c>
      <c r="BT98" s="9">
        <v>800.01300000000003</v>
      </c>
      <c r="BU98" s="9">
        <v>613.84100000000001</v>
      </c>
      <c r="BV98" s="9">
        <v>141.24299999999999</v>
      </c>
      <c r="BW98" s="9">
        <v>472.59800000000001</v>
      </c>
      <c r="BX98" s="9">
        <v>338.09800000000001</v>
      </c>
      <c r="BY98" s="9">
        <v>179.667</v>
      </c>
      <c r="BZ98" s="9">
        <v>158.43100000000001</v>
      </c>
      <c r="CA98" s="9">
        <v>136.31399999999999</v>
      </c>
      <c r="CB98" s="9">
        <v>81.638000000000005</v>
      </c>
      <c r="CC98" s="9">
        <v>54.676000000000002</v>
      </c>
      <c r="CD98" s="9">
        <v>84.695999999999998</v>
      </c>
      <c r="CE98" s="9">
        <v>58.088999999999999</v>
      </c>
      <c r="CF98" s="9">
        <v>26.606999999999999</v>
      </c>
      <c r="CG98" s="9">
        <v>66.305999999999997</v>
      </c>
      <c r="CH98" s="9">
        <v>41.774000000000001</v>
      </c>
      <c r="CI98" s="9">
        <v>24.532</v>
      </c>
      <c r="CJ98" s="9">
        <v>18.39</v>
      </c>
      <c r="CK98" s="9">
        <v>16.315999999999999</v>
      </c>
      <c r="CL98" s="9">
        <v>2.0739999999999998</v>
      </c>
      <c r="CM98" s="9">
        <v>51.618000000000002</v>
      </c>
      <c r="CN98" s="9">
        <v>23.548999999999999</v>
      </c>
      <c r="CO98" s="9">
        <v>28.068999999999999</v>
      </c>
      <c r="CP98" s="9">
        <v>234.03399999999999</v>
      </c>
      <c r="CQ98" s="9">
        <v>114.395</v>
      </c>
      <c r="CR98" s="9">
        <v>119.64</v>
      </c>
      <c r="CS98" s="9">
        <v>105.249</v>
      </c>
      <c r="CT98" s="9">
        <v>72.016999999999996</v>
      </c>
      <c r="CU98" s="9">
        <v>33.232999999999997</v>
      </c>
      <c r="CV98" s="9">
        <v>128.785</v>
      </c>
      <c r="CW98" s="9">
        <v>42.378</v>
      </c>
      <c r="CX98" s="9">
        <v>86.406999999999996</v>
      </c>
      <c r="CY98" s="9">
        <v>178.69300000000001</v>
      </c>
      <c r="CZ98" s="9">
        <v>123.96599999999999</v>
      </c>
      <c r="DA98" s="9">
        <v>54.728000000000002</v>
      </c>
      <c r="DB98" s="9">
        <v>159.404</v>
      </c>
      <c r="DC98" s="9">
        <v>55.701000000000001</v>
      </c>
      <c r="DD98" s="9">
        <v>103.703</v>
      </c>
      <c r="DE98" s="9">
        <v>195.09100000000001</v>
      </c>
      <c r="DF98" s="9">
        <v>84.152000000000001</v>
      </c>
      <c r="DG98" s="9">
        <v>110.93899999999999</v>
      </c>
      <c r="DH98" s="9">
        <v>2584.8850000000002</v>
      </c>
      <c r="DI98" s="9">
        <v>1424.86</v>
      </c>
      <c r="DJ98" s="9">
        <v>1160.0250000000001</v>
      </c>
      <c r="DK98" s="9">
        <v>1649.8019999999999</v>
      </c>
      <c r="DL98" s="9">
        <v>1080.492</v>
      </c>
      <c r="DM98" s="9">
        <v>569.30999999999995</v>
      </c>
      <c r="DN98" s="9">
        <v>935.08299999999997</v>
      </c>
      <c r="DO98" s="9">
        <v>344.36799999999999</v>
      </c>
      <c r="DP98" s="9">
        <v>590.71500000000003</v>
      </c>
      <c r="DQ98" s="9">
        <v>326.12900000000002</v>
      </c>
      <c r="DR98" s="9">
        <v>186.203</v>
      </c>
      <c r="DS98" s="9">
        <v>139.92599999999999</v>
      </c>
      <c r="DT98" s="9">
        <v>165.422</v>
      </c>
      <c r="DU98" s="9">
        <v>101.58199999999999</v>
      </c>
      <c r="DV98" s="9">
        <v>63.84</v>
      </c>
      <c r="DW98" s="9">
        <v>81.349000000000004</v>
      </c>
      <c r="DX98" s="9">
        <v>64.256</v>
      </c>
      <c r="DY98" s="9">
        <v>17.094000000000001</v>
      </c>
      <c r="DZ98" s="9">
        <v>60.357999999999997</v>
      </c>
      <c r="EA98" s="9">
        <v>47.524999999999999</v>
      </c>
      <c r="EB98" s="9">
        <v>12.832000000000001</v>
      </c>
      <c r="EC98" s="9">
        <v>20.991</v>
      </c>
      <c r="ED98" s="9">
        <v>16.73</v>
      </c>
      <c r="EE98" s="9">
        <v>4.2610000000000001</v>
      </c>
      <c r="EF98" s="9">
        <v>84.072000000000003</v>
      </c>
      <c r="EG98" s="9">
        <v>37.326000000000001</v>
      </c>
      <c r="EH98" s="9">
        <v>46.746000000000002</v>
      </c>
      <c r="EI98" s="9">
        <v>200.404</v>
      </c>
      <c r="EJ98" s="9">
        <v>106.014</v>
      </c>
      <c r="EK98" s="9">
        <v>94.39</v>
      </c>
      <c r="EL98" s="9">
        <v>71.13</v>
      </c>
      <c r="EM98" s="9">
        <v>51.448999999999998</v>
      </c>
      <c r="EN98" s="9">
        <v>19.681000000000001</v>
      </c>
      <c r="EO98" s="9">
        <v>129.274</v>
      </c>
      <c r="EP98" s="9">
        <v>54.564999999999998</v>
      </c>
      <c r="EQ98" s="9">
        <v>74.707999999999998</v>
      </c>
      <c r="ER98" s="9">
        <v>140.30199999999999</v>
      </c>
      <c r="ES98" s="9">
        <v>106.14700000000001</v>
      </c>
      <c r="ET98" s="9">
        <v>34.155999999999999</v>
      </c>
      <c r="EU98" s="9">
        <v>185.827</v>
      </c>
      <c r="EV98" s="9">
        <v>80.057000000000002</v>
      </c>
      <c r="EW98" s="9">
        <v>105.77</v>
      </c>
      <c r="EX98" s="9">
        <v>189.63200000000001</v>
      </c>
      <c r="EY98" s="9">
        <v>102.09099999999999</v>
      </c>
      <c r="EZ98" s="9">
        <v>87.540999999999997</v>
      </c>
      <c r="FA98" s="9">
        <v>1964.1389999999999</v>
      </c>
      <c r="FB98" s="9">
        <v>1045.692</v>
      </c>
      <c r="FC98" s="9">
        <v>918.447</v>
      </c>
      <c r="FD98" s="9">
        <v>1362.472</v>
      </c>
      <c r="FE98" s="9">
        <v>876.74699999999996</v>
      </c>
      <c r="FF98" s="9">
        <v>485.72500000000002</v>
      </c>
      <c r="FG98" s="9">
        <v>601.66700000000003</v>
      </c>
      <c r="FH98" s="9">
        <v>168.94499999999999</v>
      </c>
      <c r="FI98" s="9">
        <v>432.72199999999998</v>
      </c>
      <c r="FJ98" s="9">
        <v>239.53200000000001</v>
      </c>
      <c r="FK98" s="9">
        <v>128.65</v>
      </c>
      <c r="FL98" s="9">
        <v>110.883</v>
      </c>
      <c r="FM98" s="9">
        <v>110.544</v>
      </c>
      <c r="FN98" s="9">
        <v>63.286000000000001</v>
      </c>
      <c r="FO98" s="9">
        <v>47.258000000000003</v>
      </c>
      <c r="FP98" s="9">
        <v>55.844000000000001</v>
      </c>
      <c r="FQ98" s="9">
        <v>42.725000000000001</v>
      </c>
      <c r="FR98" s="9">
        <v>13.119</v>
      </c>
      <c r="FS98" s="9">
        <v>41.456000000000003</v>
      </c>
      <c r="FT98" s="9">
        <v>31.617000000000001</v>
      </c>
      <c r="FU98" s="9">
        <v>9.8390000000000004</v>
      </c>
      <c r="FV98" s="9">
        <v>14.388</v>
      </c>
      <c r="FW98" s="9">
        <v>11.108000000000001</v>
      </c>
      <c r="FX98" s="9">
        <v>3.28</v>
      </c>
      <c r="FY98" s="9">
        <v>54.7</v>
      </c>
      <c r="FZ98" s="9">
        <v>20.561</v>
      </c>
      <c r="GA98" s="9">
        <v>34.139000000000003</v>
      </c>
      <c r="GB98" s="9">
        <v>157.93299999999999</v>
      </c>
      <c r="GC98" s="9">
        <v>80.218000000000004</v>
      </c>
      <c r="GD98" s="9">
        <v>77.715000000000003</v>
      </c>
      <c r="GE98" s="9">
        <v>58.98</v>
      </c>
      <c r="GF98" s="9">
        <v>41.55</v>
      </c>
      <c r="GG98" s="9">
        <v>17.428999999999998</v>
      </c>
      <c r="GH98" s="9">
        <v>98.953999999999994</v>
      </c>
      <c r="GI98" s="9">
        <v>38.667999999999999</v>
      </c>
      <c r="GJ98" s="9">
        <v>60.286000000000001</v>
      </c>
      <c r="GK98" s="9">
        <v>107.58199999999999</v>
      </c>
      <c r="GL98" s="9">
        <v>78.19</v>
      </c>
      <c r="GM98" s="9">
        <v>29.391999999999999</v>
      </c>
      <c r="GN98" s="9">
        <v>131.94999999999999</v>
      </c>
      <c r="GO98" s="9">
        <v>50.46</v>
      </c>
      <c r="GP98" s="9">
        <v>81.489999999999995</v>
      </c>
      <c r="GQ98" s="9">
        <v>140.41</v>
      </c>
      <c r="GR98" s="9">
        <v>70.284999999999997</v>
      </c>
      <c r="GS98" s="9">
        <v>70.125</v>
      </c>
      <c r="GT98" s="9">
        <v>620.74599999999998</v>
      </c>
      <c r="GU98" s="9">
        <v>379.16800000000001</v>
      </c>
      <c r="GV98" s="9">
        <v>241.578</v>
      </c>
      <c r="GW98" s="9">
        <v>287.33100000000002</v>
      </c>
      <c r="GX98" s="9">
        <v>203.745</v>
      </c>
      <c r="GY98" s="9">
        <v>83.584999999999994</v>
      </c>
      <c r="GZ98" s="9">
        <v>333.416</v>
      </c>
      <c r="HA98" s="9">
        <v>175.423</v>
      </c>
      <c r="HB98" s="9">
        <v>157.99299999999999</v>
      </c>
      <c r="HC98" s="9">
        <v>86.596999999999994</v>
      </c>
      <c r="HD98" s="9">
        <v>57.554000000000002</v>
      </c>
      <c r="HE98" s="9">
        <v>29.044</v>
      </c>
      <c r="HF98" s="9">
        <v>54.877000000000002</v>
      </c>
      <c r="HG98" s="9">
        <v>38.295000000000002</v>
      </c>
      <c r="HH98" s="9">
        <v>16.582000000000001</v>
      </c>
      <c r="HI98" s="9">
        <v>25.504999999999999</v>
      </c>
      <c r="HJ98" s="9">
        <v>21.53</v>
      </c>
      <c r="HK98" s="9">
        <v>3.9750000000000001</v>
      </c>
      <c r="HL98" s="9">
        <v>18.902000000000001</v>
      </c>
      <c r="HM98" s="9">
        <v>15.907999999999999</v>
      </c>
      <c r="HN98" s="9">
        <v>2.9940000000000002</v>
      </c>
      <c r="HO98" s="9">
        <v>6.6029999999999998</v>
      </c>
      <c r="HP98" s="9">
        <v>5.6219999999999999</v>
      </c>
      <c r="HQ98" s="9">
        <v>0.98099999999999998</v>
      </c>
      <c r="HR98" s="9">
        <v>29.373000000000001</v>
      </c>
      <c r="HS98" s="9">
        <v>16.765000000000001</v>
      </c>
      <c r="HT98" s="9">
        <v>12.606999999999999</v>
      </c>
      <c r="HU98" s="9">
        <v>42.470999999999997</v>
      </c>
      <c r="HV98" s="9">
        <v>25.795999999999999</v>
      </c>
      <c r="HW98" s="9">
        <v>16.675000000000001</v>
      </c>
      <c r="HX98" s="9">
        <v>12.151</v>
      </c>
      <c r="HY98" s="9">
        <v>9.8979999999999997</v>
      </c>
      <c r="HZ98" s="9">
        <v>2.2519999999999998</v>
      </c>
      <c r="IA98" s="9">
        <v>30.32</v>
      </c>
      <c r="IB98" s="9">
        <v>15.897</v>
      </c>
      <c r="IC98" s="9">
        <v>14.423</v>
      </c>
      <c r="ID98" s="9">
        <v>32.72</v>
      </c>
      <c r="IE98" s="9">
        <v>27.957000000000001</v>
      </c>
      <c r="IF98" s="9">
        <v>4.7640000000000002</v>
      </c>
      <c r="IG98" s="9">
        <v>53.877000000000002</v>
      </c>
      <c r="IH98" s="9">
        <v>29.597000000000001</v>
      </c>
      <c r="II98" s="9">
        <v>24.28</v>
      </c>
      <c r="IJ98" s="9">
        <v>49.222000000000001</v>
      </c>
      <c r="IK98" s="9">
        <v>31.806000000000001</v>
      </c>
      <c r="IL98" s="9">
        <v>17.416</v>
      </c>
      <c r="IM98" s="9">
        <v>3890.9859999999999</v>
      </c>
      <c r="IN98" s="9">
        <v>2067.489</v>
      </c>
      <c r="IO98" s="9">
        <v>1823.4970000000001</v>
      </c>
      <c r="IP98" s="9">
        <v>2773.473</v>
      </c>
      <c r="IQ98" s="9">
        <v>1676.4960000000001</v>
      </c>
    </row>
    <row r="99" spans="1:251">
      <c r="A99" s="10">
        <v>44501</v>
      </c>
      <c r="B99" s="9">
        <v>19.827999999999999</v>
      </c>
      <c r="C99" s="9">
        <v>21.367999999999999</v>
      </c>
      <c r="D99" s="9">
        <v>327.53699999999998</v>
      </c>
      <c r="E99" s="9">
        <v>189.42</v>
      </c>
      <c r="F99" s="9">
        <v>138.11699999999999</v>
      </c>
      <c r="G99" s="9">
        <v>150.363</v>
      </c>
      <c r="H99" s="9">
        <v>110.532</v>
      </c>
      <c r="I99" s="9">
        <v>39.831000000000003</v>
      </c>
      <c r="J99" s="9">
        <v>177.173</v>
      </c>
      <c r="K99" s="9">
        <v>78.888000000000005</v>
      </c>
      <c r="L99" s="9">
        <v>98.286000000000001</v>
      </c>
      <c r="M99" s="9">
        <v>177.69200000000001</v>
      </c>
      <c r="N99" s="9">
        <v>127.295</v>
      </c>
      <c r="O99" s="9">
        <v>50.396000000000001</v>
      </c>
      <c r="P99" s="9">
        <v>192.255</v>
      </c>
      <c r="Q99" s="9">
        <v>86.703999999999994</v>
      </c>
      <c r="R99" s="9">
        <v>105.55200000000001</v>
      </c>
      <c r="S99" s="9">
        <v>206.084</v>
      </c>
      <c r="T99" s="9">
        <v>98.454999999999998</v>
      </c>
      <c r="U99" s="9">
        <v>107.629</v>
      </c>
      <c r="V99" s="9">
        <v>2976.6039999999998</v>
      </c>
      <c r="W99" s="9">
        <v>1579.8679999999999</v>
      </c>
      <c r="X99" s="9">
        <v>1396.7360000000001</v>
      </c>
      <c r="Y99" s="9">
        <v>2231.1320000000001</v>
      </c>
      <c r="Z99" s="9">
        <v>1429.4110000000001</v>
      </c>
      <c r="AA99" s="9">
        <v>801.721</v>
      </c>
      <c r="AB99" s="9">
        <v>745.47199999999998</v>
      </c>
      <c r="AC99" s="9">
        <v>150.45699999999999</v>
      </c>
      <c r="AD99" s="9">
        <v>595.01499999999999</v>
      </c>
      <c r="AE99" s="9">
        <v>314.447</v>
      </c>
      <c r="AF99" s="9">
        <v>160.99700000000001</v>
      </c>
      <c r="AG99" s="9">
        <v>153.44999999999999</v>
      </c>
      <c r="AH99" s="9">
        <v>70.912999999999997</v>
      </c>
      <c r="AI99" s="9">
        <v>38.125999999999998</v>
      </c>
      <c r="AJ99" s="9">
        <v>32.786999999999999</v>
      </c>
      <c r="AK99" s="9">
        <v>40.573</v>
      </c>
      <c r="AL99" s="9">
        <v>29.916</v>
      </c>
      <c r="AM99" s="9">
        <v>10.656000000000001</v>
      </c>
      <c r="AN99" s="9">
        <v>27.965</v>
      </c>
      <c r="AO99" s="9">
        <v>19.446000000000002</v>
      </c>
      <c r="AP99" s="9">
        <v>8.5180000000000007</v>
      </c>
      <c r="AQ99" s="9">
        <v>12.608000000000001</v>
      </c>
      <c r="AR99" s="9">
        <v>10.47</v>
      </c>
      <c r="AS99" s="9">
        <v>2.1379999999999999</v>
      </c>
      <c r="AT99" s="9">
        <v>30.34</v>
      </c>
      <c r="AU99" s="9">
        <v>8.2100000000000009</v>
      </c>
      <c r="AV99" s="9">
        <v>22.13</v>
      </c>
      <c r="AW99" s="9">
        <v>266.755</v>
      </c>
      <c r="AX99" s="9">
        <v>135.405</v>
      </c>
      <c r="AY99" s="9">
        <v>131.35</v>
      </c>
      <c r="AZ99" s="9">
        <v>131.078</v>
      </c>
      <c r="BA99" s="9">
        <v>95.603999999999999</v>
      </c>
      <c r="BB99" s="9">
        <v>35.473999999999997</v>
      </c>
      <c r="BC99" s="9">
        <v>135.67699999999999</v>
      </c>
      <c r="BD99" s="9">
        <v>39.801000000000002</v>
      </c>
      <c r="BE99" s="9">
        <v>95.876999999999995</v>
      </c>
      <c r="BF99" s="9">
        <v>163.52799999999999</v>
      </c>
      <c r="BG99" s="9">
        <v>119.514</v>
      </c>
      <c r="BH99" s="9">
        <v>44.014000000000003</v>
      </c>
      <c r="BI99" s="9">
        <v>150.91900000000001</v>
      </c>
      <c r="BJ99" s="9">
        <v>41.482999999999997</v>
      </c>
      <c r="BK99" s="9">
        <v>109.437</v>
      </c>
      <c r="BL99" s="9">
        <v>163.642</v>
      </c>
      <c r="BM99" s="9">
        <v>59.247</v>
      </c>
      <c r="BN99" s="9">
        <v>104.395</v>
      </c>
      <c r="BO99" s="9">
        <v>2697.0749999999998</v>
      </c>
      <c r="BP99" s="9">
        <v>1381.395</v>
      </c>
      <c r="BQ99" s="9">
        <v>1315.681</v>
      </c>
      <c r="BR99" s="9">
        <v>2058.7429999999999</v>
      </c>
      <c r="BS99" s="9">
        <v>1247.4970000000001</v>
      </c>
      <c r="BT99" s="9">
        <v>811.24599999999998</v>
      </c>
      <c r="BU99" s="9">
        <v>638.33299999999997</v>
      </c>
      <c r="BV99" s="9">
        <v>133.898</v>
      </c>
      <c r="BW99" s="9">
        <v>504.435</v>
      </c>
      <c r="BX99" s="9">
        <v>290.911</v>
      </c>
      <c r="BY99" s="9">
        <v>148.92400000000001</v>
      </c>
      <c r="BZ99" s="9">
        <v>141.98699999999999</v>
      </c>
      <c r="CA99" s="9">
        <v>77.932000000000002</v>
      </c>
      <c r="CB99" s="9">
        <v>46.944000000000003</v>
      </c>
      <c r="CC99" s="9">
        <v>30.986999999999998</v>
      </c>
      <c r="CD99" s="9">
        <v>42.194000000000003</v>
      </c>
      <c r="CE99" s="9">
        <v>32.100999999999999</v>
      </c>
      <c r="CF99" s="9">
        <v>10.093</v>
      </c>
      <c r="CG99" s="9">
        <v>31.033999999999999</v>
      </c>
      <c r="CH99" s="9">
        <v>24.134</v>
      </c>
      <c r="CI99" s="9">
        <v>6.9</v>
      </c>
      <c r="CJ99" s="9">
        <v>11.16</v>
      </c>
      <c r="CK99" s="9">
        <v>7.9669999999999996</v>
      </c>
      <c r="CL99" s="9">
        <v>3.1930000000000001</v>
      </c>
      <c r="CM99" s="9">
        <v>35.737000000000002</v>
      </c>
      <c r="CN99" s="9">
        <v>14.843</v>
      </c>
      <c r="CO99" s="9">
        <v>20.893999999999998</v>
      </c>
      <c r="CP99" s="9">
        <v>240.21600000000001</v>
      </c>
      <c r="CQ99" s="9">
        <v>117.703</v>
      </c>
      <c r="CR99" s="9">
        <v>122.51300000000001</v>
      </c>
      <c r="CS99" s="9">
        <v>105.90900000000001</v>
      </c>
      <c r="CT99" s="9">
        <v>79.611999999999995</v>
      </c>
      <c r="CU99" s="9">
        <v>26.297000000000001</v>
      </c>
      <c r="CV99" s="9">
        <v>134.30600000000001</v>
      </c>
      <c r="CW99" s="9">
        <v>38.091000000000001</v>
      </c>
      <c r="CX99" s="9">
        <v>96.215000000000003</v>
      </c>
      <c r="CY99" s="9">
        <v>140.12799999999999</v>
      </c>
      <c r="CZ99" s="9">
        <v>104.792</v>
      </c>
      <c r="DA99" s="9">
        <v>35.335999999999999</v>
      </c>
      <c r="DB99" s="9">
        <v>150.78200000000001</v>
      </c>
      <c r="DC99" s="9">
        <v>44.131</v>
      </c>
      <c r="DD99" s="9">
        <v>106.651</v>
      </c>
      <c r="DE99" s="9">
        <v>165.34100000000001</v>
      </c>
      <c r="DF99" s="9">
        <v>62.225000000000001</v>
      </c>
      <c r="DG99" s="9">
        <v>103.116</v>
      </c>
      <c r="DH99" s="9">
        <v>2666.7660000000001</v>
      </c>
      <c r="DI99" s="9">
        <v>1452.5889999999999</v>
      </c>
      <c r="DJ99" s="9">
        <v>1214.1769999999999</v>
      </c>
      <c r="DK99" s="9">
        <v>1675.627</v>
      </c>
      <c r="DL99" s="9">
        <v>1089.4690000000001</v>
      </c>
      <c r="DM99" s="9">
        <v>586.15700000000004</v>
      </c>
      <c r="DN99" s="9">
        <v>991.13900000000001</v>
      </c>
      <c r="DO99" s="9">
        <v>363.12</v>
      </c>
      <c r="DP99" s="9">
        <v>628.01900000000001</v>
      </c>
      <c r="DQ99" s="9">
        <v>264.81200000000001</v>
      </c>
      <c r="DR99" s="9">
        <v>144.59800000000001</v>
      </c>
      <c r="DS99" s="9">
        <v>120.214</v>
      </c>
      <c r="DT99" s="9">
        <v>104.925</v>
      </c>
      <c r="DU99" s="9">
        <v>63.003</v>
      </c>
      <c r="DV99" s="9">
        <v>41.921999999999997</v>
      </c>
      <c r="DW99" s="9">
        <v>40.244999999999997</v>
      </c>
      <c r="DX99" s="9">
        <v>31.33</v>
      </c>
      <c r="DY99" s="9">
        <v>8.9149999999999991</v>
      </c>
      <c r="DZ99" s="9">
        <v>27.526</v>
      </c>
      <c r="EA99" s="9">
        <v>20.503</v>
      </c>
      <c r="EB99" s="9">
        <v>7.0229999999999997</v>
      </c>
      <c r="EC99" s="9">
        <v>12.72</v>
      </c>
      <c r="ED99" s="9">
        <v>10.827</v>
      </c>
      <c r="EE99" s="9">
        <v>1.8919999999999999</v>
      </c>
      <c r="EF99" s="9">
        <v>64.680000000000007</v>
      </c>
      <c r="EG99" s="9">
        <v>31.672999999999998</v>
      </c>
      <c r="EH99" s="9">
        <v>33.006999999999998</v>
      </c>
      <c r="EI99" s="9">
        <v>186.35599999999999</v>
      </c>
      <c r="EJ99" s="9">
        <v>97.578000000000003</v>
      </c>
      <c r="EK99" s="9">
        <v>88.777000000000001</v>
      </c>
      <c r="EL99" s="9">
        <v>67.695999999999998</v>
      </c>
      <c r="EM99" s="9">
        <v>48.1</v>
      </c>
      <c r="EN99" s="9">
        <v>19.597000000000001</v>
      </c>
      <c r="EO99" s="9">
        <v>118.65900000000001</v>
      </c>
      <c r="EP99" s="9">
        <v>49.478999999999999</v>
      </c>
      <c r="EQ99" s="9">
        <v>69.180999999999997</v>
      </c>
      <c r="ER99" s="9">
        <v>100.498</v>
      </c>
      <c r="ES99" s="9">
        <v>72.965999999999994</v>
      </c>
      <c r="ET99" s="9">
        <v>27.532</v>
      </c>
      <c r="EU99" s="9">
        <v>164.31399999999999</v>
      </c>
      <c r="EV99" s="9">
        <v>71.632000000000005</v>
      </c>
      <c r="EW99" s="9">
        <v>92.682000000000002</v>
      </c>
      <c r="EX99" s="9">
        <v>146.185</v>
      </c>
      <c r="EY99" s="9">
        <v>69.981999999999999</v>
      </c>
      <c r="EZ99" s="9">
        <v>76.203000000000003</v>
      </c>
      <c r="FA99" s="9">
        <v>2015.3789999999999</v>
      </c>
      <c r="FB99" s="9">
        <v>1061.001</v>
      </c>
      <c r="FC99" s="9">
        <v>954.37800000000004</v>
      </c>
      <c r="FD99" s="9">
        <v>1378.127</v>
      </c>
      <c r="FE99" s="9">
        <v>878.08500000000004</v>
      </c>
      <c r="FF99" s="9">
        <v>500.04300000000001</v>
      </c>
      <c r="FG99" s="9">
        <v>637.25199999999995</v>
      </c>
      <c r="FH99" s="9">
        <v>182.917</v>
      </c>
      <c r="FI99" s="9">
        <v>454.33499999999998</v>
      </c>
      <c r="FJ99" s="9">
        <v>197.364</v>
      </c>
      <c r="FK99" s="9">
        <v>102.53100000000001</v>
      </c>
      <c r="FL99" s="9">
        <v>94.834000000000003</v>
      </c>
      <c r="FM99" s="9">
        <v>66.561000000000007</v>
      </c>
      <c r="FN99" s="9">
        <v>38.305</v>
      </c>
      <c r="FO99" s="9">
        <v>28.256</v>
      </c>
      <c r="FP99" s="9">
        <v>29.016999999999999</v>
      </c>
      <c r="FQ99" s="9">
        <v>21.998000000000001</v>
      </c>
      <c r="FR99" s="9">
        <v>7.0190000000000001</v>
      </c>
      <c r="FS99" s="9">
        <v>18.146999999999998</v>
      </c>
      <c r="FT99" s="9">
        <v>13.02</v>
      </c>
      <c r="FU99" s="9">
        <v>5.1269999999999998</v>
      </c>
      <c r="FV99" s="9">
        <v>10.871</v>
      </c>
      <c r="FW99" s="9">
        <v>8.9779999999999998</v>
      </c>
      <c r="FX99" s="9">
        <v>1.8919999999999999</v>
      </c>
      <c r="FY99" s="9">
        <v>37.542999999999999</v>
      </c>
      <c r="FZ99" s="9">
        <v>16.306000000000001</v>
      </c>
      <c r="GA99" s="9">
        <v>21.236999999999998</v>
      </c>
      <c r="GB99" s="9">
        <v>150.66800000000001</v>
      </c>
      <c r="GC99" s="9">
        <v>76.590999999999994</v>
      </c>
      <c r="GD99" s="9">
        <v>74.076999999999998</v>
      </c>
      <c r="GE99" s="9">
        <v>57.838999999999999</v>
      </c>
      <c r="GF99" s="9">
        <v>39.139000000000003</v>
      </c>
      <c r="GG99" s="9">
        <v>18.699000000000002</v>
      </c>
      <c r="GH99" s="9">
        <v>92.828999999999994</v>
      </c>
      <c r="GI99" s="9">
        <v>37.451000000000001</v>
      </c>
      <c r="GJ99" s="9">
        <v>55.377000000000002</v>
      </c>
      <c r="GK99" s="9">
        <v>81.242000000000004</v>
      </c>
      <c r="GL99" s="9">
        <v>56.039000000000001</v>
      </c>
      <c r="GM99" s="9">
        <v>25.202999999999999</v>
      </c>
      <c r="GN99" s="9">
        <v>116.122</v>
      </c>
      <c r="GO99" s="9">
        <v>46.491999999999997</v>
      </c>
      <c r="GP99" s="9">
        <v>69.63</v>
      </c>
      <c r="GQ99" s="9">
        <v>110.976</v>
      </c>
      <c r="GR99" s="9">
        <v>50.470999999999997</v>
      </c>
      <c r="GS99" s="9">
        <v>60.503999999999998</v>
      </c>
      <c r="GT99" s="9">
        <v>651.38699999999994</v>
      </c>
      <c r="GU99" s="9">
        <v>391.58800000000002</v>
      </c>
      <c r="GV99" s="9">
        <v>259.79899999999998</v>
      </c>
      <c r="GW99" s="9">
        <v>297.49900000000002</v>
      </c>
      <c r="GX99" s="9">
        <v>211.38499999999999</v>
      </c>
      <c r="GY99" s="9">
        <v>86.114999999999995</v>
      </c>
      <c r="GZ99" s="9">
        <v>353.88799999999998</v>
      </c>
      <c r="HA99" s="9">
        <v>180.203</v>
      </c>
      <c r="HB99" s="9">
        <v>173.684</v>
      </c>
      <c r="HC99" s="9">
        <v>67.447999999999993</v>
      </c>
      <c r="HD99" s="9">
        <v>42.067999999999998</v>
      </c>
      <c r="HE99" s="9">
        <v>25.38</v>
      </c>
      <c r="HF99" s="9">
        <v>38.363999999999997</v>
      </c>
      <c r="HG99" s="9">
        <v>24.698</v>
      </c>
      <c r="HH99" s="9">
        <v>13.666</v>
      </c>
      <c r="HI99" s="9">
        <v>11.228</v>
      </c>
      <c r="HJ99" s="9">
        <v>9.3320000000000007</v>
      </c>
      <c r="HK99" s="9">
        <v>1.8959999999999999</v>
      </c>
      <c r="HL99" s="9">
        <v>9.3789999999999996</v>
      </c>
      <c r="HM99" s="9">
        <v>7.4829999999999997</v>
      </c>
      <c r="HN99" s="9">
        <v>1.8959999999999999</v>
      </c>
      <c r="HO99" s="9">
        <v>1.849</v>
      </c>
      <c r="HP99" s="9">
        <v>1.849</v>
      </c>
      <c r="HQ99" s="9">
        <v>0</v>
      </c>
      <c r="HR99" s="9">
        <v>27.137</v>
      </c>
      <c r="HS99" s="9">
        <v>15.366</v>
      </c>
      <c r="HT99" s="9">
        <v>11.77</v>
      </c>
      <c r="HU99" s="9">
        <v>35.688000000000002</v>
      </c>
      <c r="HV99" s="9">
        <v>20.988</v>
      </c>
      <c r="HW99" s="9">
        <v>14.7</v>
      </c>
      <c r="HX99" s="9">
        <v>9.8580000000000005</v>
      </c>
      <c r="HY99" s="9">
        <v>8.9600000000000009</v>
      </c>
      <c r="HZ99" s="9">
        <v>0.89700000000000002</v>
      </c>
      <c r="IA99" s="9">
        <v>25.831</v>
      </c>
      <c r="IB99" s="9">
        <v>12.026999999999999</v>
      </c>
      <c r="IC99" s="9">
        <v>13.803000000000001</v>
      </c>
      <c r="ID99" s="9">
        <v>19.256</v>
      </c>
      <c r="IE99" s="9">
        <v>16.928000000000001</v>
      </c>
      <c r="IF99" s="9">
        <v>2.3290000000000002</v>
      </c>
      <c r="IG99" s="9">
        <v>48.191000000000003</v>
      </c>
      <c r="IH99" s="9">
        <v>25.14</v>
      </c>
      <c r="II99" s="9">
        <v>23.050999999999998</v>
      </c>
      <c r="IJ99" s="9">
        <v>35.209000000000003</v>
      </c>
      <c r="IK99" s="9">
        <v>19.510000000000002</v>
      </c>
      <c r="IL99" s="9">
        <v>15.699</v>
      </c>
      <c r="IM99" s="9">
        <v>4076.3739999999998</v>
      </c>
      <c r="IN99" s="9">
        <v>2145.81</v>
      </c>
      <c r="IO99" s="9">
        <v>1930.5630000000001</v>
      </c>
      <c r="IP99" s="9">
        <v>2873.6680000000001</v>
      </c>
      <c r="IQ99" s="9">
        <v>1740.796</v>
      </c>
    </row>
    <row r="100" spans="1:251">
      <c r="A100" s="10">
        <v>44531</v>
      </c>
      <c r="B100" s="9">
        <v>11.702</v>
      </c>
      <c r="C100" s="9">
        <v>17.652999999999999</v>
      </c>
      <c r="D100" s="9">
        <v>295.95600000000002</v>
      </c>
      <c r="E100" s="9">
        <v>170.501</v>
      </c>
      <c r="F100" s="9">
        <v>125.455</v>
      </c>
      <c r="G100" s="9">
        <v>132.04</v>
      </c>
      <c r="H100" s="9">
        <v>96.052000000000007</v>
      </c>
      <c r="I100" s="9">
        <v>35.988</v>
      </c>
      <c r="J100" s="9">
        <v>163.916</v>
      </c>
      <c r="K100" s="9">
        <v>74.448999999999998</v>
      </c>
      <c r="L100" s="9">
        <v>89.466999999999999</v>
      </c>
      <c r="M100" s="9">
        <v>167.16900000000001</v>
      </c>
      <c r="N100" s="9">
        <v>119.069</v>
      </c>
      <c r="O100" s="9">
        <v>48.1</v>
      </c>
      <c r="P100" s="9">
        <v>180.416</v>
      </c>
      <c r="Q100" s="9">
        <v>79.087999999999994</v>
      </c>
      <c r="R100" s="9">
        <v>101.32899999999999</v>
      </c>
      <c r="S100" s="9">
        <v>187.167</v>
      </c>
      <c r="T100" s="9">
        <v>89.430999999999997</v>
      </c>
      <c r="U100" s="9">
        <v>97.736000000000004</v>
      </c>
      <c r="V100" s="9">
        <v>2982.011</v>
      </c>
      <c r="W100" s="9">
        <v>1581.999</v>
      </c>
      <c r="X100" s="9">
        <v>1400.0129999999999</v>
      </c>
      <c r="Y100" s="9">
        <v>2236.0369999999998</v>
      </c>
      <c r="Z100" s="9">
        <v>1438.1679999999999</v>
      </c>
      <c r="AA100" s="9">
        <v>797.86900000000003</v>
      </c>
      <c r="AB100" s="9">
        <v>745.97500000000002</v>
      </c>
      <c r="AC100" s="9">
        <v>143.83099999999999</v>
      </c>
      <c r="AD100" s="9">
        <v>602.14400000000001</v>
      </c>
      <c r="AE100" s="9">
        <v>282.04700000000003</v>
      </c>
      <c r="AF100" s="9">
        <v>145.75299999999999</v>
      </c>
      <c r="AG100" s="9">
        <v>136.29499999999999</v>
      </c>
      <c r="AH100" s="9">
        <v>66.775999999999996</v>
      </c>
      <c r="AI100" s="9">
        <v>34.216000000000001</v>
      </c>
      <c r="AJ100" s="9">
        <v>32.56</v>
      </c>
      <c r="AK100" s="9">
        <v>35.753999999999998</v>
      </c>
      <c r="AL100" s="9">
        <v>26.143999999999998</v>
      </c>
      <c r="AM100" s="9">
        <v>9.61</v>
      </c>
      <c r="AN100" s="9">
        <v>16.873999999999999</v>
      </c>
      <c r="AO100" s="9">
        <v>12.930999999999999</v>
      </c>
      <c r="AP100" s="9">
        <v>3.9430000000000001</v>
      </c>
      <c r="AQ100" s="9">
        <v>18.88</v>
      </c>
      <c r="AR100" s="9">
        <v>13.212999999999999</v>
      </c>
      <c r="AS100" s="9">
        <v>5.6669999999999998</v>
      </c>
      <c r="AT100" s="9">
        <v>31.023</v>
      </c>
      <c r="AU100" s="9">
        <v>8.0719999999999992</v>
      </c>
      <c r="AV100" s="9">
        <v>22.95</v>
      </c>
      <c r="AW100" s="9">
        <v>238.239</v>
      </c>
      <c r="AX100" s="9">
        <v>122.431</v>
      </c>
      <c r="AY100" s="9">
        <v>115.80800000000001</v>
      </c>
      <c r="AZ100" s="9">
        <v>114.23399999999999</v>
      </c>
      <c r="BA100" s="9">
        <v>82.557000000000002</v>
      </c>
      <c r="BB100" s="9">
        <v>31.677</v>
      </c>
      <c r="BC100" s="9">
        <v>124.005</v>
      </c>
      <c r="BD100" s="9">
        <v>39.874000000000002</v>
      </c>
      <c r="BE100" s="9">
        <v>84.131</v>
      </c>
      <c r="BF100" s="9">
        <v>142.39400000000001</v>
      </c>
      <c r="BG100" s="9">
        <v>102.483</v>
      </c>
      <c r="BH100" s="9">
        <v>39.911000000000001</v>
      </c>
      <c r="BI100" s="9">
        <v>139.65299999999999</v>
      </c>
      <c r="BJ100" s="9">
        <v>43.268999999999998</v>
      </c>
      <c r="BK100" s="9">
        <v>96.384</v>
      </c>
      <c r="BL100" s="9">
        <v>140.87899999999999</v>
      </c>
      <c r="BM100" s="9">
        <v>52.805</v>
      </c>
      <c r="BN100" s="9">
        <v>88.073999999999998</v>
      </c>
      <c r="BO100" s="9">
        <v>2700.277</v>
      </c>
      <c r="BP100" s="9">
        <v>1387.269</v>
      </c>
      <c r="BQ100" s="9">
        <v>1313.008</v>
      </c>
      <c r="BR100" s="9">
        <v>2072.498</v>
      </c>
      <c r="BS100" s="9">
        <v>1250.354</v>
      </c>
      <c r="BT100" s="9">
        <v>822.14400000000001</v>
      </c>
      <c r="BU100" s="9">
        <v>627.779</v>
      </c>
      <c r="BV100" s="9">
        <v>136.91499999999999</v>
      </c>
      <c r="BW100" s="9">
        <v>490.86399999999998</v>
      </c>
      <c r="BX100" s="9">
        <v>250.238</v>
      </c>
      <c r="BY100" s="9">
        <v>122.245</v>
      </c>
      <c r="BZ100" s="9">
        <v>127.994</v>
      </c>
      <c r="CA100" s="9">
        <v>61.6</v>
      </c>
      <c r="CB100" s="9">
        <v>30.695</v>
      </c>
      <c r="CC100" s="9">
        <v>30.905000000000001</v>
      </c>
      <c r="CD100" s="9">
        <v>30.602</v>
      </c>
      <c r="CE100" s="9">
        <v>20.670999999999999</v>
      </c>
      <c r="CF100" s="9">
        <v>9.9309999999999992</v>
      </c>
      <c r="CG100" s="9">
        <v>19.22</v>
      </c>
      <c r="CH100" s="9">
        <v>11.785</v>
      </c>
      <c r="CI100" s="9">
        <v>7.4349999999999996</v>
      </c>
      <c r="CJ100" s="9">
        <v>11.382</v>
      </c>
      <c r="CK100" s="9">
        <v>8.8859999999999992</v>
      </c>
      <c r="CL100" s="9">
        <v>2.496</v>
      </c>
      <c r="CM100" s="9">
        <v>30.998000000000001</v>
      </c>
      <c r="CN100" s="9">
        <v>10.023999999999999</v>
      </c>
      <c r="CO100" s="9">
        <v>20.974</v>
      </c>
      <c r="CP100" s="9">
        <v>211.8</v>
      </c>
      <c r="CQ100" s="9">
        <v>101.163</v>
      </c>
      <c r="CR100" s="9">
        <v>110.637</v>
      </c>
      <c r="CS100" s="9">
        <v>98.001000000000005</v>
      </c>
      <c r="CT100" s="9">
        <v>67.706000000000003</v>
      </c>
      <c r="CU100" s="9">
        <v>30.295000000000002</v>
      </c>
      <c r="CV100" s="9">
        <v>113.79900000000001</v>
      </c>
      <c r="CW100" s="9">
        <v>33.457000000000001</v>
      </c>
      <c r="CX100" s="9">
        <v>80.341999999999999</v>
      </c>
      <c r="CY100" s="9">
        <v>120.004</v>
      </c>
      <c r="CZ100" s="9">
        <v>83.552000000000007</v>
      </c>
      <c r="DA100" s="9">
        <v>36.451999999999998</v>
      </c>
      <c r="DB100" s="9">
        <v>130.23400000000001</v>
      </c>
      <c r="DC100" s="9">
        <v>38.692999999999998</v>
      </c>
      <c r="DD100" s="9">
        <v>91.542000000000002</v>
      </c>
      <c r="DE100" s="9">
        <v>133.01900000000001</v>
      </c>
      <c r="DF100" s="9">
        <v>45.241999999999997</v>
      </c>
      <c r="DG100" s="9">
        <v>87.775999999999996</v>
      </c>
      <c r="DH100" s="9">
        <v>2672.5320000000002</v>
      </c>
      <c r="DI100" s="9">
        <v>1463.039</v>
      </c>
      <c r="DJ100" s="9">
        <v>1209.4929999999999</v>
      </c>
      <c r="DK100" s="9">
        <v>1693.6590000000001</v>
      </c>
      <c r="DL100" s="9">
        <v>1109.4770000000001</v>
      </c>
      <c r="DM100" s="9">
        <v>584.18200000000002</v>
      </c>
      <c r="DN100" s="9">
        <v>978.87400000000002</v>
      </c>
      <c r="DO100" s="9">
        <v>353.56299999999999</v>
      </c>
      <c r="DP100" s="9">
        <v>625.31100000000004</v>
      </c>
      <c r="DQ100" s="9">
        <v>255.227</v>
      </c>
      <c r="DR100" s="9">
        <v>138.46100000000001</v>
      </c>
      <c r="DS100" s="9">
        <v>116.767</v>
      </c>
      <c r="DT100" s="9">
        <v>88.302000000000007</v>
      </c>
      <c r="DU100" s="9">
        <v>51.784999999999997</v>
      </c>
      <c r="DV100" s="9">
        <v>36.518000000000001</v>
      </c>
      <c r="DW100" s="9">
        <v>34.243000000000002</v>
      </c>
      <c r="DX100" s="9">
        <v>25.684000000000001</v>
      </c>
      <c r="DY100" s="9">
        <v>8.5589999999999993</v>
      </c>
      <c r="DZ100" s="9">
        <v>22.895</v>
      </c>
      <c r="EA100" s="9">
        <v>18.190999999999999</v>
      </c>
      <c r="EB100" s="9">
        <v>4.7039999999999997</v>
      </c>
      <c r="EC100" s="9">
        <v>11.349</v>
      </c>
      <c r="ED100" s="9">
        <v>7.4930000000000003</v>
      </c>
      <c r="EE100" s="9">
        <v>3.8559999999999999</v>
      </c>
      <c r="EF100" s="9">
        <v>54.058999999999997</v>
      </c>
      <c r="EG100" s="9">
        <v>26.100999999999999</v>
      </c>
      <c r="EH100" s="9">
        <v>27.957999999999998</v>
      </c>
      <c r="EI100" s="9">
        <v>197.23400000000001</v>
      </c>
      <c r="EJ100" s="9">
        <v>104.077</v>
      </c>
      <c r="EK100" s="9">
        <v>93.156999999999996</v>
      </c>
      <c r="EL100" s="9">
        <v>74.403999999999996</v>
      </c>
      <c r="EM100" s="9">
        <v>50.023000000000003</v>
      </c>
      <c r="EN100" s="9">
        <v>24.38</v>
      </c>
      <c r="EO100" s="9">
        <v>122.83</v>
      </c>
      <c r="EP100" s="9">
        <v>54.052999999999997</v>
      </c>
      <c r="EQ100" s="9">
        <v>68.775999999999996</v>
      </c>
      <c r="ER100" s="9">
        <v>98.847999999999999</v>
      </c>
      <c r="ES100" s="9">
        <v>68.319000000000003</v>
      </c>
      <c r="ET100" s="9">
        <v>30.529</v>
      </c>
      <c r="EU100" s="9">
        <v>156.37899999999999</v>
      </c>
      <c r="EV100" s="9">
        <v>70.141999999999996</v>
      </c>
      <c r="EW100" s="9">
        <v>86.238</v>
      </c>
      <c r="EX100" s="9">
        <v>145.72499999999999</v>
      </c>
      <c r="EY100" s="9">
        <v>72.244</v>
      </c>
      <c r="EZ100" s="9">
        <v>73.48</v>
      </c>
      <c r="FA100" s="9">
        <v>2017.2550000000001</v>
      </c>
      <c r="FB100" s="9">
        <v>1063.0530000000001</v>
      </c>
      <c r="FC100" s="9">
        <v>954.202</v>
      </c>
      <c r="FD100" s="9">
        <v>1391.6569999999999</v>
      </c>
      <c r="FE100" s="9">
        <v>892.83699999999999</v>
      </c>
      <c r="FF100" s="9">
        <v>498.82</v>
      </c>
      <c r="FG100" s="9">
        <v>625.59799999999996</v>
      </c>
      <c r="FH100" s="9">
        <v>170.21600000000001</v>
      </c>
      <c r="FI100" s="9">
        <v>455.38200000000001</v>
      </c>
      <c r="FJ100" s="9">
        <v>193.376</v>
      </c>
      <c r="FK100" s="9">
        <v>100.571</v>
      </c>
      <c r="FL100" s="9">
        <v>92.805000000000007</v>
      </c>
      <c r="FM100" s="9">
        <v>59.576000000000001</v>
      </c>
      <c r="FN100" s="9">
        <v>32.776000000000003</v>
      </c>
      <c r="FO100" s="9">
        <v>26.8</v>
      </c>
      <c r="FP100" s="9">
        <v>23.779</v>
      </c>
      <c r="FQ100" s="9">
        <v>17.425000000000001</v>
      </c>
      <c r="FR100" s="9">
        <v>6.3540000000000001</v>
      </c>
      <c r="FS100" s="9">
        <v>15.318</v>
      </c>
      <c r="FT100" s="9">
        <v>11.566000000000001</v>
      </c>
      <c r="FU100" s="9">
        <v>3.7509999999999999</v>
      </c>
      <c r="FV100" s="9">
        <v>8.4610000000000003</v>
      </c>
      <c r="FW100" s="9">
        <v>5.859</v>
      </c>
      <c r="FX100" s="9">
        <v>2.6019999999999999</v>
      </c>
      <c r="FY100" s="9">
        <v>35.796999999999997</v>
      </c>
      <c r="FZ100" s="9">
        <v>15.351000000000001</v>
      </c>
      <c r="GA100" s="9">
        <v>20.446999999999999</v>
      </c>
      <c r="GB100" s="9">
        <v>157.899</v>
      </c>
      <c r="GC100" s="9">
        <v>80.503</v>
      </c>
      <c r="GD100" s="9">
        <v>77.396000000000001</v>
      </c>
      <c r="GE100" s="9">
        <v>64.355000000000004</v>
      </c>
      <c r="GF100" s="9">
        <v>43.106000000000002</v>
      </c>
      <c r="GG100" s="9">
        <v>21.25</v>
      </c>
      <c r="GH100" s="9">
        <v>93.543000000000006</v>
      </c>
      <c r="GI100" s="9">
        <v>37.396999999999998</v>
      </c>
      <c r="GJ100" s="9">
        <v>56.146000000000001</v>
      </c>
      <c r="GK100" s="9">
        <v>80.141999999999996</v>
      </c>
      <c r="GL100" s="9">
        <v>54.631</v>
      </c>
      <c r="GM100" s="9">
        <v>25.512</v>
      </c>
      <c r="GN100" s="9">
        <v>113.23399999999999</v>
      </c>
      <c r="GO100" s="9">
        <v>45.941000000000003</v>
      </c>
      <c r="GP100" s="9">
        <v>67.293000000000006</v>
      </c>
      <c r="GQ100" s="9">
        <v>108.861</v>
      </c>
      <c r="GR100" s="9">
        <v>48.963000000000001</v>
      </c>
      <c r="GS100" s="9">
        <v>59.898000000000003</v>
      </c>
      <c r="GT100" s="9">
        <v>655.27800000000002</v>
      </c>
      <c r="GU100" s="9">
        <v>399.98700000000002</v>
      </c>
      <c r="GV100" s="9">
        <v>255.291</v>
      </c>
      <c r="GW100" s="9">
        <v>302.00200000000001</v>
      </c>
      <c r="GX100" s="9">
        <v>216.64</v>
      </c>
      <c r="GY100" s="9">
        <v>85.361999999999995</v>
      </c>
      <c r="GZ100" s="9">
        <v>353.27600000000001</v>
      </c>
      <c r="HA100" s="9">
        <v>183.34700000000001</v>
      </c>
      <c r="HB100" s="9">
        <v>169.929</v>
      </c>
      <c r="HC100" s="9">
        <v>61.850999999999999</v>
      </c>
      <c r="HD100" s="9">
        <v>37.889000000000003</v>
      </c>
      <c r="HE100" s="9">
        <v>23.960999999999999</v>
      </c>
      <c r="HF100" s="9">
        <v>28.727</v>
      </c>
      <c r="HG100" s="9">
        <v>19.009</v>
      </c>
      <c r="HH100" s="9">
        <v>9.7170000000000005</v>
      </c>
      <c r="HI100" s="9">
        <v>10.465</v>
      </c>
      <c r="HJ100" s="9">
        <v>8.2590000000000003</v>
      </c>
      <c r="HK100" s="9">
        <v>2.206</v>
      </c>
      <c r="HL100" s="9">
        <v>7.577</v>
      </c>
      <c r="HM100" s="9">
        <v>6.6239999999999997</v>
      </c>
      <c r="HN100" s="9">
        <v>0.95199999999999996</v>
      </c>
      <c r="HO100" s="9">
        <v>2.8879999999999999</v>
      </c>
      <c r="HP100" s="9">
        <v>1.6339999999999999</v>
      </c>
      <c r="HQ100" s="9">
        <v>1.2529999999999999</v>
      </c>
      <c r="HR100" s="9">
        <v>18.262</v>
      </c>
      <c r="HS100" s="9">
        <v>10.75</v>
      </c>
      <c r="HT100" s="9">
        <v>7.5110000000000001</v>
      </c>
      <c r="HU100" s="9">
        <v>39.335000000000001</v>
      </c>
      <c r="HV100" s="9">
        <v>23.574000000000002</v>
      </c>
      <c r="HW100" s="9">
        <v>15.760999999999999</v>
      </c>
      <c r="HX100" s="9">
        <v>10.048</v>
      </c>
      <c r="HY100" s="9">
        <v>6.9169999999999998</v>
      </c>
      <c r="HZ100" s="9">
        <v>3.1309999999999998</v>
      </c>
      <c r="IA100" s="9">
        <v>29.286999999999999</v>
      </c>
      <c r="IB100" s="9">
        <v>16.655999999999999</v>
      </c>
      <c r="IC100" s="9">
        <v>12.63</v>
      </c>
      <c r="ID100" s="9">
        <v>18.706</v>
      </c>
      <c r="IE100" s="9">
        <v>13.688000000000001</v>
      </c>
      <c r="IF100" s="9">
        <v>5.0170000000000003</v>
      </c>
      <c r="IG100" s="9">
        <v>43.145000000000003</v>
      </c>
      <c r="IH100" s="9">
        <v>24.201000000000001</v>
      </c>
      <c r="II100" s="9">
        <v>18.943999999999999</v>
      </c>
      <c r="IJ100" s="9">
        <v>36.863</v>
      </c>
      <c r="IK100" s="9">
        <v>23.280999999999999</v>
      </c>
      <c r="IL100" s="9">
        <v>13.583</v>
      </c>
      <c r="IM100" s="9">
        <v>4143.835</v>
      </c>
      <c r="IN100" s="9">
        <v>2174.4690000000001</v>
      </c>
      <c r="IO100" s="9">
        <v>1969.366</v>
      </c>
      <c r="IP100" s="9">
        <v>2921.6849999999999</v>
      </c>
      <c r="IQ100" s="9">
        <v>1752.9380000000001</v>
      </c>
    </row>
    <row r="101" spans="1:251">
      <c r="A101" s="10">
        <v>44562</v>
      </c>
      <c r="B101" s="9">
        <v>17.114999999999998</v>
      </c>
      <c r="C101" s="9">
        <v>25.103999999999999</v>
      </c>
      <c r="D101" s="9">
        <v>306.36399999999998</v>
      </c>
      <c r="E101" s="9">
        <v>173.47900000000001</v>
      </c>
      <c r="F101" s="9">
        <v>132.88499999999999</v>
      </c>
      <c r="G101" s="9">
        <v>142.619</v>
      </c>
      <c r="H101" s="9">
        <v>102.893</v>
      </c>
      <c r="I101" s="9">
        <v>39.725999999999999</v>
      </c>
      <c r="J101" s="9">
        <v>163.745</v>
      </c>
      <c r="K101" s="9">
        <v>70.585999999999999</v>
      </c>
      <c r="L101" s="9">
        <v>93.159000000000006</v>
      </c>
      <c r="M101" s="9">
        <v>173.12299999999999</v>
      </c>
      <c r="N101" s="9">
        <v>124.517</v>
      </c>
      <c r="O101" s="9">
        <v>48.606000000000002</v>
      </c>
      <c r="P101" s="9">
        <v>182.696</v>
      </c>
      <c r="Q101" s="9">
        <v>76.763999999999996</v>
      </c>
      <c r="R101" s="9">
        <v>105.932</v>
      </c>
      <c r="S101" s="9">
        <v>190.535</v>
      </c>
      <c r="T101" s="9">
        <v>90.361000000000004</v>
      </c>
      <c r="U101" s="9">
        <v>100.17400000000001</v>
      </c>
      <c r="V101" s="9">
        <v>2928.058</v>
      </c>
      <c r="W101" s="9">
        <v>1555.2329999999999</v>
      </c>
      <c r="X101" s="9">
        <v>1372.825</v>
      </c>
      <c r="Y101" s="9">
        <v>2205.2350000000001</v>
      </c>
      <c r="Z101" s="9">
        <v>1425.3679999999999</v>
      </c>
      <c r="AA101" s="9">
        <v>779.86699999999996</v>
      </c>
      <c r="AB101" s="9">
        <v>722.82299999999998</v>
      </c>
      <c r="AC101" s="9">
        <v>129.86500000000001</v>
      </c>
      <c r="AD101" s="9">
        <v>592.95799999999997</v>
      </c>
      <c r="AE101" s="9">
        <v>287.68900000000002</v>
      </c>
      <c r="AF101" s="9">
        <v>149.857</v>
      </c>
      <c r="AG101" s="9">
        <v>137.83199999999999</v>
      </c>
      <c r="AH101" s="9">
        <v>63.012999999999998</v>
      </c>
      <c r="AI101" s="9">
        <v>34.094999999999999</v>
      </c>
      <c r="AJ101" s="9">
        <v>28.917999999999999</v>
      </c>
      <c r="AK101" s="9">
        <v>33.368000000000002</v>
      </c>
      <c r="AL101" s="9">
        <v>25.954000000000001</v>
      </c>
      <c r="AM101" s="9">
        <v>7.4139999999999997</v>
      </c>
      <c r="AN101" s="9">
        <v>18.225999999999999</v>
      </c>
      <c r="AO101" s="9">
        <v>12.659000000000001</v>
      </c>
      <c r="AP101" s="9">
        <v>5.5670000000000002</v>
      </c>
      <c r="AQ101" s="9">
        <v>15.141999999999999</v>
      </c>
      <c r="AR101" s="9">
        <v>13.295</v>
      </c>
      <c r="AS101" s="9">
        <v>1.847</v>
      </c>
      <c r="AT101" s="9">
        <v>29.646000000000001</v>
      </c>
      <c r="AU101" s="9">
        <v>8.141</v>
      </c>
      <c r="AV101" s="9">
        <v>21.504000000000001</v>
      </c>
      <c r="AW101" s="9">
        <v>246.35400000000001</v>
      </c>
      <c r="AX101" s="9">
        <v>129.06299999999999</v>
      </c>
      <c r="AY101" s="9">
        <v>117.291</v>
      </c>
      <c r="AZ101" s="9">
        <v>122.45099999999999</v>
      </c>
      <c r="BA101" s="9">
        <v>89.858000000000004</v>
      </c>
      <c r="BB101" s="9">
        <v>32.593000000000004</v>
      </c>
      <c r="BC101" s="9">
        <v>123.90300000000001</v>
      </c>
      <c r="BD101" s="9">
        <v>39.204999999999998</v>
      </c>
      <c r="BE101" s="9">
        <v>84.697999999999993</v>
      </c>
      <c r="BF101" s="9">
        <v>147.95099999999999</v>
      </c>
      <c r="BG101" s="9">
        <v>109.008</v>
      </c>
      <c r="BH101" s="9">
        <v>38.942999999999998</v>
      </c>
      <c r="BI101" s="9">
        <v>139.738</v>
      </c>
      <c r="BJ101" s="9">
        <v>40.85</v>
      </c>
      <c r="BK101" s="9">
        <v>98.888000000000005</v>
      </c>
      <c r="BL101" s="9">
        <v>142.12899999999999</v>
      </c>
      <c r="BM101" s="9">
        <v>51.865000000000002</v>
      </c>
      <c r="BN101" s="9">
        <v>90.265000000000001</v>
      </c>
      <c r="BO101" s="9">
        <v>2647.4160000000002</v>
      </c>
      <c r="BP101" s="9">
        <v>1359.96</v>
      </c>
      <c r="BQ101" s="9">
        <v>1287.4559999999999</v>
      </c>
      <c r="BR101" s="9">
        <v>2028.463</v>
      </c>
      <c r="BS101" s="9">
        <v>1222.8969999999999</v>
      </c>
      <c r="BT101" s="9">
        <v>805.56600000000003</v>
      </c>
      <c r="BU101" s="9">
        <v>618.95299999999997</v>
      </c>
      <c r="BV101" s="9">
        <v>137.06299999999999</v>
      </c>
      <c r="BW101" s="9">
        <v>481.89</v>
      </c>
      <c r="BX101" s="9">
        <v>254.749</v>
      </c>
      <c r="BY101" s="9">
        <v>123.658</v>
      </c>
      <c r="BZ101" s="9">
        <v>131.09</v>
      </c>
      <c r="CA101" s="9">
        <v>71.760999999999996</v>
      </c>
      <c r="CB101" s="9">
        <v>41.47</v>
      </c>
      <c r="CC101" s="9">
        <v>30.291</v>
      </c>
      <c r="CD101" s="9">
        <v>37.170999999999999</v>
      </c>
      <c r="CE101" s="9">
        <v>27.407</v>
      </c>
      <c r="CF101" s="9">
        <v>9.7639999999999993</v>
      </c>
      <c r="CG101" s="9">
        <v>21.27</v>
      </c>
      <c r="CH101" s="9">
        <v>15.135999999999999</v>
      </c>
      <c r="CI101" s="9">
        <v>6.1340000000000003</v>
      </c>
      <c r="CJ101" s="9">
        <v>15.901</v>
      </c>
      <c r="CK101" s="9">
        <v>12.271000000000001</v>
      </c>
      <c r="CL101" s="9">
        <v>3.63</v>
      </c>
      <c r="CM101" s="9">
        <v>34.590000000000003</v>
      </c>
      <c r="CN101" s="9">
        <v>14.063000000000001</v>
      </c>
      <c r="CO101" s="9">
        <v>20.527999999999999</v>
      </c>
      <c r="CP101" s="9">
        <v>202.5</v>
      </c>
      <c r="CQ101" s="9">
        <v>92.97</v>
      </c>
      <c r="CR101" s="9">
        <v>109.53</v>
      </c>
      <c r="CS101" s="9">
        <v>94.144000000000005</v>
      </c>
      <c r="CT101" s="9">
        <v>61.021000000000001</v>
      </c>
      <c r="CU101" s="9">
        <v>33.122999999999998</v>
      </c>
      <c r="CV101" s="9">
        <v>108.35599999999999</v>
      </c>
      <c r="CW101" s="9">
        <v>31.949000000000002</v>
      </c>
      <c r="CX101" s="9">
        <v>76.406999999999996</v>
      </c>
      <c r="CY101" s="9">
        <v>127.498</v>
      </c>
      <c r="CZ101" s="9">
        <v>85.412000000000006</v>
      </c>
      <c r="DA101" s="9">
        <v>42.085999999999999</v>
      </c>
      <c r="DB101" s="9">
        <v>127.251</v>
      </c>
      <c r="DC101" s="9">
        <v>38.246000000000002</v>
      </c>
      <c r="DD101" s="9">
        <v>89.004999999999995</v>
      </c>
      <c r="DE101" s="9">
        <v>129.626</v>
      </c>
      <c r="DF101" s="9">
        <v>47.085999999999999</v>
      </c>
      <c r="DG101" s="9">
        <v>82.540999999999997</v>
      </c>
      <c r="DH101" s="9">
        <v>2597.6770000000001</v>
      </c>
      <c r="DI101" s="9">
        <v>1426.1759999999999</v>
      </c>
      <c r="DJ101" s="9">
        <v>1171.501</v>
      </c>
      <c r="DK101" s="9">
        <v>1642.425</v>
      </c>
      <c r="DL101" s="9">
        <v>1075.364</v>
      </c>
      <c r="DM101" s="9">
        <v>567.06100000000004</v>
      </c>
      <c r="DN101" s="9">
        <v>955.25199999999995</v>
      </c>
      <c r="DO101" s="9">
        <v>350.81200000000001</v>
      </c>
      <c r="DP101" s="9">
        <v>604.44100000000003</v>
      </c>
      <c r="DQ101" s="9">
        <v>237.23699999999999</v>
      </c>
      <c r="DR101" s="9">
        <v>130.72300000000001</v>
      </c>
      <c r="DS101" s="9">
        <v>106.514</v>
      </c>
      <c r="DT101" s="9">
        <v>91.572000000000003</v>
      </c>
      <c r="DU101" s="9">
        <v>51.954000000000001</v>
      </c>
      <c r="DV101" s="9">
        <v>39.618000000000002</v>
      </c>
      <c r="DW101" s="9">
        <v>31.507000000000001</v>
      </c>
      <c r="DX101" s="9">
        <v>24.097999999999999</v>
      </c>
      <c r="DY101" s="9">
        <v>7.4089999999999998</v>
      </c>
      <c r="DZ101" s="9">
        <v>25.027000000000001</v>
      </c>
      <c r="EA101" s="9">
        <v>20.122</v>
      </c>
      <c r="EB101" s="9">
        <v>4.9059999999999997</v>
      </c>
      <c r="EC101" s="9">
        <v>6.4790000000000001</v>
      </c>
      <c r="ED101" s="9">
        <v>3.976</v>
      </c>
      <c r="EE101" s="9">
        <v>2.5030000000000001</v>
      </c>
      <c r="EF101" s="9">
        <v>60.064999999999998</v>
      </c>
      <c r="EG101" s="9">
        <v>27.856000000000002</v>
      </c>
      <c r="EH101" s="9">
        <v>32.209000000000003</v>
      </c>
      <c r="EI101" s="9">
        <v>164.26499999999999</v>
      </c>
      <c r="EJ101" s="9">
        <v>88.92</v>
      </c>
      <c r="EK101" s="9">
        <v>75.344999999999999</v>
      </c>
      <c r="EL101" s="9">
        <v>56.594999999999999</v>
      </c>
      <c r="EM101" s="9">
        <v>41.12</v>
      </c>
      <c r="EN101" s="9">
        <v>15.476000000000001</v>
      </c>
      <c r="EO101" s="9">
        <v>107.669</v>
      </c>
      <c r="EP101" s="9">
        <v>47.8</v>
      </c>
      <c r="EQ101" s="9">
        <v>59.869</v>
      </c>
      <c r="ER101" s="9">
        <v>85.795000000000002</v>
      </c>
      <c r="ES101" s="9">
        <v>63.040999999999997</v>
      </c>
      <c r="ET101" s="9">
        <v>22.754000000000001</v>
      </c>
      <c r="EU101" s="9">
        <v>151.44200000000001</v>
      </c>
      <c r="EV101" s="9">
        <v>67.682000000000002</v>
      </c>
      <c r="EW101" s="9">
        <v>83.76</v>
      </c>
      <c r="EX101" s="9">
        <v>132.696</v>
      </c>
      <c r="EY101" s="9">
        <v>67.921999999999997</v>
      </c>
      <c r="EZ101" s="9">
        <v>64.775000000000006</v>
      </c>
      <c r="FA101" s="9">
        <v>1990.539</v>
      </c>
      <c r="FB101" s="9">
        <v>1058.24</v>
      </c>
      <c r="FC101" s="9">
        <v>932.29899999999998</v>
      </c>
      <c r="FD101" s="9">
        <v>1369.1179999999999</v>
      </c>
      <c r="FE101" s="9">
        <v>880.62300000000005</v>
      </c>
      <c r="FF101" s="9">
        <v>488.495</v>
      </c>
      <c r="FG101" s="9">
        <v>621.42100000000005</v>
      </c>
      <c r="FH101" s="9">
        <v>177.61699999999999</v>
      </c>
      <c r="FI101" s="9">
        <v>443.80399999999997</v>
      </c>
      <c r="FJ101" s="9">
        <v>181.24700000000001</v>
      </c>
      <c r="FK101" s="9">
        <v>97.9</v>
      </c>
      <c r="FL101" s="9">
        <v>83.346999999999994</v>
      </c>
      <c r="FM101" s="9">
        <v>62.000999999999998</v>
      </c>
      <c r="FN101" s="9">
        <v>34.139000000000003</v>
      </c>
      <c r="FO101" s="9">
        <v>27.861000000000001</v>
      </c>
      <c r="FP101" s="9">
        <v>23.978000000000002</v>
      </c>
      <c r="FQ101" s="9">
        <v>17.248999999999999</v>
      </c>
      <c r="FR101" s="9">
        <v>6.7290000000000001</v>
      </c>
      <c r="FS101" s="9">
        <v>17.863</v>
      </c>
      <c r="FT101" s="9">
        <v>13.273</v>
      </c>
      <c r="FU101" s="9">
        <v>4.5890000000000004</v>
      </c>
      <c r="FV101" s="9">
        <v>6.1159999999999997</v>
      </c>
      <c r="FW101" s="9">
        <v>3.976</v>
      </c>
      <c r="FX101" s="9">
        <v>2.1389999999999998</v>
      </c>
      <c r="FY101" s="9">
        <v>38.023000000000003</v>
      </c>
      <c r="FZ101" s="9">
        <v>16.89</v>
      </c>
      <c r="GA101" s="9">
        <v>21.132999999999999</v>
      </c>
      <c r="GB101" s="9">
        <v>134.518</v>
      </c>
      <c r="GC101" s="9">
        <v>71.722999999999999</v>
      </c>
      <c r="GD101" s="9">
        <v>62.795999999999999</v>
      </c>
      <c r="GE101" s="9">
        <v>51.518000000000001</v>
      </c>
      <c r="GF101" s="9">
        <v>37.493000000000002</v>
      </c>
      <c r="GG101" s="9">
        <v>14.025</v>
      </c>
      <c r="GH101" s="9">
        <v>83</v>
      </c>
      <c r="GI101" s="9">
        <v>34.229999999999997</v>
      </c>
      <c r="GJ101" s="9">
        <v>48.771000000000001</v>
      </c>
      <c r="GK101" s="9">
        <v>73.233000000000004</v>
      </c>
      <c r="GL101" s="9">
        <v>52.61</v>
      </c>
      <c r="GM101" s="9">
        <v>20.623000000000001</v>
      </c>
      <c r="GN101" s="9">
        <v>108.014</v>
      </c>
      <c r="GO101" s="9">
        <v>45.29</v>
      </c>
      <c r="GP101" s="9">
        <v>62.723999999999997</v>
      </c>
      <c r="GQ101" s="9">
        <v>100.863</v>
      </c>
      <c r="GR101" s="9">
        <v>47.503</v>
      </c>
      <c r="GS101" s="9">
        <v>53.36</v>
      </c>
      <c r="GT101" s="9">
        <v>607.13800000000003</v>
      </c>
      <c r="GU101" s="9">
        <v>367.93599999999998</v>
      </c>
      <c r="GV101" s="9">
        <v>239.202</v>
      </c>
      <c r="GW101" s="9">
        <v>273.30599999999998</v>
      </c>
      <c r="GX101" s="9">
        <v>194.74100000000001</v>
      </c>
      <c r="GY101" s="9">
        <v>78.564999999999998</v>
      </c>
      <c r="GZ101" s="9">
        <v>333.83199999999999</v>
      </c>
      <c r="HA101" s="9">
        <v>173.19499999999999</v>
      </c>
      <c r="HB101" s="9">
        <v>160.637</v>
      </c>
      <c r="HC101" s="9">
        <v>55.99</v>
      </c>
      <c r="HD101" s="9">
        <v>32.823</v>
      </c>
      <c r="HE101" s="9">
        <v>23.167000000000002</v>
      </c>
      <c r="HF101" s="9">
        <v>29.571000000000002</v>
      </c>
      <c r="HG101" s="9">
        <v>17.814</v>
      </c>
      <c r="HH101" s="9">
        <v>11.757</v>
      </c>
      <c r="HI101" s="9">
        <v>7.5289999999999999</v>
      </c>
      <c r="HJ101" s="9">
        <v>6.8479999999999999</v>
      </c>
      <c r="HK101" s="9">
        <v>0.68</v>
      </c>
      <c r="HL101" s="9">
        <v>7.165</v>
      </c>
      <c r="HM101" s="9">
        <v>6.8479999999999999</v>
      </c>
      <c r="HN101" s="9">
        <v>0.316</v>
      </c>
      <c r="HO101" s="9">
        <v>0.36399999999999999</v>
      </c>
      <c r="HP101" s="9">
        <v>0</v>
      </c>
      <c r="HQ101" s="9">
        <v>0.36399999999999999</v>
      </c>
      <c r="HR101" s="9">
        <v>22.042000000000002</v>
      </c>
      <c r="HS101" s="9">
        <v>10.965999999999999</v>
      </c>
      <c r="HT101" s="9">
        <v>11.077</v>
      </c>
      <c r="HU101" s="9">
        <v>29.745999999999999</v>
      </c>
      <c r="HV101" s="9">
        <v>17.196999999999999</v>
      </c>
      <c r="HW101" s="9">
        <v>12.548999999999999</v>
      </c>
      <c r="HX101" s="9">
        <v>5.077</v>
      </c>
      <c r="HY101" s="9">
        <v>3.6259999999999999</v>
      </c>
      <c r="HZ101" s="9">
        <v>1.4510000000000001</v>
      </c>
      <c r="IA101" s="9">
        <v>24.669</v>
      </c>
      <c r="IB101" s="9">
        <v>13.57</v>
      </c>
      <c r="IC101" s="9">
        <v>11.099</v>
      </c>
      <c r="ID101" s="9">
        <v>12.561999999999999</v>
      </c>
      <c r="IE101" s="9">
        <v>10.432</v>
      </c>
      <c r="IF101" s="9">
        <v>2.1309999999999998</v>
      </c>
      <c r="IG101" s="9">
        <v>43.427999999999997</v>
      </c>
      <c r="IH101" s="9">
        <v>22.391999999999999</v>
      </c>
      <c r="II101" s="9">
        <v>21.036000000000001</v>
      </c>
      <c r="IJ101" s="9">
        <v>31.834</v>
      </c>
      <c r="IK101" s="9">
        <v>20.419</v>
      </c>
      <c r="IL101" s="9">
        <v>11.414999999999999</v>
      </c>
      <c r="IM101" s="9">
        <v>4038.7440000000001</v>
      </c>
      <c r="IN101" s="9">
        <v>2121.4349999999999</v>
      </c>
      <c r="IO101" s="9">
        <v>1917.309</v>
      </c>
      <c r="IP101" s="9">
        <v>2856.2629999999999</v>
      </c>
      <c r="IQ101" s="9">
        <v>1732.098</v>
      </c>
    </row>
    <row r="102" spans="1:251">
      <c r="A102" s="10">
        <v>44593</v>
      </c>
      <c r="B102" s="9">
        <v>14.189</v>
      </c>
      <c r="C102" s="9">
        <v>24.788</v>
      </c>
      <c r="D102" s="9">
        <v>324.11500000000001</v>
      </c>
      <c r="E102" s="9">
        <v>187.084</v>
      </c>
      <c r="F102" s="9">
        <v>137.03100000000001</v>
      </c>
      <c r="G102" s="9">
        <v>159.59</v>
      </c>
      <c r="H102" s="9">
        <v>116.941</v>
      </c>
      <c r="I102" s="9">
        <v>42.649000000000001</v>
      </c>
      <c r="J102" s="9">
        <v>164.524</v>
      </c>
      <c r="K102" s="9">
        <v>70.141999999999996</v>
      </c>
      <c r="L102" s="9">
        <v>94.382000000000005</v>
      </c>
      <c r="M102" s="9">
        <v>184.86500000000001</v>
      </c>
      <c r="N102" s="9">
        <v>136.25399999999999</v>
      </c>
      <c r="O102" s="9">
        <v>48.610999999999997</v>
      </c>
      <c r="P102" s="9">
        <v>180.76400000000001</v>
      </c>
      <c r="Q102" s="9">
        <v>75.653000000000006</v>
      </c>
      <c r="R102" s="9">
        <v>105.111</v>
      </c>
      <c r="S102" s="9">
        <v>183.47499999999999</v>
      </c>
      <c r="T102" s="9">
        <v>82.356999999999999</v>
      </c>
      <c r="U102" s="9">
        <v>101.11799999999999</v>
      </c>
      <c r="V102" s="9">
        <v>3006.6610000000001</v>
      </c>
      <c r="W102" s="9">
        <v>1579.269</v>
      </c>
      <c r="X102" s="9">
        <v>1427.3920000000001</v>
      </c>
      <c r="Y102" s="9">
        <v>2263.413</v>
      </c>
      <c r="Z102" s="9">
        <v>1443.9549999999999</v>
      </c>
      <c r="AA102" s="9">
        <v>819.45699999999999</v>
      </c>
      <c r="AB102" s="9">
        <v>743.24800000000005</v>
      </c>
      <c r="AC102" s="9">
        <v>135.31399999999999</v>
      </c>
      <c r="AD102" s="9">
        <v>607.93399999999997</v>
      </c>
      <c r="AE102" s="9">
        <v>296.08499999999998</v>
      </c>
      <c r="AF102" s="9">
        <v>156.09899999999999</v>
      </c>
      <c r="AG102" s="9">
        <v>139.98599999999999</v>
      </c>
      <c r="AH102" s="9">
        <v>70.849000000000004</v>
      </c>
      <c r="AI102" s="9">
        <v>38.865000000000002</v>
      </c>
      <c r="AJ102" s="9">
        <v>31.984000000000002</v>
      </c>
      <c r="AK102" s="9">
        <v>35.188000000000002</v>
      </c>
      <c r="AL102" s="9">
        <v>27.911999999999999</v>
      </c>
      <c r="AM102" s="9">
        <v>7.2750000000000004</v>
      </c>
      <c r="AN102" s="9">
        <v>19.058</v>
      </c>
      <c r="AO102" s="9">
        <v>15.397</v>
      </c>
      <c r="AP102" s="9">
        <v>3.661</v>
      </c>
      <c r="AQ102" s="9">
        <v>16.129000000000001</v>
      </c>
      <c r="AR102" s="9">
        <v>12.515000000000001</v>
      </c>
      <c r="AS102" s="9">
        <v>3.6139999999999999</v>
      </c>
      <c r="AT102" s="9">
        <v>35.661000000000001</v>
      </c>
      <c r="AU102" s="9">
        <v>10.952</v>
      </c>
      <c r="AV102" s="9">
        <v>24.709</v>
      </c>
      <c r="AW102" s="9">
        <v>253.577</v>
      </c>
      <c r="AX102" s="9">
        <v>130.989</v>
      </c>
      <c r="AY102" s="9">
        <v>122.58799999999999</v>
      </c>
      <c r="AZ102" s="9">
        <v>121.913</v>
      </c>
      <c r="BA102" s="9">
        <v>90.614999999999995</v>
      </c>
      <c r="BB102" s="9">
        <v>31.297000000000001</v>
      </c>
      <c r="BC102" s="9">
        <v>131.66399999999999</v>
      </c>
      <c r="BD102" s="9">
        <v>40.374000000000002</v>
      </c>
      <c r="BE102" s="9">
        <v>91.29</v>
      </c>
      <c r="BF102" s="9">
        <v>147.077</v>
      </c>
      <c r="BG102" s="9">
        <v>110.721</v>
      </c>
      <c r="BH102" s="9">
        <v>36.356000000000002</v>
      </c>
      <c r="BI102" s="9">
        <v>149.00800000000001</v>
      </c>
      <c r="BJ102" s="9">
        <v>45.378</v>
      </c>
      <c r="BK102" s="9">
        <v>103.63</v>
      </c>
      <c r="BL102" s="9">
        <v>150.72200000000001</v>
      </c>
      <c r="BM102" s="9">
        <v>55.771000000000001</v>
      </c>
      <c r="BN102" s="9">
        <v>94.950999999999993</v>
      </c>
      <c r="BO102" s="9">
        <v>2714.6019999999999</v>
      </c>
      <c r="BP102" s="9">
        <v>1396.5260000000001</v>
      </c>
      <c r="BQ102" s="9">
        <v>1318.076</v>
      </c>
      <c r="BR102" s="9">
        <v>2081.8150000000001</v>
      </c>
      <c r="BS102" s="9">
        <v>1262.72</v>
      </c>
      <c r="BT102" s="9">
        <v>819.09500000000003</v>
      </c>
      <c r="BU102" s="9">
        <v>632.78700000000003</v>
      </c>
      <c r="BV102" s="9">
        <v>133.80600000000001</v>
      </c>
      <c r="BW102" s="9">
        <v>498.98099999999999</v>
      </c>
      <c r="BX102" s="9">
        <v>263.51100000000002</v>
      </c>
      <c r="BY102" s="9">
        <v>131.87200000000001</v>
      </c>
      <c r="BZ102" s="9">
        <v>131.63900000000001</v>
      </c>
      <c r="CA102" s="9">
        <v>82.353999999999999</v>
      </c>
      <c r="CB102" s="9">
        <v>52.048000000000002</v>
      </c>
      <c r="CC102" s="9">
        <v>30.306999999999999</v>
      </c>
      <c r="CD102" s="9">
        <v>47.314</v>
      </c>
      <c r="CE102" s="9">
        <v>35.722000000000001</v>
      </c>
      <c r="CF102" s="9">
        <v>11.592000000000001</v>
      </c>
      <c r="CG102" s="9">
        <v>27.925999999999998</v>
      </c>
      <c r="CH102" s="9">
        <v>19.257000000000001</v>
      </c>
      <c r="CI102" s="9">
        <v>8.6690000000000005</v>
      </c>
      <c r="CJ102" s="9">
        <v>19.388000000000002</v>
      </c>
      <c r="CK102" s="9">
        <v>16.465</v>
      </c>
      <c r="CL102" s="9">
        <v>2.923</v>
      </c>
      <c r="CM102" s="9">
        <v>35.04</v>
      </c>
      <c r="CN102" s="9">
        <v>16.326000000000001</v>
      </c>
      <c r="CO102" s="9">
        <v>18.715</v>
      </c>
      <c r="CP102" s="9">
        <v>207.24</v>
      </c>
      <c r="CQ102" s="9">
        <v>95.923000000000002</v>
      </c>
      <c r="CR102" s="9">
        <v>111.316</v>
      </c>
      <c r="CS102" s="9">
        <v>93.058000000000007</v>
      </c>
      <c r="CT102" s="9">
        <v>61.31</v>
      </c>
      <c r="CU102" s="9">
        <v>31.748000000000001</v>
      </c>
      <c r="CV102" s="9">
        <v>114.182</v>
      </c>
      <c r="CW102" s="9">
        <v>34.613</v>
      </c>
      <c r="CX102" s="9">
        <v>79.567999999999998</v>
      </c>
      <c r="CY102" s="9">
        <v>133.77500000000001</v>
      </c>
      <c r="CZ102" s="9">
        <v>91.796999999999997</v>
      </c>
      <c r="DA102" s="9">
        <v>41.978000000000002</v>
      </c>
      <c r="DB102" s="9">
        <v>129.73599999999999</v>
      </c>
      <c r="DC102" s="9">
        <v>40.075000000000003</v>
      </c>
      <c r="DD102" s="9">
        <v>89.66</v>
      </c>
      <c r="DE102" s="9">
        <v>142.108</v>
      </c>
      <c r="DF102" s="9">
        <v>53.87</v>
      </c>
      <c r="DG102" s="9">
        <v>88.238</v>
      </c>
      <c r="DH102" s="9">
        <v>2699.7049999999999</v>
      </c>
      <c r="DI102" s="9">
        <v>1471.1759999999999</v>
      </c>
      <c r="DJ102" s="9">
        <v>1228.529</v>
      </c>
      <c r="DK102" s="9">
        <v>1689.2660000000001</v>
      </c>
      <c r="DL102" s="9">
        <v>1102.9870000000001</v>
      </c>
      <c r="DM102" s="9">
        <v>586.279</v>
      </c>
      <c r="DN102" s="9">
        <v>1010.439</v>
      </c>
      <c r="DO102" s="9">
        <v>368.19</v>
      </c>
      <c r="DP102" s="9">
        <v>642.24900000000002</v>
      </c>
      <c r="DQ102" s="9">
        <v>236.816</v>
      </c>
      <c r="DR102" s="9">
        <v>131.494</v>
      </c>
      <c r="DS102" s="9">
        <v>105.32299999999999</v>
      </c>
      <c r="DT102" s="9">
        <v>95.796000000000006</v>
      </c>
      <c r="DU102" s="9">
        <v>54.222000000000001</v>
      </c>
      <c r="DV102" s="9">
        <v>41.573999999999998</v>
      </c>
      <c r="DW102" s="9">
        <v>34.552</v>
      </c>
      <c r="DX102" s="9">
        <v>25.251000000000001</v>
      </c>
      <c r="DY102" s="9">
        <v>9.3010000000000002</v>
      </c>
      <c r="DZ102" s="9">
        <v>23.077999999999999</v>
      </c>
      <c r="EA102" s="9">
        <v>15.554</v>
      </c>
      <c r="EB102" s="9">
        <v>7.5229999999999997</v>
      </c>
      <c r="EC102" s="9">
        <v>11.475</v>
      </c>
      <c r="ED102" s="9">
        <v>9.6969999999999992</v>
      </c>
      <c r="EE102" s="9">
        <v>1.778</v>
      </c>
      <c r="EF102" s="9">
        <v>61.244</v>
      </c>
      <c r="EG102" s="9">
        <v>28.97</v>
      </c>
      <c r="EH102" s="9">
        <v>32.273000000000003</v>
      </c>
      <c r="EI102" s="9">
        <v>172.49600000000001</v>
      </c>
      <c r="EJ102" s="9">
        <v>96.997</v>
      </c>
      <c r="EK102" s="9">
        <v>75.498999999999995</v>
      </c>
      <c r="EL102" s="9">
        <v>67.504000000000005</v>
      </c>
      <c r="EM102" s="9">
        <v>51.392000000000003</v>
      </c>
      <c r="EN102" s="9">
        <v>16.111999999999998</v>
      </c>
      <c r="EO102" s="9">
        <v>104.992</v>
      </c>
      <c r="EP102" s="9">
        <v>45.604999999999997</v>
      </c>
      <c r="EQ102" s="9">
        <v>59.387</v>
      </c>
      <c r="ER102" s="9">
        <v>93.581000000000003</v>
      </c>
      <c r="ES102" s="9">
        <v>69.698999999999998</v>
      </c>
      <c r="ET102" s="9">
        <v>23.882999999999999</v>
      </c>
      <c r="EU102" s="9">
        <v>143.23500000000001</v>
      </c>
      <c r="EV102" s="9">
        <v>61.795000000000002</v>
      </c>
      <c r="EW102" s="9">
        <v>81.44</v>
      </c>
      <c r="EX102" s="9">
        <v>128.07</v>
      </c>
      <c r="EY102" s="9">
        <v>61.158999999999999</v>
      </c>
      <c r="EZ102" s="9">
        <v>66.91</v>
      </c>
      <c r="FA102" s="9">
        <v>2054.61</v>
      </c>
      <c r="FB102" s="9">
        <v>1083.3130000000001</v>
      </c>
      <c r="FC102" s="9">
        <v>971.29700000000003</v>
      </c>
      <c r="FD102" s="9">
        <v>1403.066</v>
      </c>
      <c r="FE102" s="9">
        <v>901.37199999999996</v>
      </c>
      <c r="FF102" s="9">
        <v>501.69400000000002</v>
      </c>
      <c r="FG102" s="9">
        <v>651.54399999999998</v>
      </c>
      <c r="FH102" s="9">
        <v>181.941</v>
      </c>
      <c r="FI102" s="9">
        <v>469.60300000000001</v>
      </c>
      <c r="FJ102" s="9">
        <v>187.31</v>
      </c>
      <c r="FK102" s="9">
        <v>102.34</v>
      </c>
      <c r="FL102" s="9">
        <v>84.97</v>
      </c>
      <c r="FM102" s="9">
        <v>64.150000000000006</v>
      </c>
      <c r="FN102" s="9">
        <v>38.002000000000002</v>
      </c>
      <c r="FO102" s="9">
        <v>26.146999999999998</v>
      </c>
      <c r="FP102" s="9">
        <v>28.132999999999999</v>
      </c>
      <c r="FQ102" s="9">
        <v>20.727</v>
      </c>
      <c r="FR102" s="9">
        <v>7.4059999999999997</v>
      </c>
      <c r="FS102" s="9">
        <v>16.835000000000001</v>
      </c>
      <c r="FT102" s="9">
        <v>11.1</v>
      </c>
      <c r="FU102" s="9">
        <v>5.7359999999999998</v>
      </c>
      <c r="FV102" s="9">
        <v>11.297000000000001</v>
      </c>
      <c r="FW102" s="9">
        <v>9.6270000000000007</v>
      </c>
      <c r="FX102" s="9">
        <v>1.67</v>
      </c>
      <c r="FY102" s="9">
        <v>36.017000000000003</v>
      </c>
      <c r="FZ102" s="9">
        <v>17.276</v>
      </c>
      <c r="GA102" s="9">
        <v>18.741</v>
      </c>
      <c r="GB102" s="9">
        <v>147.01</v>
      </c>
      <c r="GC102" s="9">
        <v>79.138000000000005</v>
      </c>
      <c r="GD102" s="9">
        <v>67.872</v>
      </c>
      <c r="GE102" s="9">
        <v>59.212000000000003</v>
      </c>
      <c r="GF102" s="9">
        <v>44.36</v>
      </c>
      <c r="GG102" s="9">
        <v>14.853</v>
      </c>
      <c r="GH102" s="9">
        <v>87.798000000000002</v>
      </c>
      <c r="GI102" s="9">
        <v>34.777999999999999</v>
      </c>
      <c r="GJ102" s="9">
        <v>53.02</v>
      </c>
      <c r="GK102" s="9">
        <v>81.263999999999996</v>
      </c>
      <c r="GL102" s="9">
        <v>59.682000000000002</v>
      </c>
      <c r="GM102" s="9">
        <v>21.582000000000001</v>
      </c>
      <c r="GN102" s="9">
        <v>106.04600000000001</v>
      </c>
      <c r="GO102" s="9">
        <v>42.658000000000001</v>
      </c>
      <c r="GP102" s="9">
        <v>63.387999999999998</v>
      </c>
      <c r="GQ102" s="9">
        <v>104.633</v>
      </c>
      <c r="GR102" s="9">
        <v>45.878</v>
      </c>
      <c r="GS102" s="9">
        <v>58.755000000000003</v>
      </c>
      <c r="GT102" s="9">
        <v>645.09500000000003</v>
      </c>
      <c r="GU102" s="9">
        <v>387.86399999999998</v>
      </c>
      <c r="GV102" s="9">
        <v>257.23200000000003</v>
      </c>
      <c r="GW102" s="9">
        <v>286.2</v>
      </c>
      <c r="GX102" s="9">
        <v>201.61500000000001</v>
      </c>
      <c r="GY102" s="9">
        <v>84.584999999999994</v>
      </c>
      <c r="GZ102" s="9">
        <v>358.89499999999998</v>
      </c>
      <c r="HA102" s="9">
        <v>186.249</v>
      </c>
      <c r="HB102" s="9">
        <v>172.64599999999999</v>
      </c>
      <c r="HC102" s="9">
        <v>49.506</v>
      </c>
      <c r="HD102" s="9">
        <v>29.152999999999999</v>
      </c>
      <c r="HE102" s="9">
        <v>20.353000000000002</v>
      </c>
      <c r="HF102" s="9">
        <v>31.646000000000001</v>
      </c>
      <c r="HG102" s="9">
        <v>16.219000000000001</v>
      </c>
      <c r="HH102" s="9">
        <v>15.427</v>
      </c>
      <c r="HI102" s="9">
        <v>6.42</v>
      </c>
      <c r="HJ102" s="9">
        <v>4.524</v>
      </c>
      <c r="HK102" s="9">
        <v>1.895</v>
      </c>
      <c r="HL102" s="9">
        <v>6.242</v>
      </c>
      <c r="HM102" s="9">
        <v>4.4550000000000001</v>
      </c>
      <c r="HN102" s="9">
        <v>1.7869999999999999</v>
      </c>
      <c r="HO102" s="9">
        <v>0.17699999999999999</v>
      </c>
      <c r="HP102" s="9">
        <v>7.0000000000000007E-2</v>
      </c>
      <c r="HQ102" s="9">
        <v>0.108</v>
      </c>
      <c r="HR102" s="9">
        <v>25.227</v>
      </c>
      <c r="HS102" s="9">
        <v>11.695</v>
      </c>
      <c r="HT102" s="9">
        <v>13.532</v>
      </c>
      <c r="HU102" s="9">
        <v>25.486000000000001</v>
      </c>
      <c r="HV102" s="9">
        <v>17.859000000000002</v>
      </c>
      <c r="HW102" s="9">
        <v>7.6269999999999998</v>
      </c>
      <c r="HX102" s="9">
        <v>8.2919999999999998</v>
      </c>
      <c r="HY102" s="9">
        <v>7.0330000000000004</v>
      </c>
      <c r="HZ102" s="9">
        <v>1.2589999999999999</v>
      </c>
      <c r="IA102" s="9">
        <v>17.193999999999999</v>
      </c>
      <c r="IB102" s="9">
        <v>10.827</v>
      </c>
      <c r="IC102" s="9">
        <v>6.367</v>
      </c>
      <c r="ID102" s="9">
        <v>12.318</v>
      </c>
      <c r="IE102" s="9">
        <v>10.016999999999999</v>
      </c>
      <c r="IF102" s="9">
        <v>2.3010000000000002</v>
      </c>
      <c r="IG102" s="9">
        <v>37.189</v>
      </c>
      <c r="IH102" s="9">
        <v>19.137</v>
      </c>
      <c r="II102" s="9">
        <v>18.052</v>
      </c>
      <c r="IJ102" s="9">
        <v>23.436</v>
      </c>
      <c r="IK102" s="9">
        <v>15.281000000000001</v>
      </c>
      <c r="IL102" s="9">
        <v>8.1549999999999994</v>
      </c>
      <c r="IM102" s="9">
        <v>4160.665</v>
      </c>
      <c r="IN102" s="9">
        <v>2182.2370000000001</v>
      </c>
      <c r="IO102" s="9">
        <v>1978.4280000000001</v>
      </c>
      <c r="IP102" s="9">
        <v>2935.335</v>
      </c>
      <c r="IQ102" s="9">
        <v>1779.8019999999999</v>
      </c>
    </row>
    <row r="103" spans="1:251">
      <c r="A103" s="10">
        <v>44621</v>
      </c>
      <c r="B103" s="9">
        <v>9.2509999999999994</v>
      </c>
      <c r="C103" s="9">
        <v>13.585000000000001</v>
      </c>
      <c r="D103" s="9">
        <v>326.58999999999997</v>
      </c>
      <c r="E103" s="9">
        <v>187.69900000000001</v>
      </c>
      <c r="F103" s="9">
        <v>138.89099999999999</v>
      </c>
      <c r="G103" s="9">
        <v>169.96</v>
      </c>
      <c r="H103" s="9">
        <v>120.369</v>
      </c>
      <c r="I103" s="9">
        <v>49.591000000000001</v>
      </c>
      <c r="J103" s="9">
        <v>156.63</v>
      </c>
      <c r="K103" s="9">
        <v>67.33</v>
      </c>
      <c r="L103" s="9">
        <v>89.3</v>
      </c>
      <c r="M103" s="9">
        <v>189.964</v>
      </c>
      <c r="N103" s="9">
        <v>133.261</v>
      </c>
      <c r="O103" s="9">
        <v>56.703000000000003</v>
      </c>
      <c r="P103" s="9">
        <v>163.74600000000001</v>
      </c>
      <c r="Q103" s="9">
        <v>69.557000000000002</v>
      </c>
      <c r="R103" s="9">
        <v>94.188999999999993</v>
      </c>
      <c r="S103" s="9">
        <v>173.83600000000001</v>
      </c>
      <c r="T103" s="9">
        <v>77.433999999999997</v>
      </c>
      <c r="U103" s="9">
        <v>96.402000000000001</v>
      </c>
      <c r="V103" s="9">
        <v>3001.7809999999999</v>
      </c>
      <c r="W103" s="9">
        <v>1570.03</v>
      </c>
      <c r="X103" s="9">
        <v>1431.751</v>
      </c>
      <c r="Y103" s="9">
        <v>2255.7420000000002</v>
      </c>
      <c r="Z103" s="9">
        <v>1428.394</v>
      </c>
      <c r="AA103" s="9">
        <v>827.34799999999996</v>
      </c>
      <c r="AB103" s="9">
        <v>746.03899999999999</v>
      </c>
      <c r="AC103" s="9">
        <v>141.636</v>
      </c>
      <c r="AD103" s="9">
        <v>604.40300000000002</v>
      </c>
      <c r="AE103" s="9">
        <v>305.00099999999998</v>
      </c>
      <c r="AF103" s="9">
        <v>148.95599999999999</v>
      </c>
      <c r="AG103" s="9">
        <v>156.04499999999999</v>
      </c>
      <c r="AH103" s="9">
        <v>54.987000000000002</v>
      </c>
      <c r="AI103" s="9">
        <v>24.635000000000002</v>
      </c>
      <c r="AJ103" s="9">
        <v>30.352</v>
      </c>
      <c r="AK103" s="9">
        <v>25.776</v>
      </c>
      <c r="AL103" s="9">
        <v>16.672000000000001</v>
      </c>
      <c r="AM103" s="9">
        <v>9.1039999999999992</v>
      </c>
      <c r="AN103" s="9">
        <v>14.939</v>
      </c>
      <c r="AO103" s="9">
        <v>8.2330000000000005</v>
      </c>
      <c r="AP103" s="9">
        <v>6.7050000000000001</v>
      </c>
      <c r="AQ103" s="9">
        <v>10.837</v>
      </c>
      <c r="AR103" s="9">
        <v>8.4380000000000006</v>
      </c>
      <c r="AS103" s="9">
        <v>2.399</v>
      </c>
      <c r="AT103" s="9">
        <v>29.210999999999999</v>
      </c>
      <c r="AU103" s="9">
        <v>7.9630000000000001</v>
      </c>
      <c r="AV103" s="9">
        <v>21.248000000000001</v>
      </c>
      <c r="AW103" s="9">
        <v>272.322</v>
      </c>
      <c r="AX103" s="9">
        <v>134.40299999999999</v>
      </c>
      <c r="AY103" s="9">
        <v>137.91900000000001</v>
      </c>
      <c r="AZ103" s="9">
        <v>130.35300000000001</v>
      </c>
      <c r="BA103" s="9">
        <v>91.558000000000007</v>
      </c>
      <c r="BB103" s="9">
        <v>38.795000000000002</v>
      </c>
      <c r="BC103" s="9">
        <v>141.96899999999999</v>
      </c>
      <c r="BD103" s="9">
        <v>42.844999999999999</v>
      </c>
      <c r="BE103" s="9">
        <v>99.123999999999995</v>
      </c>
      <c r="BF103" s="9">
        <v>147.672</v>
      </c>
      <c r="BG103" s="9">
        <v>103.367</v>
      </c>
      <c r="BH103" s="9">
        <v>44.305</v>
      </c>
      <c r="BI103" s="9">
        <v>157.32900000000001</v>
      </c>
      <c r="BJ103" s="9">
        <v>45.59</v>
      </c>
      <c r="BK103" s="9">
        <v>111.74</v>
      </c>
      <c r="BL103" s="9">
        <v>156.90799999999999</v>
      </c>
      <c r="BM103" s="9">
        <v>51.079000000000001</v>
      </c>
      <c r="BN103" s="9">
        <v>105.82899999999999</v>
      </c>
      <c r="BO103" s="9">
        <v>2698.3969999999999</v>
      </c>
      <c r="BP103" s="9">
        <v>1393.0540000000001</v>
      </c>
      <c r="BQ103" s="9">
        <v>1305.3420000000001</v>
      </c>
      <c r="BR103" s="9">
        <v>2060.5340000000001</v>
      </c>
      <c r="BS103" s="9">
        <v>1250.5820000000001</v>
      </c>
      <c r="BT103" s="9">
        <v>809.95100000000002</v>
      </c>
      <c r="BU103" s="9">
        <v>637.86300000000006</v>
      </c>
      <c r="BV103" s="9">
        <v>142.47200000000001</v>
      </c>
      <c r="BW103" s="9">
        <v>495.39100000000002</v>
      </c>
      <c r="BX103" s="9">
        <v>229.249</v>
      </c>
      <c r="BY103" s="9">
        <v>115.99299999999999</v>
      </c>
      <c r="BZ103" s="9">
        <v>113.256</v>
      </c>
      <c r="CA103" s="9">
        <v>53.643000000000001</v>
      </c>
      <c r="CB103" s="9">
        <v>31.452999999999999</v>
      </c>
      <c r="CC103" s="9">
        <v>22.19</v>
      </c>
      <c r="CD103" s="9">
        <v>21.888999999999999</v>
      </c>
      <c r="CE103" s="9">
        <v>15.129</v>
      </c>
      <c r="CF103" s="9">
        <v>6.76</v>
      </c>
      <c r="CG103" s="9">
        <v>11.332000000000001</v>
      </c>
      <c r="CH103" s="9">
        <v>6.51</v>
      </c>
      <c r="CI103" s="9">
        <v>4.8220000000000001</v>
      </c>
      <c r="CJ103" s="9">
        <v>10.557</v>
      </c>
      <c r="CK103" s="9">
        <v>8.6189999999999998</v>
      </c>
      <c r="CL103" s="9">
        <v>1.9379999999999999</v>
      </c>
      <c r="CM103" s="9">
        <v>31.754000000000001</v>
      </c>
      <c r="CN103" s="9">
        <v>16.324000000000002</v>
      </c>
      <c r="CO103" s="9">
        <v>15.43</v>
      </c>
      <c r="CP103" s="9">
        <v>201.887</v>
      </c>
      <c r="CQ103" s="9">
        <v>102.337</v>
      </c>
      <c r="CR103" s="9">
        <v>99.55</v>
      </c>
      <c r="CS103" s="9">
        <v>92.83</v>
      </c>
      <c r="CT103" s="9">
        <v>65.263999999999996</v>
      </c>
      <c r="CU103" s="9">
        <v>27.565999999999999</v>
      </c>
      <c r="CV103" s="9">
        <v>109.057</v>
      </c>
      <c r="CW103" s="9">
        <v>37.073</v>
      </c>
      <c r="CX103" s="9">
        <v>71.983999999999995</v>
      </c>
      <c r="CY103" s="9">
        <v>106.199</v>
      </c>
      <c r="CZ103" s="9">
        <v>74.38</v>
      </c>
      <c r="DA103" s="9">
        <v>31.818000000000001</v>
      </c>
      <c r="DB103" s="9">
        <v>123.05</v>
      </c>
      <c r="DC103" s="9">
        <v>41.613</v>
      </c>
      <c r="DD103" s="9">
        <v>81.436999999999998</v>
      </c>
      <c r="DE103" s="9">
        <v>120.389</v>
      </c>
      <c r="DF103" s="9">
        <v>43.582999999999998</v>
      </c>
      <c r="DG103" s="9">
        <v>76.805999999999997</v>
      </c>
      <c r="DH103" s="9">
        <v>2682.0610000000001</v>
      </c>
      <c r="DI103" s="9">
        <v>1464.2570000000001</v>
      </c>
      <c r="DJ103" s="9">
        <v>1217.8040000000001</v>
      </c>
      <c r="DK103" s="9">
        <v>1693.74</v>
      </c>
      <c r="DL103" s="9">
        <v>1100.9870000000001</v>
      </c>
      <c r="DM103" s="9">
        <v>592.75300000000004</v>
      </c>
      <c r="DN103" s="9">
        <v>988.32100000000003</v>
      </c>
      <c r="DO103" s="9">
        <v>363.27</v>
      </c>
      <c r="DP103" s="9">
        <v>625.05100000000004</v>
      </c>
      <c r="DQ103" s="9">
        <v>228.58799999999999</v>
      </c>
      <c r="DR103" s="9">
        <v>127.771</v>
      </c>
      <c r="DS103" s="9">
        <v>100.81699999999999</v>
      </c>
      <c r="DT103" s="9">
        <v>83.588999999999999</v>
      </c>
      <c r="DU103" s="9">
        <v>47.945</v>
      </c>
      <c r="DV103" s="9">
        <v>35.643999999999998</v>
      </c>
      <c r="DW103" s="9">
        <v>29.849</v>
      </c>
      <c r="DX103" s="9">
        <v>19.933</v>
      </c>
      <c r="DY103" s="9">
        <v>9.9149999999999991</v>
      </c>
      <c r="DZ103" s="9">
        <v>20.175000000000001</v>
      </c>
      <c r="EA103" s="9">
        <v>13.144</v>
      </c>
      <c r="EB103" s="9">
        <v>7.032</v>
      </c>
      <c r="EC103" s="9">
        <v>9.673</v>
      </c>
      <c r="ED103" s="9">
        <v>6.79</v>
      </c>
      <c r="EE103" s="9">
        <v>2.8839999999999999</v>
      </c>
      <c r="EF103" s="9">
        <v>53.741</v>
      </c>
      <c r="EG103" s="9">
        <v>28.012</v>
      </c>
      <c r="EH103" s="9">
        <v>25.728999999999999</v>
      </c>
      <c r="EI103" s="9">
        <v>169.995</v>
      </c>
      <c r="EJ103" s="9">
        <v>94.960999999999999</v>
      </c>
      <c r="EK103" s="9">
        <v>75.034000000000006</v>
      </c>
      <c r="EL103" s="9">
        <v>62.124000000000002</v>
      </c>
      <c r="EM103" s="9">
        <v>45.121000000000002</v>
      </c>
      <c r="EN103" s="9">
        <v>17.003</v>
      </c>
      <c r="EO103" s="9">
        <v>107.871</v>
      </c>
      <c r="EP103" s="9">
        <v>49.84</v>
      </c>
      <c r="EQ103" s="9">
        <v>58.030999999999999</v>
      </c>
      <c r="ER103" s="9">
        <v>86.847999999999999</v>
      </c>
      <c r="ES103" s="9">
        <v>61.758000000000003</v>
      </c>
      <c r="ET103" s="9">
        <v>25.09</v>
      </c>
      <c r="EU103" s="9">
        <v>141.74</v>
      </c>
      <c r="EV103" s="9">
        <v>66.013000000000005</v>
      </c>
      <c r="EW103" s="9">
        <v>75.727999999999994</v>
      </c>
      <c r="EX103" s="9">
        <v>128.047</v>
      </c>
      <c r="EY103" s="9">
        <v>62.984000000000002</v>
      </c>
      <c r="EZ103" s="9">
        <v>65.063000000000002</v>
      </c>
      <c r="FA103" s="9">
        <v>2044.229</v>
      </c>
      <c r="FB103" s="9">
        <v>1074.297</v>
      </c>
      <c r="FC103" s="9">
        <v>969.93200000000002</v>
      </c>
      <c r="FD103" s="9">
        <v>1406.7660000000001</v>
      </c>
      <c r="FE103" s="9">
        <v>897.48699999999997</v>
      </c>
      <c r="FF103" s="9">
        <v>509.279</v>
      </c>
      <c r="FG103" s="9">
        <v>637.46299999999997</v>
      </c>
      <c r="FH103" s="9">
        <v>176.81</v>
      </c>
      <c r="FI103" s="9">
        <v>460.65300000000002</v>
      </c>
      <c r="FJ103" s="9">
        <v>178.73500000000001</v>
      </c>
      <c r="FK103" s="9">
        <v>93.45</v>
      </c>
      <c r="FL103" s="9">
        <v>85.284999999999997</v>
      </c>
      <c r="FM103" s="9">
        <v>56.968000000000004</v>
      </c>
      <c r="FN103" s="9">
        <v>30.31</v>
      </c>
      <c r="FO103" s="9">
        <v>26.658000000000001</v>
      </c>
      <c r="FP103" s="9">
        <v>22.983000000000001</v>
      </c>
      <c r="FQ103" s="9">
        <v>14.449</v>
      </c>
      <c r="FR103" s="9">
        <v>8.5329999999999995</v>
      </c>
      <c r="FS103" s="9">
        <v>15.317</v>
      </c>
      <c r="FT103" s="9">
        <v>9.3450000000000006</v>
      </c>
      <c r="FU103" s="9">
        <v>5.9720000000000004</v>
      </c>
      <c r="FV103" s="9">
        <v>7.6660000000000004</v>
      </c>
      <c r="FW103" s="9">
        <v>5.1050000000000004</v>
      </c>
      <c r="FX103" s="9">
        <v>2.5619999999999998</v>
      </c>
      <c r="FY103" s="9">
        <v>33.984999999999999</v>
      </c>
      <c r="FZ103" s="9">
        <v>15.86</v>
      </c>
      <c r="GA103" s="9">
        <v>18.125</v>
      </c>
      <c r="GB103" s="9">
        <v>139.53399999999999</v>
      </c>
      <c r="GC103" s="9">
        <v>74.052000000000007</v>
      </c>
      <c r="GD103" s="9">
        <v>65.481999999999999</v>
      </c>
      <c r="GE103" s="9">
        <v>54.097999999999999</v>
      </c>
      <c r="GF103" s="9">
        <v>39.832999999999998</v>
      </c>
      <c r="GG103" s="9">
        <v>14.265000000000001</v>
      </c>
      <c r="GH103" s="9">
        <v>85.436000000000007</v>
      </c>
      <c r="GI103" s="9">
        <v>34.219000000000001</v>
      </c>
      <c r="GJ103" s="9">
        <v>51.216000000000001</v>
      </c>
      <c r="GK103" s="9">
        <v>72.822000000000003</v>
      </c>
      <c r="GL103" s="9">
        <v>50.985999999999997</v>
      </c>
      <c r="GM103" s="9">
        <v>21.835999999999999</v>
      </c>
      <c r="GN103" s="9">
        <v>105.913</v>
      </c>
      <c r="GO103" s="9">
        <v>42.463999999999999</v>
      </c>
      <c r="GP103" s="9">
        <v>63.45</v>
      </c>
      <c r="GQ103" s="9">
        <v>100.752</v>
      </c>
      <c r="GR103" s="9">
        <v>43.564</v>
      </c>
      <c r="GS103" s="9">
        <v>57.188000000000002</v>
      </c>
      <c r="GT103" s="9">
        <v>637.83299999999997</v>
      </c>
      <c r="GU103" s="9">
        <v>389.96</v>
      </c>
      <c r="GV103" s="9">
        <v>247.87200000000001</v>
      </c>
      <c r="GW103" s="9">
        <v>286.97399999999999</v>
      </c>
      <c r="GX103" s="9">
        <v>203.5</v>
      </c>
      <c r="GY103" s="9">
        <v>83.474000000000004</v>
      </c>
      <c r="GZ103" s="9">
        <v>350.858</v>
      </c>
      <c r="HA103" s="9">
        <v>186.46</v>
      </c>
      <c r="HB103" s="9">
        <v>164.398</v>
      </c>
      <c r="HC103" s="9">
        <v>49.853000000000002</v>
      </c>
      <c r="HD103" s="9">
        <v>34.320999999999998</v>
      </c>
      <c r="HE103" s="9">
        <v>15.532</v>
      </c>
      <c r="HF103" s="9">
        <v>26.620999999999999</v>
      </c>
      <c r="HG103" s="9">
        <v>17.635000000000002</v>
      </c>
      <c r="HH103" s="9">
        <v>8.9860000000000007</v>
      </c>
      <c r="HI103" s="9">
        <v>6.8659999999999997</v>
      </c>
      <c r="HJ103" s="9">
        <v>5.484</v>
      </c>
      <c r="HK103" s="9">
        <v>1.3819999999999999</v>
      </c>
      <c r="HL103" s="9">
        <v>4.859</v>
      </c>
      <c r="HM103" s="9">
        <v>3.7989999999999999</v>
      </c>
      <c r="HN103" s="9">
        <v>1.06</v>
      </c>
      <c r="HO103" s="9">
        <v>2.0070000000000001</v>
      </c>
      <c r="HP103" s="9">
        <v>1.6850000000000001</v>
      </c>
      <c r="HQ103" s="9">
        <v>0.32200000000000001</v>
      </c>
      <c r="HR103" s="9">
        <v>19.754999999999999</v>
      </c>
      <c r="HS103" s="9">
        <v>12.151999999999999</v>
      </c>
      <c r="HT103" s="9">
        <v>7.6040000000000001</v>
      </c>
      <c r="HU103" s="9">
        <v>30.462</v>
      </c>
      <c r="HV103" s="9">
        <v>20.908999999999999</v>
      </c>
      <c r="HW103" s="9">
        <v>9.5519999999999996</v>
      </c>
      <c r="HX103" s="9">
        <v>8.0259999999999998</v>
      </c>
      <c r="HY103" s="9">
        <v>5.2889999999999997</v>
      </c>
      <c r="HZ103" s="9">
        <v>2.7370000000000001</v>
      </c>
      <c r="IA103" s="9">
        <v>22.436</v>
      </c>
      <c r="IB103" s="9">
        <v>15.621</v>
      </c>
      <c r="IC103" s="9">
        <v>6.8150000000000004</v>
      </c>
      <c r="ID103" s="9">
        <v>14.026</v>
      </c>
      <c r="IE103" s="9">
        <v>10.772</v>
      </c>
      <c r="IF103" s="9">
        <v>3.254</v>
      </c>
      <c r="IG103" s="9">
        <v>35.826999999999998</v>
      </c>
      <c r="IH103" s="9">
        <v>23.548999999999999</v>
      </c>
      <c r="II103" s="9">
        <v>12.278</v>
      </c>
      <c r="IJ103" s="9">
        <v>27.295000000000002</v>
      </c>
      <c r="IK103" s="9">
        <v>19.420000000000002</v>
      </c>
      <c r="IL103" s="9">
        <v>7.875</v>
      </c>
      <c r="IM103" s="9">
        <v>4154.0529999999999</v>
      </c>
      <c r="IN103" s="9">
        <v>2181.6370000000002</v>
      </c>
      <c r="IO103" s="9">
        <v>1972.415</v>
      </c>
      <c r="IP103" s="9">
        <v>2911.2539999999999</v>
      </c>
      <c r="IQ103" s="9">
        <v>1772.2070000000001</v>
      </c>
    </row>
    <row r="104" spans="1:251">
      <c r="A104" s="10">
        <v>44652</v>
      </c>
      <c r="B104" s="9">
        <v>13.531000000000001</v>
      </c>
      <c r="C104" s="9">
        <v>14.648</v>
      </c>
      <c r="D104" s="9">
        <v>329.7</v>
      </c>
      <c r="E104" s="9">
        <v>190.11500000000001</v>
      </c>
      <c r="F104" s="9">
        <v>139.58600000000001</v>
      </c>
      <c r="G104" s="9">
        <v>163.148</v>
      </c>
      <c r="H104" s="9">
        <v>118.298</v>
      </c>
      <c r="I104" s="9">
        <v>44.85</v>
      </c>
      <c r="J104" s="9">
        <v>166.55199999999999</v>
      </c>
      <c r="K104" s="9">
        <v>71.816999999999993</v>
      </c>
      <c r="L104" s="9">
        <v>94.736000000000004</v>
      </c>
      <c r="M104" s="9">
        <v>179.72200000000001</v>
      </c>
      <c r="N104" s="9">
        <v>126.059</v>
      </c>
      <c r="O104" s="9">
        <v>53.662999999999997</v>
      </c>
      <c r="P104" s="9">
        <v>179.25899999999999</v>
      </c>
      <c r="Q104" s="9">
        <v>75.87</v>
      </c>
      <c r="R104" s="9">
        <v>103.389</v>
      </c>
      <c r="S104" s="9">
        <v>176.81200000000001</v>
      </c>
      <c r="T104" s="9">
        <v>76.894999999999996</v>
      </c>
      <c r="U104" s="9">
        <v>99.917000000000002</v>
      </c>
      <c r="V104" s="9">
        <v>3015.538</v>
      </c>
      <c r="W104" s="9">
        <v>1580.491</v>
      </c>
      <c r="X104" s="9">
        <v>1435.047</v>
      </c>
      <c r="Y104" s="9">
        <v>2287.63</v>
      </c>
      <c r="Z104" s="9">
        <v>1449.623</v>
      </c>
      <c r="AA104" s="9">
        <v>838.00800000000004</v>
      </c>
      <c r="AB104" s="9">
        <v>727.90700000000004</v>
      </c>
      <c r="AC104" s="9">
        <v>130.86799999999999</v>
      </c>
      <c r="AD104" s="9">
        <v>597.03899999999999</v>
      </c>
      <c r="AE104" s="9">
        <v>280.31900000000002</v>
      </c>
      <c r="AF104" s="9">
        <v>152.16</v>
      </c>
      <c r="AG104" s="9">
        <v>128.15899999999999</v>
      </c>
      <c r="AH104" s="9">
        <v>45.012</v>
      </c>
      <c r="AI104" s="9">
        <v>24.933</v>
      </c>
      <c r="AJ104" s="9">
        <v>20.079000000000001</v>
      </c>
      <c r="AK104" s="9">
        <v>24.23</v>
      </c>
      <c r="AL104" s="9">
        <v>17.501000000000001</v>
      </c>
      <c r="AM104" s="9">
        <v>6.7290000000000001</v>
      </c>
      <c r="AN104" s="9">
        <v>13.749000000000001</v>
      </c>
      <c r="AO104" s="9">
        <v>8.2810000000000006</v>
      </c>
      <c r="AP104" s="9">
        <v>5.468</v>
      </c>
      <c r="AQ104" s="9">
        <v>10.48</v>
      </c>
      <c r="AR104" s="9">
        <v>9.2200000000000006</v>
      </c>
      <c r="AS104" s="9">
        <v>1.26</v>
      </c>
      <c r="AT104" s="9">
        <v>20.782</v>
      </c>
      <c r="AU104" s="9">
        <v>7.4320000000000004</v>
      </c>
      <c r="AV104" s="9">
        <v>13.35</v>
      </c>
      <c r="AW104" s="9">
        <v>251.084</v>
      </c>
      <c r="AX104" s="9">
        <v>136.72900000000001</v>
      </c>
      <c r="AY104" s="9">
        <v>114.354</v>
      </c>
      <c r="AZ104" s="9">
        <v>131.62100000000001</v>
      </c>
      <c r="BA104" s="9">
        <v>96.153000000000006</v>
      </c>
      <c r="BB104" s="9">
        <v>35.468000000000004</v>
      </c>
      <c r="BC104" s="9">
        <v>119.462</v>
      </c>
      <c r="BD104" s="9">
        <v>40.576000000000001</v>
      </c>
      <c r="BE104" s="9">
        <v>78.885999999999996</v>
      </c>
      <c r="BF104" s="9">
        <v>151.255</v>
      </c>
      <c r="BG104" s="9">
        <v>109.05800000000001</v>
      </c>
      <c r="BH104" s="9">
        <v>42.197000000000003</v>
      </c>
      <c r="BI104" s="9">
        <v>129.06399999999999</v>
      </c>
      <c r="BJ104" s="9">
        <v>43.101999999999997</v>
      </c>
      <c r="BK104" s="9">
        <v>85.962000000000003</v>
      </c>
      <c r="BL104" s="9">
        <v>133.21199999999999</v>
      </c>
      <c r="BM104" s="9">
        <v>48.856999999999999</v>
      </c>
      <c r="BN104" s="9">
        <v>84.355000000000004</v>
      </c>
      <c r="BO104" s="9">
        <v>2686.1289999999999</v>
      </c>
      <c r="BP104" s="9">
        <v>1386.4290000000001</v>
      </c>
      <c r="BQ104" s="9">
        <v>1299.7</v>
      </c>
      <c r="BR104" s="9">
        <v>2060.0390000000002</v>
      </c>
      <c r="BS104" s="9">
        <v>1253.6990000000001</v>
      </c>
      <c r="BT104" s="9">
        <v>806.34</v>
      </c>
      <c r="BU104" s="9">
        <v>626.09</v>
      </c>
      <c r="BV104" s="9">
        <v>132.72999999999999</v>
      </c>
      <c r="BW104" s="9">
        <v>493.36</v>
      </c>
      <c r="BX104" s="9">
        <v>233.25899999999999</v>
      </c>
      <c r="BY104" s="9">
        <v>118.261</v>
      </c>
      <c r="BZ104" s="9">
        <v>114.998</v>
      </c>
      <c r="CA104" s="9">
        <v>51.029000000000003</v>
      </c>
      <c r="CB104" s="9">
        <v>27.623999999999999</v>
      </c>
      <c r="CC104" s="9">
        <v>23.405000000000001</v>
      </c>
      <c r="CD104" s="9">
        <v>24.007000000000001</v>
      </c>
      <c r="CE104" s="9">
        <v>17.353000000000002</v>
      </c>
      <c r="CF104" s="9">
        <v>6.6539999999999999</v>
      </c>
      <c r="CG104" s="9">
        <v>13.183</v>
      </c>
      <c r="CH104" s="9">
        <v>8.5530000000000008</v>
      </c>
      <c r="CI104" s="9">
        <v>4.63</v>
      </c>
      <c r="CJ104" s="9">
        <v>10.824</v>
      </c>
      <c r="CK104" s="9">
        <v>8.8000000000000007</v>
      </c>
      <c r="CL104" s="9">
        <v>2.024</v>
      </c>
      <c r="CM104" s="9">
        <v>27.021999999999998</v>
      </c>
      <c r="CN104" s="9">
        <v>10.27</v>
      </c>
      <c r="CO104" s="9">
        <v>16.751000000000001</v>
      </c>
      <c r="CP104" s="9">
        <v>201.22499999999999</v>
      </c>
      <c r="CQ104" s="9">
        <v>100.486</v>
      </c>
      <c r="CR104" s="9">
        <v>100.74</v>
      </c>
      <c r="CS104" s="9">
        <v>94.701999999999998</v>
      </c>
      <c r="CT104" s="9">
        <v>66.444999999999993</v>
      </c>
      <c r="CU104" s="9">
        <v>28.257999999999999</v>
      </c>
      <c r="CV104" s="9">
        <v>106.523</v>
      </c>
      <c r="CW104" s="9">
        <v>34.040999999999997</v>
      </c>
      <c r="CX104" s="9">
        <v>72.481999999999999</v>
      </c>
      <c r="CY104" s="9">
        <v>115.745</v>
      </c>
      <c r="CZ104" s="9">
        <v>81.450999999999993</v>
      </c>
      <c r="DA104" s="9">
        <v>34.293999999999997</v>
      </c>
      <c r="DB104" s="9">
        <v>117.51300000000001</v>
      </c>
      <c r="DC104" s="9">
        <v>36.81</v>
      </c>
      <c r="DD104" s="9">
        <v>80.703999999999994</v>
      </c>
      <c r="DE104" s="9">
        <v>119.705</v>
      </c>
      <c r="DF104" s="9">
        <v>42.594000000000001</v>
      </c>
      <c r="DG104" s="9">
        <v>77.111999999999995</v>
      </c>
      <c r="DH104" s="9">
        <v>2681.8389999999999</v>
      </c>
      <c r="DI104" s="9">
        <v>1464.96</v>
      </c>
      <c r="DJ104" s="9">
        <v>1216.8789999999999</v>
      </c>
      <c r="DK104" s="9">
        <v>1689.961</v>
      </c>
      <c r="DL104" s="9">
        <v>1096.952</v>
      </c>
      <c r="DM104" s="9">
        <v>593.00800000000004</v>
      </c>
      <c r="DN104" s="9">
        <v>991.87800000000004</v>
      </c>
      <c r="DO104" s="9">
        <v>368.00799999999998</v>
      </c>
      <c r="DP104" s="9">
        <v>623.87</v>
      </c>
      <c r="DQ104" s="9">
        <v>214.97</v>
      </c>
      <c r="DR104" s="9">
        <v>128.10400000000001</v>
      </c>
      <c r="DS104" s="9">
        <v>86.866</v>
      </c>
      <c r="DT104" s="9">
        <v>74.057000000000002</v>
      </c>
      <c r="DU104" s="9">
        <v>48.027999999999999</v>
      </c>
      <c r="DV104" s="9">
        <v>26.029</v>
      </c>
      <c r="DW104" s="9">
        <v>28.512</v>
      </c>
      <c r="DX104" s="9">
        <v>21.812999999999999</v>
      </c>
      <c r="DY104" s="9">
        <v>6.6989999999999998</v>
      </c>
      <c r="DZ104" s="9">
        <v>17.41</v>
      </c>
      <c r="EA104" s="9">
        <v>13.260999999999999</v>
      </c>
      <c r="EB104" s="9">
        <v>4.1479999999999997</v>
      </c>
      <c r="EC104" s="9">
        <v>11.102</v>
      </c>
      <c r="ED104" s="9">
        <v>8.5510000000000002</v>
      </c>
      <c r="EE104" s="9">
        <v>2.5510000000000002</v>
      </c>
      <c r="EF104" s="9">
        <v>45.545000000000002</v>
      </c>
      <c r="EG104" s="9">
        <v>26.216000000000001</v>
      </c>
      <c r="EH104" s="9">
        <v>19.329999999999998</v>
      </c>
      <c r="EI104" s="9">
        <v>159.27600000000001</v>
      </c>
      <c r="EJ104" s="9">
        <v>91.617999999999995</v>
      </c>
      <c r="EK104" s="9">
        <v>67.658000000000001</v>
      </c>
      <c r="EL104" s="9">
        <v>60.963999999999999</v>
      </c>
      <c r="EM104" s="9">
        <v>45.121000000000002</v>
      </c>
      <c r="EN104" s="9">
        <v>15.843</v>
      </c>
      <c r="EO104" s="9">
        <v>98.311999999999998</v>
      </c>
      <c r="EP104" s="9">
        <v>46.497</v>
      </c>
      <c r="EQ104" s="9">
        <v>51.814999999999998</v>
      </c>
      <c r="ER104" s="9">
        <v>84.766999999999996</v>
      </c>
      <c r="ES104" s="9">
        <v>63.884999999999998</v>
      </c>
      <c r="ET104" s="9">
        <v>20.882999999999999</v>
      </c>
      <c r="EU104" s="9">
        <v>130.203</v>
      </c>
      <c r="EV104" s="9">
        <v>64.218999999999994</v>
      </c>
      <c r="EW104" s="9">
        <v>65.983999999999995</v>
      </c>
      <c r="EX104" s="9">
        <v>115.721</v>
      </c>
      <c r="EY104" s="9">
        <v>59.758000000000003</v>
      </c>
      <c r="EZ104" s="9">
        <v>55.963000000000001</v>
      </c>
      <c r="FA104" s="9">
        <v>2037.6980000000001</v>
      </c>
      <c r="FB104" s="9">
        <v>1073.6869999999999</v>
      </c>
      <c r="FC104" s="9">
        <v>964.01199999999994</v>
      </c>
      <c r="FD104" s="9">
        <v>1395.229</v>
      </c>
      <c r="FE104" s="9">
        <v>887.41399999999999</v>
      </c>
      <c r="FF104" s="9">
        <v>507.815</v>
      </c>
      <c r="FG104" s="9">
        <v>642.47</v>
      </c>
      <c r="FH104" s="9">
        <v>186.273</v>
      </c>
      <c r="FI104" s="9">
        <v>456.197</v>
      </c>
      <c r="FJ104" s="9">
        <v>167.53399999999999</v>
      </c>
      <c r="FK104" s="9">
        <v>93.900999999999996</v>
      </c>
      <c r="FL104" s="9">
        <v>73.632999999999996</v>
      </c>
      <c r="FM104" s="9">
        <v>51.212000000000003</v>
      </c>
      <c r="FN104" s="9">
        <v>31.006</v>
      </c>
      <c r="FO104" s="9">
        <v>20.206</v>
      </c>
      <c r="FP104" s="9">
        <v>20.629000000000001</v>
      </c>
      <c r="FQ104" s="9">
        <v>15.131</v>
      </c>
      <c r="FR104" s="9">
        <v>5.4980000000000002</v>
      </c>
      <c r="FS104" s="9">
        <v>12.099</v>
      </c>
      <c r="FT104" s="9">
        <v>8.9329999999999998</v>
      </c>
      <c r="FU104" s="9">
        <v>3.1659999999999999</v>
      </c>
      <c r="FV104" s="9">
        <v>8.5299999999999994</v>
      </c>
      <c r="FW104" s="9">
        <v>6.1980000000000004</v>
      </c>
      <c r="FX104" s="9">
        <v>2.3319999999999999</v>
      </c>
      <c r="FY104" s="9">
        <v>30.584</v>
      </c>
      <c r="FZ104" s="9">
        <v>15.875999999999999</v>
      </c>
      <c r="GA104" s="9">
        <v>14.708</v>
      </c>
      <c r="GB104" s="9">
        <v>129.01499999999999</v>
      </c>
      <c r="GC104" s="9">
        <v>70.497</v>
      </c>
      <c r="GD104" s="9">
        <v>58.518999999999998</v>
      </c>
      <c r="GE104" s="9">
        <v>52.037999999999997</v>
      </c>
      <c r="GF104" s="9">
        <v>37.597000000000001</v>
      </c>
      <c r="GG104" s="9">
        <v>14.441000000000001</v>
      </c>
      <c r="GH104" s="9">
        <v>76.977000000000004</v>
      </c>
      <c r="GI104" s="9">
        <v>32.899000000000001</v>
      </c>
      <c r="GJ104" s="9">
        <v>44.076999999999998</v>
      </c>
      <c r="GK104" s="9">
        <v>69.004000000000005</v>
      </c>
      <c r="GL104" s="9">
        <v>50.723999999999997</v>
      </c>
      <c r="GM104" s="9">
        <v>18.279</v>
      </c>
      <c r="GN104" s="9">
        <v>98.53</v>
      </c>
      <c r="GO104" s="9">
        <v>43.177</v>
      </c>
      <c r="GP104" s="9">
        <v>55.353000000000002</v>
      </c>
      <c r="GQ104" s="9">
        <v>89.075999999999993</v>
      </c>
      <c r="GR104" s="9">
        <v>41.832000000000001</v>
      </c>
      <c r="GS104" s="9">
        <v>47.244</v>
      </c>
      <c r="GT104" s="9">
        <v>644.14</v>
      </c>
      <c r="GU104" s="9">
        <v>391.27300000000002</v>
      </c>
      <c r="GV104" s="9">
        <v>252.86699999999999</v>
      </c>
      <c r="GW104" s="9">
        <v>294.73200000000003</v>
      </c>
      <c r="GX104" s="9">
        <v>209.53800000000001</v>
      </c>
      <c r="GY104" s="9">
        <v>85.194000000000003</v>
      </c>
      <c r="GZ104" s="9">
        <v>349.40800000000002</v>
      </c>
      <c r="HA104" s="9">
        <v>181.73500000000001</v>
      </c>
      <c r="HB104" s="9">
        <v>167.673</v>
      </c>
      <c r="HC104" s="9">
        <v>47.436</v>
      </c>
      <c r="HD104" s="9">
        <v>34.201999999999998</v>
      </c>
      <c r="HE104" s="9">
        <v>13.234</v>
      </c>
      <c r="HF104" s="9">
        <v>22.844999999999999</v>
      </c>
      <c r="HG104" s="9">
        <v>17.021999999999998</v>
      </c>
      <c r="HH104" s="9">
        <v>5.8230000000000004</v>
      </c>
      <c r="HI104" s="9">
        <v>7.883</v>
      </c>
      <c r="HJ104" s="9">
        <v>6.6820000000000004</v>
      </c>
      <c r="HK104" s="9">
        <v>1.2010000000000001</v>
      </c>
      <c r="HL104" s="9">
        <v>5.3109999999999999</v>
      </c>
      <c r="HM104" s="9">
        <v>4.3289999999999997</v>
      </c>
      <c r="HN104" s="9">
        <v>0.98199999999999998</v>
      </c>
      <c r="HO104" s="9">
        <v>2.573</v>
      </c>
      <c r="HP104" s="9">
        <v>2.3530000000000002</v>
      </c>
      <c r="HQ104" s="9">
        <v>0.219</v>
      </c>
      <c r="HR104" s="9">
        <v>14.961</v>
      </c>
      <c r="HS104" s="9">
        <v>10.34</v>
      </c>
      <c r="HT104" s="9">
        <v>4.6210000000000004</v>
      </c>
      <c r="HU104" s="9">
        <v>30.260999999999999</v>
      </c>
      <c r="HV104" s="9">
        <v>21.122</v>
      </c>
      <c r="HW104" s="9">
        <v>9.1389999999999993</v>
      </c>
      <c r="HX104" s="9">
        <v>8.9260000000000002</v>
      </c>
      <c r="HY104" s="9">
        <v>7.524</v>
      </c>
      <c r="HZ104" s="9">
        <v>1.4019999999999999</v>
      </c>
      <c r="IA104" s="9">
        <v>21.335000000000001</v>
      </c>
      <c r="IB104" s="9">
        <v>13.597</v>
      </c>
      <c r="IC104" s="9">
        <v>7.7370000000000001</v>
      </c>
      <c r="ID104" s="9">
        <v>15.763</v>
      </c>
      <c r="IE104" s="9">
        <v>13.16</v>
      </c>
      <c r="IF104" s="9">
        <v>2.6030000000000002</v>
      </c>
      <c r="IG104" s="9">
        <v>31.672000000000001</v>
      </c>
      <c r="IH104" s="9">
        <v>21.042000000000002</v>
      </c>
      <c r="II104" s="9">
        <v>10.63</v>
      </c>
      <c r="IJ104" s="9">
        <v>26.645</v>
      </c>
      <c r="IK104" s="9">
        <v>17.925999999999998</v>
      </c>
      <c r="IL104" s="9">
        <v>8.7189999999999994</v>
      </c>
      <c r="IM104" s="9">
        <v>4176.3149999999996</v>
      </c>
      <c r="IN104" s="9">
        <v>2188.09</v>
      </c>
      <c r="IO104" s="9">
        <v>1988.2249999999999</v>
      </c>
      <c r="IP104" s="9">
        <v>2929.8609999999999</v>
      </c>
      <c r="IQ104" s="9">
        <v>1773.492</v>
      </c>
    </row>
    <row r="105" spans="1:251">
      <c r="A105" s="10">
        <v>44682</v>
      </c>
      <c r="B105" s="9">
        <v>14.244999999999999</v>
      </c>
      <c r="C105" s="9">
        <v>14</v>
      </c>
      <c r="D105" s="9">
        <v>316.70299999999997</v>
      </c>
      <c r="E105" s="9">
        <v>184.95599999999999</v>
      </c>
      <c r="F105" s="9">
        <v>131.74700000000001</v>
      </c>
      <c r="G105" s="9">
        <v>167.268</v>
      </c>
      <c r="H105" s="9">
        <v>123.146</v>
      </c>
      <c r="I105" s="9">
        <v>44.122</v>
      </c>
      <c r="J105" s="9">
        <v>149.435</v>
      </c>
      <c r="K105" s="9">
        <v>61.81</v>
      </c>
      <c r="L105" s="9">
        <v>87.625</v>
      </c>
      <c r="M105" s="9">
        <v>183.01</v>
      </c>
      <c r="N105" s="9">
        <v>134.92099999999999</v>
      </c>
      <c r="O105" s="9">
        <v>48.088000000000001</v>
      </c>
      <c r="P105" s="9">
        <v>162.15199999999999</v>
      </c>
      <c r="Q105" s="9">
        <v>68.313000000000002</v>
      </c>
      <c r="R105" s="9">
        <v>93.837999999999994</v>
      </c>
      <c r="S105" s="9">
        <v>161.476</v>
      </c>
      <c r="T105" s="9">
        <v>70.653000000000006</v>
      </c>
      <c r="U105" s="9">
        <v>90.822999999999993</v>
      </c>
      <c r="V105" s="9">
        <v>3059.24</v>
      </c>
      <c r="W105" s="9">
        <v>1604.758</v>
      </c>
      <c r="X105" s="9">
        <v>1454.482</v>
      </c>
      <c r="Y105" s="9">
        <v>2333.3449999999998</v>
      </c>
      <c r="Z105" s="9">
        <v>1471.5039999999999</v>
      </c>
      <c r="AA105" s="9">
        <v>861.84100000000001</v>
      </c>
      <c r="AB105" s="9">
        <v>725.89499999999998</v>
      </c>
      <c r="AC105" s="9">
        <v>133.25399999999999</v>
      </c>
      <c r="AD105" s="9">
        <v>592.64099999999996</v>
      </c>
      <c r="AE105" s="9">
        <v>280.84500000000003</v>
      </c>
      <c r="AF105" s="9">
        <v>151.02099999999999</v>
      </c>
      <c r="AG105" s="9">
        <v>129.82400000000001</v>
      </c>
      <c r="AH105" s="9">
        <v>49.064999999999998</v>
      </c>
      <c r="AI105" s="9">
        <v>28.385999999999999</v>
      </c>
      <c r="AJ105" s="9">
        <v>20.678999999999998</v>
      </c>
      <c r="AK105" s="9">
        <v>23.312999999999999</v>
      </c>
      <c r="AL105" s="9">
        <v>19.704000000000001</v>
      </c>
      <c r="AM105" s="9">
        <v>3.609</v>
      </c>
      <c r="AN105" s="9">
        <v>12.093</v>
      </c>
      <c r="AO105" s="9">
        <v>9.3140000000000001</v>
      </c>
      <c r="AP105" s="9">
        <v>2.7789999999999999</v>
      </c>
      <c r="AQ105" s="9">
        <v>11.22</v>
      </c>
      <c r="AR105" s="9">
        <v>10.39</v>
      </c>
      <c r="AS105" s="9">
        <v>0.83099999999999996</v>
      </c>
      <c r="AT105" s="9">
        <v>25.751000000000001</v>
      </c>
      <c r="AU105" s="9">
        <v>8.6820000000000004</v>
      </c>
      <c r="AV105" s="9">
        <v>17.07</v>
      </c>
      <c r="AW105" s="9">
        <v>249.51</v>
      </c>
      <c r="AX105" s="9">
        <v>132.374</v>
      </c>
      <c r="AY105" s="9">
        <v>117.136</v>
      </c>
      <c r="AZ105" s="9">
        <v>133.40799999999999</v>
      </c>
      <c r="BA105" s="9">
        <v>95.424000000000007</v>
      </c>
      <c r="BB105" s="9">
        <v>37.984000000000002</v>
      </c>
      <c r="BC105" s="9">
        <v>116.102</v>
      </c>
      <c r="BD105" s="9">
        <v>36.950000000000003</v>
      </c>
      <c r="BE105" s="9">
        <v>79.152000000000001</v>
      </c>
      <c r="BF105" s="9">
        <v>152.38800000000001</v>
      </c>
      <c r="BG105" s="9">
        <v>111.261</v>
      </c>
      <c r="BH105" s="9">
        <v>41.127000000000002</v>
      </c>
      <c r="BI105" s="9">
        <v>128.45699999999999</v>
      </c>
      <c r="BJ105" s="9">
        <v>39.76</v>
      </c>
      <c r="BK105" s="9">
        <v>88.697000000000003</v>
      </c>
      <c r="BL105" s="9">
        <v>128.19499999999999</v>
      </c>
      <c r="BM105" s="9">
        <v>46.264000000000003</v>
      </c>
      <c r="BN105" s="9">
        <v>81.930999999999997</v>
      </c>
      <c r="BO105" s="9">
        <v>2720.7939999999999</v>
      </c>
      <c r="BP105" s="9">
        <v>1395.8589999999999</v>
      </c>
      <c r="BQ105" s="9">
        <v>1324.9349999999999</v>
      </c>
      <c r="BR105" s="9">
        <v>2098.2869999999998</v>
      </c>
      <c r="BS105" s="9">
        <v>1259.5070000000001</v>
      </c>
      <c r="BT105" s="9">
        <v>838.78</v>
      </c>
      <c r="BU105" s="9">
        <v>622.50800000000004</v>
      </c>
      <c r="BV105" s="9">
        <v>136.352</v>
      </c>
      <c r="BW105" s="9">
        <v>486.15499999999997</v>
      </c>
      <c r="BX105" s="9">
        <v>224.52600000000001</v>
      </c>
      <c r="BY105" s="9">
        <v>115.39400000000001</v>
      </c>
      <c r="BZ105" s="9">
        <v>109.13200000000001</v>
      </c>
      <c r="CA105" s="9">
        <v>53.832999999999998</v>
      </c>
      <c r="CB105" s="9">
        <v>28.917000000000002</v>
      </c>
      <c r="CC105" s="9">
        <v>24.916</v>
      </c>
      <c r="CD105" s="9">
        <v>26.870999999999999</v>
      </c>
      <c r="CE105" s="9">
        <v>16.771000000000001</v>
      </c>
      <c r="CF105" s="9">
        <v>10.099</v>
      </c>
      <c r="CG105" s="9">
        <v>16.465</v>
      </c>
      <c r="CH105" s="9">
        <v>9.5739999999999998</v>
      </c>
      <c r="CI105" s="9">
        <v>6.891</v>
      </c>
      <c r="CJ105" s="9">
        <v>10.406000000000001</v>
      </c>
      <c r="CK105" s="9">
        <v>7.1970000000000001</v>
      </c>
      <c r="CL105" s="9">
        <v>3.2080000000000002</v>
      </c>
      <c r="CM105" s="9">
        <v>26.963000000000001</v>
      </c>
      <c r="CN105" s="9">
        <v>12.146000000000001</v>
      </c>
      <c r="CO105" s="9">
        <v>14.816000000000001</v>
      </c>
      <c r="CP105" s="9">
        <v>188.62700000000001</v>
      </c>
      <c r="CQ105" s="9">
        <v>97.125</v>
      </c>
      <c r="CR105" s="9">
        <v>91.501999999999995</v>
      </c>
      <c r="CS105" s="9">
        <v>92.293999999999997</v>
      </c>
      <c r="CT105" s="9">
        <v>63.904000000000003</v>
      </c>
      <c r="CU105" s="9">
        <v>28.39</v>
      </c>
      <c r="CV105" s="9">
        <v>96.332999999999998</v>
      </c>
      <c r="CW105" s="9">
        <v>33.220999999999997</v>
      </c>
      <c r="CX105" s="9">
        <v>63.112000000000002</v>
      </c>
      <c r="CY105" s="9">
        <v>112.872</v>
      </c>
      <c r="CZ105" s="9">
        <v>76.180999999999997</v>
      </c>
      <c r="DA105" s="9">
        <v>36.69</v>
      </c>
      <c r="DB105" s="9">
        <v>111.655</v>
      </c>
      <c r="DC105" s="9">
        <v>39.213000000000001</v>
      </c>
      <c r="DD105" s="9">
        <v>72.441999999999993</v>
      </c>
      <c r="DE105" s="9">
        <v>112.798</v>
      </c>
      <c r="DF105" s="9">
        <v>42.793999999999997</v>
      </c>
      <c r="DG105" s="9">
        <v>70.003</v>
      </c>
      <c r="DH105" s="9">
        <v>2695.576</v>
      </c>
      <c r="DI105" s="9">
        <v>1476.482</v>
      </c>
      <c r="DJ105" s="9">
        <v>1219.0940000000001</v>
      </c>
      <c r="DK105" s="9">
        <v>1705.191</v>
      </c>
      <c r="DL105" s="9">
        <v>1109.056</v>
      </c>
      <c r="DM105" s="9">
        <v>596.13499999999999</v>
      </c>
      <c r="DN105" s="9">
        <v>990.38499999999999</v>
      </c>
      <c r="DO105" s="9">
        <v>367.42599999999999</v>
      </c>
      <c r="DP105" s="9">
        <v>622.95899999999995</v>
      </c>
      <c r="DQ105" s="9">
        <v>231.15700000000001</v>
      </c>
      <c r="DR105" s="9">
        <v>135.80199999999999</v>
      </c>
      <c r="DS105" s="9">
        <v>95.355999999999995</v>
      </c>
      <c r="DT105" s="9">
        <v>81.641999999999996</v>
      </c>
      <c r="DU105" s="9">
        <v>51.052999999999997</v>
      </c>
      <c r="DV105" s="9">
        <v>30.588000000000001</v>
      </c>
      <c r="DW105" s="9">
        <v>28.32</v>
      </c>
      <c r="DX105" s="9">
        <v>21.091000000000001</v>
      </c>
      <c r="DY105" s="9">
        <v>7.2290000000000001</v>
      </c>
      <c r="DZ105" s="9">
        <v>18.062000000000001</v>
      </c>
      <c r="EA105" s="9">
        <v>12.42</v>
      </c>
      <c r="EB105" s="9">
        <v>5.6420000000000003</v>
      </c>
      <c r="EC105" s="9">
        <v>10.257999999999999</v>
      </c>
      <c r="ED105" s="9">
        <v>8.6709999999999994</v>
      </c>
      <c r="EE105" s="9">
        <v>1.587</v>
      </c>
      <c r="EF105" s="9">
        <v>53.320999999999998</v>
      </c>
      <c r="EG105" s="9">
        <v>29.962</v>
      </c>
      <c r="EH105" s="9">
        <v>23.359000000000002</v>
      </c>
      <c r="EI105" s="9">
        <v>172.4</v>
      </c>
      <c r="EJ105" s="9">
        <v>98.436000000000007</v>
      </c>
      <c r="EK105" s="9">
        <v>73.965000000000003</v>
      </c>
      <c r="EL105" s="9">
        <v>64.697000000000003</v>
      </c>
      <c r="EM105" s="9">
        <v>47.926000000000002</v>
      </c>
      <c r="EN105" s="9">
        <v>16.77</v>
      </c>
      <c r="EO105" s="9">
        <v>107.70399999999999</v>
      </c>
      <c r="EP105" s="9">
        <v>50.509</v>
      </c>
      <c r="EQ105" s="9">
        <v>57.194000000000003</v>
      </c>
      <c r="ER105" s="9">
        <v>87.853999999999999</v>
      </c>
      <c r="ES105" s="9">
        <v>66.147000000000006</v>
      </c>
      <c r="ET105" s="9">
        <v>21.707000000000001</v>
      </c>
      <c r="EU105" s="9">
        <v>143.303</v>
      </c>
      <c r="EV105" s="9">
        <v>69.655000000000001</v>
      </c>
      <c r="EW105" s="9">
        <v>73.649000000000001</v>
      </c>
      <c r="EX105" s="9">
        <v>125.76600000000001</v>
      </c>
      <c r="EY105" s="9">
        <v>62.93</v>
      </c>
      <c r="EZ105" s="9">
        <v>62.835999999999999</v>
      </c>
      <c r="FA105" s="9">
        <v>2055.9169999999999</v>
      </c>
      <c r="FB105" s="9">
        <v>1084.5419999999999</v>
      </c>
      <c r="FC105" s="9">
        <v>971.37400000000002</v>
      </c>
      <c r="FD105" s="9">
        <v>1420.6849999999999</v>
      </c>
      <c r="FE105" s="9">
        <v>901.58</v>
      </c>
      <c r="FF105" s="9">
        <v>519.10500000000002</v>
      </c>
      <c r="FG105" s="9">
        <v>635.23199999999997</v>
      </c>
      <c r="FH105" s="9">
        <v>182.96199999999999</v>
      </c>
      <c r="FI105" s="9">
        <v>452.26900000000001</v>
      </c>
      <c r="FJ105" s="9">
        <v>177.39500000000001</v>
      </c>
      <c r="FK105" s="9">
        <v>100.54</v>
      </c>
      <c r="FL105" s="9">
        <v>76.855000000000004</v>
      </c>
      <c r="FM105" s="9">
        <v>56.573</v>
      </c>
      <c r="FN105" s="9">
        <v>34.237000000000002</v>
      </c>
      <c r="FO105" s="9">
        <v>22.335999999999999</v>
      </c>
      <c r="FP105" s="9">
        <v>22.681000000000001</v>
      </c>
      <c r="FQ105" s="9">
        <v>17.41</v>
      </c>
      <c r="FR105" s="9">
        <v>5.2709999999999999</v>
      </c>
      <c r="FS105" s="9">
        <v>14.542</v>
      </c>
      <c r="FT105" s="9">
        <v>10.647</v>
      </c>
      <c r="FU105" s="9">
        <v>3.895</v>
      </c>
      <c r="FV105" s="9">
        <v>8.1389999999999993</v>
      </c>
      <c r="FW105" s="9">
        <v>6.7629999999999999</v>
      </c>
      <c r="FX105" s="9">
        <v>1.377</v>
      </c>
      <c r="FY105" s="9">
        <v>33.892000000000003</v>
      </c>
      <c r="FZ105" s="9">
        <v>16.827000000000002</v>
      </c>
      <c r="GA105" s="9">
        <v>17.065000000000001</v>
      </c>
      <c r="GB105" s="9">
        <v>138.42599999999999</v>
      </c>
      <c r="GC105" s="9">
        <v>75.399000000000001</v>
      </c>
      <c r="GD105" s="9">
        <v>63.027000000000001</v>
      </c>
      <c r="GE105" s="9">
        <v>54.271000000000001</v>
      </c>
      <c r="GF105" s="9">
        <v>40.161000000000001</v>
      </c>
      <c r="GG105" s="9">
        <v>14.109</v>
      </c>
      <c r="GH105" s="9">
        <v>84.155000000000001</v>
      </c>
      <c r="GI105" s="9">
        <v>35.237000000000002</v>
      </c>
      <c r="GJ105" s="9">
        <v>48.917999999999999</v>
      </c>
      <c r="GK105" s="9">
        <v>72.748999999999995</v>
      </c>
      <c r="GL105" s="9">
        <v>55.253</v>
      </c>
      <c r="GM105" s="9">
        <v>17.495999999999999</v>
      </c>
      <c r="GN105" s="9">
        <v>104.646</v>
      </c>
      <c r="GO105" s="9">
        <v>45.286999999999999</v>
      </c>
      <c r="GP105" s="9">
        <v>59.357999999999997</v>
      </c>
      <c r="GQ105" s="9">
        <v>98.697000000000003</v>
      </c>
      <c r="GR105" s="9">
        <v>45.884999999999998</v>
      </c>
      <c r="GS105" s="9">
        <v>52.813000000000002</v>
      </c>
      <c r="GT105" s="9">
        <v>639.66</v>
      </c>
      <c r="GU105" s="9">
        <v>391.94</v>
      </c>
      <c r="GV105" s="9">
        <v>247.71899999999999</v>
      </c>
      <c r="GW105" s="9">
        <v>284.50599999999997</v>
      </c>
      <c r="GX105" s="9">
        <v>207.476</v>
      </c>
      <c r="GY105" s="9">
        <v>77.03</v>
      </c>
      <c r="GZ105" s="9">
        <v>355.154</v>
      </c>
      <c r="HA105" s="9">
        <v>184.464</v>
      </c>
      <c r="HB105" s="9">
        <v>170.68899999999999</v>
      </c>
      <c r="HC105" s="9">
        <v>53.762</v>
      </c>
      <c r="HD105" s="9">
        <v>35.261000000000003</v>
      </c>
      <c r="HE105" s="9">
        <v>18.501000000000001</v>
      </c>
      <c r="HF105" s="9">
        <v>25.068000000000001</v>
      </c>
      <c r="HG105" s="9">
        <v>16.815999999999999</v>
      </c>
      <c r="HH105" s="9">
        <v>8.2520000000000007</v>
      </c>
      <c r="HI105" s="9">
        <v>5.6390000000000002</v>
      </c>
      <c r="HJ105" s="9">
        <v>3.681</v>
      </c>
      <c r="HK105" s="9">
        <v>1.958</v>
      </c>
      <c r="HL105" s="9">
        <v>3.52</v>
      </c>
      <c r="HM105" s="9">
        <v>1.7729999999999999</v>
      </c>
      <c r="HN105" s="9">
        <v>1.7470000000000001</v>
      </c>
      <c r="HO105" s="9">
        <v>2.1190000000000002</v>
      </c>
      <c r="HP105" s="9">
        <v>1.909</v>
      </c>
      <c r="HQ105" s="9">
        <v>0.21</v>
      </c>
      <c r="HR105" s="9">
        <v>19.428999999999998</v>
      </c>
      <c r="HS105" s="9">
        <v>13.135</v>
      </c>
      <c r="HT105" s="9">
        <v>6.2939999999999996</v>
      </c>
      <c r="HU105" s="9">
        <v>33.973999999999997</v>
      </c>
      <c r="HV105" s="9">
        <v>23.036999999999999</v>
      </c>
      <c r="HW105" s="9">
        <v>10.938000000000001</v>
      </c>
      <c r="HX105" s="9">
        <v>10.426</v>
      </c>
      <c r="HY105" s="9">
        <v>7.7649999999999997</v>
      </c>
      <c r="HZ105" s="9">
        <v>2.661</v>
      </c>
      <c r="IA105" s="9">
        <v>23.547999999999998</v>
      </c>
      <c r="IB105" s="9">
        <v>15.272</v>
      </c>
      <c r="IC105" s="9">
        <v>8.2759999999999998</v>
      </c>
      <c r="ID105" s="9">
        <v>15.105</v>
      </c>
      <c r="IE105" s="9">
        <v>10.894</v>
      </c>
      <c r="IF105" s="9">
        <v>4.21</v>
      </c>
      <c r="IG105" s="9">
        <v>38.658000000000001</v>
      </c>
      <c r="IH105" s="9">
        <v>24.367000000000001</v>
      </c>
      <c r="II105" s="9">
        <v>14.291</v>
      </c>
      <c r="IJ105" s="9">
        <v>27.068999999999999</v>
      </c>
      <c r="IK105" s="9">
        <v>17.045000000000002</v>
      </c>
      <c r="IL105" s="9">
        <v>10.023999999999999</v>
      </c>
      <c r="IM105" s="9">
        <v>4229.5450000000001</v>
      </c>
      <c r="IN105" s="9">
        <v>2220.8409999999999</v>
      </c>
      <c r="IO105" s="9">
        <v>2008.7049999999999</v>
      </c>
      <c r="IP105" s="9">
        <v>2987.6559999999999</v>
      </c>
      <c r="IQ105" s="9">
        <v>1812.271</v>
      </c>
    </row>
    <row r="106" spans="1:251">
      <c r="A106" s="10">
        <v>44713</v>
      </c>
      <c r="B106" s="9">
        <v>12.188000000000001</v>
      </c>
      <c r="C106" s="9">
        <v>16.38</v>
      </c>
      <c r="D106" s="9">
        <v>308.52999999999997</v>
      </c>
      <c r="E106" s="9">
        <v>179.11199999999999</v>
      </c>
      <c r="F106" s="9">
        <v>129.41800000000001</v>
      </c>
      <c r="G106" s="9">
        <v>155.184</v>
      </c>
      <c r="H106" s="9">
        <v>116.108</v>
      </c>
      <c r="I106" s="9">
        <v>39.076000000000001</v>
      </c>
      <c r="J106" s="9">
        <v>153.346</v>
      </c>
      <c r="K106" s="9">
        <v>63.003999999999998</v>
      </c>
      <c r="L106" s="9">
        <v>90.341999999999999</v>
      </c>
      <c r="M106" s="9">
        <v>177.43700000000001</v>
      </c>
      <c r="N106" s="9">
        <v>129.25700000000001</v>
      </c>
      <c r="O106" s="9">
        <v>48.18</v>
      </c>
      <c r="P106" s="9">
        <v>169.22800000000001</v>
      </c>
      <c r="Q106" s="9">
        <v>70.203999999999994</v>
      </c>
      <c r="R106" s="9">
        <v>99.022999999999996</v>
      </c>
      <c r="S106" s="9">
        <v>173.58199999999999</v>
      </c>
      <c r="T106" s="9">
        <v>78.554000000000002</v>
      </c>
      <c r="U106" s="9">
        <v>95.027000000000001</v>
      </c>
      <c r="V106" s="9">
        <v>3053.9189999999999</v>
      </c>
      <c r="W106" s="9">
        <v>1596.288</v>
      </c>
      <c r="X106" s="9">
        <v>1457.63</v>
      </c>
      <c r="Y106" s="9">
        <v>2342.931</v>
      </c>
      <c r="Z106" s="9">
        <v>1472.6089999999999</v>
      </c>
      <c r="AA106" s="9">
        <v>870.322</v>
      </c>
      <c r="AB106" s="9">
        <v>710.98800000000006</v>
      </c>
      <c r="AC106" s="9">
        <v>123.68</v>
      </c>
      <c r="AD106" s="9">
        <v>587.30799999999999</v>
      </c>
      <c r="AE106" s="9">
        <v>290.01400000000001</v>
      </c>
      <c r="AF106" s="9">
        <v>148.214</v>
      </c>
      <c r="AG106" s="9">
        <v>141.80099999999999</v>
      </c>
      <c r="AH106" s="9">
        <v>62.597000000000001</v>
      </c>
      <c r="AI106" s="9">
        <v>35.435000000000002</v>
      </c>
      <c r="AJ106" s="9">
        <v>27.161000000000001</v>
      </c>
      <c r="AK106" s="9">
        <v>36.835999999999999</v>
      </c>
      <c r="AL106" s="9">
        <v>28.175000000000001</v>
      </c>
      <c r="AM106" s="9">
        <v>8.6620000000000008</v>
      </c>
      <c r="AN106" s="9">
        <v>17.07</v>
      </c>
      <c r="AO106" s="9">
        <v>11.692</v>
      </c>
      <c r="AP106" s="9">
        <v>5.3780000000000001</v>
      </c>
      <c r="AQ106" s="9">
        <v>19.766999999999999</v>
      </c>
      <c r="AR106" s="9">
        <v>16.483000000000001</v>
      </c>
      <c r="AS106" s="9">
        <v>3.2839999999999998</v>
      </c>
      <c r="AT106" s="9">
        <v>25.76</v>
      </c>
      <c r="AU106" s="9">
        <v>7.2610000000000001</v>
      </c>
      <c r="AV106" s="9">
        <v>18.5</v>
      </c>
      <c r="AW106" s="9">
        <v>247.07599999999999</v>
      </c>
      <c r="AX106" s="9">
        <v>124.663</v>
      </c>
      <c r="AY106" s="9">
        <v>122.413</v>
      </c>
      <c r="AZ106" s="9">
        <v>137.833</v>
      </c>
      <c r="BA106" s="9">
        <v>97.721999999999994</v>
      </c>
      <c r="BB106" s="9">
        <v>40.110999999999997</v>
      </c>
      <c r="BC106" s="9">
        <v>109.24299999999999</v>
      </c>
      <c r="BD106" s="9">
        <v>26.942</v>
      </c>
      <c r="BE106" s="9">
        <v>82.302000000000007</v>
      </c>
      <c r="BF106" s="9">
        <v>165.262</v>
      </c>
      <c r="BG106" s="9">
        <v>118.047</v>
      </c>
      <c r="BH106" s="9">
        <v>47.215000000000003</v>
      </c>
      <c r="BI106" s="9">
        <v>124.752</v>
      </c>
      <c r="BJ106" s="9">
        <v>30.167000000000002</v>
      </c>
      <c r="BK106" s="9">
        <v>94.585999999999999</v>
      </c>
      <c r="BL106" s="9">
        <v>126.313</v>
      </c>
      <c r="BM106" s="9">
        <v>38.633000000000003</v>
      </c>
      <c r="BN106" s="9">
        <v>87.68</v>
      </c>
      <c r="BO106" s="9">
        <v>2730.0140000000001</v>
      </c>
      <c r="BP106" s="9">
        <v>1402.1369999999999</v>
      </c>
      <c r="BQ106" s="9">
        <v>1327.877</v>
      </c>
      <c r="BR106" s="9">
        <v>2087.6489999999999</v>
      </c>
      <c r="BS106" s="9">
        <v>1267.703</v>
      </c>
      <c r="BT106" s="9">
        <v>819.94600000000003</v>
      </c>
      <c r="BU106" s="9">
        <v>642.36400000000003</v>
      </c>
      <c r="BV106" s="9">
        <v>134.434</v>
      </c>
      <c r="BW106" s="9">
        <v>507.93099999999998</v>
      </c>
      <c r="BX106" s="9">
        <v>257.06900000000002</v>
      </c>
      <c r="BY106" s="9">
        <v>125.73099999999999</v>
      </c>
      <c r="BZ106" s="9">
        <v>131.33799999999999</v>
      </c>
      <c r="CA106" s="9">
        <v>65.474000000000004</v>
      </c>
      <c r="CB106" s="9">
        <v>32.347999999999999</v>
      </c>
      <c r="CC106" s="9">
        <v>33.127000000000002</v>
      </c>
      <c r="CD106" s="9">
        <v>32.621000000000002</v>
      </c>
      <c r="CE106" s="9">
        <v>21.791</v>
      </c>
      <c r="CF106" s="9">
        <v>10.831</v>
      </c>
      <c r="CG106" s="9">
        <v>17.981999999999999</v>
      </c>
      <c r="CH106" s="9">
        <v>11.609</v>
      </c>
      <c r="CI106" s="9">
        <v>6.3730000000000002</v>
      </c>
      <c r="CJ106" s="9">
        <v>14.638999999999999</v>
      </c>
      <c r="CK106" s="9">
        <v>10.180999999999999</v>
      </c>
      <c r="CL106" s="9">
        <v>4.4569999999999999</v>
      </c>
      <c r="CM106" s="9">
        <v>32.853000000000002</v>
      </c>
      <c r="CN106" s="9">
        <v>10.557</v>
      </c>
      <c r="CO106" s="9">
        <v>22.295999999999999</v>
      </c>
      <c r="CP106" s="9">
        <v>213.304</v>
      </c>
      <c r="CQ106" s="9">
        <v>103.28700000000001</v>
      </c>
      <c r="CR106" s="9">
        <v>110.017</v>
      </c>
      <c r="CS106" s="9">
        <v>95.787000000000006</v>
      </c>
      <c r="CT106" s="9">
        <v>69.512</v>
      </c>
      <c r="CU106" s="9">
        <v>26.274999999999999</v>
      </c>
      <c r="CV106" s="9">
        <v>117.517</v>
      </c>
      <c r="CW106" s="9">
        <v>33.774999999999999</v>
      </c>
      <c r="CX106" s="9">
        <v>83.742000000000004</v>
      </c>
      <c r="CY106" s="9">
        <v>121.97499999999999</v>
      </c>
      <c r="CZ106" s="9">
        <v>87.817999999999998</v>
      </c>
      <c r="DA106" s="9">
        <v>34.158000000000001</v>
      </c>
      <c r="DB106" s="9">
        <v>135.09399999999999</v>
      </c>
      <c r="DC106" s="9">
        <v>37.912999999999997</v>
      </c>
      <c r="DD106" s="9">
        <v>97.18</v>
      </c>
      <c r="DE106" s="9">
        <v>135.499</v>
      </c>
      <c r="DF106" s="9">
        <v>45.384</v>
      </c>
      <c r="DG106" s="9">
        <v>90.114999999999995</v>
      </c>
      <c r="DH106" s="9">
        <v>2695.6480000000001</v>
      </c>
      <c r="DI106" s="9">
        <v>1469.8510000000001</v>
      </c>
      <c r="DJ106" s="9">
        <v>1225.797</v>
      </c>
      <c r="DK106" s="9">
        <v>1698.7370000000001</v>
      </c>
      <c r="DL106" s="9">
        <v>1107.7539999999999</v>
      </c>
      <c r="DM106" s="9">
        <v>590.98199999999997</v>
      </c>
      <c r="DN106" s="9">
        <v>996.91099999999994</v>
      </c>
      <c r="DO106" s="9">
        <v>362.09699999999998</v>
      </c>
      <c r="DP106" s="9">
        <v>634.81399999999996</v>
      </c>
      <c r="DQ106" s="9">
        <v>224.86</v>
      </c>
      <c r="DR106" s="9">
        <v>133.654</v>
      </c>
      <c r="DS106" s="9">
        <v>91.206999999999994</v>
      </c>
      <c r="DT106" s="9">
        <v>79.988</v>
      </c>
      <c r="DU106" s="9">
        <v>47.107999999999997</v>
      </c>
      <c r="DV106" s="9">
        <v>32.880000000000003</v>
      </c>
      <c r="DW106" s="9">
        <v>23.940999999999999</v>
      </c>
      <c r="DX106" s="9">
        <v>20.065000000000001</v>
      </c>
      <c r="DY106" s="9">
        <v>3.8759999999999999</v>
      </c>
      <c r="DZ106" s="9">
        <v>13.746</v>
      </c>
      <c r="EA106" s="9">
        <v>11.893000000000001</v>
      </c>
      <c r="EB106" s="9">
        <v>1.853</v>
      </c>
      <c r="EC106" s="9">
        <v>10.195</v>
      </c>
      <c r="ED106" s="9">
        <v>8.1720000000000006</v>
      </c>
      <c r="EE106" s="9">
        <v>2.0230000000000001</v>
      </c>
      <c r="EF106" s="9">
        <v>56.048000000000002</v>
      </c>
      <c r="EG106" s="9">
        <v>27.042999999999999</v>
      </c>
      <c r="EH106" s="9">
        <v>29.004999999999999</v>
      </c>
      <c r="EI106" s="9">
        <v>172.58799999999999</v>
      </c>
      <c r="EJ106" s="9">
        <v>104.547</v>
      </c>
      <c r="EK106" s="9">
        <v>68.040999999999997</v>
      </c>
      <c r="EL106" s="9">
        <v>63.633000000000003</v>
      </c>
      <c r="EM106" s="9">
        <v>49.127000000000002</v>
      </c>
      <c r="EN106" s="9">
        <v>14.506</v>
      </c>
      <c r="EO106" s="9">
        <v>108.955</v>
      </c>
      <c r="EP106" s="9">
        <v>55.42</v>
      </c>
      <c r="EQ106" s="9">
        <v>53.534999999999997</v>
      </c>
      <c r="ER106" s="9">
        <v>80.986000000000004</v>
      </c>
      <c r="ES106" s="9">
        <v>62.692</v>
      </c>
      <c r="ET106" s="9">
        <v>18.294</v>
      </c>
      <c r="EU106" s="9">
        <v>143.875</v>
      </c>
      <c r="EV106" s="9">
        <v>70.962000000000003</v>
      </c>
      <c r="EW106" s="9">
        <v>72.912999999999997</v>
      </c>
      <c r="EX106" s="9">
        <v>122.70099999999999</v>
      </c>
      <c r="EY106" s="9">
        <v>67.313000000000002</v>
      </c>
      <c r="EZ106" s="9">
        <v>55.387999999999998</v>
      </c>
      <c r="FA106" s="9">
        <v>2035.5519999999999</v>
      </c>
      <c r="FB106" s="9">
        <v>1071.933</v>
      </c>
      <c r="FC106" s="9">
        <v>963.61900000000003</v>
      </c>
      <c r="FD106" s="9">
        <v>1403.6</v>
      </c>
      <c r="FE106" s="9">
        <v>891.89499999999998</v>
      </c>
      <c r="FF106" s="9">
        <v>511.70499999999998</v>
      </c>
      <c r="FG106" s="9">
        <v>631.952</v>
      </c>
      <c r="FH106" s="9">
        <v>180.03800000000001</v>
      </c>
      <c r="FI106" s="9">
        <v>451.91399999999999</v>
      </c>
      <c r="FJ106" s="9">
        <v>169.48</v>
      </c>
      <c r="FK106" s="9">
        <v>97.05</v>
      </c>
      <c r="FL106" s="9">
        <v>72.429000000000002</v>
      </c>
      <c r="FM106" s="9">
        <v>55.076000000000001</v>
      </c>
      <c r="FN106" s="9">
        <v>30.533999999999999</v>
      </c>
      <c r="FO106" s="9">
        <v>24.542999999999999</v>
      </c>
      <c r="FP106" s="9">
        <v>18.120999999999999</v>
      </c>
      <c r="FQ106" s="9">
        <v>14.388999999999999</v>
      </c>
      <c r="FR106" s="9">
        <v>3.7320000000000002</v>
      </c>
      <c r="FS106" s="9">
        <v>10.012</v>
      </c>
      <c r="FT106" s="9">
        <v>8.1590000000000007</v>
      </c>
      <c r="FU106" s="9">
        <v>1.853</v>
      </c>
      <c r="FV106" s="9">
        <v>8.109</v>
      </c>
      <c r="FW106" s="9">
        <v>6.23</v>
      </c>
      <c r="FX106" s="9">
        <v>1.879</v>
      </c>
      <c r="FY106" s="9">
        <v>36.956000000000003</v>
      </c>
      <c r="FZ106" s="9">
        <v>16.145</v>
      </c>
      <c r="GA106" s="9">
        <v>20.811</v>
      </c>
      <c r="GB106" s="9">
        <v>132.22999999999999</v>
      </c>
      <c r="GC106" s="9">
        <v>77.399000000000001</v>
      </c>
      <c r="GD106" s="9">
        <v>54.831000000000003</v>
      </c>
      <c r="GE106" s="9">
        <v>51.386000000000003</v>
      </c>
      <c r="GF106" s="9">
        <v>39.395000000000003</v>
      </c>
      <c r="GG106" s="9">
        <v>11.99</v>
      </c>
      <c r="GH106" s="9">
        <v>80.843999999999994</v>
      </c>
      <c r="GI106" s="9">
        <v>38.003</v>
      </c>
      <c r="GJ106" s="9">
        <v>42.841000000000001</v>
      </c>
      <c r="GK106" s="9">
        <v>64.879000000000005</v>
      </c>
      <c r="GL106" s="9">
        <v>49.244999999999997</v>
      </c>
      <c r="GM106" s="9">
        <v>15.635</v>
      </c>
      <c r="GN106" s="9">
        <v>104.6</v>
      </c>
      <c r="GO106" s="9">
        <v>47.805999999999997</v>
      </c>
      <c r="GP106" s="9">
        <v>56.793999999999997</v>
      </c>
      <c r="GQ106" s="9">
        <v>90.855999999999995</v>
      </c>
      <c r="GR106" s="9">
        <v>46.161999999999999</v>
      </c>
      <c r="GS106" s="9">
        <v>44.694000000000003</v>
      </c>
      <c r="GT106" s="9">
        <v>660.096</v>
      </c>
      <c r="GU106" s="9">
        <v>397.91800000000001</v>
      </c>
      <c r="GV106" s="9">
        <v>262.178</v>
      </c>
      <c r="GW106" s="9">
        <v>295.137</v>
      </c>
      <c r="GX106" s="9">
        <v>215.85900000000001</v>
      </c>
      <c r="GY106" s="9">
        <v>79.278000000000006</v>
      </c>
      <c r="GZ106" s="9">
        <v>364.959</v>
      </c>
      <c r="HA106" s="9">
        <v>182.059</v>
      </c>
      <c r="HB106" s="9">
        <v>182.9</v>
      </c>
      <c r="HC106" s="9">
        <v>55.381</v>
      </c>
      <c r="HD106" s="9">
        <v>36.603000000000002</v>
      </c>
      <c r="HE106" s="9">
        <v>18.777999999999999</v>
      </c>
      <c r="HF106" s="9">
        <v>24.911999999999999</v>
      </c>
      <c r="HG106" s="9">
        <v>16.574000000000002</v>
      </c>
      <c r="HH106" s="9">
        <v>8.3379999999999992</v>
      </c>
      <c r="HI106" s="9">
        <v>5.82</v>
      </c>
      <c r="HJ106" s="9">
        <v>5.6760000000000002</v>
      </c>
      <c r="HK106" s="9">
        <v>0.14399999999999999</v>
      </c>
      <c r="HL106" s="9">
        <v>3.734</v>
      </c>
      <c r="HM106" s="9">
        <v>3.734</v>
      </c>
      <c r="HN106" s="9">
        <v>0</v>
      </c>
      <c r="HO106" s="9">
        <v>2.0859999999999999</v>
      </c>
      <c r="HP106" s="9">
        <v>1.9430000000000001</v>
      </c>
      <c r="HQ106" s="9">
        <v>0.14399999999999999</v>
      </c>
      <c r="HR106" s="9">
        <v>19.091999999999999</v>
      </c>
      <c r="HS106" s="9">
        <v>10.898</v>
      </c>
      <c r="HT106" s="9">
        <v>8.1940000000000008</v>
      </c>
      <c r="HU106" s="9">
        <v>40.357999999999997</v>
      </c>
      <c r="HV106" s="9">
        <v>27.149000000000001</v>
      </c>
      <c r="HW106" s="9">
        <v>13.21</v>
      </c>
      <c r="HX106" s="9">
        <v>12.247</v>
      </c>
      <c r="HY106" s="9">
        <v>9.7319999999999993</v>
      </c>
      <c r="HZ106" s="9">
        <v>2.516</v>
      </c>
      <c r="IA106" s="9">
        <v>28.111000000000001</v>
      </c>
      <c r="IB106" s="9">
        <v>17.417000000000002</v>
      </c>
      <c r="IC106" s="9">
        <v>10.694000000000001</v>
      </c>
      <c r="ID106" s="9">
        <v>16.106000000000002</v>
      </c>
      <c r="IE106" s="9">
        <v>13.446999999999999</v>
      </c>
      <c r="IF106" s="9">
        <v>2.6589999999999998</v>
      </c>
      <c r="IG106" s="9">
        <v>39.274999999999999</v>
      </c>
      <c r="IH106" s="9">
        <v>23.155999999999999</v>
      </c>
      <c r="II106" s="9">
        <v>16.117999999999999</v>
      </c>
      <c r="IJ106" s="9">
        <v>31.844999999999999</v>
      </c>
      <c r="IK106" s="9">
        <v>21.151</v>
      </c>
      <c r="IL106" s="9">
        <v>10.694000000000001</v>
      </c>
      <c r="IM106" s="9">
        <v>4250.134</v>
      </c>
      <c r="IN106" s="9">
        <v>2229.1669999999999</v>
      </c>
      <c r="IO106" s="9">
        <v>2020.9670000000001</v>
      </c>
      <c r="IP106" s="9">
        <v>3010.893</v>
      </c>
      <c r="IQ106" s="9">
        <v>1832.037</v>
      </c>
    </row>
    <row r="107" spans="1:251">
      <c r="A107" s="10">
        <v>44743</v>
      </c>
      <c r="B107" s="9">
        <v>14.537000000000001</v>
      </c>
      <c r="C107" s="9">
        <v>14.785</v>
      </c>
      <c r="D107" s="9">
        <v>313.80200000000002</v>
      </c>
      <c r="E107" s="9">
        <v>186.57300000000001</v>
      </c>
      <c r="F107" s="9">
        <v>127.229</v>
      </c>
      <c r="G107" s="9">
        <v>166.14099999999999</v>
      </c>
      <c r="H107" s="9">
        <v>125.934</v>
      </c>
      <c r="I107" s="9">
        <v>40.207000000000001</v>
      </c>
      <c r="J107" s="9">
        <v>147.661</v>
      </c>
      <c r="K107" s="9">
        <v>60.639000000000003</v>
      </c>
      <c r="L107" s="9">
        <v>87.022000000000006</v>
      </c>
      <c r="M107" s="9">
        <v>183.029</v>
      </c>
      <c r="N107" s="9">
        <v>134.976</v>
      </c>
      <c r="O107" s="9">
        <v>48.052999999999997</v>
      </c>
      <c r="P107" s="9">
        <v>157.65199999999999</v>
      </c>
      <c r="Q107" s="9">
        <v>66.822000000000003</v>
      </c>
      <c r="R107" s="9">
        <v>90.828999999999994</v>
      </c>
      <c r="S107" s="9">
        <v>162.398</v>
      </c>
      <c r="T107" s="9">
        <v>70.159000000000006</v>
      </c>
      <c r="U107" s="9">
        <v>92.238</v>
      </c>
      <c r="V107" s="9">
        <v>3039.6680000000001</v>
      </c>
      <c r="W107" s="9">
        <v>1585.73</v>
      </c>
      <c r="X107" s="9">
        <v>1453.9380000000001</v>
      </c>
      <c r="Y107" s="9">
        <v>2319.549</v>
      </c>
      <c r="Z107" s="9">
        <v>1446.4580000000001</v>
      </c>
      <c r="AA107" s="9">
        <v>873.09100000000001</v>
      </c>
      <c r="AB107" s="9">
        <v>720.11900000000003</v>
      </c>
      <c r="AC107" s="9">
        <v>139.27099999999999</v>
      </c>
      <c r="AD107" s="9">
        <v>580.84799999999996</v>
      </c>
      <c r="AE107" s="9">
        <v>287.97699999999998</v>
      </c>
      <c r="AF107" s="9">
        <v>155.16800000000001</v>
      </c>
      <c r="AG107" s="9">
        <v>132.809</v>
      </c>
      <c r="AH107" s="9">
        <v>49.360999999999997</v>
      </c>
      <c r="AI107" s="9">
        <v>26.434000000000001</v>
      </c>
      <c r="AJ107" s="9">
        <v>22.928000000000001</v>
      </c>
      <c r="AK107" s="9">
        <v>24.747</v>
      </c>
      <c r="AL107" s="9">
        <v>17.809999999999999</v>
      </c>
      <c r="AM107" s="9">
        <v>6.9370000000000003</v>
      </c>
      <c r="AN107" s="9">
        <v>15.898</v>
      </c>
      <c r="AO107" s="9">
        <v>10.686999999999999</v>
      </c>
      <c r="AP107" s="9">
        <v>5.2110000000000003</v>
      </c>
      <c r="AQ107" s="9">
        <v>8.8490000000000002</v>
      </c>
      <c r="AR107" s="9">
        <v>7.1230000000000002</v>
      </c>
      <c r="AS107" s="9">
        <v>1.726</v>
      </c>
      <c r="AT107" s="9">
        <v>24.614999999999998</v>
      </c>
      <c r="AU107" s="9">
        <v>8.6240000000000006</v>
      </c>
      <c r="AV107" s="9">
        <v>15.99</v>
      </c>
      <c r="AW107" s="9">
        <v>255.791</v>
      </c>
      <c r="AX107" s="9">
        <v>138.03399999999999</v>
      </c>
      <c r="AY107" s="9">
        <v>117.75700000000001</v>
      </c>
      <c r="AZ107" s="9">
        <v>138.33500000000001</v>
      </c>
      <c r="BA107" s="9">
        <v>100.724</v>
      </c>
      <c r="BB107" s="9">
        <v>37.610999999999997</v>
      </c>
      <c r="BC107" s="9">
        <v>117.456</v>
      </c>
      <c r="BD107" s="9">
        <v>37.308999999999997</v>
      </c>
      <c r="BE107" s="9">
        <v>80.146000000000001</v>
      </c>
      <c r="BF107" s="9">
        <v>157.12299999999999</v>
      </c>
      <c r="BG107" s="9">
        <v>114.27500000000001</v>
      </c>
      <c r="BH107" s="9">
        <v>42.848999999999997</v>
      </c>
      <c r="BI107" s="9">
        <v>130.85400000000001</v>
      </c>
      <c r="BJ107" s="9">
        <v>40.893000000000001</v>
      </c>
      <c r="BK107" s="9">
        <v>89.96</v>
      </c>
      <c r="BL107" s="9">
        <v>133.35400000000001</v>
      </c>
      <c r="BM107" s="9">
        <v>47.996000000000002</v>
      </c>
      <c r="BN107" s="9">
        <v>85.358000000000004</v>
      </c>
      <c r="BO107" s="9">
        <v>2716.4740000000002</v>
      </c>
      <c r="BP107" s="9">
        <v>1394.047</v>
      </c>
      <c r="BQ107" s="9">
        <v>1322.4269999999999</v>
      </c>
      <c r="BR107" s="9">
        <v>2081.4340000000002</v>
      </c>
      <c r="BS107" s="9">
        <v>1260.6769999999999</v>
      </c>
      <c r="BT107" s="9">
        <v>820.75800000000004</v>
      </c>
      <c r="BU107" s="9">
        <v>635.03899999999999</v>
      </c>
      <c r="BV107" s="9">
        <v>133.37</v>
      </c>
      <c r="BW107" s="9">
        <v>501.66899999999998</v>
      </c>
      <c r="BX107" s="9">
        <v>220.88499999999999</v>
      </c>
      <c r="BY107" s="9">
        <v>112.604</v>
      </c>
      <c r="BZ107" s="9">
        <v>108.282</v>
      </c>
      <c r="CA107" s="9">
        <v>47.250999999999998</v>
      </c>
      <c r="CB107" s="9">
        <v>27.571000000000002</v>
      </c>
      <c r="CC107" s="9">
        <v>19.68</v>
      </c>
      <c r="CD107" s="9">
        <v>24.024000000000001</v>
      </c>
      <c r="CE107" s="9">
        <v>17.715</v>
      </c>
      <c r="CF107" s="9">
        <v>6.3090000000000002</v>
      </c>
      <c r="CG107" s="9">
        <v>15.532999999999999</v>
      </c>
      <c r="CH107" s="9">
        <v>11.048</v>
      </c>
      <c r="CI107" s="9">
        <v>4.4850000000000003</v>
      </c>
      <c r="CJ107" s="9">
        <v>8.4920000000000009</v>
      </c>
      <c r="CK107" s="9">
        <v>6.6669999999999998</v>
      </c>
      <c r="CL107" s="9">
        <v>1.825</v>
      </c>
      <c r="CM107" s="9">
        <v>23.227</v>
      </c>
      <c r="CN107" s="9">
        <v>9.8559999999999999</v>
      </c>
      <c r="CO107" s="9">
        <v>13.371</v>
      </c>
      <c r="CP107" s="9">
        <v>188.68700000000001</v>
      </c>
      <c r="CQ107" s="9">
        <v>93.236999999999995</v>
      </c>
      <c r="CR107" s="9">
        <v>95.448999999999998</v>
      </c>
      <c r="CS107" s="9">
        <v>90.938000000000002</v>
      </c>
      <c r="CT107" s="9">
        <v>66.072000000000003</v>
      </c>
      <c r="CU107" s="9">
        <v>24.866</v>
      </c>
      <c r="CV107" s="9">
        <v>97.748999999999995</v>
      </c>
      <c r="CW107" s="9">
        <v>27.166</v>
      </c>
      <c r="CX107" s="9">
        <v>70.582999999999998</v>
      </c>
      <c r="CY107" s="9">
        <v>108.825</v>
      </c>
      <c r="CZ107" s="9">
        <v>78.608000000000004</v>
      </c>
      <c r="DA107" s="9">
        <v>30.216000000000001</v>
      </c>
      <c r="DB107" s="9">
        <v>112.06100000000001</v>
      </c>
      <c r="DC107" s="9">
        <v>33.994999999999997</v>
      </c>
      <c r="DD107" s="9">
        <v>78.066000000000003</v>
      </c>
      <c r="DE107" s="9">
        <v>113.28100000000001</v>
      </c>
      <c r="DF107" s="9">
        <v>38.213999999999999</v>
      </c>
      <c r="DG107" s="9">
        <v>75.067999999999998</v>
      </c>
      <c r="DH107" s="9">
        <v>2660.643</v>
      </c>
      <c r="DI107" s="9">
        <v>1464.1179999999999</v>
      </c>
      <c r="DJ107" s="9">
        <v>1196.5250000000001</v>
      </c>
      <c r="DK107" s="9">
        <v>1678.6030000000001</v>
      </c>
      <c r="DL107" s="9">
        <v>1103.0530000000001</v>
      </c>
      <c r="DM107" s="9">
        <v>575.54999999999995</v>
      </c>
      <c r="DN107" s="9">
        <v>982.04</v>
      </c>
      <c r="DO107" s="9">
        <v>361.065</v>
      </c>
      <c r="DP107" s="9">
        <v>620.97500000000002</v>
      </c>
      <c r="DQ107" s="9">
        <v>246.226</v>
      </c>
      <c r="DR107" s="9">
        <v>146.273</v>
      </c>
      <c r="DS107" s="9">
        <v>99.951999999999998</v>
      </c>
      <c r="DT107" s="9">
        <v>89.102999999999994</v>
      </c>
      <c r="DU107" s="9">
        <v>50.728999999999999</v>
      </c>
      <c r="DV107" s="9">
        <v>38.375</v>
      </c>
      <c r="DW107" s="9">
        <v>33.244999999999997</v>
      </c>
      <c r="DX107" s="9">
        <v>24.783999999999999</v>
      </c>
      <c r="DY107" s="9">
        <v>8.4600000000000009</v>
      </c>
      <c r="DZ107" s="9">
        <v>18.722000000000001</v>
      </c>
      <c r="EA107" s="9">
        <v>13.37</v>
      </c>
      <c r="EB107" s="9">
        <v>5.351</v>
      </c>
      <c r="EC107" s="9">
        <v>14.523</v>
      </c>
      <c r="ED107" s="9">
        <v>11.414</v>
      </c>
      <c r="EE107" s="9">
        <v>3.109</v>
      </c>
      <c r="EF107" s="9">
        <v>55.859000000000002</v>
      </c>
      <c r="EG107" s="9">
        <v>25.943999999999999</v>
      </c>
      <c r="EH107" s="9">
        <v>29.914000000000001</v>
      </c>
      <c r="EI107" s="9">
        <v>181.41900000000001</v>
      </c>
      <c r="EJ107" s="9">
        <v>109.55200000000001</v>
      </c>
      <c r="EK107" s="9">
        <v>71.867000000000004</v>
      </c>
      <c r="EL107" s="9">
        <v>71.076999999999998</v>
      </c>
      <c r="EM107" s="9">
        <v>53.698999999999998</v>
      </c>
      <c r="EN107" s="9">
        <v>17.378</v>
      </c>
      <c r="EO107" s="9">
        <v>110.342</v>
      </c>
      <c r="EP107" s="9">
        <v>55.853000000000002</v>
      </c>
      <c r="EQ107" s="9">
        <v>54.488999999999997</v>
      </c>
      <c r="ER107" s="9">
        <v>99.804000000000002</v>
      </c>
      <c r="ES107" s="9">
        <v>74.94</v>
      </c>
      <c r="ET107" s="9">
        <v>24.864000000000001</v>
      </c>
      <c r="EU107" s="9">
        <v>146.422</v>
      </c>
      <c r="EV107" s="9">
        <v>71.334000000000003</v>
      </c>
      <c r="EW107" s="9">
        <v>75.087999999999994</v>
      </c>
      <c r="EX107" s="9">
        <v>129.06299999999999</v>
      </c>
      <c r="EY107" s="9">
        <v>69.222999999999999</v>
      </c>
      <c r="EZ107" s="9">
        <v>59.84</v>
      </c>
      <c r="FA107" s="9">
        <v>2018.67</v>
      </c>
      <c r="FB107" s="9">
        <v>1070.8889999999999</v>
      </c>
      <c r="FC107" s="9">
        <v>947.78200000000004</v>
      </c>
      <c r="FD107" s="9">
        <v>1399.538</v>
      </c>
      <c r="FE107" s="9">
        <v>895.10599999999999</v>
      </c>
      <c r="FF107" s="9">
        <v>504.43200000000002</v>
      </c>
      <c r="FG107" s="9">
        <v>619.13300000000004</v>
      </c>
      <c r="FH107" s="9">
        <v>175.78299999999999</v>
      </c>
      <c r="FI107" s="9">
        <v>443.35</v>
      </c>
      <c r="FJ107" s="9">
        <v>189.65100000000001</v>
      </c>
      <c r="FK107" s="9">
        <v>109.223</v>
      </c>
      <c r="FL107" s="9">
        <v>80.427999999999997</v>
      </c>
      <c r="FM107" s="9">
        <v>59.557000000000002</v>
      </c>
      <c r="FN107" s="9">
        <v>32.835000000000001</v>
      </c>
      <c r="FO107" s="9">
        <v>26.722000000000001</v>
      </c>
      <c r="FP107" s="9">
        <v>26.274000000000001</v>
      </c>
      <c r="FQ107" s="9">
        <v>19.812000000000001</v>
      </c>
      <c r="FR107" s="9">
        <v>6.4619999999999997</v>
      </c>
      <c r="FS107" s="9">
        <v>15.196</v>
      </c>
      <c r="FT107" s="9">
        <v>10.859</v>
      </c>
      <c r="FU107" s="9">
        <v>4.3369999999999997</v>
      </c>
      <c r="FV107" s="9">
        <v>11.077999999999999</v>
      </c>
      <c r="FW107" s="9">
        <v>8.9529999999999994</v>
      </c>
      <c r="FX107" s="9">
        <v>2.125</v>
      </c>
      <c r="FY107" s="9">
        <v>33.283000000000001</v>
      </c>
      <c r="FZ107" s="9">
        <v>13.023</v>
      </c>
      <c r="GA107" s="9">
        <v>20.260999999999999</v>
      </c>
      <c r="GB107" s="9">
        <v>147.52099999999999</v>
      </c>
      <c r="GC107" s="9">
        <v>85.171000000000006</v>
      </c>
      <c r="GD107" s="9">
        <v>62.35</v>
      </c>
      <c r="GE107" s="9">
        <v>63.012999999999998</v>
      </c>
      <c r="GF107" s="9">
        <v>47.201999999999998</v>
      </c>
      <c r="GG107" s="9">
        <v>15.811</v>
      </c>
      <c r="GH107" s="9">
        <v>84.507000000000005</v>
      </c>
      <c r="GI107" s="9">
        <v>37.968000000000004</v>
      </c>
      <c r="GJ107" s="9">
        <v>46.539000000000001</v>
      </c>
      <c r="GK107" s="9">
        <v>86.022999999999996</v>
      </c>
      <c r="GL107" s="9">
        <v>64.724999999999994</v>
      </c>
      <c r="GM107" s="9">
        <v>21.298999999999999</v>
      </c>
      <c r="GN107" s="9">
        <v>103.628</v>
      </c>
      <c r="GO107" s="9">
        <v>44.497999999999998</v>
      </c>
      <c r="GP107" s="9">
        <v>59.128999999999998</v>
      </c>
      <c r="GQ107" s="9">
        <v>99.703000000000003</v>
      </c>
      <c r="GR107" s="9">
        <v>48.826999999999998</v>
      </c>
      <c r="GS107" s="9">
        <v>50.875999999999998</v>
      </c>
      <c r="GT107" s="9">
        <v>641.97199999999998</v>
      </c>
      <c r="GU107" s="9">
        <v>393.22899999999998</v>
      </c>
      <c r="GV107" s="9">
        <v>248.74299999999999</v>
      </c>
      <c r="GW107" s="9">
        <v>279.065</v>
      </c>
      <c r="GX107" s="9">
        <v>207.947</v>
      </c>
      <c r="GY107" s="9">
        <v>71.119</v>
      </c>
      <c r="GZ107" s="9">
        <v>362.90699999999998</v>
      </c>
      <c r="HA107" s="9">
        <v>185.28200000000001</v>
      </c>
      <c r="HB107" s="9">
        <v>177.625</v>
      </c>
      <c r="HC107" s="9">
        <v>56.575000000000003</v>
      </c>
      <c r="HD107" s="9">
        <v>37.049999999999997</v>
      </c>
      <c r="HE107" s="9">
        <v>19.524000000000001</v>
      </c>
      <c r="HF107" s="9">
        <v>29.545999999999999</v>
      </c>
      <c r="HG107" s="9">
        <v>17.893999999999998</v>
      </c>
      <c r="HH107" s="9">
        <v>11.651999999999999</v>
      </c>
      <c r="HI107" s="9">
        <v>6.9710000000000001</v>
      </c>
      <c r="HJ107" s="9">
        <v>4.9720000000000004</v>
      </c>
      <c r="HK107" s="9">
        <v>1.9990000000000001</v>
      </c>
      <c r="HL107" s="9">
        <v>3.5259999999999998</v>
      </c>
      <c r="HM107" s="9">
        <v>2.512</v>
      </c>
      <c r="HN107" s="9">
        <v>1.014</v>
      </c>
      <c r="HO107" s="9">
        <v>3.4449999999999998</v>
      </c>
      <c r="HP107" s="9">
        <v>2.4609999999999999</v>
      </c>
      <c r="HQ107" s="9">
        <v>0.98499999999999999</v>
      </c>
      <c r="HR107" s="9">
        <v>22.574999999999999</v>
      </c>
      <c r="HS107" s="9">
        <v>12.920999999999999</v>
      </c>
      <c r="HT107" s="9">
        <v>9.6539999999999999</v>
      </c>
      <c r="HU107" s="9">
        <v>33.898000000000003</v>
      </c>
      <c r="HV107" s="9">
        <v>24.381</v>
      </c>
      <c r="HW107" s="9">
        <v>9.5169999999999995</v>
      </c>
      <c r="HX107" s="9">
        <v>8.0640000000000001</v>
      </c>
      <c r="HY107" s="9">
        <v>6.4969999999999999</v>
      </c>
      <c r="HZ107" s="9">
        <v>1.5669999999999999</v>
      </c>
      <c r="IA107" s="9">
        <v>25.835000000000001</v>
      </c>
      <c r="IB107" s="9">
        <v>17.884</v>
      </c>
      <c r="IC107" s="9">
        <v>7.95</v>
      </c>
      <c r="ID107" s="9">
        <v>13.78</v>
      </c>
      <c r="IE107" s="9">
        <v>10.215</v>
      </c>
      <c r="IF107" s="9">
        <v>3.5659999999999998</v>
      </c>
      <c r="IG107" s="9">
        <v>42.793999999999997</v>
      </c>
      <c r="IH107" s="9">
        <v>26.835000000000001</v>
      </c>
      <c r="II107" s="9">
        <v>15.959</v>
      </c>
      <c r="IJ107" s="9">
        <v>29.36</v>
      </c>
      <c r="IK107" s="9">
        <v>20.396000000000001</v>
      </c>
      <c r="IL107" s="9">
        <v>8.9640000000000004</v>
      </c>
      <c r="IM107" s="9">
        <v>4240.8649999999998</v>
      </c>
      <c r="IN107" s="9">
        <v>2227.3310000000001</v>
      </c>
      <c r="IO107" s="9">
        <v>2013.5340000000001</v>
      </c>
      <c r="IP107" s="9">
        <v>2971.0889999999999</v>
      </c>
      <c r="IQ107" s="9">
        <v>1799.789</v>
      </c>
    </row>
    <row r="108" spans="1:251">
      <c r="A108" s="10">
        <v>44774</v>
      </c>
      <c r="B108" s="9">
        <v>13.497</v>
      </c>
      <c r="C108" s="9">
        <v>12.957000000000001</v>
      </c>
      <c r="D108" s="9">
        <v>312.214</v>
      </c>
      <c r="E108" s="9">
        <v>181.29300000000001</v>
      </c>
      <c r="F108" s="9">
        <v>130.92099999999999</v>
      </c>
      <c r="G108" s="9">
        <v>161.10499999999999</v>
      </c>
      <c r="H108" s="9">
        <v>117.81100000000001</v>
      </c>
      <c r="I108" s="9">
        <v>43.293999999999997</v>
      </c>
      <c r="J108" s="9">
        <v>151.108</v>
      </c>
      <c r="K108" s="9">
        <v>63.481999999999999</v>
      </c>
      <c r="L108" s="9">
        <v>87.626999999999995</v>
      </c>
      <c r="M108" s="9">
        <v>178.03100000000001</v>
      </c>
      <c r="N108" s="9">
        <v>129.119</v>
      </c>
      <c r="O108" s="9">
        <v>48.911999999999999</v>
      </c>
      <c r="P108" s="9">
        <v>164.74</v>
      </c>
      <c r="Q108" s="9">
        <v>70.837999999999994</v>
      </c>
      <c r="R108" s="9">
        <v>93.902000000000001</v>
      </c>
      <c r="S108" s="9">
        <v>165.255</v>
      </c>
      <c r="T108" s="9">
        <v>73.055000000000007</v>
      </c>
      <c r="U108" s="9">
        <v>92.2</v>
      </c>
      <c r="V108" s="9">
        <v>3068.5720000000001</v>
      </c>
      <c r="W108" s="9">
        <v>1603.788</v>
      </c>
      <c r="X108" s="9">
        <v>1464.7829999999999</v>
      </c>
      <c r="Y108" s="9">
        <v>2356.3209999999999</v>
      </c>
      <c r="Z108" s="9">
        <v>1470.59</v>
      </c>
      <c r="AA108" s="9">
        <v>885.73099999999999</v>
      </c>
      <c r="AB108" s="9">
        <v>712.25099999999998</v>
      </c>
      <c r="AC108" s="9">
        <v>133.19900000000001</v>
      </c>
      <c r="AD108" s="9">
        <v>579.05200000000002</v>
      </c>
      <c r="AE108" s="9">
        <v>290.21499999999997</v>
      </c>
      <c r="AF108" s="9">
        <v>157.29499999999999</v>
      </c>
      <c r="AG108" s="9">
        <v>132.91999999999999</v>
      </c>
      <c r="AH108" s="9">
        <v>49.981999999999999</v>
      </c>
      <c r="AI108" s="9">
        <v>25.524999999999999</v>
      </c>
      <c r="AJ108" s="9">
        <v>24.457999999999998</v>
      </c>
      <c r="AK108" s="9">
        <v>28.207999999999998</v>
      </c>
      <c r="AL108" s="9">
        <v>18.408999999999999</v>
      </c>
      <c r="AM108" s="9">
        <v>9.7989999999999995</v>
      </c>
      <c r="AN108" s="9">
        <v>15.009</v>
      </c>
      <c r="AO108" s="9">
        <v>9.5299999999999994</v>
      </c>
      <c r="AP108" s="9">
        <v>5.4790000000000001</v>
      </c>
      <c r="AQ108" s="9">
        <v>13.198</v>
      </c>
      <c r="AR108" s="9">
        <v>8.8780000000000001</v>
      </c>
      <c r="AS108" s="9">
        <v>4.32</v>
      </c>
      <c r="AT108" s="9">
        <v>21.774999999999999</v>
      </c>
      <c r="AU108" s="9">
        <v>7.1159999999999997</v>
      </c>
      <c r="AV108" s="9">
        <v>14.659000000000001</v>
      </c>
      <c r="AW108" s="9">
        <v>265.346</v>
      </c>
      <c r="AX108" s="9">
        <v>143.101</v>
      </c>
      <c r="AY108" s="9">
        <v>122.245</v>
      </c>
      <c r="AZ108" s="9">
        <v>138.94300000000001</v>
      </c>
      <c r="BA108" s="9">
        <v>103.15</v>
      </c>
      <c r="BB108" s="9">
        <v>35.792999999999999</v>
      </c>
      <c r="BC108" s="9">
        <v>126.40300000000001</v>
      </c>
      <c r="BD108" s="9">
        <v>39.951999999999998</v>
      </c>
      <c r="BE108" s="9">
        <v>86.450999999999993</v>
      </c>
      <c r="BF108" s="9">
        <v>160.727</v>
      </c>
      <c r="BG108" s="9">
        <v>117.2</v>
      </c>
      <c r="BH108" s="9">
        <v>43.527000000000001</v>
      </c>
      <c r="BI108" s="9">
        <v>129.488</v>
      </c>
      <c r="BJ108" s="9">
        <v>40.094999999999999</v>
      </c>
      <c r="BK108" s="9">
        <v>89.391999999999996</v>
      </c>
      <c r="BL108" s="9">
        <v>141.41200000000001</v>
      </c>
      <c r="BM108" s="9">
        <v>49.481999999999999</v>
      </c>
      <c r="BN108" s="9">
        <v>91.93</v>
      </c>
      <c r="BO108" s="9">
        <v>2721.6309999999999</v>
      </c>
      <c r="BP108" s="9">
        <v>1396.0170000000001</v>
      </c>
      <c r="BQ108" s="9">
        <v>1325.615</v>
      </c>
      <c r="BR108" s="9">
        <v>2075.0239999999999</v>
      </c>
      <c r="BS108" s="9">
        <v>1264.0999999999999</v>
      </c>
      <c r="BT108" s="9">
        <v>810.92399999999998</v>
      </c>
      <c r="BU108" s="9">
        <v>646.60699999999997</v>
      </c>
      <c r="BV108" s="9">
        <v>131.917</v>
      </c>
      <c r="BW108" s="9">
        <v>514.69100000000003</v>
      </c>
      <c r="BX108" s="9">
        <v>242.41900000000001</v>
      </c>
      <c r="BY108" s="9">
        <v>120.40900000000001</v>
      </c>
      <c r="BZ108" s="9">
        <v>122.01</v>
      </c>
      <c r="CA108" s="9">
        <v>53.095999999999997</v>
      </c>
      <c r="CB108" s="9">
        <v>30.259</v>
      </c>
      <c r="CC108" s="9">
        <v>22.837</v>
      </c>
      <c r="CD108" s="9">
        <v>22.372</v>
      </c>
      <c r="CE108" s="9">
        <v>19.03</v>
      </c>
      <c r="CF108" s="9">
        <v>3.3420000000000001</v>
      </c>
      <c r="CG108" s="9">
        <v>13.512</v>
      </c>
      <c r="CH108" s="9">
        <v>11.859</v>
      </c>
      <c r="CI108" s="9">
        <v>1.653</v>
      </c>
      <c r="CJ108" s="9">
        <v>8.86</v>
      </c>
      <c r="CK108" s="9">
        <v>7.1710000000000003</v>
      </c>
      <c r="CL108" s="9">
        <v>1.6890000000000001</v>
      </c>
      <c r="CM108" s="9">
        <v>30.724</v>
      </c>
      <c r="CN108" s="9">
        <v>11.228999999999999</v>
      </c>
      <c r="CO108" s="9">
        <v>19.495000000000001</v>
      </c>
      <c r="CP108" s="9">
        <v>216.87299999999999</v>
      </c>
      <c r="CQ108" s="9">
        <v>107.41200000000001</v>
      </c>
      <c r="CR108" s="9">
        <v>109.462</v>
      </c>
      <c r="CS108" s="9">
        <v>97.632000000000005</v>
      </c>
      <c r="CT108" s="9">
        <v>69.638999999999996</v>
      </c>
      <c r="CU108" s="9">
        <v>27.992999999999999</v>
      </c>
      <c r="CV108" s="9">
        <v>119.242</v>
      </c>
      <c r="CW108" s="9">
        <v>37.773000000000003</v>
      </c>
      <c r="CX108" s="9">
        <v>81.468999999999994</v>
      </c>
      <c r="CY108" s="9">
        <v>111.521</v>
      </c>
      <c r="CZ108" s="9">
        <v>81.230999999999995</v>
      </c>
      <c r="DA108" s="9">
        <v>30.291</v>
      </c>
      <c r="DB108" s="9">
        <v>130.898</v>
      </c>
      <c r="DC108" s="9">
        <v>39.177999999999997</v>
      </c>
      <c r="DD108" s="9">
        <v>91.72</v>
      </c>
      <c r="DE108" s="9">
        <v>132.75399999999999</v>
      </c>
      <c r="DF108" s="9">
        <v>49.631</v>
      </c>
      <c r="DG108" s="9">
        <v>83.122</v>
      </c>
      <c r="DH108" s="9">
        <v>2670.1410000000001</v>
      </c>
      <c r="DI108" s="9">
        <v>1464.223</v>
      </c>
      <c r="DJ108" s="9">
        <v>1205.9190000000001</v>
      </c>
      <c r="DK108" s="9">
        <v>1674.64</v>
      </c>
      <c r="DL108" s="9">
        <v>1097.0319999999999</v>
      </c>
      <c r="DM108" s="9">
        <v>577.60699999999997</v>
      </c>
      <c r="DN108" s="9">
        <v>995.50199999999995</v>
      </c>
      <c r="DO108" s="9">
        <v>367.19</v>
      </c>
      <c r="DP108" s="9">
        <v>628.31100000000004</v>
      </c>
      <c r="DQ108" s="9">
        <v>225.83</v>
      </c>
      <c r="DR108" s="9">
        <v>134.69800000000001</v>
      </c>
      <c r="DS108" s="9">
        <v>91.131</v>
      </c>
      <c r="DT108" s="9">
        <v>73.736000000000004</v>
      </c>
      <c r="DU108" s="9">
        <v>50.033000000000001</v>
      </c>
      <c r="DV108" s="9">
        <v>23.702999999999999</v>
      </c>
      <c r="DW108" s="9">
        <v>30.106999999999999</v>
      </c>
      <c r="DX108" s="9">
        <v>24.724</v>
      </c>
      <c r="DY108" s="9">
        <v>5.383</v>
      </c>
      <c r="DZ108" s="9">
        <v>16.599</v>
      </c>
      <c r="EA108" s="9">
        <v>12.811</v>
      </c>
      <c r="EB108" s="9">
        <v>3.7879999999999998</v>
      </c>
      <c r="EC108" s="9">
        <v>13.507</v>
      </c>
      <c r="ED108" s="9">
        <v>11.913</v>
      </c>
      <c r="EE108" s="9">
        <v>1.595</v>
      </c>
      <c r="EF108" s="9">
        <v>43.628999999999998</v>
      </c>
      <c r="EG108" s="9">
        <v>25.309000000000001</v>
      </c>
      <c r="EH108" s="9">
        <v>18.32</v>
      </c>
      <c r="EI108" s="9">
        <v>168.79599999999999</v>
      </c>
      <c r="EJ108" s="9">
        <v>96.233999999999995</v>
      </c>
      <c r="EK108" s="9">
        <v>72.561999999999998</v>
      </c>
      <c r="EL108" s="9">
        <v>67.813000000000002</v>
      </c>
      <c r="EM108" s="9">
        <v>52.826999999999998</v>
      </c>
      <c r="EN108" s="9">
        <v>14.986000000000001</v>
      </c>
      <c r="EO108" s="9">
        <v>100.98399999999999</v>
      </c>
      <c r="EP108" s="9">
        <v>43.406999999999996</v>
      </c>
      <c r="EQ108" s="9">
        <v>57.576000000000001</v>
      </c>
      <c r="ER108" s="9">
        <v>93.180999999999997</v>
      </c>
      <c r="ES108" s="9">
        <v>74.19</v>
      </c>
      <c r="ET108" s="9">
        <v>18.991</v>
      </c>
      <c r="EU108" s="9">
        <v>132.648</v>
      </c>
      <c r="EV108" s="9">
        <v>60.509</v>
      </c>
      <c r="EW108" s="9">
        <v>72.14</v>
      </c>
      <c r="EX108" s="9">
        <v>117.583</v>
      </c>
      <c r="EY108" s="9">
        <v>56.219000000000001</v>
      </c>
      <c r="EZ108" s="9">
        <v>61.363999999999997</v>
      </c>
      <c r="FA108" s="9">
        <v>2015.453</v>
      </c>
      <c r="FB108" s="9">
        <v>1068.6690000000001</v>
      </c>
      <c r="FC108" s="9">
        <v>946.78399999999999</v>
      </c>
      <c r="FD108" s="9">
        <v>1381.9659999999999</v>
      </c>
      <c r="FE108" s="9">
        <v>884.23299999999995</v>
      </c>
      <c r="FF108" s="9">
        <v>497.733</v>
      </c>
      <c r="FG108" s="9">
        <v>633.48699999999997</v>
      </c>
      <c r="FH108" s="9">
        <v>184.43600000000001</v>
      </c>
      <c r="FI108" s="9">
        <v>449.05099999999999</v>
      </c>
      <c r="FJ108" s="9">
        <v>166.51499999999999</v>
      </c>
      <c r="FK108" s="9">
        <v>96.429000000000002</v>
      </c>
      <c r="FL108" s="9">
        <v>70.085999999999999</v>
      </c>
      <c r="FM108" s="9">
        <v>45.091999999999999</v>
      </c>
      <c r="FN108" s="9">
        <v>28.837</v>
      </c>
      <c r="FO108" s="9">
        <v>16.254999999999999</v>
      </c>
      <c r="FP108" s="9">
        <v>23.065000000000001</v>
      </c>
      <c r="FQ108" s="9">
        <v>18.108000000000001</v>
      </c>
      <c r="FR108" s="9">
        <v>4.9569999999999999</v>
      </c>
      <c r="FS108" s="9">
        <v>13.507</v>
      </c>
      <c r="FT108" s="9">
        <v>9.8170000000000002</v>
      </c>
      <c r="FU108" s="9">
        <v>3.69</v>
      </c>
      <c r="FV108" s="9">
        <v>9.5579999999999998</v>
      </c>
      <c r="FW108" s="9">
        <v>8.2910000000000004</v>
      </c>
      <c r="FX108" s="9">
        <v>1.266</v>
      </c>
      <c r="FY108" s="9">
        <v>22.027000000000001</v>
      </c>
      <c r="FZ108" s="9">
        <v>10.728999999999999</v>
      </c>
      <c r="GA108" s="9">
        <v>11.298</v>
      </c>
      <c r="GB108" s="9">
        <v>133.495</v>
      </c>
      <c r="GC108" s="9">
        <v>75.656999999999996</v>
      </c>
      <c r="GD108" s="9">
        <v>57.838000000000001</v>
      </c>
      <c r="GE108" s="9">
        <v>58.326000000000001</v>
      </c>
      <c r="GF108" s="9">
        <v>45.648000000000003</v>
      </c>
      <c r="GG108" s="9">
        <v>12.679</v>
      </c>
      <c r="GH108" s="9">
        <v>75.168999999999997</v>
      </c>
      <c r="GI108" s="9">
        <v>30.009</v>
      </c>
      <c r="GJ108" s="9">
        <v>45.16</v>
      </c>
      <c r="GK108" s="9">
        <v>76.736999999999995</v>
      </c>
      <c r="GL108" s="9">
        <v>60.478999999999999</v>
      </c>
      <c r="GM108" s="9">
        <v>16.257999999999999</v>
      </c>
      <c r="GN108" s="9">
        <v>89.778000000000006</v>
      </c>
      <c r="GO108" s="9">
        <v>35.950000000000003</v>
      </c>
      <c r="GP108" s="9">
        <v>53.826999999999998</v>
      </c>
      <c r="GQ108" s="9">
        <v>88.676000000000002</v>
      </c>
      <c r="GR108" s="9">
        <v>39.826000000000001</v>
      </c>
      <c r="GS108" s="9">
        <v>48.85</v>
      </c>
      <c r="GT108" s="9">
        <v>654.68899999999996</v>
      </c>
      <c r="GU108" s="9">
        <v>395.55399999999997</v>
      </c>
      <c r="GV108" s="9">
        <v>259.13499999999999</v>
      </c>
      <c r="GW108" s="9">
        <v>292.67399999999998</v>
      </c>
      <c r="GX108" s="9">
        <v>212.8</v>
      </c>
      <c r="GY108" s="9">
        <v>79.875</v>
      </c>
      <c r="GZ108" s="9">
        <v>362.01499999999999</v>
      </c>
      <c r="HA108" s="9">
        <v>182.75399999999999</v>
      </c>
      <c r="HB108" s="9">
        <v>179.26</v>
      </c>
      <c r="HC108" s="9">
        <v>59.314999999999998</v>
      </c>
      <c r="HD108" s="9">
        <v>38.268999999999998</v>
      </c>
      <c r="HE108" s="9">
        <v>21.045999999999999</v>
      </c>
      <c r="HF108" s="9">
        <v>28.643999999999998</v>
      </c>
      <c r="HG108" s="9">
        <v>21.196000000000002</v>
      </c>
      <c r="HH108" s="9">
        <v>7.4480000000000004</v>
      </c>
      <c r="HI108" s="9">
        <v>7.0419999999999998</v>
      </c>
      <c r="HJ108" s="9">
        <v>6.6159999999999997</v>
      </c>
      <c r="HK108" s="9">
        <v>0.42599999999999999</v>
      </c>
      <c r="HL108" s="9">
        <v>3.0920000000000001</v>
      </c>
      <c r="HM108" s="9">
        <v>2.9950000000000001</v>
      </c>
      <c r="HN108" s="9">
        <v>9.8000000000000004E-2</v>
      </c>
      <c r="HO108" s="9">
        <v>3.95</v>
      </c>
      <c r="HP108" s="9">
        <v>3.621</v>
      </c>
      <c r="HQ108" s="9">
        <v>0.32800000000000001</v>
      </c>
      <c r="HR108" s="9">
        <v>21.602</v>
      </c>
      <c r="HS108" s="9">
        <v>14.58</v>
      </c>
      <c r="HT108" s="9">
        <v>7.0220000000000002</v>
      </c>
      <c r="HU108" s="9">
        <v>35.301000000000002</v>
      </c>
      <c r="HV108" s="9">
        <v>20.577999999999999</v>
      </c>
      <c r="HW108" s="9">
        <v>14.723000000000001</v>
      </c>
      <c r="HX108" s="9">
        <v>9.4860000000000007</v>
      </c>
      <c r="HY108" s="9">
        <v>7.1790000000000003</v>
      </c>
      <c r="HZ108" s="9">
        <v>2.3069999999999999</v>
      </c>
      <c r="IA108" s="9">
        <v>25.815000000000001</v>
      </c>
      <c r="IB108" s="9">
        <v>13.398</v>
      </c>
      <c r="IC108" s="9">
        <v>12.416</v>
      </c>
      <c r="ID108" s="9">
        <v>16.443999999999999</v>
      </c>
      <c r="IE108" s="9">
        <v>13.711</v>
      </c>
      <c r="IF108" s="9">
        <v>2.7330000000000001</v>
      </c>
      <c r="IG108" s="9">
        <v>42.871000000000002</v>
      </c>
      <c r="IH108" s="9">
        <v>24.558</v>
      </c>
      <c r="II108" s="9">
        <v>18.312000000000001</v>
      </c>
      <c r="IJ108" s="9">
        <v>28.907</v>
      </c>
      <c r="IK108" s="9">
        <v>16.393000000000001</v>
      </c>
      <c r="IL108" s="9">
        <v>12.513999999999999</v>
      </c>
      <c r="IM108" s="9">
        <v>4239.8680000000004</v>
      </c>
      <c r="IN108" s="9">
        <v>2228.7310000000002</v>
      </c>
      <c r="IO108" s="9">
        <v>2011.1369999999999</v>
      </c>
      <c r="IP108" s="9">
        <v>3003.8020000000001</v>
      </c>
      <c r="IQ108" s="9">
        <v>1829.4390000000001</v>
      </c>
    </row>
    <row r="109" spans="1:251">
      <c r="A109" s="10">
        <v>44805</v>
      </c>
      <c r="B109" s="9">
        <v>12.599</v>
      </c>
      <c r="C109" s="9">
        <v>10.231</v>
      </c>
      <c r="D109" s="9">
        <v>278.31200000000001</v>
      </c>
      <c r="E109" s="9">
        <v>154.167</v>
      </c>
      <c r="F109" s="9">
        <v>124.146</v>
      </c>
      <c r="G109" s="9">
        <v>151.22900000000001</v>
      </c>
      <c r="H109" s="9">
        <v>103.43</v>
      </c>
      <c r="I109" s="9">
        <v>47.798999999999999</v>
      </c>
      <c r="J109" s="9">
        <v>127.083</v>
      </c>
      <c r="K109" s="9">
        <v>50.737000000000002</v>
      </c>
      <c r="L109" s="9">
        <v>76.346000000000004</v>
      </c>
      <c r="M109" s="9">
        <v>170.71100000000001</v>
      </c>
      <c r="N109" s="9">
        <v>118.38800000000001</v>
      </c>
      <c r="O109" s="9">
        <v>52.323</v>
      </c>
      <c r="P109" s="9">
        <v>136.49799999999999</v>
      </c>
      <c r="Q109" s="9">
        <v>54.914000000000001</v>
      </c>
      <c r="R109" s="9">
        <v>81.582999999999998</v>
      </c>
      <c r="S109" s="9">
        <v>144.667</v>
      </c>
      <c r="T109" s="9">
        <v>64.507999999999996</v>
      </c>
      <c r="U109" s="9">
        <v>80.159000000000006</v>
      </c>
      <c r="V109" s="9">
        <v>3057.0369999999998</v>
      </c>
      <c r="W109" s="9">
        <v>1595.865</v>
      </c>
      <c r="X109" s="9">
        <v>1461.173</v>
      </c>
      <c r="Y109" s="9">
        <v>2341.7730000000001</v>
      </c>
      <c r="Z109" s="9">
        <v>1462.4680000000001</v>
      </c>
      <c r="AA109" s="9">
        <v>879.30499999999995</v>
      </c>
      <c r="AB109" s="9">
        <v>715.26499999999999</v>
      </c>
      <c r="AC109" s="9">
        <v>133.39699999999999</v>
      </c>
      <c r="AD109" s="9">
        <v>581.86800000000005</v>
      </c>
      <c r="AE109" s="9">
        <v>272.976</v>
      </c>
      <c r="AF109" s="9">
        <v>149.34399999999999</v>
      </c>
      <c r="AG109" s="9">
        <v>123.631</v>
      </c>
      <c r="AH109" s="9">
        <v>40.261000000000003</v>
      </c>
      <c r="AI109" s="9">
        <v>23.887</v>
      </c>
      <c r="AJ109" s="9">
        <v>16.373999999999999</v>
      </c>
      <c r="AK109" s="9">
        <v>22.382999999999999</v>
      </c>
      <c r="AL109" s="9">
        <v>16.626999999999999</v>
      </c>
      <c r="AM109" s="9">
        <v>5.7560000000000002</v>
      </c>
      <c r="AN109" s="9">
        <v>9.4860000000000007</v>
      </c>
      <c r="AO109" s="9">
        <v>6.2560000000000002</v>
      </c>
      <c r="AP109" s="9">
        <v>3.2309999999999999</v>
      </c>
      <c r="AQ109" s="9">
        <v>12.896000000000001</v>
      </c>
      <c r="AR109" s="9">
        <v>10.371</v>
      </c>
      <c r="AS109" s="9">
        <v>2.5249999999999999</v>
      </c>
      <c r="AT109" s="9">
        <v>17.878</v>
      </c>
      <c r="AU109" s="9">
        <v>7.26</v>
      </c>
      <c r="AV109" s="9">
        <v>10.618</v>
      </c>
      <c r="AW109" s="9">
        <v>245.82499999999999</v>
      </c>
      <c r="AX109" s="9">
        <v>132.91300000000001</v>
      </c>
      <c r="AY109" s="9">
        <v>112.91200000000001</v>
      </c>
      <c r="AZ109" s="9">
        <v>128.45099999999999</v>
      </c>
      <c r="BA109" s="9">
        <v>93.293000000000006</v>
      </c>
      <c r="BB109" s="9">
        <v>35.158000000000001</v>
      </c>
      <c r="BC109" s="9">
        <v>117.374</v>
      </c>
      <c r="BD109" s="9">
        <v>39.619999999999997</v>
      </c>
      <c r="BE109" s="9">
        <v>77.754000000000005</v>
      </c>
      <c r="BF109" s="9">
        <v>146.727</v>
      </c>
      <c r="BG109" s="9">
        <v>106.834</v>
      </c>
      <c r="BH109" s="9">
        <v>39.893000000000001</v>
      </c>
      <c r="BI109" s="9">
        <v>126.249</v>
      </c>
      <c r="BJ109" s="9">
        <v>42.51</v>
      </c>
      <c r="BK109" s="9">
        <v>83.739000000000004</v>
      </c>
      <c r="BL109" s="9">
        <v>126.86</v>
      </c>
      <c r="BM109" s="9">
        <v>45.875</v>
      </c>
      <c r="BN109" s="9">
        <v>80.984999999999999</v>
      </c>
      <c r="BO109" s="9">
        <v>2705.395</v>
      </c>
      <c r="BP109" s="9">
        <v>1383.2449999999999</v>
      </c>
      <c r="BQ109" s="9">
        <v>1322.15</v>
      </c>
      <c r="BR109" s="9">
        <v>2064.9740000000002</v>
      </c>
      <c r="BS109" s="9">
        <v>1249.2180000000001</v>
      </c>
      <c r="BT109" s="9">
        <v>815.75599999999997</v>
      </c>
      <c r="BU109" s="9">
        <v>640.42100000000005</v>
      </c>
      <c r="BV109" s="9">
        <v>134.02699999999999</v>
      </c>
      <c r="BW109" s="9">
        <v>506.39400000000001</v>
      </c>
      <c r="BX109" s="9">
        <v>241.041</v>
      </c>
      <c r="BY109" s="9">
        <v>121.986</v>
      </c>
      <c r="BZ109" s="9">
        <v>119.05500000000001</v>
      </c>
      <c r="CA109" s="9">
        <v>51.868000000000002</v>
      </c>
      <c r="CB109" s="9">
        <v>25.204999999999998</v>
      </c>
      <c r="CC109" s="9">
        <v>26.663</v>
      </c>
      <c r="CD109" s="9">
        <v>21.318999999999999</v>
      </c>
      <c r="CE109" s="9">
        <v>12.867000000000001</v>
      </c>
      <c r="CF109" s="9">
        <v>8.452</v>
      </c>
      <c r="CG109" s="9">
        <v>10.635</v>
      </c>
      <c r="CH109" s="9">
        <v>5.6710000000000003</v>
      </c>
      <c r="CI109" s="9">
        <v>4.9640000000000004</v>
      </c>
      <c r="CJ109" s="9">
        <v>10.683999999999999</v>
      </c>
      <c r="CK109" s="9">
        <v>7.1970000000000001</v>
      </c>
      <c r="CL109" s="9">
        <v>3.488</v>
      </c>
      <c r="CM109" s="9">
        <v>30.548999999999999</v>
      </c>
      <c r="CN109" s="9">
        <v>12.337999999999999</v>
      </c>
      <c r="CO109" s="9">
        <v>18.210999999999999</v>
      </c>
      <c r="CP109" s="9">
        <v>211.02500000000001</v>
      </c>
      <c r="CQ109" s="9">
        <v>108.124</v>
      </c>
      <c r="CR109" s="9">
        <v>102.901</v>
      </c>
      <c r="CS109" s="9">
        <v>94.527000000000001</v>
      </c>
      <c r="CT109" s="9">
        <v>69.81</v>
      </c>
      <c r="CU109" s="9">
        <v>24.716999999999999</v>
      </c>
      <c r="CV109" s="9">
        <v>116.498</v>
      </c>
      <c r="CW109" s="9">
        <v>38.314</v>
      </c>
      <c r="CX109" s="9">
        <v>78.183999999999997</v>
      </c>
      <c r="CY109" s="9">
        <v>114.188</v>
      </c>
      <c r="CZ109" s="9">
        <v>81.343000000000004</v>
      </c>
      <c r="DA109" s="9">
        <v>32.844999999999999</v>
      </c>
      <c r="DB109" s="9">
        <v>126.854</v>
      </c>
      <c r="DC109" s="9">
        <v>40.643000000000001</v>
      </c>
      <c r="DD109" s="9">
        <v>86.210999999999999</v>
      </c>
      <c r="DE109" s="9">
        <v>127.133</v>
      </c>
      <c r="DF109" s="9">
        <v>43.984999999999999</v>
      </c>
      <c r="DG109" s="9">
        <v>83.147999999999996</v>
      </c>
      <c r="DH109" s="9">
        <v>2673.2469999999998</v>
      </c>
      <c r="DI109" s="9">
        <v>1472.056</v>
      </c>
      <c r="DJ109" s="9">
        <v>1201.191</v>
      </c>
      <c r="DK109" s="9">
        <v>1686.7470000000001</v>
      </c>
      <c r="DL109" s="9">
        <v>1101.6320000000001</v>
      </c>
      <c r="DM109" s="9">
        <v>585.11400000000003</v>
      </c>
      <c r="DN109" s="9">
        <v>986.5</v>
      </c>
      <c r="DO109" s="9">
        <v>370.42399999999998</v>
      </c>
      <c r="DP109" s="9">
        <v>616.077</v>
      </c>
      <c r="DQ109" s="9">
        <v>221.93799999999999</v>
      </c>
      <c r="DR109" s="9">
        <v>129.02600000000001</v>
      </c>
      <c r="DS109" s="9">
        <v>92.912000000000006</v>
      </c>
      <c r="DT109" s="9">
        <v>73.682000000000002</v>
      </c>
      <c r="DU109" s="9">
        <v>42.755000000000003</v>
      </c>
      <c r="DV109" s="9">
        <v>30.927</v>
      </c>
      <c r="DW109" s="9">
        <v>30.457000000000001</v>
      </c>
      <c r="DX109" s="9">
        <v>21.574999999999999</v>
      </c>
      <c r="DY109" s="9">
        <v>8.8819999999999997</v>
      </c>
      <c r="DZ109" s="9">
        <v>17.666</v>
      </c>
      <c r="EA109" s="9">
        <v>12.727</v>
      </c>
      <c r="EB109" s="9">
        <v>4.9390000000000001</v>
      </c>
      <c r="EC109" s="9">
        <v>12.792</v>
      </c>
      <c r="ED109" s="9">
        <v>8.8490000000000002</v>
      </c>
      <c r="EE109" s="9">
        <v>3.9430000000000001</v>
      </c>
      <c r="EF109" s="9">
        <v>43.223999999999997</v>
      </c>
      <c r="EG109" s="9">
        <v>21.18</v>
      </c>
      <c r="EH109" s="9">
        <v>22.045000000000002</v>
      </c>
      <c r="EI109" s="9">
        <v>168.06399999999999</v>
      </c>
      <c r="EJ109" s="9">
        <v>96.744</v>
      </c>
      <c r="EK109" s="9">
        <v>71.319999999999993</v>
      </c>
      <c r="EL109" s="9">
        <v>61.186</v>
      </c>
      <c r="EM109" s="9">
        <v>43.747999999999998</v>
      </c>
      <c r="EN109" s="9">
        <v>17.437000000000001</v>
      </c>
      <c r="EO109" s="9">
        <v>106.879</v>
      </c>
      <c r="EP109" s="9">
        <v>52.996000000000002</v>
      </c>
      <c r="EQ109" s="9">
        <v>53.883000000000003</v>
      </c>
      <c r="ER109" s="9">
        <v>88.210999999999999</v>
      </c>
      <c r="ES109" s="9">
        <v>63.353999999999999</v>
      </c>
      <c r="ET109" s="9">
        <v>24.856999999999999</v>
      </c>
      <c r="EU109" s="9">
        <v>133.726</v>
      </c>
      <c r="EV109" s="9">
        <v>65.671999999999997</v>
      </c>
      <c r="EW109" s="9">
        <v>68.054000000000002</v>
      </c>
      <c r="EX109" s="9">
        <v>124.544</v>
      </c>
      <c r="EY109" s="9">
        <v>65.721999999999994</v>
      </c>
      <c r="EZ109" s="9">
        <v>58.822000000000003</v>
      </c>
      <c r="FA109" s="9">
        <v>2013.2080000000001</v>
      </c>
      <c r="FB109" s="9">
        <v>1075.3150000000001</v>
      </c>
      <c r="FC109" s="9">
        <v>937.89300000000003</v>
      </c>
      <c r="FD109" s="9">
        <v>1392.008</v>
      </c>
      <c r="FE109" s="9">
        <v>887.08199999999999</v>
      </c>
      <c r="FF109" s="9">
        <v>504.92500000000001</v>
      </c>
      <c r="FG109" s="9">
        <v>621.20100000000002</v>
      </c>
      <c r="FH109" s="9">
        <v>188.233</v>
      </c>
      <c r="FI109" s="9">
        <v>432.96800000000002</v>
      </c>
      <c r="FJ109" s="9">
        <v>159.697</v>
      </c>
      <c r="FK109" s="9">
        <v>91.787000000000006</v>
      </c>
      <c r="FL109" s="9">
        <v>67.91</v>
      </c>
      <c r="FM109" s="9">
        <v>46.328000000000003</v>
      </c>
      <c r="FN109" s="9">
        <v>24.408999999999999</v>
      </c>
      <c r="FO109" s="9">
        <v>21.919</v>
      </c>
      <c r="FP109" s="9">
        <v>23.783999999999999</v>
      </c>
      <c r="FQ109" s="9">
        <v>15.282</v>
      </c>
      <c r="FR109" s="9">
        <v>8.5020000000000007</v>
      </c>
      <c r="FS109" s="9">
        <v>13.141</v>
      </c>
      <c r="FT109" s="9">
        <v>8.5820000000000007</v>
      </c>
      <c r="FU109" s="9">
        <v>4.5590000000000002</v>
      </c>
      <c r="FV109" s="9">
        <v>10.643000000000001</v>
      </c>
      <c r="FW109" s="9">
        <v>6.7</v>
      </c>
      <c r="FX109" s="9">
        <v>3.9430000000000001</v>
      </c>
      <c r="FY109" s="9">
        <v>22.544</v>
      </c>
      <c r="FZ109" s="9">
        <v>9.1270000000000007</v>
      </c>
      <c r="GA109" s="9">
        <v>13.417</v>
      </c>
      <c r="GB109" s="9">
        <v>125.46299999999999</v>
      </c>
      <c r="GC109" s="9">
        <v>73.129000000000005</v>
      </c>
      <c r="GD109" s="9">
        <v>52.334000000000003</v>
      </c>
      <c r="GE109" s="9">
        <v>54.92</v>
      </c>
      <c r="GF109" s="9">
        <v>39.183</v>
      </c>
      <c r="GG109" s="9">
        <v>15.737</v>
      </c>
      <c r="GH109" s="9">
        <v>70.543000000000006</v>
      </c>
      <c r="GI109" s="9">
        <v>33.945999999999998</v>
      </c>
      <c r="GJ109" s="9">
        <v>36.597000000000001</v>
      </c>
      <c r="GK109" s="9">
        <v>75.753</v>
      </c>
      <c r="GL109" s="9">
        <v>52.975999999999999</v>
      </c>
      <c r="GM109" s="9">
        <v>22.777000000000001</v>
      </c>
      <c r="GN109" s="9">
        <v>83.942999999999998</v>
      </c>
      <c r="GO109" s="9">
        <v>38.81</v>
      </c>
      <c r="GP109" s="9">
        <v>45.133000000000003</v>
      </c>
      <c r="GQ109" s="9">
        <v>83.683999999999997</v>
      </c>
      <c r="GR109" s="9">
        <v>42.529000000000003</v>
      </c>
      <c r="GS109" s="9">
        <v>41.155000000000001</v>
      </c>
      <c r="GT109" s="9">
        <v>660.03899999999999</v>
      </c>
      <c r="GU109" s="9">
        <v>396.74099999999999</v>
      </c>
      <c r="GV109" s="9">
        <v>263.298</v>
      </c>
      <c r="GW109" s="9">
        <v>294.73899999999998</v>
      </c>
      <c r="GX109" s="9">
        <v>214.55</v>
      </c>
      <c r="GY109" s="9">
        <v>80.188999999999993</v>
      </c>
      <c r="GZ109" s="9">
        <v>365.3</v>
      </c>
      <c r="HA109" s="9">
        <v>182.191</v>
      </c>
      <c r="HB109" s="9">
        <v>183.10900000000001</v>
      </c>
      <c r="HC109" s="9">
        <v>62.241</v>
      </c>
      <c r="HD109" s="9">
        <v>37.238999999999997</v>
      </c>
      <c r="HE109" s="9">
        <v>25.001000000000001</v>
      </c>
      <c r="HF109" s="9">
        <v>27.353999999999999</v>
      </c>
      <c r="HG109" s="9">
        <v>18.346</v>
      </c>
      <c r="HH109" s="9">
        <v>9.0079999999999991</v>
      </c>
      <c r="HI109" s="9">
        <v>6.6740000000000004</v>
      </c>
      <c r="HJ109" s="9">
        <v>6.2930000000000001</v>
      </c>
      <c r="HK109" s="9">
        <v>0.38</v>
      </c>
      <c r="HL109" s="9">
        <v>4.5250000000000004</v>
      </c>
      <c r="HM109" s="9">
        <v>4.1440000000000001</v>
      </c>
      <c r="HN109" s="9">
        <v>0.38</v>
      </c>
      <c r="HO109" s="9">
        <v>2.149</v>
      </c>
      <c r="HP109" s="9">
        <v>2.149</v>
      </c>
      <c r="HQ109" s="9">
        <v>0</v>
      </c>
      <c r="HR109" s="9">
        <v>20.681000000000001</v>
      </c>
      <c r="HS109" s="9">
        <v>12.052</v>
      </c>
      <c r="HT109" s="9">
        <v>8.6280000000000001</v>
      </c>
      <c r="HU109" s="9">
        <v>42.600999999999999</v>
      </c>
      <c r="HV109" s="9">
        <v>23.614000000000001</v>
      </c>
      <c r="HW109" s="9">
        <v>18.986999999999998</v>
      </c>
      <c r="HX109" s="9">
        <v>6.266</v>
      </c>
      <c r="HY109" s="9">
        <v>4.5650000000000004</v>
      </c>
      <c r="HZ109" s="9">
        <v>1.7</v>
      </c>
      <c r="IA109" s="9">
        <v>36.335999999999999</v>
      </c>
      <c r="IB109" s="9">
        <v>19.048999999999999</v>
      </c>
      <c r="IC109" s="9">
        <v>17.286000000000001</v>
      </c>
      <c r="ID109" s="9">
        <v>12.458</v>
      </c>
      <c r="IE109" s="9">
        <v>10.377000000000001</v>
      </c>
      <c r="IF109" s="9">
        <v>2.08</v>
      </c>
      <c r="IG109" s="9">
        <v>49.783000000000001</v>
      </c>
      <c r="IH109" s="9">
        <v>26.861999999999998</v>
      </c>
      <c r="II109" s="9">
        <v>22.920999999999999</v>
      </c>
      <c r="IJ109" s="9">
        <v>40.86</v>
      </c>
      <c r="IK109" s="9">
        <v>23.193999999999999</v>
      </c>
      <c r="IL109" s="9">
        <v>17.667000000000002</v>
      </c>
      <c r="IM109" s="9">
        <v>4273.8050000000003</v>
      </c>
      <c r="IN109" s="9">
        <v>2246.6210000000001</v>
      </c>
      <c r="IO109" s="9">
        <v>2027.183</v>
      </c>
      <c r="IP109" s="9">
        <v>3010.0419999999999</v>
      </c>
      <c r="IQ109" s="9">
        <v>1820.144</v>
      </c>
    </row>
    <row r="110" spans="1:251">
      <c r="A110" s="10">
        <v>44835</v>
      </c>
      <c r="B110" s="9">
        <v>10.346</v>
      </c>
      <c r="C110" s="9">
        <v>13.576000000000001</v>
      </c>
      <c r="D110" s="9">
        <v>305.452</v>
      </c>
      <c r="E110" s="9">
        <v>179.143</v>
      </c>
      <c r="F110" s="9">
        <v>126.309</v>
      </c>
      <c r="G110" s="9">
        <v>165.42500000000001</v>
      </c>
      <c r="H110" s="9">
        <v>121.956</v>
      </c>
      <c r="I110" s="9">
        <v>43.469000000000001</v>
      </c>
      <c r="J110" s="9">
        <v>140.02699999999999</v>
      </c>
      <c r="K110" s="9">
        <v>57.186999999999998</v>
      </c>
      <c r="L110" s="9">
        <v>82.84</v>
      </c>
      <c r="M110" s="9">
        <v>182.61500000000001</v>
      </c>
      <c r="N110" s="9">
        <v>132.39699999999999</v>
      </c>
      <c r="O110" s="9">
        <v>50.218000000000004</v>
      </c>
      <c r="P110" s="9">
        <v>150.10900000000001</v>
      </c>
      <c r="Q110" s="9">
        <v>59.996000000000002</v>
      </c>
      <c r="R110" s="9">
        <v>90.113</v>
      </c>
      <c r="S110" s="9">
        <v>152.554</v>
      </c>
      <c r="T110" s="9">
        <v>64.429000000000002</v>
      </c>
      <c r="U110" s="9">
        <v>88.125</v>
      </c>
      <c r="V110" s="9">
        <v>3073.9029999999998</v>
      </c>
      <c r="W110" s="9">
        <v>1613.29</v>
      </c>
      <c r="X110" s="9">
        <v>1460.6120000000001</v>
      </c>
      <c r="Y110" s="9">
        <v>2362.529</v>
      </c>
      <c r="Z110" s="9">
        <v>1478.614</v>
      </c>
      <c r="AA110" s="9">
        <v>883.91499999999996</v>
      </c>
      <c r="AB110" s="9">
        <v>711.37400000000002</v>
      </c>
      <c r="AC110" s="9">
        <v>134.67699999999999</v>
      </c>
      <c r="AD110" s="9">
        <v>576.697</v>
      </c>
      <c r="AE110" s="9">
        <v>291.33100000000002</v>
      </c>
      <c r="AF110" s="9">
        <v>158.251</v>
      </c>
      <c r="AG110" s="9">
        <v>133.08000000000001</v>
      </c>
      <c r="AH110" s="9">
        <v>49.713000000000001</v>
      </c>
      <c r="AI110" s="9">
        <v>25.605</v>
      </c>
      <c r="AJ110" s="9">
        <v>24.108000000000001</v>
      </c>
      <c r="AK110" s="9">
        <v>25.654</v>
      </c>
      <c r="AL110" s="9">
        <v>17.88</v>
      </c>
      <c r="AM110" s="9">
        <v>7.774</v>
      </c>
      <c r="AN110" s="9">
        <v>14.266999999999999</v>
      </c>
      <c r="AO110" s="9">
        <v>8.9149999999999991</v>
      </c>
      <c r="AP110" s="9">
        <v>5.3520000000000003</v>
      </c>
      <c r="AQ110" s="9">
        <v>11.387</v>
      </c>
      <c r="AR110" s="9">
        <v>8.9649999999999999</v>
      </c>
      <c r="AS110" s="9">
        <v>2.4220000000000002</v>
      </c>
      <c r="AT110" s="9">
        <v>24.059000000000001</v>
      </c>
      <c r="AU110" s="9">
        <v>7.7249999999999996</v>
      </c>
      <c r="AV110" s="9">
        <v>16.334</v>
      </c>
      <c r="AW110" s="9">
        <v>259.75799999999998</v>
      </c>
      <c r="AX110" s="9">
        <v>142.804</v>
      </c>
      <c r="AY110" s="9">
        <v>116.95399999999999</v>
      </c>
      <c r="AZ110" s="9">
        <v>148.83600000000001</v>
      </c>
      <c r="BA110" s="9">
        <v>104.937</v>
      </c>
      <c r="BB110" s="9">
        <v>43.899000000000001</v>
      </c>
      <c r="BC110" s="9">
        <v>110.922</v>
      </c>
      <c r="BD110" s="9">
        <v>37.866999999999997</v>
      </c>
      <c r="BE110" s="9">
        <v>73.055000000000007</v>
      </c>
      <c r="BF110" s="9">
        <v>167.803</v>
      </c>
      <c r="BG110" s="9">
        <v>117.619</v>
      </c>
      <c r="BH110" s="9">
        <v>50.183999999999997</v>
      </c>
      <c r="BI110" s="9">
        <v>123.52800000000001</v>
      </c>
      <c r="BJ110" s="9">
        <v>40.631999999999998</v>
      </c>
      <c r="BK110" s="9">
        <v>82.896000000000001</v>
      </c>
      <c r="BL110" s="9">
        <v>125.18899999999999</v>
      </c>
      <c r="BM110" s="9">
        <v>46.781999999999996</v>
      </c>
      <c r="BN110" s="9">
        <v>78.406999999999996</v>
      </c>
      <c r="BO110" s="9">
        <v>2722.4989999999998</v>
      </c>
      <c r="BP110" s="9">
        <v>1390.5740000000001</v>
      </c>
      <c r="BQ110" s="9">
        <v>1331.925</v>
      </c>
      <c r="BR110" s="9">
        <v>2076.2530000000002</v>
      </c>
      <c r="BS110" s="9">
        <v>1248.8510000000001</v>
      </c>
      <c r="BT110" s="9">
        <v>827.40200000000004</v>
      </c>
      <c r="BU110" s="9">
        <v>646.245</v>
      </c>
      <c r="BV110" s="9">
        <v>141.72300000000001</v>
      </c>
      <c r="BW110" s="9">
        <v>504.52199999999999</v>
      </c>
      <c r="BX110" s="9">
        <v>224.81200000000001</v>
      </c>
      <c r="BY110" s="9">
        <v>118.06399999999999</v>
      </c>
      <c r="BZ110" s="9">
        <v>106.748</v>
      </c>
      <c r="CA110" s="9">
        <v>39.826000000000001</v>
      </c>
      <c r="CB110" s="9">
        <v>19.536999999999999</v>
      </c>
      <c r="CC110" s="9">
        <v>20.288</v>
      </c>
      <c r="CD110" s="9">
        <v>21.106000000000002</v>
      </c>
      <c r="CE110" s="9">
        <v>11.96</v>
      </c>
      <c r="CF110" s="9">
        <v>9.1460000000000008</v>
      </c>
      <c r="CG110" s="9">
        <v>13.247</v>
      </c>
      <c r="CH110" s="9">
        <v>7.9109999999999996</v>
      </c>
      <c r="CI110" s="9">
        <v>5.3360000000000003</v>
      </c>
      <c r="CJ110" s="9">
        <v>7.86</v>
      </c>
      <c r="CK110" s="9">
        <v>4.05</v>
      </c>
      <c r="CL110" s="9">
        <v>3.81</v>
      </c>
      <c r="CM110" s="9">
        <v>18.719000000000001</v>
      </c>
      <c r="CN110" s="9">
        <v>7.577</v>
      </c>
      <c r="CO110" s="9">
        <v>11.141999999999999</v>
      </c>
      <c r="CP110" s="9">
        <v>201.04599999999999</v>
      </c>
      <c r="CQ110" s="9">
        <v>105.968</v>
      </c>
      <c r="CR110" s="9">
        <v>95.078999999999994</v>
      </c>
      <c r="CS110" s="9">
        <v>92.114999999999995</v>
      </c>
      <c r="CT110" s="9">
        <v>64.832999999999998</v>
      </c>
      <c r="CU110" s="9">
        <v>27.282</v>
      </c>
      <c r="CV110" s="9">
        <v>108.931</v>
      </c>
      <c r="CW110" s="9">
        <v>41.134999999999998</v>
      </c>
      <c r="CX110" s="9">
        <v>67.796000000000006</v>
      </c>
      <c r="CY110" s="9">
        <v>107.402</v>
      </c>
      <c r="CZ110" s="9">
        <v>74.114999999999995</v>
      </c>
      <c r="DA110" s="9">
        <v>33.286999999999999</v>
      </c>
      <c r="DB110" s="9">
        <v>117.41</v>
      </c>
      <c r="DC110" s="9">
        <v>43.948999999999998</v>
      </c>
      <c r="DD110" s="9">
        <v>73.462000000000003</v>
      </c>
      <c r="DE110" s="9">
        <v>122.178</v>
      </c>
      <c r="DF110" s="9">
        <v>49.045999999999999</v>
      </c>
      <c r="DG110" s="9">
        <v>73.132000000000005</v>
      </c>
      <c r="DH110" s="9">
        <v>2678.8180000000002</v>
      </c>
      <c r="DI110" s="9">
        <v>1481.5139999999999</v>
      </c>
      <c r="DJ110" s="9">
        <v>1197.3040000000001</v>
      </c>
      <c r="DK110" s="9">
        <v>1684.623</v>
      </c>
      <c r="DL110" s="9">
        <v>1110.3579999999999</v>
      </c>
      <c r="DM110" s="9">
        <v>574.26499999999999</v>
      </c>
      <c r="DN110" s="9">
        <v>994.19500000000005</v>
      </c>
      <c r="DO110" s="9">
        <v>371.15499999999997</v>
      </c>
      <c r="DP110" s="9">
        <v>623.03899999999999</v>
      </c>
      <c r="DQ110" s="9">
        <v>209.501</v>
      </c>
      <c r="DR110" s="9">
        <v>118.896</v>
      </c>
      <c r="DS110" s="9">
        <v>90.605000000000004</v>
      </c>
      <c r="DT110" s="9">
        <v>59.088999999999999</v>
      </c>
      <c r="DU110" s="9">
        <v>36.207999999999998</v>
      </c>
      <c r="DV110" s="9">
        <v>22.881</v>
      </c>
      <c r="DW110" s="9">
        <v>16.646000000000001</v>
      </c>
      <c r="DX110" s="9">
        <v>13.755000000000001</v>
      </c>
      <c r="DY110" s="9">
        <v>2.891</v>
      </c>
      <c r="DZ110" s="9">
        <v>11.132</v>
      </c>
      <c r="EA110" s="9">
        <v>9.0589999999999993</v>
      </c>
      <c r="EB110" s="9">
        <v>2.0720000000000001</v>
      </c>
      <c r="EC110" s="9">
        <v>5.5140000000000002</v>
      </c>
      <c r="ED110" s="9">
        <v>4.6959999999999997</v>
      </c>
      <c r="EE110" s="9">
        <v>0.81799999999999995</v>
      </c>
      <c r="EF110" s="9">
        <v>42.442999999999998</v>
      </c>
      <c r="EG110" s="9">
        <v>22.452999999999999</v>
      </c>
      <c r="EH110" s="9">
        <v>19.989999999999998</v>
      </c>
      <c r="EI110" s="9">
        <v>166.864</v>
      </c>
      <c r="EJ110" s="9">
        <v>92.405000000000001</v>
      </c>
      <c r="EK110" s="9">
        <v>74.459000000000003</v>
      </c>
      <c r="EL110" s="9">
        <v>65.778999999999996</v>
      </c>
      <c r="EM110" s="9">
        <v>49.45</v>
      </c>
      <c r="EN110" s="9">
        <v>16.329000000000001</v>
      </c>
      <c r="EO110" s="9">
        <v>101.08499999999999</v>
      </c>
      <c r="EP110" s="9">
        <v>42.954999999999998</v>
      </c>
      <c r="EQ110" s="9">
        <v>58.13</v>
      </c>
      <c r="ER110" s="9">
        <v>79.875</v>
      </c>
      <c r="ES110" s="9">
        <v>61.194000000000003</v>
      </c>
      <c r="ET110" s="9">
        <v>18.681000000000001</v>
      </c>
      <c r="EU110" s="9">
        <v>129.626</v>
      </c>
      <c r="EV110" s="9">
        <v>57.701999999999998</v>
      </c>
      <c r="EW110" s="9">
        <v>71.923000000000002</v>
      </c>
      <c r="EX110" s="9">
        <v>112.217</v>
      </c>
      <c r="EY110" s="9">
        <v>52.014000000000003</v>
      </c>
      <c r="EZ110" s="9">
        <v>60.203000000000003</v>
      </c>
      <c r="FA110" s="9">
        <v>2011.308</v>
      </c>
      <c r="FB110" s="9">
        <v>1074.3330000000001</v>
      </c>
      <c r="FC110" s="9">
        <v>936.97500000000002</v>
      </c>
      <c r="FD110" s="9">
        <v>1388.7639999999999</v>
      </c>
      <c r="FE110" s="9">
        <v>887.91600000000005</v>
      </c>
      <c r="FF110" s="9">
        <v>500.84899999999999</v>
      </c>
      <c r="FG110" s="9">
        <v>622.54399999999998</v>
      </c>
      <c r="FH110" s="9">
        <v>186.41800000000001</v>
      </c>
      <c r="FI110" s="9">
        <v>436.12599999999998</v>
      </c>
      <c r="FJ110" s="9">
        <v>150.65600000000001</v>
      </c>
      <c r="FK110" s="9">
        <v>82.320999999999998</v>
      </c>
      <c r="FL110" s="9">
        <v>68.334999999999994</v>
      </c>
      <c r="FM110" s="9">
        <v>32.832999999999998</v>
      </c>
      <c r="FN110" s="9">
        <v>17.809000000000001</v>
      </c>
      <c r="FO110" s="9">
        <v>15.023999999999999</v>
      </c>
      <c r="FP110" s="9">
        <v>11</v>
      </c>
      <c r="FQ110" s="9">
        <v>8.3829999999999991</v>
      </c>
      <c r="FR110" s="9">
        <v>2.617</v>
      </c>
      <c r="FS110" s="9">
        <v>7.7270000000000003</v>
      </c>
      <c r="FT110" s="9">
        <v>5.9279999999999999</v>
      </c>
      <c r="FU110" s="9">
        <v>1.7989999999999999</v>
      </c>
      <c r="FV110" s="9">
        <v>3.274</v>
      </c>
      <c r="FW110" s="9">
        <v>2.4550000000000001</v>
      </c>
      <c r="FX110" s="9">
        <v>0.81799999999999995</v>
      </c>
      <c r="FY110" s="9">
        <v>21.832999999999998</v>
      </c>
      <c r="FZ110" s="9">
        <v>9.4260000000000002</v>
      </c>
      <c r="GA110" s="9">
        <v>12.407</v>
      </c>
      <c r="GB110" s="9">
        <v>128.49199999999999</v>
      </c>
      <c r="GC110" s="9">
        <v>70.209999999999994</v>
      </c>
      <c r="GD110" s="9">
        <v>58.281999999999996</v>
      </c>
      <c r="GE110" s="9">
        <v>55.786999999999999</v>
      </c>
      <c r="GF110" s="9">
        <v>41.856000000000002</v>
      </c>
      <c r="GG110" s="9">
        <v>13.930999999999999</v>
      </c>
      <c r="GH110" s="9">
        <v>72.704999999999998</v>
      </c>
      <c r="GI110" s="9">
        <v>28.353999999999999</v>
      </c>
      <c r="GJ110" s="9">
        <v>44.35</v>
      </c>
      <c r="GK110" s="9">
        <v>64.238</v>
      </c>
      <c r="GL110" s="9">
        <v>48.226999999999997</v>
      </c>
      <c r="GM110" s="9">
        <v>16.010999999999999</v>
      </c>
      <c r="GN110" s="9">
        <v>86.418999999999997</v>
      </c>
      <c r="GO110" s="9">
        <v>34.094999999999999</v>
      </c>
      <c r="GP110" s="9">
        <v>52.323999999999998</v>
      </c>
      <c r="GQ110" s="9">
        <v>80.430999999999997</v>
      </c>
      <c r="GR110" s="9">
        <v>34.281999999999996</v>
      </c>
      <c r="GS110" s="9">
        <v>46.149000000000001</v>
      </c>
      <c r="GT110" s="9">
        <v>667.51</v>
      </c>
      <c r="GU110" s="9">
        <v>407.18</v>
      </c>
      <c r="GV110" s="9">
        <v>260.33</v>
      </c>
      <c r="GW110" s="9">
        <v>295.85899999999998</v>
      </c>
      <c r="GX110" s="9">
        <v>222.44300000000001</v>
      </c>
      <c r="GY110" s="9">
        <v>73.415999999999997</v>
      </c>
      <c r="GZ110" s="9">
        <v>371.65100000000001</v>
      </c>
      <c r="HA110" s="9">
        <v>184.73699999999999</v>
      </c>
      <c r="HB110" s="9">
        <v>186.91300000000001</v>
      </c>
      <c r="HC110" s="9">
        <v>58.844000000000001</v>
      </c>
      <c r="HD110" s="9">
        <v>36.575000000000003</v>
      </c>
      <c r="HE110" s="9">
        <v>22.27</v>
      </c>
      <c r="HF110" s="9">
        <v>26.256</v>
      </c>
      <c r="HG110" s="9">
        <v>18.399000000000001</v>
      </c>
      <c r="HH110" s="9">
        <v>7.8570000000000002</v>
      </c>
      <c r="HI110" s="9">
        <v>5.6459999999999999</v>
      </c>
      <c r="HJ110" s="9">
        <v>5.3719999999999999</v>
      </c>
      <c r="HK110" s="9">
        <v>0.27300000000000002</v>
      </c>
      <c r="HL110" s="9">
        <v>3.4049999999999998</v>
      </c>
      <c r="HM110" s="9">
        <v>3.1320000000000001</v>
      </c>
      <c r="HN110" s="9">
        <v>0.27300000000000002</v>
      </c>
      <c r="HO110" s="9">
        <v>2.2410000000000001</v>
      </c>
      <c r="HP110" s="9">
        <v>2.2410000000000001</v>
      </c>
      <c r="HQ110" s="9">
        <v>0</v>
      </c>
      <c r="HR110" s="9">
        <v>20.61</v>
      </c>
      <c r="HS110" s="9">
        <v>13.026999999999999</v>
      </c>
      <c r="HT110" s="9">
        <v>7.5839999999999996</v>
      </c>
      <c r="HU110" s="9">
        <v>38.372</v>
      </c>
      <c r="HV110" s="9">
        <v>22.195</v>
      </c>
      <c r="HW110" s="9">
        <v>16.177</v>
      </c>
      <c r="HX110" s="9">
        <v>9.9920000000000009</v>
      </c>
      <c r="HY110" s="9">
        <v>7.5940000000000003</v>
      </c>
      <c r="HZ110" s="9">
        <v>2.3969999999999998</v>
      </c>
      <c r="IA110" s="9">
        <v>28.38</v>
      </c>
      <c r="IB110" s="9">
        <v>14.601000000000001</v>
      </c>
      <c r="IC110" s="9">
        <v>13.78</v>
      </c>
      <c r="ID110" s="9">
        <v>15.637</v>
      </c>
      <c r="IE110" s="9">
        <v>12.967000000000001</v>
      </c>
      <c r="IF110" s="9">
        <v>2.6709999999999998</v>
      </c>
      <c r="IG110" s="9">
        <v>43.207000000000001</v>
      </c>
      <c r="IH110" s="9">
        <v>23.608000000000001</v>
      </c>
      <c r="II110" s="9">
        <v>19.599</v>
      </c>
      <c r="IJ110" s="9">
        <v>31.785</v>
      </c>
      <c r="IK110" s="9">
        <v>17.731999999999999</v>
      </c>
      <c r="IL110" s="9">
        <v>14.053000000000001</v>
      </c>
      <c r="IM110" s="9">
        <v>4305.4889999999996</v>
      </c>
      <c r="IN110" s="9">
        <v>2262.098</v>
      </c>
      <c r="IO110" s="9">
        <v>2043.3910000000001</v>
      </c>
      <c r="IP110" s="9">
        <v>3051.2420000000002</v>
      </c>
      <c r="IQ110" s="9">
        <v>1853.8330000000001</v>
      </c>
    </row>
    <row r="111" spans="1:251">
      <c r="A111" s="10">
        <v>44866</v>
      </c>
      <c r="B111" s="9">
        <v>8.8040000000000003</v>
      </c>
      <c r="C111" s="9">
        <v>10.999000000000001</v>
      </c>
      <c r="D111" s="9">
        <v>296.142</v>
      </c>
      <c r="E111" s="9">
        <v>170.221</v>
      </c>
      <c r="F111" s="9">
        <v>125.92</v>
      </c>
      <c r="G111" s="9">
        <v>167.50899999999999</v>
      </c>
      <c r="H111" s="9">
        <v>118.724</v>
      </c>
      <c r="I111" s="9">
        <v>48.784999999999997</v>
      </c>
      <c r="J111" s="9">
        <v>128.63300000000001</v>
      </c>
      <c r="K111" s="9">
        <v>51.497</v>
      </c>
      <c r="L111" s="9">
        <v>77.135999999999996</v>
      </c>
      <c r="M111" s="9">
        <v>179.12100000000001</v>
      </c>
      <c r="N111" s="9">
        <v>125.70099999999999</v>
      </c>
      <c r="O111" s="9">
        <v>53.42</v>
      </c>
      <c r="P111" s="9">
        <v>135.93</v>
      </c>
      <c r="Q111" s="9">
        <v>53.631999999999998</v>
      </c>
      <c r="R111" s="9">
        <v>82.298000000000002</v>
      </c>
      <c r="S111" s="9">
        <v>137.54</v>
      </c>
      <c r="T111" s="9">
        <v>56.122</v>
      </c>
      <c r="U111" s="9">
        <v>81.417000000000002</v>
      </c>
      <c r="V111" s="9">
        <v>3092.5</v>
      </c>
      <c r="W111" s="9">
        <v>1628.2670000000001</v>
      </c>
      <c r="X111" s="9">
        <v>1464.2329999999999</v>
      </c>
      <c r="Y111" s="9">
        <v>2387.54</v>
      </c>
      <c r="Z111" s="9">
        <v>1496.912</v>
      </c>
      <c r="AA111" s="9">
        <v>890.62699999999995</v>
      </c>
      <c r="AB111" s="9">
        <v>704.96100000000001</v>
      </c>
      <c r="AC111" s="9">
        <v>131.35499999999999</v>
      </c>
      <c r="AD111" s="9">
        <v>573.60599999999999</v>
      </c>
      <c r="AE111" s="9">
        <v>281.15800000000002</v>
      </c>
      <c r="AF111" s="9">
        <v>154.167</v>
      </c>
      <c r="AG111" s="9">
        <v>126.991</v>
      </c>
      <c r="AH111" s="9">
        <v>47.887999999999998</v>
      </c>
      <c r="AI111" s="9">
        <v>26.283000000000001</v>
      </c>
      <c r="AJ111" s="9">
        <v>21.605</v>
      </c>
      <c r="AK111" s="9">
        <v>23.946999999999999</v>
      </c>
      <c r="AL111" s="9">
        <v>15.628</v>
      </c>
      <c r="AM111" s="9">
        <v>8.3190000000000008</v>
      </c>
      <c r="AN111" s="9">
        <v>13.768000000000001</v>
      </c>
      <c r="AO111" s="9">
        <v>8.0359999999999996</v>
      </c>
      <c r="AP111" s="9">
        <v>5.7320000000000002</v>
      </c>
      <c r="AQ111" s="9">
        <v>10.179</v>
      </c>
      <c r="AR111" s="9">
        <v>7.5919999999999996</v>
      </c>
      <c r="AS111" s="9">
        <v>2.5870000000000002</v>
      </c>
      <c r="AT111" s="9">
        <v>23.940999999999999</v>
      </c>
      <c r="AU111" s="9">
        <v>10.654999999999999</v>
      </c>
      <c r="AV111" s="9">
        <v>13.286</v>
      </c>
      <c r="AW111" s="9">
        <v>253.03200000000001</v>
      </c>
      <c r="AX111" s="9">
        <v>139.834</v>
      </c>
      <c r="AY111" s="9">
        <v>113.199</v>
      </c>
      <c r="AZ111" s="9">
        <v>144.41800000000001</v>
      </c>
      <c r="BA111" s="9">
        <v>102.684</v>
      </c>
      <c r="BB111" s="9">
        <v>41.734000000000002</v>
      </c>
      <c r="BC111" s="9">
        <v>108.614</v>
      </c>
      <c r="BD111" s="9">
        <v>37.149000000000001</v>
      </c>
      <c r="BE111" s="9">
        <v>71.465000000000003</v>
      </c>
      <c r="BF111" s="9">
        <v>161.965</v>
      </c>
      <c r="BG111" s="9">
        <v>114.134</v>
      </c>
      <c r="BH111" s="9">
        <v>47.831000000000003</v>
      </c>
      <c r="BI111" s="9">
        <v>119.193</v>
      </c>
      <c r="BJ111" s="9">
        <v>40.033000000000001</v>
      </c>
      <c r="BK111" s="9">
        <v>79.16</v>
      </c>
      <c r="BL111" s="9">
        <v>122.38200000000001</v>
      </c>
      <c r="BM111" s="9">
        <v>45.185000000000002</v>
      </c>
      <c r="BN111" s="9">
        <v>77.197000000000003</v>
      </c>
      <c r="BO111" s="9">
        <v>2747.1039999999998</v>
      </c>
      <c r="BP111" s="9">
        <v>1398.473</v>
      </c>
      <c r="BQ111" s="9">
        <v>1348.6310000000001</v>
      </c>
      <c r="BR111" s="9">
        <v>2111.4720000000002</v>
      </c>
      <c r="BS111" s="9">
        <v>1267.559</v>
      </c>
      <c r="BT111" s="9">
        <v>843.91300000000001</v>
      </c>
      <c r="BU111" s="9">
        <v>635.63199999999995</v>
      </c>
      <c r="BV111" s="9">
        <v>130.91399999999999</v>
      </c>
      <c r="BW111" s="9">
        <v>504.71800000000002</v>
      </c>
      <c r="BX111" s="9">
        <v>238.17400000000001</v>
      </c>
      <c r="BY111" s="9">
        <v>113.824</v>
      </c>
      <c r="BZ111" s="9">
        <v>124.35</v>
      </c>
      <c r="CA111" s="9">
        <v>44.317999999999998</v>
      </c>
      <c r="CB111" s="9">
        <v>23.498000000000001</v>
      </c>
      <c r="CC111" s="9">
        <v>20.82</v>
      </c>
      <c r="CD111" s="9">
        <v>21.777000000000001</v>
      </c>
      <c r="CE111" s="9">
        <v>14.343999999999999</v>
      </c>
      <c r="CF111" s="9">
        <v>7.4340000000000002</v>
      </c>
      <c r="CG111" s="9">
        <v>12.882999999999999</v>
      </c>
      <c r="CH111" s="9">
        <v>6.2039999999999997</v>
      </c>
      <c r="CI111" s="9">
        <v>6.6790000000000003</v>
      </c>
      <c r="CJ111" s="9">
        <v>8.8940000000000001</v>
      </c>
      <c r="CK111" s="9">
        <v>8.14</v>
      </c>
      <c r="CL111" s="9">
        <v>0.755</v>
      </c>
      <c r="CM111" s="9">
        <v>22.54</v>
      </c>
      <c r="CN111" s="9">
        <v>9.1539999999999999</v>
      </c>
      <c r="CO111" s="9">
        <v>13.385999999999999</v>
      </c>
      <c r="CP111" s="9">
        <v>210.304</v>
      </c>
      <c r="CQ111" s="9">
        <v>101.27200000000001</v>
      </c>
      <c r="CR111" s="9">
        <v>109.032</v>
      </c>
      <c r="CS111" s="9">
        <v>100.264</v>
      </c>
      <c r="CT111" s="9">
        <v>69.274000000000001</v>
      </c>
      <c r="CU111" s="9">
        <v>30.99</v>
      </c>
      <c r="CV111" s="9">
        <v>110.04</v>
      </c>
      <c r="CW111" s="9">
        <v>31.998000000000001</v>
      </c>
      <c r="CX111" s="9">
        <v>78.043000000000006</v>
      </c>
      <c r="CY111" s="9">
        <v>115.018</v>
      </c>
      <c r="CZ111" s="9">
        <v>78.492000000000004</v>
      </c>
      <c r="DA111" s="9">
        <v>36.526000000000003</v>
      </c>
      <c r="DB111" s="9">
        <v>123.155</v>
      </c>
      <c r="DC111" s="9">
        <v>35.332000000000001</v>
      </c>
      <c r="DD111" s="9">
        <v>87.822999999999993</v>
      </c>
      <c r="DE111" s="9">
        <v>122.923</v>
      </c>
      <c r="DF111" s="9">
        <v>38.201999999999998</v>
      </c>
      <c r="DG111" s="9">
        <v>84.721999999999994</v>
      </c>
      <c r="DH111" s="9">
        <v>2709.134</v>
      </c>
      <c r="DI111" s="9">
        <v>1488.0119999999999</v>
      </c>
      <c r="DJ111" s="9">
        <v>1221.1220000000001</v>
      </c>
      <c r="DK111" s="9">
        <v>1686.3630000000001</v>
      </c>
      <c r="DL111" s="9">
        <v>1111.037</v>
      </c>
      <c r="DM111" s="9">
        <v>575.32600000000002</v>
      </c>
      <c r="DN111" s="9">
        <v>1022.771</v>
      </c>
      <c r="DO111" s="9">
        <v>376.97500000000002</v>
      </c>
      <c r="DP111" s="9">
        <v>645.79700000000003</v>
      </c>
      <c r="DQ111" s="9">
        <v>203.935</v>
      </c>
      <c r="DR111" s="9">
        <v>118.94</v>
      </c>
      <c r="DS111" s="9">
        <v>84.995000000000005</v>
      </c>
      <c r="DT111" s="9">
        <v>60.91</v>
      </c>
      <c r="DU111" s="9">
        <v>36.933</v>
      </c>
      <c r="DV111" s="9">
        <v>23.977</v>
      </c>
      <c r="DW111" s="9">
        <v>22.327000000000002</v>
      </c>
      <c r="DX111" s="9">
        <v>18.486999999999998</v>
      </c>
      <c r="DY111" s="9">
        <v>3.84</v>
      </c>
      <c r="DZ111" s="9">
        <v>10.958</v>
      </c>
      <c r="EA111" s="9">
        <v>8.4890000000000008</v>
      </c>
      <c r="EB111" s="9">
        <v>2.4689999999999999</v>
      </c>
      <c r="EC111" s="9">
        <v>11.369</v>
      </c>
      <c r="ED111" s="9">
        <v>9.9979999999999993</v>
      </c>
      <c r="EE111" s="9">
        <v>1.371</v>
      </c>
      <c r="EF111" s="9">
        <v>38.582999999999998</v>
      </c>
      <c r="EG111" s="9">
        <v>18.445</v>
      </c>
      <c r="EH111" s="9">
        <v>20.137</v>
      </c>
      <c r="EI111" s="9">
        <v>157.935</v>
      </c>
      <c r="EJ111" s="9">
        <v>89.477999999999994</v>
      </c>
      <c r="EK111" s="9">
        <v>68.456999999999994</v>
      </c>
      <c r="EL111" s="9">
        <v>61.247</v>
      </c>
      <c r="EM111" s="9">
        <v>44.777999999999999</v>
      </c>
      <c r="EN111" s="9">
        <v>16.47</v>
      </c>
      <c r="EO111" s="9">
        <v>96.686999999999998</v>
      </c>
      <c r="EP111" s="9">
        <v>44.701000000000001</v>
      </c>
      <c r="EQ111" s="9">
        <v>51.987000000000002</v>
      </c>
      <c r="ER111" s="9">
        <v>79.715999999999994</v>
      </c>
      <c r="ES111" s="9">
        <v>60.942</v>
      </c>
      <c r="ET111" s="9">
        <v>18.774000000000001</v>
      </c>
      <c r="EU111" s="9">
        <v>124.21899999999999</v>
      </c>
      <c r="EV111" s="9">
        <v>57.997999999999998</v>
      </c>
      <c r="EW111" s="9">
        <v>66.221999999999994</v>
      </c>
      <c r="EX111" s="9">
        <v>107.645</v>
      </c>
      <c r="EY111" s="9">
        <v>53.189</v>
      </c>
      <c r="EZ111" s="9">
        <v>54.456000000000003</v>
      </c>
      <c r="FA111" s="9">
        <v>2021.261</v>
      </c>
      <c r="FB111" s="9">
        <v>1078.723</v>
      </c>
      <c r="FC111" s="9">
        <v>942.53700000000003</v>
      </c>
      <c r="FD111" s="9">
        <v>1392.9839999999999</v>
      </c>
      <c r="FE111" s="9">
        <v>892.53</v>
      </c>
      <c r="FF111" s="9">
        <v>500.45400000000001</v>
      </c>
      <c r="FG111" s="9">
        <v>628.27599999999995</v>
      </c>
      <c r="FH111" s="9">
        <v>186.19300000000001</v>
      </c>
      <c r="FI111" s="9">
        <v>442.08300000000003</v>
      </c>
      <c r="FJ111" s="9">
        <v>145.01900000000001</v>
      </c>
      <c r="FK111" s="9">
        <v>82.09</v>
      </c>
      <c r="FL111" s="9">
        <v>62.93</v>
      </c>
      <c r="FM111" s="9">
        <v>38.42</v>
      </c>
      <c r="FN111" s="9">
        <v>21.312000000000001</v>
      </c>
      <c r="FO111" s="9">
        <v>17.108000000000001</v>
      </c>
      <c r="FP111" s="9">
        <v>17.814</v>
      </c>
      <c r="FQ111" s="9">
        <v>14.709</v>
      </c>
      <c r="FR111" s="9">
        <v>3.105</v>
      </c>
      <c r="FS111" s="9">
        <v>9.0229999999999997</v>
      </c>
      <c r="FT111" s="9">
        <v>7.2880000000000003</v>
      </c>
      <c r="FU111" s="9">
        <v>1.734</v>
      </c>
      <c r="FV111" s="9">
        <v>8.7919999999999998</v>
      </c>
      <c r="FW111" s="9">
        <v>7.4210000000000003</v>
      </c>
      <c r="FX111" s="9">
        <v>1.371</v>
      </c>
      <c r="FY111" s="9">
        <v>20.606000000000002</v>
      </c>
      <c r="FZ111" s="9">
        <v>6.6029999999999998</v>
      </c>
      <c r="GA111" s="9">
        <v>14.003</v>
      </c>
      <c r="GB111" s="9">
        <v>119.307</v>
      </c>
      <c r="GC111" s="9">
        <v>66.233999999999995</v>
      </c>
      <c r="GD111" s="9">
        <v>53.072000000000003</v>
      </c>
      <c r="GE111" s="9">
        <v>50.841000000000001</v>
      </c>
      <c r="GF111" s="9">
        <v>36.636000000000003</v>
      </c>
      <c r="GG111" s="9">
        <v>14.204000000000001</v>
      </c>
      <c r="GH111" s="9">
        <v>68.465999999999994</v>
      </c>
      <c r="GI111" s="9">
        <v>29.597999999999999</v>
      </c>
      <c r="GJ111" s="9">
        <v>38.868000000000002</v>
      </c>
      <c r="GK111" s="9">
        <v>65.366</v>
      </c>
      <c r="GL111" s="9">
        <v>49.593000000000004</v>
      </c>
      <c r="GM111" s="9">
        <v>15.773</v>
      </c>
      <c r="GN111" s="9">
        <v>79.653000000000006</v>
      </c>
      <c r="GO111" s="9">
        <v>32.497</v>
      </c>
      <c r="GP111" s="9">
        <v>47.155999999999999</v>
      </c>
      <c r="GQ111" s="9">
        <v>77.489000000000004</v>
      </c>
      <c r="GR111" s="9">
        <v>36.886000000000003</v>
      </c>
      <c r="GS111" s="9">
        <v>40.601999999999997</v>
      </c>
      <c r="GT111" s="9">
        <v>687.87300000000005</v>
      </c>
      <c r="GU111" s="9">
        <v>409.28800000000001</v>
      </c>
      <c r="GV111" s="9">
        <v>278.58499999999998</v>
      </c>
      <c r="GW111" s="9">
        <v>293.37900000000002</v>
      </c>
      <c r="GX111" s="9">
        <v>218.50700000000001</v>
      </c>
      <c r="GY111" s="9">
        <v>74.872</v>
      </c>
      <c r="GZ111" s="9">
        <v>394.495</v>
      </c>
      <c r="HA111" s="9">
        <v>190.78200000000001</v>
      </c>
      <c r="HB111" s="9">
        <v>203.71299999999999</v>
      </c>
      <c r="HC111" s="9">
        <v>58.915999999999997</v>
      </c>
      <c r="HD111" s="9">
        <v>36.85</v>
      </c>
      <c r="HE111" s="9">
        <v>22.065999999999999</v>
      </c>
      <c r="HF111" s="9">
        <v>22.489000000000001</v>
      </c>
      <c r="HG111" s="9">
        <v>15.62</v>
      </c>
      <c r="HH111" s="9">
        <v>6.8689999999999998</v>
      </c>
      <c r="HI111" s="9">
        <v>4.5129999999999999</v>
      </c>
      <c r="HJ111" s="9">
        <v>3.778</v>
      </c>
      <c r="HK111" s="9">
        <v>0.73499999999999999</v>
      </c>
      <c r="HL111" s="9">
        <v>1.9350000000000001</v>
      </c>
      <c r="HM111" s="9">
        <v>1.2</v>
      </c>
      <c r="HN111" s="9">
        <v>0.73499999999999999</v>
      </c>
      <c r="HO111" s="9">
        <v>2.5779999999999998</v>
      </c>
      <c r="HP111" s="9">
        <v>2.5779999999999998</v>
      </c>
      <c r="HQ111" s="9">
        <v>0</v>
      </c>
      <c r="HR111" s="9">
        <v>17.977</v>
      </c>
      <c r="HS111" s="9">
        <v>11.842000000000001</v>
      </c>
      <c r="HT111" s="9">
        <v>6.1340000000000003</v>
      </c>
      <c r="HU111" s="9">
        <v>38.628</v>
      </c>
      <c r="HV111" s="9">
        <v>23.244</v>
      </c>
      <c r="HW111" s="9">
        <v>15.384</v>
      </c>
      <c r="HX111" s="9">
        <v>10.407</v>
      </c>
      <c r="HY111" s="9">
        <v>8.141</v>
      </c>
      <c r="HZ111" s="9">
        <v>2.266</v>
      </c>
      <c r="IA111" s="9">
        <v>28.221</v>
      </c>
      <c r="IB111" s="9">
        <v>15.103</v>
      </c>
      <c r="IC111" s="9">
        <v>13.119</v>
      </c>
      <c r="ID111" s="9">
        <v>14.349</v>
      </c>
      <c r="IE111" s="9">
        <v>11.349</v>
      </c>
      <c r="IF111" s="9">
        <v>3</v>
      </c>
      <c r="IG111" s="9">
        <v>44.566000000000003</v>
      </c>
      <c r="IH111" s="9">
        <v>25.501000000000001</v>
      </c>
      <c r="II111" s="9">
        <v>19.065000000000001</v>
      </c>
      <c r="IJ111" s="9">
        <v>30.155999999999999</v>
      </c>
      <c r="IK111" s="9">
        <v>16.303000000000001</v>
      </c>
      <c r="IL111" s="9">
        <v>13.853</v>
      </c>
      <c r="IM111" s="9">
        <v>4341.3710000000001</v>
      </c>
      <c r="IN111" s="9">
        <v>2281.721</v>
      </c>
      <c r="IO111" s="9">
        <v>2059.65</v>
      </c>
      <c r="IP111" s="9">
        <v>3061.1179999999999</v>
      </c>
      <c r="IQ111" s="9">
        <v>1872.5619999999999</v>
      </c>
    </row>
    <row r="112" spans="1:251">
      <c r="A112" s="10">
        <v>44896</v>
      </c>
      <c r="B112" s="9">
        <v>7.9139999999999997</v>
      </c>
      <c r="C112" s="9">
        <v>10.054</v>
      </c>
      <c r="D112" s="9">
        <v>304.45499999999998</v>
      </c>
      <c r="E112" s="9">
        <v>173.952</v>
      </c>
      <c r="F112" s="9">
        <v>130.50299999999999</v>
      </c>
      <c r="G112" s="9">
        <v>164.78200000000001</v>
      </c>
      <c r="H112" s="9">
        <v>115.648</v>
      </c>
      <c r="I112" s="9">
        <v>49.134</v>
      </c>
      <c r="J112" s="9">
        <v>139.673</v>
      </c>
      <c r="K112" s="9">
        <v>58.305</v>
      </c>
      <c r="L112" s="9">
        <v>81.369</v>
      </c>
      <c r="M112" s="9">
        <v>183.45500000000001</v>
      </c>
      <c r="N112" s="9">
        <v>129.91999999999999</v>
      </c>
      <c r="O112" s="9">
        <v>53.534999999999997</v>
      </c>
      <c r="P112" s="9">
        <v>145.99700000000001</v>
      </c>
      <c r="Q112" s="9">
        <v>61.237000000000002</v>
      </c>
      <c r="R112" s="9">
        <v>84.76</v>
      </c>
      <c r="S112" s="9">
        <v>153.648</v>
      </c>
      <c r="T112" s="9">
        <v>68.793000000000006</v>
      </c>
      <c r="U112" s="9">
        <v>84.855000000000004</v>
      </c>
      <c r="V112" s="9">
        <v>3079.3409999999999</v>
      </c>
      <c r="W112" s="9">
        <v>1625.44</v>
      </c>
      <c r="X112" s="9">
        <v>1453.9</v>
      </c>
      <c r="Y112" s="9">
        <v>2385.9850000000001</v>
      </c>
      <c r="Z112" s="9">
        <v>1501.893</v>
      </c>
      <c r="AA112" s="9">
        <v>884.09199999999998</v>
      </c>
      <c r="AB112" s="9">
        <v>693.35500000000002</v>
      </c>
      <c r="AC112" s="9">
        <v>123.547</v>
      </c>
      <c r="AD112" s="9">
        <v>569.80799999999999</v>
      </c>
      <c r="AE112" s="9">
        <v>276.03399999999999</v>
      </c>
      <c r="AF112" s="9">
        <v>141.51499999999999</v>
      </c>
      <c r="AG112" s="9">
        <v>134.52000000000001</v>
      </c>
      <c r="AH112" s="9">
        <v>42.863999999999997</v>
      </c>
      <c r="AI112" s="9">
        <v>20.093</v>
      </c>
      <c r="AJ112" s="9">
        <v>22.771000000000001</v>
      </c>
      <c r="AK112" s="9">
        <v>23.146000000000001</v>
      </c>
      <c r="AL112" s="9">
        <v>14.342000000000001</v>
      </c>
      <c r="AM112" s="9">
        <v>8.8040000000000003</v>
      </c>
      <c r="AN112" s="9">
        <v>10.257</v>
      </c>
      <c r="AO112" s="9">
        <v>8.7720000000000002</v>
      </c>
      <c r="AP112" s="9">
        <v>1.4850000000000001</v>
      </c>
      <c r="AQ112" s="9">
        <v>12.888999999999999</v>
      </c>
      <c r="AR112" s="9">
        <v>5.57</v>
      </c>
      <c r="AS112" s="9">
        <v>7.319</v>
      </c>
      <c r="AT112" s="9">
        <v>19.718</v>
      </c>
      <c r="AU112" s="9">
        <v>5.7510000000000003</v>
      </c>
      <c r="AV112" s="9">
        <v>13.967000000000001</v>
      </c>
      <c r="AW112" s="9">
        <v>249.56700000000001</v>
      </c>
      <c r="AX112" s="9">
        <v>129.74799999999999</v>
      </c>
      <c r="AY112" s="9">
        <v>119.819</v>
      </c>
      <c r="AZ112" s="9">
        <v>135.47900000000001</v>
      </c>
      <c r="BA112" s="9">
        <v>93.596000000000004</v>
      </c>
      <c r="BB112" s="9">
        <v>41.883000000000003</v>
      </c>
      <c r="BC112" s="9">
        <v>114.08799999999999</v>
      </c>
      <c r="BD112" s="9">
        <v>36.152000000000001</v>
      </c>
      <c r="BE112" s="9">
        <v>77.936000000000007</v>
      </c>
      <c r="BF112" s="9">
        <v>153.096</v>
      </c>
      <c r="BG112" s="9">
        <v>104.251</v>
      </c>
      <c r="BH112" s="9">
        <v>48.844999999999999</v>
      </c>
      <c r="BI112" s="9">
        <v>122.938</v>
      </c>
      <c r="BJ112" s="9">
        <v>37.262999999999998</v>
      </c>
      <c r="BK112" s="9">
        <v>85.674999999999997</v>
      </c>
      <c r="BL112" s="9">
        <v>124.345</v>
      </c>
      <c r="BM112" s="9">
        <v>44.923999999999999</v>
      </c>
      <c r="BN112" s="9">
        <v>79.421000000000006</v>
      </c>
      <c r="BO112" s="9">
        <v>2731.9380000000001</v>
      </c>
      <c r="BP112" s="9">
        <v>1389.2729999999999</v>
      </c>
      <c r="BQ112" s="9">
        <v>1342.665</v>
      </c>
      <c r="BR112" s="9">
        <v>2107.011</v>
      </c>
      <c r="BS112" s="9">
        <v>1257.8019999999999</v>
      </c>
      <c r="BT112" s="9">
        <v>849.20899999999995</v>
      </c>
      <c r="BU112" s="9">
        <v>624.92700000000002</v>
      </c>
      <c r="BV112" s="9">
        <v>131.471</v>
      </c>
      <c r="BW112" s="9">
        <v>493.45499999999998</v>
      </c>
      <c r="BX112" s="9">
        <v>219.22</v>
      </c>
      <c r="BY112" s="9">
        <v>110.637</v>
      </c>
      <c r="BZ112" s="9">
        <v>108.583</v>
      </c>
      <c r="CA112" s="9">
        <v>45.701000000000001</v>
      </c>
      <c r="CB112" s="9">
        <v>27.762</v>
      </c>
      <c r="CC112" s="9">
        <v>17.939</v>
      </c>
      <c r="CD112" s="9">
        <v>22.803999999999998</v>
      </c>
      <c r="CE112" s="9">
        <v>19.637</v>
      </c>
      <c r="CF112" s="9">
        <v>3.1659999999999999</v>
      </c>
      <c r="CG112" s="9">
        <v>11.673999999999999</v>
      </c>
      <c r="CH112" s="9">
        <v>10.239000000000001</v>
      </c>
      <c r="CI112" s="9">
        <v>1.4350000000000001</v>
      </c>
      <c r="CJ112" s="9">
        <v>11.13</v>
      </c>
      <c r="CK112" s="9">
        <v>9.3979999999999997</v>
      </c>
      <c r="CL112" s="9">
        <v>1.7310000000000001</v>
      </c>
      <c r="CM112" s="9">
        <v>22.898</v>
      </c>
      <c r="CN112" s="9">
        <v>8.125</v>
      </c>
      <c r="CO112" s="9">
        <v>14.773</v>
      </c>
      <c r="CP112" s="9">
        <v>191.059</v>
      </c>
      <c r="CQ112" s="9">
        <v>90.613</v>
      </c>
      <c r="CR112" s="9">
        <v>100.446</v>
      </c>
      <c r="CS112" s="9">
        <v>82.822000000000003</v>
      </c>
      <c r="CT112" s="9">
        <v>63.34</v>
      </c>
      <c r="CU112" s="9">
        <v>19.481999999999999</v>
      </c>
      <c r="CV112" s="9">
        <v>108.23699999999999</v>
      </c>
      <c r="CW112" s="9">
        <v>27.273</v>
      </c>
      <c r="CX112" s="9">
        <v>80.963999999999999</v>
      </c>
      <c r="CY112" s="9">
        <v>100.524</v>
      </c>
      <c r="CZ112" s="9">
        <v>78.427999999999997</v>
      </c>
      <c r="DA112" s="9">
        <v>22.096</v>
      </c>
      <c r="DB112" s="9">
        <v>118.696</v>
      </c>
      <c r="DC112" s="9">
        <v>32.209000000000003</v>
      </c>
      <c r="DD112" s="9">
        <v>86.486999999999995</v>
      </c>
      <c r="DE112" s="9">
        <v>119.911</v>
      </c>
      <c r="DF112" s="9">
        <v>37.512999999999998</v>
      </c>
      <c r="DG112" s="9">
        <v>82.397999999999996</v>
      </c>
      <c r="DH112" s="9">
        <v>2707.9169999999999</v>
      </c>
      <c r="DI112" s="9">
        <v>1484.3409999999999</v>
      </c>
      <c r="DJ112" s="9">
        <v>1223.576</v>
      </c>
      <c r="DK112" s="9">
        <v>1710.34</v>
      </c>
      <c r="DL112" s="9">
        <v>1115.8420000000001</v>
      </c>
      <c r="DM112" s="9">
        <v>594.49800000000005</v>
      </c>
      <c r="DN112" s="9">
        <v>997.577</v>
      </c>
      <c r="DO112" s="9">
        <v>368.49900000000002</v>
      </c>
      <c r="DP112" s="9">
        <v>629.07799999999997</v>
      </c>
      <c r="DQ112" s="9">
        <v>219.04</v>
      </c>
      <c r="DR112" s="9">
        <v>117.277</v>
      </c>
      <c r="DS112" s="9">
        <v>101.76300000000001</v>
      </c>
      <c r="DT112" s="9">
        <v>69.248000000000005</v>
      </c>
      <c r="DU112" s="9">
        <v>44.551000000000002</v>
      </c>
      <c r="DV112" s="9">
        <v>24.696999999999999</v>
      </c>
      <c r="DW112" s="9">
        <v>19.84</v>
      </c>
      <c r="DX112" s="9">
        <v>18.050999999999998</v>
      </c>
      <c r="DY112" s="9">
        <v>1.7889999999999999</v>
      </c>
      <c r="DZ112" s="9">
        <v>10.507</v>
      </c>
      <c r="EA112" s="9">
        <v>10.507</v>
      </c>
      <c r="EB112" s="9">
        <v>0</v>
      </c>
      <c r="EC112" s="9">
        <v>9.3330000000000002</v>
      </c>
      <c r="ED112" s="9">
        <v>7.5430000000000001</v>
      </c>
      <c r="EE112" s="9">
        <v>1.7889999999999999</v>
      </c>
      <c r="EF112" s="9">
        <v>49.408000000000001</v>
      </c>
      <c r="EG112" s="9">
        <v>26.5</v>
      </c>
      <c r="EH112" s="9">
        <v>22.908000000000001</v>
      </c>
      <c r="EI112" s="9">
        <v>169.21100000000001</v>
      </c>
      <c r="EJ112" s="9">
        <v>86.210999999999999</v>
      </c>
      <c r="EK112" s="9">
        <v>83</v>
      </c>
      <c r="EL112" s="9">
        <v>58.484000000000002</v>
      </c>
      <c r="EM112" s="9">
        <v>37.055999999999997</v>
      </c>
      <c r="EN112" s="9">
        <v>21.428000000000001</v>
      </c>
      <c r="EO112" s="9">
        <v>110.726</v>
      </c>
      <c r="EP112" s="9">
        <v>49.155000000000001</v>
      </c>
      <c r="EQ112" s="9">
        <v>61.572000000000003</v>
      </c>
      <c r="ER112" s="9">
        <v>75.265000000000001</v>
      </c>
      <c r="ES112" s="9">
        <v>52.046999999999997</v>
      </c>
      <c r="ET112" s="9">
        <v>23.218</v>
      </c>
      <c r="EU112" s="9">
        <v>143.77500000000001</v>
      </c>
      <c r="EV112" s="9">
        <v>65.23</v>
      </c>
      <c r="EW112" s="9">
        <v>78.545000000000002</v>
      </c>
      <c r="EX112" s="9">
        <v>121.233</v>
      </c>
      <c r="EY112" s="9">
        <v>59.661999999999999</v>
      </c>
      <c r="EZ112" s="9">
        <v>61.572000000000003</v>
      </c>
      <c r="FA112" s="9">
        <v>2021.7180000000001</v>
      </c>
      <c r="FB112" s="9">
        <v>1077.9549999999999</v>
      </c>
      <c r="FC112" s="9">
        <v>943.76300000000003</v>
      </c>
      <c r="FD112" s="9">
        <v>1405.9929999999999</v>
      </c>
      <c r="FE112" s="9">
        <v>894.46600000000001</v>
      </c>
      <c r="FF112" s="9">
        <v>511.52699999999999</v>
      </c>
      <c r="FG112" s="9">
        <v>615.72500000000002</v>
      </c>
      <c r="FH112" s="9">
        <v>183.489</v>
      </c>
      <c r="FI112" s="9">
        <v>432.23599999999999</v>
      </c>
      <c r="FJ112" s="9">
        <v>159.364</v>
      </c>
      <c r="FK112" s="9">
        <v>82.715000000000003</v>
      </c>
      <c r="FL112" s="9">
        <v>76.649000000000001</v>
      </c>
      <c r="FM112" s="9">
        <v>44.76</v>
      </c>
      <c r="FN112" s="9">
        <v>28.797999999999998</v>
      </c>
      <c r="FO112" s="9">
        <v>15.962</v>
      </c>
      <c r="FP112" s="9">
        <v>15.712999999999999</v>
      </c>
      <c r="FQ112" s="9">
        <v>13.923999999999999</v>
      </c>
      <c r="FR112" s="9">
        <v>1.7889999999999999</v>
      </c>
      <c r="FS112" s="9">
        <v>7.8</v>
      </c>
      <c r="FT112" s="9">
        <v>7.8</v>
      </c>
      <c r="FU112" s="9">
        <v>0</v>
      </c>
      <c r="FV112" s="9">
        <v>7.9130000000000003</v>
      </c>
      <c r="FW112" s="9">
        <v>6.1239999999999997</v>
      </c>
      <c r="FX112" s="9">
        <v>1.7889999999999999</v>
      </c>
      <c r="FY112" s="9">
        <v>29.047000000000001</v>
      </c>
      <c r="FZ112" s="9">
        <v>14.874000000000001</v>
      </c>
      <c r="GA112" s="9">
        <v>14.172000000000001</v>
      </c>
      <c r="GB112" s="9">
        <v>128.72300000000001</v>
      </c>
      <c r="GC112" s="9">
        <v>64.570999999999998</v>
      </c>
      <c r="GD112" s="9">
        <v>64.152000000000001</v>
      </c>
      <c r="GE112" s="9">
        <v>52.921999999999997</v>
      </c>
      <c r="GF112" s="9">
        <v>33.384</v>
      </c>
      <c r="GG112" s="9">
        <v>19.538</v>
      </c>
      <c r="GH112" s="9">
        <v>75.801000000000002</v>
      </c>
      <c r="GI112" s="9">
        <v>31.187000000000001</v>
      </c>
      <c r="GJ112" s="9">
        <v>44.613999999999997</v>
      </c>
      <c r="GK112" s="9">
        <v>65.790999999999997</v>
      </c>
      <c r="GL112" s="9">
        <v>44.463000000000001</v>
      </c>
      <c r="GM112" s="9">
        <v>21.327000000000002</v>
      </c>
      <c r="GN112" s="9">
        <v>93.572999999999993</v>
      </c>
      <c r="GO112" s="9">
        <v>38.252000000000002</v>
      </c>
      <c r="GP112" s="9">
        <v>55.322000000000003</v>
      </c>
      <c r="GQ112" s="9">
        <v>83.600999999999999</v>
      </c>
      <c r="GR112" s="9">
        <v>38.987000000000002</v>
      </c>
      <c r="GS112" s="9">
        <v>44.613999999999997</v>
      </c>
      <c r="GT112" s="9">
        <v>686.2</v>
      </c>
      <c r="GU112" s="9">
        <v>406.38600000000002</v>
      </c>
      <c r="GV112" s="9">
        <v>279.81299999999999</v>
      </c>
      <c r="GW112" s="9">
        <v>304.34800000000001</v>
      </c>
      <c r="GX112" s="9">
        <v>221.37700000000001</v>
      </c>
      <c r="GY112" s="9">
        <v>82.971000000000004</v>
      </c>
      <c r="GZ112" s="9">
        <v>381.85199999999998</v>
      </c>
      <c r="HA112" s="9">
        <v>185.01</v>
      </c>
      <c r="HB112" s="9">
        <v>196.84200000000001</v>
      </c>
      <c r="HC112" s="9">
        <v>59.676000000000002</v>
      </c>
      <c r="HD112" s="9">
        <v>34.561999999999998</v>
      </c>
      <c r="HE112" s="9">
        <v>25.114000000000001</v>
      </c>
      <c r="HF112" s="9">
        <v>24.488</v>
      </c>
      <c r="HG112" s="9">
        <v>15.752000000000001</v>
      </c>
      <c r="HH112" s="9">
        <v>8.7360000000000007</v>
      </c>
      <c r="HI112" s="9">
        <v>4.1269999999999998</v>
      </c>
      <c r="HJ112" s="9">
        <v>4.1269999999999998</v>
      </c>
      <c r="HK112" s="9">
        <v>0</v>
      </c>
      <c r="HL112" s="9">
        <v>2.7069999999999999</v>
      </c>
      <c r="HM112" s="9">
        <v>2.7069999999999999</v>
      </c>
      <c r="HN112" s="9">
        <v>0</v>
      </c>
      <c r="HO112" s="9">
        <v>1.42</v>
      </c>
      <c r="HP112" s="9">
        <v>1.42</v>
      </c>
      <c r="HQ112" s="9">
        <v>0</v>
      </c>
      <c r="HR112" s="9">
        <v>20.361000000000001</v>
      </c>
      <c r="HS112" s="9">
        <v>11.625999999999999</v>
      </c>
      <c r="HT112" s="9">
        <v>8.7360000000000007</v>
      </c>
      <c r="HU112" s="9">
        <v>40.487000000000002</v>
      </c>
      <c r="HV112" s="9">
        <v>21.64</v>
      </c>
      <c r="HW112" s="9">
        <v>18.847999999999999</v>
      </c>
      <c r="HX112" s="9">
        <v>5.5620000000000003</v>
      </c>
      <c r="HY112" s="9">
        <v>3.6720000000000002</v>
      </c>
      <c r="HZ112" s="9">
        <v>1.89</v>
      </c>
      <c r="IA112" s="9">
        <v>34.924999999999997</v>
      </c>
      <c r="IB112" s="9">
        <v>17.968</v>
      </c>
      <c r="IC112" s="9">
        <v>16.957999999999998</v>
      </c>
      <c r="ID112" s="9">
        <v>9.4740000000000002</v>
      </c>
      <c r="IE112" s="9">
        <v>7.5839999999999996</v>
      </c>
      <c r="IF112" s="9">
        <v>1.89</v>
      </c>
      <c r="IG112" s="9">
        <v>50.201999999999998</v>
      </c>
      <c r="IH112" s="9">
        <v>26.978000000000002</v>
      </c>
      <c r="II112" s="9">
        <v>23.224</v>
      </c>
      <c r="IJ112" s="9">
        <v>37.631999999999998</v>
      </c>
      <c r="IK112" s="9">
        <v>20.673999999999999</v>
      </c>
      <c r="IL112" s="9">
        <v>16.957999999999998</v>
      </c>
      <c r="IM112" s="9">
        <v>4365.5619999999999</v>
      </c>
      <c r="IN112" s="9">
        <v>2291.1309999999999</v>
      </c>
      <c r="IO112" s="9">
        <v>2074.4319999999998</v>
      </c>
      <c r="IP112" s="9">
        <v>3108.1289999999999</v>
      </c>
      <c r="IQ112" s="9">
        <v>1885.64</v>
      </c>
    </row>
    <row r="113" spans="1:251">
      <c r="A113" s="10">
        <v>44927</v>
      </c>
      <c r="B113" s="9">
        <v>14.192</v>
      </c>
      <c r="C113" s="9">
        <v>15.307</v>
      </c>
      <c r="D113" s="9">
        <v>322.97800000000001</v>
      </c>
      <c r="E113" s="9">
        <v>184.45400000000001</v>
      </c>
      <c r="F113" s="9">
        <v>138.52500000000001</v>
      </c>
      <c r="G113" s="9">
        <v>171.33199999999999</v>
      </c>
      <c r="H113" s="9">
        <v>120.651</v>
      </c>
      <c r="I113" s="9">
        <v>50.680999999999997</v>
      </c>
      <c r="J113" s="9">
        <v>151.64599999999999</v>
      </c>
      <c r="K113" s="9">
        <v>63.802999999999997</v>
      </c>
      <c r="L113" s="9">
        <v>87.843999999999994</v>
      </c>
      <c r="M113" s="9">
        <v>200.893</v>
      </c>
      <c r="N113" s="9">
        <v>138.167</v>
      </c>
      <c r="O113" s="9">
        <v>62.725000000000001</v>
      </c>
      <c r="P113" s="9">
        <v>166.827</v>
      </c>
      <c r="Q113" s="9">
        <v>72.346000000000004</v>
      </c>
      <c r="R113" s="9">
        <v>94.481999999999999</v>
      </c>
      <c r="S113" s="9">
        <v>173.69800000000001</v>
      </c>
      <c r="T113" s="9">
        <v>77.522000000000006</v>
      </c>
      <c r="U113" s="9">
        <v>96.176000000000002</v>
      </c>
      <c r="V113" s="9">
        <v>3030.3209999999999</v>
      </c>
      <c r="W113" s="9">
        <v>1602.223</v>
      </c>
      <c r="X113" s="9">
        <v>1428.098</v>
      </c>
      <c r="Y113" s="9">
        <v>2321.9839999999999</v>
      </c>
      <c r="Z113" s="9">
        <v>1470.117</v>
      </c>
      <c r="AA113" s="9">
        <v>851.86699999999996</v>
      </c>
      <c r="AB113" s="9">
        <v>708.33699999999999</v>
      </c>
      <c r="AC113" s="9">
        <v>132.10599999999999</v>
      </c>
      <c r="AD113" s="9">
        <v>576.23099999999999</v>
      </c>
      <c r="AE113" s="9">
        <v>289.89</v>
      </c>
      <c r="AF113" s="9">
        <v>150.21</v>
      </c>
      <c r="AG113" s="9">
        <v>139.68100000000001</v>
      </c>
      <c r="AH113" s="9">
        <v>45.709000000000003</v>
      </c>
      <c r="AI113" s="9">
        <v>26.248999999999999</v>
      </c>
      <c r="AJ113" s="9">
        <v>19.46</v>
      </c>
      <c r="AK113" s="9">
        <v>28.754999999999999</v>
      </c>
      <c r="AL113" s="9">
        <v>19.677</v>
      </c>
      <c r="AM113" s="9">
        <v>9.0779999999999994</v>
      </c>
      <c r="AN113" s="9">
        <v>17.498999999999999</v>
      </c>
      <c r="AO113" s="9">
        <v>11.901</v>
      </c>
      <c r="AP113" s="9">
        <v>5.5970000000000004</v>
      </c>
      <c r="AQ113" s="9">
        <v>11.256</v>
      </c>
      <c r="AR113" s="9">
        <v>7.7750000000000004</v>
      </c>
      <c r="AS113" s="9">
        <v>3.4809999999999999</v>
      </c>
      <c r="AT113" s="9">
        <v>16.954000000000001</v>
      </c>
      <c r="AU113" s="9">
        <v>6.5720000000000001</v>
      </c>
      <c r="AV113" s="9">
        <v>10.382</v>
      </c>
      <c r="AW113" s="9">
        <v>258.47699999999998</v>
      </c>
      <c r="AX113" s="9">
        <v>132.227</v>
      </c>
      <c r="AY113" s="9">
        <v>126.25</v>
      </c>
      <c r="AZ113" s="9">
        <v>142.61600000000001</v>
      </c>
      <c r="BA113" s="9">
        <v>99.981999999999999</v>
      </c>
      <c r="BB113" s="9">
        <v>42.634999999999998</v>
      </c>
      <c r="BC113" s="9">
        <v>115.86</v>
      </c>
      <c r="BD113" s="9">
        <v>32.244999999999997</v>
      </c>
      <c r="BE113" s="9">
        <v>83.616</v>
      </c>
      <c r="BF113" s="9">
        <v>166.148</v>
      </c>
      <c r="BG113" s="9">
        <v>115.19199999999999</v>
      </c>
      <c r="BH113" s="9">
        <v>50.957000000000001</v>
      </c>
      <c r="BI113" s="9">
        <v>123.742</v>
      </c>
      <c r="BJ113" s="9">
        <v>35.018000000000001</v>
      </c>
      <c r="BK113" s="9">
        <v>88.724000000000004</v>
      </c>
      <c r="BL113" s="9">
        <v>133.35900000000001</v>
      </c>
      <c r="BM113" s="9">
        <v>44.146000000000001</v>
      </c>
      <c r="BN113" s="9">
        <v>89.212999999999994</v>
      </c>
      <c r="BO113" s="9">
        <v>2664.13</v>
      </c>
      <c r="BP113" s="9">
        <v>1356.376</v>
      </c>
      <c r="BQ113" s="9">
        <v>1307.7529999999999</v>
      </c>
      <c r="BR113" s="9">
        <v>2045.71</v>
      </c>
      <c r="BS113" s="9">
        <v>1223.886</v>
      </c>
      <c r="BT113" s="9">
        <v>821.82399999999996</v>
      </c>
      <c r="BU113" s="9">
        <v>618.41999999999996</v>
      </c>
      <c r="BV113" s="9">
        <v>132.49</v>
      </c>
      <c r="BW113" s="9">
        <v>485.93</v>
      </c>
      <c r="BX113" s="9">
        <v>225.93600000000001</v>
      </c>
      <c r="BY113" s="9">
        <v>105.721</v>
      </c>
      <c r="BZ113" s="9">
        <v>120.215</v>
      </c>
      <c r="CA113" s="9">
        <v>40.308</v>
      </c>
      <c r="CB113" s="9">
        <v>19.666</v>
      </c>
      <c r="CC113" s="9">
        <v>20.641999999999999</v>
      </c>
      <c r="CD113" s="9">
        <v>19.187000000000001</v>
      </c>
      <c r="CE113" s="9">
        <v>12.191000000000001</v>
      </c>
      <c r="CF113" s="9">
        <v>6.9960000000000004</v>
      </c>
      <c r="CG113" s="9">
        <v>15.39</v>
      </c>
      <c r="CH113" s="9">
        <v>9.1630000000000003</v>
      </c>
      <c r="CI113" s="9">
        <v>6.2270000000000003</v>
      </c>
      <c r="CJ113" s="9">
        <v>3.7970000000000002</v>
      </c>
      <c r="CK113" s="9">
        <v>3.028</v>
      </c>
      <c r="CL113" s="9">
        <v>0.76900000000000002</v>
      </c>
      <c r="CM113" s="9">
        <v>21.120999999999999</v>
      </c>
      <c r="CN113" s="9">
        <v>7.4749999999999996</v>
      </c>
      <c r="CO113" s="9">
        <v>13.646000000000001</v>
      </c>
      <c r="CP113" s="9">
        <v>196.846</v>
      </c>
      <c r="CQ113" s="9">
        <v>91.93</v>
      </c>
      <c r="CR113" s="9">
        <v>104.917</v>
      </c>
      <c r="CS113" s="9">
        <v>93.49</v>
      </c>
      <c r="CT113" s="9">
        <v>65.066000000000003</v>
      </c>
      <c r="CU113" s="9">
        <v>28.423999999999999</v>
      </c>
      <c r="CV113" s="9">
        <v>103.35599999999999</v>
      </c>
      <c r="CW113" s="9">
        <v>26.864000000000001</v>
      </c>
      <c r="CX113" s="9">
        <v>76.492999999999995</v>
      </c>
      <c r="CY113" s="9">
        <v>109.857</v>
      </c>
      <c r="CZ113" s="9">
        <v>74.997</v>
      </c>
      <c r="DA113" s="9">
        <v>34.86</v>
      </c>
      <c r="DB113" s="9">
        <v>116.07899999999999</v>
      </c>
      <c r="DC113" s="9">
        <v>30.724</v>
      </c>
      <c r="DD113" s="9">
        <v>85.355000000000004</v>
      </c>
      <c r="DE113" s="9">
        <v>118.746</v>
      </c>
      <c r="DF113" s="9">
        <v>36.027000000000001</v>
      </c>
      <c r="DG113" s="9">
        <v>82.72</v>
      </c>
      <c r="DH113" s="9">
        <v>2600.0329999999999</v>
      </c>
      <c r="DI113" s="9">
        <v>1423.604</v>
      </c>
      <c r="DJ113" s="9">
        <v>1176.4290000000001</v>
      </c>
      <c r="DK113" s="9">
        <v>1659.9190000000001</v>
      </c>
      <c r="DL113" s="9">
        <v>1072.492</v>
      </c>
      <c r="DM113" s="9">
        <v>587.42700000000002</v>
      </c>
      <c r="DN113" s="9">
        <v>940.11400000000003</v>
      </c>
      <c r="DO113" s="9">
        <v>351.11200000000002</v>
      </c>
      <c r="DP113" s="9">
        <v>589.00199999999995</v>
      </c>
      <c r="DQ113" s="9">
        <v>213.81899999999999</v>
      </c>
      <c r="DR113" s="9">
        <v>116.776</v>
      </c>
      <c r="DS113" s="9">
        <v>97.043000000000006</v>
      </c>
      <c r="DT113" s="9">
        <v>75.352999999999994</v>
      </c>
      <c r="DU113" s="9">
        <v>47.08</v>
      </c>
      <c r="DV113" s="9">
        <v>28.273</v>
      </c>
      <c r="DW113" s="9">
        <v>25.481000000000002</v>
      </c>
      <c r="DX113" s="9">
        <v>21.55</v>
      </c>
      <c r="DY113" s="9">
        <v>3.931</v>
      </c>
      <c r="DZ113" s="9">
        <v>15.519</v>
      </c>
      <c r="EA113" s="9">
        <v>12.792999999999999</v>
      </c>
      <c r="EB113" s="9">
        <v>2.726</v>
      </c>
      <c r="EC113" s="9">
        <v>9.9629999999999992</v>
      </c>
      <c r="ED113" s="9">
        <v>8.7579999999999991</v>
      </c>
      <c r="EE113" s="9">
        <v>1.2050000000000001</v>
      </c>
      <c r="EF113" s="9">
        <v>49.872</v>
      </c>
      <c r="EG113" s="9">
        <v>25.53</v>
      </c>
      <c r="EH113" s="9">
        <v>24.341999999999999</v>
      </c>
      <c r="EI113" s="9">
        <v>165.08699999999999</v>
      </c>
      <c r="EJ113" s="9">
        <v>85.936999999999998</v>
      </c>
      <c r="EK113" s="9">
        <v>79.150999999999996</v>
      </c>
      <c r="EL113" s="9">
        <v>60.576999999999998</v>
      </c>
      <c r="EM113" s="9">
        <v>39.4</v>
      </c>
      <c r="EN113" s="9">
        <v>21.178000000000001</v>
      </c>
      <c r="EO113" s="9">
        <v>104.51</v>
      </c>
      <c r="EP113" s="9">
        <v>46.536999999999999</v>
      </c>
      <c r="EQ113" s="9">
        <v>57.972999999999999</v>
      </c>
      <c r="ER113" s="9">
        <v>78.33</v>
      </c>
      <c r="ES113" s="9">
        <v>54.865000000000002</v>
      </c>
      <c r="ET113" s="9">
        <v>23.465</v>
      </c>
      <c r="EU113" s="9">
        <v>135.489</v>
      </c>
      <c r="EV113" s="9">
        <v>61.911000000000001</v>
      </c>
      <c r="EW113" s="9">
        <v>73.578000000000003</v>
      </c>
      <c r="EX113" s="9">
        <v>120.02800000000001</v>
      </c>
      <c r="EY113" s="9">
        <v>59.329000000000001</v>
      </c>
      <c r="EZ113" s="9">
        <v>60.698999999999998</v>
      </c>
      <c r="FA113" s="9">
        <v>1965.86</v>
      </c>
      <c r="FB113" s="9">
        <v>1048.434</v>
      </c>
      <c r="FC113" s="9">
        <v>917.42600000000004</v>
      </c>
      <c r="FD113" s="9">
        <v>1370.3879999999999</v>
      </c>
      <c r="FE113" s="9">
        <v>862.95899999999995</v>
      </c>
      <c r="FF113" s="9">
        <v>507.42899999999997</v>
      </c>
      <c r="FG113" s="9">
        <v>595.47199999999998</v>
      </c>
      <c r="FH113" s="9">
        <v>185.47499999999999</v>
      </c>
      <c r="FI113" s="9">
        <v>409.99700000000001</v>
      </c>
      <c r="FJ113" s="9">
        <v>153.36099999999999</v>
      </c>
      <c r="FK113" s="9">
        <v>80.415999999999997</v>
      </c>
      <c r="FL113" s="9">
        <v>72.944000000000003</v>
      </c>
      <c r="FM113" s="9">
        <v>45.91</v>
      </c>
      <c r="FN113" s="9">
        <v>28.699000000000002</v>
      </c>
      <c r="FO113" s="9">
        <v>17.210999999999999</v>
      </c>
      <c r="FP113" s="9">
        <v>20.448</v>
      </c>
      <c r="FQ113" s="9">
        <v>16.986000000000001</v>
      </c>
      <c r="FR113" s="9">
        <v>3.4620000000000002</v>
      </c>
      <c r="FS113" s="9">
        <v>12.313000000000001</v>
      </c>
      <c r="FT113" s="9">
        <v>10.055999999999999</v>
      </c>
      <c r="FU113" s="9">
        <v>2.2570000000000001</v>
      </c>
      <c r="FV113" s="9">
        <v>8.1349999999999998</v>
      </c>
      <c r="FW113" s="9">
        <v>6.93</v>
      </c>
      <c r="FX113" s="9">
        <v>1.2050000000000001</v>
      </c>
      <c r="FY113" s="9">
        <v>25.462</v>
      </c>
      <c r="FZ113" s="9">
        <v>11.712999999999999</v>
      </c>
      <c r="GA113" s="9">
        <v>13.749000000000001</v>
      </c>
      <c r="GB113" s="9">
        <v>126.76900000000001</v>
      </c>
      <c r="GC113" s="9">
        <v>63.683</v>
      </c>
      <c r="GD113" s="9">
        <v>63.087000000000003</v>
      </c>
      <c r="GE113" s="9">
        <v>52.938000000000002</v>
      </c>
      <c r="GF113" s="9">
        <v>33.988</v>
      </c>
      <c r="GG113" s="9">
        <v>18.95</v>
      </c>
      <c r="GH113" s="9">
        <v>73.831000000000003</v>
      </c>
      <c r="GI113" s="9">
        <v>29.695</v>
      </c>
      <c r="GJ113" s="9">
        <v>44.136000000000003</v>
      </c>
      <c r="GK113" s="9">
        <v>66.063999999999993</v>
      </c>
      <c r="GL113" s="9">
        <v>45.295000000000002</v>
      </c>
      <c r="GM113" s="9">
        <v>20.768999999999998</v>
      </c>
      <c r="GN113" s="9">
        <v>87.296000000000006</v>
      </c>
      <c r="GO113" s="9">
        <v>35.121000000000002</v>
      </c>
      <c r="GP113" s="9">
        <v>52.174999999999997</v>
      </c>
      <c r="GQ113" s="9">
        <v>86.144000000000005</v>
      </c>
      <c r="GR113" s="9">
        <v>39.750999999999998</v>
      </c>
      <c r="GS113" s="9">
        <v>46.393999999999998</v>
      </c>
      <c r="GT113" s="9">
        <v>634.173</v>
      </c>
      <c r="GU113" s="9">
        <v>375.17</v>
      </c>
      <c r="GV113" s="9">
        <v>259.00299999999999</v>
      </c>
      <c r="GW113" s="9">
        <v>289.53100000000001</v>
      </c>
      <c r="GX113" s="9">
        <v>209.53399999999999</v>
      </c>
      <c r="GY113" s="9">
        <v>79.998000000000005</v>
      </c>
      <c r="GZ113" s="9">
        <v>344.642</v>
      </c>
      <c r="HA113" s="9">
        <v>165.637</v>
      </c>
      <c r="HB113" s="9">
        <v>179.005</v>
      </c>
      <c r="HC113" s="9">
        <v>60.457999999999998</v>
      </c>
      <c r="HD113" s="9">
        <v>36.359000000000002</v>
      </c>
      <c r="HE113" s="9">
        <v>24.099</v>
      </c>
      <c r="HF113" s="9">
        <v>29.443999999999999</v>
      </c>
      <c r="HG113" s="9">
        <v>18.381</v>
      </c>
      <c r="HH113" s="9">
        <v>11.061999999999999</v>
      </c>
      <c r="HI113" s="9">
        <v>5.0330000000000004</v>
      </c>
      <c r="HJ113" s="9">
        <v>4.5650000000000004</v>
      </c>
      <c r="HK113" s="9">
        <v>0.46899999999999997</v>
      </c>
      <c r="HL113" s="9">
        <v>3.2050000000000001</v>
      </c>
      <c r="HM113" s="9">
        <v>2.7370000000000001</v>
      </c>
      <c r="HN113" s="9">
        <v>0.46899999999999997</v>
      </c>
      <c r="HO113" s="9">
        <v>1.8280000000000001</v>
      </c>
      <c r="HP113" s="9">
        <v>1.8280000000000001</v>
      </c>
      <c r="HQ113" s="9">
        <v>0</v>
      </c>
      <c r="HR113" s="9">
        <v>24.41</v>
      </c>
      <c r="HS113" s="9">
        <v>13.817</v>
      </c>
      <c r="HT113" s="9">
        <v>10.593</v>
      </c>
      <c r="HU113" s="9">
        <v>38.317999999999998</v>
      </c>
      <c r="HV113" s="9">
        <v>22.254000000000001</v>
      </c>
      <c r="HW113" s="9">
        <v>16.064</v>
      </c>
      <c r="HX113" s="9">
        <v>7.6390000000000002</v>
      </c>
      <c r="HY113" s="9">
        <v>5.4119999999999999</v>
      </c>
      <c r="HZ113" s="9">
        <v>2.2269999999999999</v>
      </c>
      <c r="IA113" s="9">
        <v>30.678999999999998</v>
      </c>
      <c r="IB113" s="9">
        <v>16.841999999999999</v>
      </c>
      <c r="IC113" s="9">
        <v>13.837</v>
      </c>
      <c r="ID113" s="9">
        <v>12.266</v>
      </c>
      <c r="IE113" s="9">
        <v>9.57</v>
      </c>
      <c r="IF113" s="9">
        <v>2.6960000000000002</v>
      </c>
      <c r="IG113" s="9">
        <v>48.192</v>
      </c>
      <c r="IH113" s="9">
        <v>26.789000000000001</v>
      </c>
      <c r="II113" s="9">
        <v>21.402999999999999</v>
      </c>
      <c r="IJ113" s="9">
        <v>33.884</v>
      </c>
      <c r="IK113" s="9">
        <v>19.577999999999999</v>
      </c>
      <c r="IL113" s="9">
        <v>14.305999999999999</v>
      </c>
      <c r="IM113" s="9">
        <v>4252.7759999999998</v>
      </c>
      <c r="IN113" s="9">
        <v>2247.2359999999999</v>
      </c>
      <c r="IO113" s="9">
        <v>2005.539</v>
      </c>
      <c r="IP113" s="9">
        <v>3017.1610000000001</v>
      </c>
      <c r="IQ113" s="9">
        <v>1834.5730000000001</v>
      </c>
    </row>
    <row r="114" spans="1:251">
      <c r="A114" s="10">
        <v>44958</v>
      </c>
      <c r="B114" s="9">
        <v>13.55</v>
      </c>
      <c r="C114" s="9">
        <v>14.372</v>
      </c>
      <c r="D114" s="9">
        <v>310.49700000000001</v>
      </c>
      <c r="E114" s="9">
        <v>189.71700000000001</v>
      </c>
      <c r="F114" s="9">
        <v>120.78</v>
      </c>
      <c r="G114" s="9">
        <v>178.37700000000001</v>
      </c>
      <c r="H114" s="9">
        <v>129.74</v>
      </c>
      <c r="I114" s="9">
        <v>48.637</v>
      </c>
      <c r="J114" s="9">
        <v>132.12</v>
      </c>
      <c r="K114" s="9">
        <v>59.976999999999997</v>
      </c>
      <c r="L114" s="9">
        <v>72.141999999999996</v>
      </c>
      <c r="M114" s="9">
        <v>194.7</v>
      </c>
      <c r="N114" s="9">
        <v>139.08000000000001</v>
      </c>
      <c r="O114" s="9">
        <v>55.62</v>
      </c>
      <c r="P114" s="9">
        <v>149.44499999999999</v>
      </c>
      <c r="Q114" s="9">
        <v>68.191000000000003</v>
      </c>
      <c r="R114" s="9">
        <v>81.254000000000005</v>
      </c>
      <c r="S114" s="9">
        <v>143.684</v>
      </c>
      <c r="T114" s="9">
        <v>67.352999999999994</v>
      </c>
      <c r="U114" s="9">
        <v>76.331000000000003</v>
      </c>
      <c r="V114" s="9">
        <v>3089.375</v>
      </c>
      <c r="W114" s="9">
        <v>1632.48</v>
      </c>
      <c r="X114" s="9">
        <v>1456.895</v>
      </c>
      <c r="Y114" s="9">
        <v>2388.3290000000002</v>
      </c>
      <c r="Z114" s="9">
        <v>1496.2429999999999</v>
      </c>
      <c r="AA114" s="9">
        <v>892.08600000000001</v>
      </c>
      <c r="AB114" s="9">
        <v>701.04499999999996</v>
      </c>
      <c r="AC114" s="9">
        <v>136.23699999999999</v>
      </c>
      <c r="AD114" s="9">
        <v>564.80799999999999</v>
      </c>
      <c r="AE114" s="9">
        <v>291.15800000000002</v>
      </c>
      <c r="AF114" s="9">
        <v>159.69399999999999</v>
      </c>
      <c r="AG114" s="9">
        <v>131.464</v>
      </c>
      <c r="AH114" s="9">
        <v>53.026000000000003</v>
      </c>
      <c r="AI114" s="9">
        <v>29.628</v>
      </c>
      <c r="AJ114" s="9">
        <v>23.398</v>
      </c>
      <c r="AK114" s="9">
        <v>25.504999999999999</v>
      </c>
      <c r="AL114" s="9">
        <v>17.420999999999999</v>
      </c>
      <c r="AM114" s="9">
        <v>8.0839999999999996</v>
      </c>
      <c r="AN114" s="9">
        <v>11.52</v>
      </c>
      <c r="AO114" s="9">
        <v>7.4550000000000001</v>
      </c>
      <c r="AP114" s="9">
        <v>4.0650000000000004</v>
      </c>
      <c r="AQ114" s="9">
        <v>13.984999999999999</v>
      </c>
      <c r="AR114" s="9">
        <v>9.9659999999999993</v>
      </c>
      <c r="AS114" s="9">
        <v>4.0199999999999996</v>
      </c>
      <c r="AT114" s="9">
        <v>27.521000000000001</v>
      </c>
      <c r="AU114" s="9">
        <v>12.208</v>
      </c>
      <c r="AV114" s="9">
        <v>15.313000000000001</v>
      </c>
      <c r="AW114" s="9">
        <v>253.255</v>
      </c>
      <c r="AX114" s="9">
        <v>139.291</v>
      </c>
      <c r="AY114" s="9">
        <v>113.965</v>
      </c>
      <c r="AZ114" s="9">
        <v>138.505</v>
      </c>
      <c r="BA114" s="9">
        <v>103.61199999999999</v>
      </c>
      <c r="BB114" s="9">
        <v>34.892000000000003</v>
      </c>
      <c r="BC114" s="9">
        <v>114.751</v>
      </c>
      <c r="BD114" s="9">
        <v>35.677999999999997</v>
      </c>
      <c r="BE114" s="9">
        <v>79.072000000000003</v>
      </c>
      <c r="BF114" s="9">
        <v>159.465</v>
      </c>
      <c r="BG114" s="9">
        <v>117.25</v>
      </c>
      <c r="BH114" s="9">
        <v>42.215000000000003</v>
      </c>
      <c r="BI114" s="9">
        <v>131.69300000000001</v>
      </c>
      <c r="BJ114" s="9">
        <v>42.444000000000003</v>
      </c>
      <c r="BK114" s="9">
        <v>89.248999999999995</v>
      </c>
      <c r="BL114" s="9">
        <v>126.27</v>
      </c>
      <c r="BM114" s="9">
        <v>43.133000000000003</v>
      </c>
      <c r="BN114" s="9">
        <v>83.137</v>
      </c>
      <c r="BO114" s="9">
        <v>2734.962</v>
      </c>
      <c r="BP114" s="9">
        <v>1395.136</v>
      </c>
      <c r="BQ114" s="9">
        <v>1339.826</v>
      </c>
      <c r="BR114" s="9">
        <v>2122.6280000000002</v>
      </c>
      <c r="BS114" s="9">
        <v>1270.4970000000001</v>
      </c>
      <c r="BT114" s="9">
        <v>852.13099999999997</v>
      </c>
      <c r="BU114" s="9">
        <v>612.33399999999995</v>
      </c>
      <c r="BV114" s="9">
        <v>124.639</v>
      </c>
      <c r="BW114" s="9">
        <v>487.69499999999999</v>
      </c>
      <c r="BX114" s="9">
        <v>226.08699999999999</v>
      </c>
      <c r="BY114" s="9">
        <v>113.95399999999999</v>
      </c>
      <c r="BZ114" s="9">
        <v>112.133</v>
      </c>
      <c r="CA114" s="9">
        <v>49.444000000000003</v>
      </c>
      <c r="CB114" s="9">
        <v>28.13</v>
      </c>
      <c r="CC114" s="9">
        <v>21.314</v>
      </c>
      <c r="CD114" s="9">
        <v>23.571999999999999</v>
      </c>
      <c r="CE114" s="9">
        <v>17.132000000000001</v>
      </c>
      <c r="CF114" s="9">
        <v>6.44</v>
      </c>
      <c r="CG114" s="9">
        <v>12.879</v>
      </c>
      <c r="CH114" s="9">
        <v>9.3829999999999991</v>
      </c>
      <c r="CI114" s="9">
        <v>3.4969999999999999</v>
      </c>
      <c r="CJ114" s="9">
        <v>10.692</v>
      </c>
      <c r="CK114" s="9">
        <v>7.7489999999999997</v>
      </c>
      <c r="CL114" s="9">
        <v>2.9430000000000001</v>
      </c>
      <c r="CM114" s="9">
        <v>25.873000000000001</v>
      </c>
      <c r="CN114" s="9">
        <v>10.997999999999999</v>
      </c>
      <c r="CO114" s="9">
        <v>14.874000000000001</v>
      </c>
      <c r="CP114" s="9">
        <v>197.501</v>
      </c>
      <c r="CQ114" s="9">
        <v>96.176000000000002</v>
      </c>
      <c r="CR114" s="9">
        <v>101.325</v>
      </c>
      <c r="CS114" s="9">
        <v>95.980999999999995</v>
      </c>
      <c r="CT114" s="9">
        <v>66.677999999999997</v>
      </c>
      <c r="CU114" s="9">
        <v>29.303000000000001</v>
      </c>
      <c r="CV114" s="9">
        <v>101.52</v>
      </c>
      <c r="CW114" s="9">
        <v>29.498000000000001</v>
      </c>
      <c r="CX114" s="9">
        <v>72.022000000000006</v>
      </c>
      <c r="CY114" s="9">
        <v>112.99299999999999</v>
      </c>
      <c r="CZ114" s="9">
        <v>80.406000000000006</v>
      </c>
      <c r="DA114" s="9">
        <v>32.585999999999999</v>
      </c>
      <c r="DB114" s="9">
        <v>113.09399999999999</v>
      </c>
      <c r="DC114" s="9">
        <v>33.548000000000002</v>
      </c>
      <c r="DD114" s="9">
        <v>79.546000000000006</v>
      </c>
      <c r="DE114" s="9">
        <v>114.4</v>
      </c>
      <c r="DF114" s="9">
        <v>38.881</v>
      </c>
      <c r="DG114" s="9">
        <v>75.519000000000005</v>
      </c>
      <c r="DH114" s="9">
        <v>2715.2959999999998</v>
      </c>
      <c r="DI114" s="9">
        <v>1485.4749999999999</v>
      </c>
      <c r="DJ114" s="9">
        <v>1229.8209999999999</v>
      </c>
      <c r="DK114" s="9">
        <v>1699.1959999999999</v>
      </c>
      <c r="DL114" s="9">
        <v>1097.028</v>
      </c>
      <c r="DM114" s="9">
        <v>602.16800000000001</v>
      </c>
      <c r="DN114" s="9">
        <v>1016.1</v>
      </c>
      <c r="DO114" s="9">
        <v>388.447</v>
      </c>
      <c r="DP114" s="9">
        <v>627.65300000000002</v>
      </c>
      <c r="DQ114" s="9">
        <v>229.82900000000001</v>
      </c>
      <c r="DR114" s="9">
        <v>123.741</v>
      </c>
      <c r="DS114" s="9">
        <v>106.087</v>
      </c>
      <c r="DT114" s="9">
        <v>79.956999999999994</v>
      </c>
      <c r="DU114" s="9">
        <v>47.969000000000001</v>
      </c>
      <c r="DV114" s="9">
        <v>31.988</v>
      </c>
      <c r="DW114" s="9">
        <v>22.928999999999998</v>
      </c>
      <c r="DX114" s="9">
        <v>18.456</v>
      </c>
      <c r="DY114" s="9">
        <v>4.4729999999999999</v>
      </c>
      <c r="DZ114" s="9">
        <v>15.064</v>
      </c>
      <c r="EA114" s="9">
        <v>11.47</v>
      </c>
      <c r="EB114" s="9">
        <v>3.5939999999999999</v>
      </c>
      <c r="EC114" s="9">
        <v>7.8650000000000002</v>
      </c>
      <c r="ED114" s="9">
        <v>6.9859999999999998</v>
      </c>
      <c r="EE114" s="9">
        <v>0.879</v>
      </c>
      <c r="EF114" s="9">
        <v>57.027999999999999</v>
      </c>
      <c r="EG114" s="9">
        <v>29.513000000000002</v>
      </c>
      <c r="EH114" s="9">
        <v>27.515000000000001</v>
      </c>
      <c r="EI114" s="9">
        <v>171.87700000000001</v>
      </c>
      <c r="EJ114" s="9">
        <v>89.641999999999996</v>
      </c>
      <c r="EK114" s="9">
        <v>82.234999999999999</v>
      </c>
      <c r="EL114" s="9">
        <v>55.52</v>
      </c>
      <c r="EM114" s="9">
        <v>38.753</v>
      </c>
      <c r="EN114" s="9">
        <v>16.768000000000001</v>
      </c>
      <c r="EO114" s="9">
        <v>116.357</v>
      </c>
      <c r="EP114" s="9">
        <v>50.889000000000003</v>
      </c>
      <c r="EQ114" s="9">
        <v>65.468000000000004</v>
      </c>
      <c r="ER114" s="9">
        <v>72.245999999999995</v>
      </c>
      <c r="ES114" s="9">
        <v>51.603000000000002</v>
      </c>
      <c r="ET114" s="9">
        <v>20.643000000000001</v>
      </c>
      <c r="EU114" s="9">
        <v>157.583</v>
      </c>
      <c r="EV114" s="9">
        <v>72.138000000000005</v>
      </c>
      <c r="EW114" s="9">
        <v>85.444999999999993</v>
      </c>
      <c r="EX114" s="9">
        <v>131.42099999999999</v>
      </c>
      <c r="EY114" s="9">
        <v>62.36</v>
      </c>
      <c r="EZ114" s="9">
        <v>69.061999999999998</v>
      </c>
      <c r="FA114" s="9">
        <v>2039.4649999999999</v>
      </c>
      <c r="FB114" s="9">
        <v>1078.136</v>
      </c>
      <c r="FC114" s="9">
        <v>961.32899999999995</v>
      </c>
      <c r="FD114" s="9">
        <v>1403.2260000000001</v>
      </c>
      <c r="FE114" s="9">
        <v>880.72900000000004</v>
      </c>
      <c r="FF114" s="9">
        <v>522.49699999999996</v>
      </c>
      <c r="FG114" s="9">
        <v>636.24</v>
      </c>
      <c r="FH114" s="9">
        <v>197.40700000000001</v>
      </c>
      <c r="FI114" s="9">
        <v>438.83199999999999</v>
      </c>
      <c r="FJ114" s="9">
        <v>166.26599999999999</v>
      </c>
      <c r="FK114" s="9">
        <v>87.55</v>
      </c>
      <c r="FL114" s="9">
        <v>78.715999999999994</v>
      </c>
      <c r="FM114" s="9">
        <v>49.645000000000003</v>
      </c>
      <c r="FN114" s="9">
        <v>29.314</v>
      </c>
      <c r="FO114" s="9">
        <v>20.331</v>
      </c>
      <c r="FP114" s="9">
        <v>19.7</v>
      </c>
      <c r="FQ114" s="9">
        <v>15.702999999999999</v>
      </c>
      <c r="FR114" s="9">
        <v>3.996</v>
      </c>
      <c r="FS114" s="9">
        <v>13.74</v>
      </c>
      <c r="FT114" s="9">
        <v>10.622</v>
      </c>
      <c r="FU114" s="9">
        <v>3.117</v>
      </c>
      <c r="FV114" s="9">
        <v>5.96</v>
      </c>
      <c r="FW114" s="9">
        <v>5.0810000000000004</v>
      </c>
      <c r="FX114" s="9">
        <v>0.879</v>
      </c>
      <c r="FY114" s="9">
        <v>29.946000000000002</v>
      </c>
      <c r="FZ114" s="9">
        <v>13.611000000000001</v>
      </c>
      <c r="GA114" s="9">
        <v>16.335000000000001</v>
      </c>
      <c r="GB114" s="9">
        <v>132.86199999999999</v>
      </c>
      <c r="GC114" s="9">
        <v>67.349000000000004</v>
      </c>
      <c r="GD114" s="9">
        <v>65.513000000000005</v>
      </c>
      <c r="GE114" s="9">
        <v>48.418999999999997</v>
      </c>
      <c r="GF114" s="9">
        <v>33.070999999999998</v>
      </c>
      <c r="GG114" s="9">
        <v>15.348000000000001</v>
      </c>
      <c r="GH114" s="9">
        <v>84.442999999999998</v>
      </c>
      <c r="GI114" s="9">
        <v>34.277999999999999</v>
      </c>
      <c r="GJ114" s="9">
        <v>50.164999999999999</v>
      </c>
      <c r="GK114" s="9">
        <v>61.914999999999999</v>
      </c>
      <c r="GL114" s="9">
        <v>43.168999999999997</v>
      </c>
      <c r="GM114" s="9">
        <v>18.745999999999999</v>
      </c>
      <c r="GN114" s="9">
        <v>104.351</v>
      </c>
      <c r="GO114" s="9">
        <v>44.381</v>
      </c>
      <c r="GP114" s="9">
        <v>59.97</v>
      </c>
      <c r="GQ114" s="9">
        <v>98.183000000000007</v>
      </c>
      <c r="GR114" s="9">
        <v>44.9</v>
      </c>
      <c r="GS114" s="9">
        <v>53.283000000000001</v>
      </c>
      <c r="GT114" s="9">
        <v>675.83</v>
      </c>
      <c r="GU114" s="9">
        <v>407.33800000000002</v>
      </c>
      <c r="GV114" s="9">
        <v>268.49200000000002</v>
      </c>
      <c r="GW114" s="9">
        <v>295.97000000000003</v>
      </c>
      <c r="GX114" s="9">
        <v>216.29900000000001</v>
      </c>
      <c r="GY114" s="9">
        <v>79.671000000000006</v>
      </c>
      <c r="GZ114" s="9">
        <v>379.86</v>
      </c>
      <c r="HA114" s="9">
        <v>191.04</v>
      </c>
      <c r="HB114" s="9">
        <v>188.821</v>
      </c>
      <c r="HC114" s="9">
        <v>63.561999999999998</v>
      </c>
      <c r="HD114" s="9">
        <v>36.191000000000003</v>
      </c>
      <c r="HE114" s="9">
        <v>27.370999999999999</v>
      </c>
      <c r="HF114" s="9">
        <v>30.311</v>
      </c>
      <c r="HG114" s="9">
        <v>18.654</v>
      </c>
      <c r="HH114" s="9">
        <v>11.657</v>
      </c>
      <c r="HI114" s="9">
        <v>3.2290000000000001</v>
      </c>
      <c r="HJ114" s="9">
        <v>2.7530000000000001</v>
      </c>
      <c r="HK114" s="9">
        <v>0.47699999999999998</v>
      </c>
      <c r="HL114" s="9">
        <v>1.325</v>
      </c>
      <c r="HM114" s="9">
        <v>0.84799999999999998</v>
      </c>
      <c r="HN114" s="9">
        <v>0.47699999999999998</v>
      </c>
      <c r="HO114" s="9">
        <v>1.905</v>
      </c>
      <c r="HP114" s="9">
        <v>1.905</v>
      </c>
      <c r="HQ114" s="9">
        <v>0</v>
      </c>
      <c r="HR114" s="9">
        <v>27.082000000000001</v>
      </c>
      <c r="HS114" s="9">
        <v>15.901999999999999</v>
      </c>
      <c r="HT114" s="9">
        <v>11.18</v>
      </c>
      <c r="HU114" s="9">
        <v>39.015000000000001</v>
      </c>
      <c r="HV114" s="9">
        <v>22.292999999999999</v>
      </c>
      <c r="HW114" s="9">
        <v>16.722000000000001</v>
      </c>
      <c r="HX114" s="9">
        <v>7.1020000000000003</v>
      </c>
      <c r="HY114" s="9">
        <v>5.6820000000000004</v>
      </c>
      <c r="HZ114" s="9">
        <v>1.42</v>
      </c>
      <c r="IA114" s="9">
        <v>31.914000000000001</v>
      </c>
      <c r="IB114" s="9">
        <v>16.611999999999998</v>
      </c>
      <c r="IC114" s="9">
        <v>15.302</v>
      </c>
      <c r="ID114" s="9">
        <v>10.331</v>
      </c>
      <c r="IE114" s="9">
        <v>8.4339999999999993</v>
      </c>
      <c r="IF114" s="9">
        <v>1.897</v>
      </c>
      <c r="IG114" s="9">
        <v>53.231000000000002</v>
      </c>
      <c r="IH114" s="9">
        <v>27.756</v>
      </c>
      <c r="II114" s="9">
        <v>25.475000000000001</v>
      </c>
      <c r="IJ114" s="9">
        <v>33.238</v>
      </c>
      <c r="IK114" s="9">
        <v>17.46</v>
      </c>
      <c r="IL114" s="9">
        <v>15.779</v>
      </c>
      <c r="IM114" s="9">
        <v>4347.1289999999999</v>
      </c>
      <c r="IN114" s="9">
        <v>2274.3389999999999</v>
      </c>
      <c r="IO114" s="9">
        <v>2072.79</v>
      </c>
      <c r="IP114" s="9">
        <v>3096.4540000000002</v>
      </c>
      <c r="IQ114" s="9">
        <v>1864.473</v>
      </c>
    </row>
    <row r="115" spans="1:251">
      <c r="A115" s="10">
        <v>44986</v>
      </c>
      <c r="B115" s="9">
        <v>10.398999999999999</v>
      </c>
      <c r="C115" s="9">
        <v>15.071999999999999</v>
      </c>
      <c r="D115" s="9">
        <v>326.93700000000001</v>
      </c>
      <c r="E115" s="9">
        <v>192.923</v>
      </c>
      <c r="F115" s="9">
        <v>134.01400000000001</v>
      </c>
      <c r="G115" s="9">
        <v>179.364</v>
      </c>
      <c r="H115" s="9">
        <v>134.114</v>
      </c>
      <c r="I115" s="9">
        <v>45.249000000000002</v>
      </c>
      <c r="J115" s="9">
        <v>147.57300000000001</v>
      </c>
      <c r="K115" s="9">
        <v>58.808999999999997</v>
      </c>
      <c r="L115" s="9">
        <v>88.765000000000001</v>
      </c>
      <c r="M115" s="9">
        <v>199.672</v>
      </c>
      <c r="N115" s="9">
        <v>145.785</v>
      </c>
      <c r="O115" s="9">
        <v>53.887999999999998</v>
      </c>
      <c r="P115" s="9">
        <v>158.84800000000001</v>
      </c>
      <c r="Q115" s="9">
        <v>62.197000000000003</v>
      </c>
      <c r="R115" s="9">
        <v>96.650999999999996</v>
      </c>
      <c r="S115" s="9">
        <v>162.352</v>
      </c>
      <c r="T115" s="9">
        <v>67.748999999999995</v>
      </c>
      <c r="U115" s="9">
        <v>94.602000000000004</v>
      </c>
      <c r="V115" s="9">
        <v>3123.0639999999999</v>
      </c>
      <c r="W115" s="9">
        <v>1639.26</v>
      </c>
      <c r="X115" s="9">
        <v>1483.8040000000001</v>
      </c>
      <c r="Y115" s="9">
        <v>2406.4589999999998</v>
      </c>
      <c r="Z115" s="9">
        <v>1507.0039999999999</v>
      </c>
      <c r="AA115" s="9">
        <v>899.45600000000002</v>
      </c>
      <c r="AB115" s="9">
        <v>716.60500000000002</v>
      </c>
      <c r="AC115" s="9">
        <v>132.256</v>
      </c>
      <c r="AD115" s="9">
        <v>584.34900000000005</v>
      </c>
      <c r="AE115" s="9">
        <v>293.916</v>
      </c>
      <c r="AF115" s="9">
        <v>154.74199999999999</v>
      </c>
      <c r="AG115" s="9">
        <v>139.17500000000001</v>
      </c>
      <c r="AH115" s="9">
        <v>51.234000000000002</v>
      </c>
      <c r="AI115" s="9">
        <v>27.265000000000001</v>
      </c>
      <c r="AJ115" s="9">
        <v>23.97</v>
      </c>
      <c r="AK115" s="9">
        <v>30.359000000000002</v>
      </c>
      <c r="AL115" s="9">
        <v>21.637</v>
      </c>
      <c r="AM115" s="9">
        <v>8.7210000000000001</v>
      </c>
      <c r="AN115" s="9">
        <v>15.127000000000001</v>
      </c>
      <c r="AO115" s="9">
        <v>9.3829999999999991</v>
      </c>
      <c r="AP115" s="9">
        <v>5.7439999999999998</v>
      </c>
      <c r="AQ115" s="9">
        <v>15.231999999999999</v>
      </c>
      <c r="AR115" s="9">
        <v>12.254</v>
      </c>
      <c r="AS115" s="9">
        <v>2.9780000000000002</v>
      </c>
      <c r="AT115" s="9">
        <v>20.876000000000001</v>
      </c>
      <c r="AU115" s="9">
        <v>5.6269999999999998</v>
      </c>
      <c r="AV115" s="9">
        <v>15.247999999999999</v>
      </c>
      <c r="AW115" s="9">
        <v>258.077</v>
      </c>
      <c r="AX115" s="9">
        <v>133.66999999999999</v>
      </c>
      <c r="AY115" s="9">
        <v>124.40600000000001</v>
      </c>
      <c r="AZ115" s="9">
        <v>136.56800000000001</v>
      </c>
      <c r="BA115" s="9">
        <v>103.152</v>
      </c>
      <c r="BB115" s="9">
        <v>33.415999999999997</v>
      </c>
      <c r="BC115" s="9">
        <v>121.509</v>
      </c>
      <c r="BD115" s="9">
        <v>30.518999999999998</v>
      </c>
      <c r="BE115" s="9">
        <v>90.99</v>
      </c>
      <c r="BF115" s="9">
        <v>161.77099999999999</v>
      </c>
      <c r="BG115" s="9">
        <v>121.048</v>
      </c>
      <c r="BH115" s="9">
        <v>40.722999999999999</v>
      </c>
      <c r="BI115" s="9">
        <v>132.14500000000001</v>
      </c>
      <c r="BJ115" s="9">
        <v>33.694000000000003</v>
      </c>
      <c r="BK115" s="9">
        <v>98.450999999999993</v>
      </c>
      <c r="BL115" s="9">
        <v>136.636</v>
      </c>
      <c r="BM115" s="9">
        <v>39.901000000000003</v>
      </c>
      <c r="BN115" s="9">
        <v>96.733999999999995</v>
      </c>
      <c r="BO115" s="9">
        <v>2731.5419999999999</v>
      </c>
      <c r="BP115" s="9">
        <v>1398.857</v>
      </c>
      <c r="BQ115" s="9">
        <v>1332.6859999999999</v>
      </c>
      <c r="BR115" s="9">
        <v>2105.2020000000002</v>
      </c>
      <c r="BS115" s="9">
        <v>1270.2739999999999</v>
      </c>
      <c r="BT115" s="9">
        <v>834.928</v>
      </c>
      <c r="BU115" s="9">
        <v>626.34100000000001</v>
      </c>
      <c r="BV115" s="9">
        <v>128.583</v>
      </c>
      <c r="BW115" s="9">
        <v>497.75799999999998</v>
      </c>
      <c r="BX115" s="9">
        <v>240.41200000000001</v>
      </c>
      <c r="BY115" s="9">
        <v>117.84099999999999</v>
      </c>
      <c r="BZ115" s="9">
        <v>122.572</v>
      </c>
      <c r="CA115" s="9">
        <v>46.375999999999998</v>
      </c>
      <c r="CB115" s="9">
        <v>23.952999999999999</v>
      </c>
      <c r="CC115" s="9">
        <v>22.422000000000001</v>
      </c>
      <c r="CD115" s="9">
        <v>26.295999999999999</v>
      </c>
      <c r="CE115" s="9">
        <v>17.196999999999999</v>
      </c>
      <c r="CF115" s="9">
        <v>9.0990000000000002</v>
      </c>
      <c r="CG115" s="9">
        <v>14.595000000000001</v>
      </c>
      <c r="CH115" s="9">
        <v>8.2929999999999993</v>
      </c>
      <c r="CI115" s="9">
        <v>6.3029999999999999</v>
      </c>
      <c r="CJ115" s="9">
        <v>11.7</v>
      </c>
      <c r="CK115" s="9">
        <v>8.9039999999999999</v>
      </c>
      <c r="CL115" s="9">
        <v>2.7959999999999998</v>
      </c>
      <c r="CM115" s="9">
        <v>20.079999999999998</v>
      </c>
      <c r="CN115" s="9">
        <v>6.7569999999999997</v>
      </c>
      <c r="CO115" s="9">
        <v>13.323</v>
      </c>
      <c r="CP115" s="9">
        <v>209.797</v>
      </c>
      <c r="CQ115" s="9">
        <v>102.369</v>
      </c>
      <c r="CR115" s="9">
        <v>107.428</v>
      </c>
      <c r="CS115" s="9">
        <v>100.41500000000001</v>
      </c>
      <c r="CT115" s="9">
        <v>70.528000000000006</v>
      </c>
      <c r="CU115" s="9">
        <v>29.887</v>
      </c>
      <c r="CV115" s="9">
        <v>109.38200000000001</v>
      </c>
      <c r="CW115" s="9">
        <v>31.841000000000001</v>
      </c>
      <c r="CX115" s="9">
        <v>77.540999999999997</v>
      </c>
      <c r="CY115" s="9">
        <v>119.93300000000001</v>
      </c>
      <c r="CZ115" s="9">
        <v>83.918000000000006</v>
      </c>
      <c r="DA115" s="9">
        <v>36.015000000000001</v>
      </c>
      <c r="DB115" s="9">
        <v>120.479</v>
      </c>
      <c r="DC115" s="9">
        <v>33.921999999999997</v>
      </c>
      <c r="DD115" s="9">
        <v>86.557000000000002</v>
      </c>
      <c r="DE115" s="9">
        <v>123.977</v>
      </c>
      <c r="DF115" s="9">
        <v>40.133000000000003</v>
      </c>
      <c r="DG115" s="9">
        <v>83.843999999999994</v>
      </c>
      <c r="DH115" s="9">
        <v>2708.7069999999999</v>
      </c>
      <c r="DI115" s="9">
        <v>1466.877</v>
      </c>
      <c r="DJ115" s="9">
        <v>1241.83</v>
      </c>
      <c r="DK115" s="9">
        <v>1717.7080000000001</v>
      </c>
      <c r="DL115" s="9">
        <v>1103.742</v>
      </c>
      <c r="DM115" s="9">
        <v>613.96500000000003</v>
      </c>
      <c r="DN115" s="9">
        <v>991</v>
      </c>
      <c r="DO115" s="9">
        <v>363.13499999999999</v>
      </c>
      <c r="DP115" s="9">
        <v>627.86500000000001</v>
      </c>
      <c r="DQ115" s="9">
        <v>240.989</v>
      </c>
      <c r="DR115" s="9">
        <v>128.142</v>
      </c>
      <c r="DS115" s="9">
        <v>112.84699999999999</v>
      </c>
      <c r="DT115" s="9">
        <v>86.266000000000005</v>
      </c>
      <c r="DU115" s="9">
        <v>51.451999999999998</v>
      </c>
      <c r="DV115" s="9">
        <v>34.814</v>
      </c>
      <c r="DW115" s="9">
        <v>25.952000000000002</v>
      </c>
      <c r="DX115" s="9">
        <v>23.003</v>
      </c>
      <c r="DY115" s="9">
        <v>2.9489999999999998</v>
      </c>
      <c r="DZ115" s="9">
        <v>15.087999999999999</v>
      </c>
      <c r="EA115" s="9">
        <v>12.691000000000001</v>
      </c>
      <c r="EB115" s="9">
        <v>2.3980000000000001</v>
      </c>
      <c r="EC115" s="9">
        <v>10.864000000000001</v>
      </c>
      <c r="ED115" s="9">
        <v>10.311999999999999</v>
      </c>
      <c r="EE115" s="9">
        <v>0.55200000000000005</v>
      </c>
      <c r="EF115" s="9">
        <v>60.314</v>
      </c>
      <c r="EG115" s="9">
        <v>28.449000000000002</v>
      </c>
      <c r="EH115" s="9">
        <v>31.864999999999998</v>
      </c>
      <c r="EI115" s="9">
        <v>184.358</v>
      </c>
      <c r="EJ115" s="9">
        <v>93.522999999999996</v>
      </c>
      <c r="EK115" s="9">
        <v>90.835999999999999</v>
      </c>
      <c r="EL115" s="9">
        <v>66.128</v>
      </c>
      <c r="EM115" s="9">
        <v>48.09</v>
      </c>
      <c r="EN115" s="9">
        <v>18.036999999999999</v>
      </c>
      <c r="EO115" s="9">
        <v>118.23099999999999</v>
      </c>
      <c r="EP115" s="9">
        <v>45.432000000000002</v>
      </c>
      <c r="EQ115" s="9">
        <v>72.798000000000002</v>
      </c>
      <c r="ER115" s="9">
        <v>85.555000000000007</v>
      </c>
      <c r="ES115" s="9">
        <v>65.305000000000007</v>
      </c>
      <c r="ET115" s="9">
        <v>20.25</v>
      </c>
      <c r="EU115" s="9">
        <v>155.434</v>
      </c>
      <c r="EV115" s="9">
        <v>62.835999999999999</v>
      </c>
      <c r="EW115" s="9">
        <v>92.596999999999994</v>
      </c>
      <c r="EX115" s="9">
        <v>133.31899999999999</v>
      </c>
      <c r="EY115" s="9">
        <v>58.122999999999998</v>
      </c>
      <c r="EZ115" s="9">
        <v>75.195999999999998</v>
      </c>
      <c r="FA115" s="9">
        <v>2034.6769999999999</v>
      </c>
      <c r="FB115" s="9">
        <v>1066.192</v>
      </c>
      <c r="FC115" s="9">
        <v>968.48500000000001</v>
      </c>
      <c r="FD115" s="9">
        <v>1416.9169999999999</v>
      </c>
      <c r="FE115" s="9">
        <v>891.43200000000002</v>
      </c>
      <c r="FF115" s="9">
        <v>525.48500000000001</v>
      </c>
      <c r="FG115" s="9">
        <v>617.76</v>
      </c>
      <c r="FH115" s="9">
        <v>174.76</v>
      </c>
      <c r="FI115" s="9">
        <v>443</v>
      </c>
      <c r="FJ115" s="9">
        <v>182.691</v>
      </c>
      <c r="FK115" s="9">
        <v>91.218000000000004</v>
      </c>
      <c r="FL115" s="9">
        <v>91.474000000000004</v>
      </c>
      <c r="FM115" s="9">
        <v>56.113999999999997</v>
      </c>
      <c r="FN115" s="9">
        <v>31.09</v>
      </c>
      <c r="FO115" s="9">
        <v>25.024000000000001</v>
      </c>
      <c r="FP115" s="9">
        <v>22.167000000000002</v>
      </c>
      <c r="FQ115" s="9">
        <v>19.463000000000001</v>
      </c>
      <c r="FR115" s="9">
        <v>2.7029999999999998</v>
      </c>
      <c r="FS115" s="9">
        <v>12.718999999999999</v>
      </c>
      <c r="FT115" s="9">
        <v>10.321</v>
      </c>
      <c r="FU115" s="9">
        <v>2.3980000000000001</v>
      </c>
      <c r="FV115" s="9">
        <v>9.4480000000000004</v>
      </c>
      <c r="FW115" s="9">
        <v>9.1419999999999995</v>
      </c>
      <c r="FX115" s="9">
        <v>0.30599999999999999</v>
      </c>
      <c r="FY115" s="9">
        <v>33.947000000000003</v>
      </c>
      <c r="FZ115" s="9">
        <v>11.625999999999999</v>
      </c>
      <c r="GA115" s="9">
        <v>22.321000000000002</v>
      </c>
      <c r="GB115" s="9">
        <v>146.976</v>
      </c>
      <c r="GC115" s="9">
        <v>71.174000000000007</v>
      </c>
      <c r="GD115" s="9">
        <v>75.802000000000007</v>
      </c>
      <c r="GE115" s="9">
        <v>58.281999999999996</v>
      </c>
      <c r="GF115" s="9">
        <v>41.543999999999997</v>
      </c>
      <c r="GG115" s="9">
        <v>16.738</v>
      </c>
      <c r="GH115" s="9">
        <v>88.694999999999993</v>
      </c>
      <c r="GI115" s="9">
        <v>29.63</v>
      </c>
      <c r="GJ115" s="9">
        <v>59.064</v>
      </c>
      <c r="GK115" s="9">
        <v>74.994</v>
      </c>
      <c r="GL115" s="9">
        <v>56.29</v>
      </c>
      <c r="GM115" s="9">
        <v>18.704000000000001</v>
      </c>
      <c r="GN115" s="9">
        <v>107.697</v>
      </c>
      <c r="GO115" s="9">
        <v>34.927999999999997</v>
      </c>
      <c r="GP115" s="9">
        <v>72.769000000000005</v>
      </c>
      <c r="GQ115" s="9">
        <v>101.414</v>
      </c>
      <c r="GR115" s="9">
        <v>39.951999999999998</v>
      </c>
      <c r="GS115" s="9">
        <v>61.462000000000003</v>
      </c>
      <c r="GT115" s="9">
        <v>674.03</v>
      </c>
      <c r="GU115" s="9">
        <v>400.685</v>
      </c>
      <c r="GV115" s="9">
        <v>273.34500000000003</v>
      </c>
      <c r="GW115" s="9">
        <v>300.791</v>
      </c>
      <c r="GX115" s="9">
        <v>212.31</v>
      </c>
      <c r="GY115" s="9">
        <v>88.480999999999995</v>
      </c>
      <c r="GZ115" s="9">
        <v>373.23899999999998</v>
      </c>
      <c r="HA115" s="9">
        <v>188.375</v>
      </c>
      <c r="HB115" s="9">
        <v>184.864</v>
      </c>
      <c r="HC115" s="9">
        <v>58.296999999999997</v>
      </c>
      <c r="HD115" s="9">
        <v>36.923999999999999</v>
      </c>
      <c r="HE115" s="9">
        <v>21.373999999999999</v>
      </c>
      <c r="HF115" s="9">
        <v>30.152000000000001</v>
      </c>
      <c r="HG115" s="9">
        <v>20.361999999999998</v>
      </c>
      <c r="HH115" s="9">
        <v>9.7899999999999991</v>
      </c>
      <c r="HI115" s="9">
        <v>3.786</v>
      </c>
      <c r="HJ115" s="9">
        <v>3.5390000000000001</v>
      </c>
      <c r="HK115" s="9">
        <v>0.246</v>
      </c>
      <c r="HL115" s="9">
        <v>2.37</v>
      </c>
      <c r="HM115" s="9">
        <v>2.37</v>
      </c>
      <c r="HN115" s="9">
        <v>0</v>
      </c>
      <c r="HO115" s="9">
        <v>1.4159999999999999</v>
      </c>
      <c r="HP115" s="9">
        <v>1.17</v>
      </c>
      <c r="HQ115" s="9">
        <v>0.246</v>
      </c>
      <c r="HR115" s="9">
        <v>26.367000000000001</v>
      </c>
      <c r="HS115" s="9">
        <v>16.823</v>
      </c>
      <c r="HT115" s="9">
        <v>9.5440000000000005</v>
      </c>
      <c r="HU115" s="9">
        <v>37.381999999999998</v>
      </c>
      <c r="HV115" s="9">
        <v>22.347999999999999</v>
      </c>
      <c r="HW115" s="9">
        <v>15.034000000000001</v>
      </c>
      <c r="HX115" s="9">
        <v>7.8460000000000001</v>
      </c>
      <c r="HY115" s="9">
        <v>6.5469999999999997</v>
      </c>
      <c r="HZ115" s="9">
        <v>1.2989999999999999</v>
      </c>
      <c r="IA115" s="9">
        <v>29.536000000000001</v>
      </c>
      <c r="IB115" s="9">
        <v>15.802</v>
      </c>
      <c r="IC115" s="9">
        <v>13.734</v>
      </c>
      <c r="ID115" s="9">
        <v>10.561</v>
      </c>
      <c r="IE115" s="9">
        <v>9.0150000000000006</v>
      </c>
      <c r="IF115" s="9">
        <v>1.546</v>
      </c>
      <c r="IG115" s="9">
        <v>47.735999999999997</v>
      </c>
      <c r="IH115" s="9">
        <v>27.908000000000001</v>
      </c>
      <c r="II115" s="9">
        <v>19.827999999999999</v>
      </c>
      <c r="IJ115" s="9">
        <v>31.905000000000001</v>
      </c>
      <c r="IK115" s="9">
        <v>18.170999999999999</v>
      </c>
      <c r="IL115" s="9">
        <v>13.734</v>
      </c>
      <c r="IM115" s="9">
        <v>4308.5110000000004</v>
      </c>
      <c r="IN115" s="9">
        <v>2261.2750000000001</v>
      </c>
      <c r="IO115" s="9">
        <v>2047.2360000000001</v>
      </c>
      <c r="IP115" s="9">
        <v>3062.53</v>
      </c>
      <c r="IQ115" s="9">
        <v>1852.3779999999999</v>
      </c>
    </row>
    <row r="116" spans="1:251">
      <c r="A116" s="10">
        <v>45017</v>
      </c>
      <c r="B116" s="9">
        <v>11.021000000000001</v>
      </c>
      <c r="C116" s="9">
        <v>13.972</v>
      </c>
      <c r="D116" s="9">
        <v>340.08100000000002</v>
      </c>
      <c r="E116" s="9">
        <v>207.00700000000001</v>
      </c>
      <c r="F116" s="9">
        <v>133.07300000000001</v>
      </c>
      <c r="G116" s="9">
        <v>184.43100000000001</v>
      </c>
      <c r="H116" s="9">
        <v>134.262</v>
      </c>
      <c r="I116" s="9">
        <v>50.17</v>
      </c>
      <c r="J116" s="9">
        <v>155.649</v>
      </c>
      <c r="K116" s="9">
        <v>72.745999999999995</v>
      </c>
      <c r="L116" s="9">
        <v>82.903999999999996</v>
      </c>
      <c r="M116" s="9">
        <v>195.26900000000001</v>
      </c>
      <c r="N116" s="9">
        <v>141.49100000000001</v>
      </c>
      <c r="O116" s="9">
        <v>53.779000000000003</v>
      </c>
      <c r="P116" s="9">
        <v>164.58699999999999</v>
      </c>
      <c r="Q116" s="9">
        <v>76.155000000000001</v>
      </c>
      <c r="R116" s="9">
        <v>88.432000000000002</v>
      </c>
      <c r="S116" s="9">
        <v>166.43100000000001</v>
      </c>
      <c r="T116" s="9">
        <v>80.186000000000007</v>
      </c>
      <c r="U116" s="9">
        <v>86.245000000000005</v>
      </c>
      <c r="V116" s="9">
        <v>3119.1570000000002</v>
      </c>
      <c r="W116" s="9">
        <v>1628.972</v>
      </c>
      <c r="X116" s="9">
        <v>1490.1849999999999</v>
      </c>
      <c r="Y116" s="9">
        <v>2386.39</v>
      </c>
      <c r="Z116" s="9">
        <v>1483.3130000000001</v>
      </c>
      <c r="AA116" s="9">
        <v>903.07799999999997</v>
      </c>
      <c r="AB116" s="9">
        <v>732.76700000000005</v>
      </c>
      <c r="AC116" s="9">
        <v>145.66</v>
      </c>
      <c r="AD116" s="9">
        <v>587.10699999999997</v>
      </c>
      <c r="AE116" s="9">
        <v>280.125</v>
      </c>
      <c r="AF116" s="9">
        <v>152.017</v>
      </c>
      <c r="AG116" s="9">
        <v>128.108</v>
      </c>
      <c r="AH116" s="9">
        <v>43.133000000000003</v>
      </c>
      <c r="AI116" s="9">
        <v>26.257999999999999</v>
      </c>
      <c r="AJ116" s="9">
        <v>16.875</v>
      </c>
      <c r="AK116" s="9">
        <v>21.893999999999998</v>
      </c>
      <c r="AL116" s="9">
        <v>17.756</v>
      </c>
      <c r="AM116" s="9">
        <v>4.1379999999999999</v>
      </c>
      <c r="AN116" s="9">
        <v>14.821999999999999</v>
      </c>
      <c r="AO116" s="9">
        <v>11.023999999999999</v>
      </c>
      <c r="AP116" s="9">
        <v>3.7989999999999999</v>
      </c>
      <c r="AQ116" s="9">
        <v>7.0709999999999997</v>
      </c>
      <c r="AR116" s="9">
        <v>6.7320000000000002</v>
      </c>
      <c r="AS116" s="9">
        <v>0.33900000000000002</v>
      </c>
      <c r="AT116" s="9">
        <v>21.239000000000001</v>
      </c>
      <c r="AU116" s="9">
        <v>8.5020000000000007</v>
      </c>
      <c r="AV116" s="9">
        <v>12.737</v>
      </c>
      <c r="AW116" s="9">
        <v>254.44900000000001</v>
      </c>
      <c r="AX116" s="9">
        <v>134.68600000000001</v>
      </c>
      <c r="AY116" s="9">
        <v>119.76300000000001</v>
      </c>
      <c r="AZ116" s="9">
        <v>134.33199999999999</v>
      </c>
      <c r="BA116" s="9">
        <v>99.578000000000003</v>
      </c>
      <c r="BB116" s="9">
        <v>34.753999999999998</v>
      </c>
      <c r="BC116" s="9">
        <v>120.117</v>
      </c>
      <c r="BD116" s="9">
        <v>35.107999999999997</v>
      </c>
      <c r="BE116" s="9">
        <v>85.009</v>
      </c>
      <c r="BF116" s="9">
        <v>151.01300000000001</v>
      </c>
      <c r="BG116" s="9">
        <v>113.251</v>
      </c>
      <c r="BH116" s="9">
        <v>37.762</v>
      </c>
      <c r="BI116" s="9">
        <v>129.11199999999999</v>
      </c>
      <c r="BJ116" s="9">
        <v>38.765999999999998</v>
      </c>
      <c r="BK116" s="9">
        <v>90.346000000000004</v>
      </c>
      <c r="BL116" s="9">
        <v>134.93899999999999</v>
      </c>
      <c r="BM116" s="9">
        <v>46.131999999999998</v>
      </c>
      <c r="BN116" s="9">
        <v>88.808000000000007</v>
      </c>
      <c r="BO116" s="9">
        <v>2732.9560000000001</v>
      </c>
      <c r="BP116" s="9">
        <v>1393.0820000000001</v>
      </c>
      <c r="BQ116" s="9">
        <v>1339.874</v>
      </c>
      <c r="BR116" s="9">
        <v>2101.9270000000001</v>
      </c>
      <c r="BS116" s="9">
        <v>1253.1479999999999</v>
      </c>
      <c r="BT116" s="9">
        <v>848.77800000000002</v>
      </c>
      <c r="BU116" s="9">
        <v>631.03</v>
      </c>
      <c r="BV116" s="9">
        <v>139.934</v>
      </c>
      <c r="BW116" s="9">
        <v>491.096</v>
      </c>
      <c r="BX116" s="9">
        <v>220.816</v>
      </c>
      <c r="BY116" s="9">
        <v>112.461</v>
      </c>
      <c r="BZ116" s="9">
        <v>108.355</v>
      </c>
      <c r="CA116" s="9">
        <v>32.411999999999999</v>
      </c>
      <c r="CB116" s="9">
        <v>16.986999999999998</v>
      </c>
      <c r="CC116" s="9">
        <v>15.423999999999999</v>
      </c>
      <c r="CD116" s="9">
        <v>14.978999999999999</v>
      </c>
      <c r="CE116" s="9">
        <v>11.065</v>
      </c>
      <c r="CF116" s="9">
        <v>3.9129999999999998</v>
      </c>
      <c r="CG116" s="9">
        <v>11.651</v>
      </c>
      <c r="CH116" s="9">
        <v>8.4909999999999997</v>
      </c>
      <c r="CI116" s="9">
        <v>3.16</v>
      </c>
      <c r="CJ116" s="9">
        <v>3.3279999999999998</v>
      </c>
      <c r="CK116" s="9">
        <v>2.5750000000000002</v>
      </c>
      <c r="CL116" s="9">
        <v>0.753</v>
      </c>
      <c r="CM116" s="9">
        <v>17.433</v>
      </c>
      <c r="CN116" s="9">
        <v>5.9219999999999997</v>
      </c>
      <c r="CO116" s="9">
        <v>11.510999999999999</v>
      </c>
      <c r="CP116" s="9">
        <v>204.06200000000001</v>
      </c>
      <c r="CQ116" s="9">
        <v>103.03</v>
      </c>
      <c r="CR116" s="9">
        <v>101.032</v>
      </c>
      <c r="CS116" s="9">
        <v>101.108</v>
      </c>
      <c r="CT116" s="9">
        <v>70.992000000000004</v>
      </c>
      <c r="CU116" s="9">
        <v>30.116</v>
      </c>
      <c r="CV116" s="9">
        <v>102.953</v>
      </c>
      <c r="CW116" s="9">
        <v>32.036999999999999</v>
      </c>
      <c r="CX116" s="9">
        <v>70.915999999999997</v>
      </c>
      <c r="CY116" s="9">
        <v>110.259</v>
      </c>
      <c r="CZ116" s="9">
        <v>78.738</v>
      </c>
      <c r="DA116" s="9">
        <v>31.521000000000001</v>
      </c>
      <c r="DB116" s="9">
        <v>110.557</v>
      </c>
      <c r="DC116" s="9">
        <v>33.722999999999999</v>
      </c>
      <c r="DD116" s="9">
        <v>76.834000000000003</v>
      </c>
      <c r="DE116" s="9">
        <v>114.604</v>
      </c>
      <c r="DF116" s="9">
        <v>40.527999999999999</v>
      </c>
      <c r="DG116" s="9">
        <v>74.075999999999993</v>
      </c>
      <c r="DH116" s="9">
        <v>2689.913</v>
      </c>
      <c r="DI116" s="9">
        <v>1463.299</v>
      </c>
      <c r="DJ116" s="9">
        <v>1226.614</v>
      </c>
      <c r="DK116" s="9">
        <v>1708.501</v>
      </c>
      <c r="DL116" s="9">
        <v>1085.9179999999999</v>
      </c>
      <c r="DM116" s="9">
        <v>622.58199999999999</v>
      </c>
      <c r="DN116" s="9">
        <v>981.41200000000003</v>
      </c>
      <c r="DO116" s="9">
        <v>377.38099999999997</v>
      </c>
      <c r="DP116" s="9">
        <v>604.03200000000004</v>
      </c>
      <c r="DQ116" s="9">
        <v>223.40600000000001</v>
      </c>
      <c r="DR116" s="9">
        <v>120.991</v>
      </c>
      <c r="DS116" s="9">
        <v>102.41500000000001</v>
      </c>
      <c r="DT116" s="9">
        <v>77.647000000000006</v>
      </c>
      <c r="DU116" s="9">
        <v>45.322000000000003</v>
      </c>
      <c r="DV116" s="9">
        <v>32.326000000000001</v>
      </c>
      <c r="DW116" s="9">
        <v>19.994</v>
      </c>
      <c r="DX116" s="9">
        <v>14.52</v>
      </c>
      <c r="DY116" s="9">
        <v>5.4740000000000002</v>
      </c>
      <c r="DZ116" s="9">
        <v>12.202999999999999</v>
      </c>
      <c r="EA116" s="9">
        <v>8.6950000000000003</v>
      </c>
      <c r="EB116" s="9">
        <v>3.5089999999999999</v>
      </c>
      <c r="EC116" s="9">
        <v>7.7910000000000004</v>
      </c>
      <c r="ED116" s="9">
        <v>5.8259999999999996</v>
      </c>
      <c r="EE116" s="9">
        <v>1.9650000000000001</v>
      </c>
      <c r="EF116" s="9">
        <v>57.652999999999999</v>
      </c>
      <c r="EG116" s="9">
        <v>30.800999999999998</v>
      </c>
      <c r="EH116" s="9">
        <v>26.852</v>
      </c>
      <c r="EI116" s="9">
        <v>181.56399999999999</v>
      </c>
      <c r="EJ116" s="9">
        <v>97.234999999999999</v>
      </c>
      <c r="EK116" s="9">
        <v>84.328999999999994</v>
      </c>
      <c r="EL116" s="9">
        <v>64.742000000000004</v>
      </c>
      <c r="EM116" s="9">
        <v>50.186</v>
      </c>
      <c r="EN116" s="9">
        <v>14.555999999999999</v>
      </c>
      <c r="EO116" s="9">
        <v>116.822</v>
      </c>
      <c r="EP116" s="9">
        <v>47.048999999999999</v>
      </c>
      <c r="EQ116" s="9">
        <v>69.772999999999996</v>
      </c>
      <c r="ER116" s="9">
        <v>77.543000000000006</v>
      </c>
      <c r="ES116" s="9">
        <v>59.829000000000001</v>
      </c>
      <c r="ET116" s="9">
        <v>17.713999999999999</v>
      </c>
      <c r="EU116" s="9">
        <v>145.863</v>
      </c>
      <c r="EV116" s="9">
        <v>61.161999999999999</v>
      </c>
      <c r="EW116" s="9">
        <v>84.700999999999993</v>
      </c>
      <c r="EX116" s="9">
        <v>129.02600000000001</v>
      </c>
      <c r="EY116" s="9">
        <v>55.744</v>
      </c>
      <c r="EZ116" s="9">
        <v>73.281999999999996</v>
      </c>
      <c r="FA116" s="9">
        <v>2031.4580000000001</v>
      </c>
      <c r="FB116" s="9">
        <v>1066.1400000000001</v>
      </c>
      <c r="FC116" s="9">
        <v>965.31799999999998</v>
      </c>
      <c r="FD116" s="9">
        <v>1419.3530000000001</v>
      </c>
      <c r="FE116" s="9">
        <v>881.49599999999998</v>
      </c>
      <c r="FF116" s="9">
        <v>537.85799999999995</v>
      </c>
      <c r="FG116" s="9">
        <v>612.10400000000004</v>
      </c>
      <c r="FH116" s="9">
        <v>184.64400000000001</v>
      </c>
      <c r="FI116" s="9">
        <v>427.46</v>
      </c>
      <c r="FJ116" s="9">
        <v>167.995</v>
      </c>
      <c r="FK116" s="9">
        <v>85.185000000000002</v>
      </c>
      <c r="FL116" s="9">
        <v>82.81</v>
      </c>
      <c r="FM116" s="9">
        <v>50.749000000000002</v>
      </c>
      <c r="FN116" s="9">
        <v>27.722000000000001</v>
      </c>
      <c r="FO116" s="9">
        <v>23.027000000000001</v>
      </c>
      <c r="FP116" s="9">
        <v>16.224</v>
      </c>
      <c r="FQ116" s="9">
        <v>10.75</v>
      </c>
      <c r="FR116" s="9">
        <v>5.4740000000000002</v>
      </c>
      <c r="FS116" s="9">
        <v>9.1470000000000002</v>
      </c>
      <c r="FT116" s="9">
        <v>5.6379999999999999</v>
      </c>
      <c r="FU116" s="9">
        <v>3.5089999999999999</v>
      </c>
      <c r="FV116" s="9">
        <v>7.077</v>
      </c>
      <c r="FW116" s="9">
        <v>5.1120000000000001</v>
      </c>
      <c r="FX116" s="9">
        <v>1.9650000000000001</v>
      </c>
      <c r="FY116" s="9">
        <v>34.524999999999999</v>
      </c>
      <c r="FZ116" s="9">
        <v>16.972000000000001</v>
      </c>
      <c r="GA116" s="9">
        <v>17.553000000000001</v>
      </c>
      <c r="GB116" s="9">
        <v>143.547</v>
      </c>
      <c r="GC116" s="9">
        <v>72.302999999999997</v>
      </c>
      <c r="GD116" s="9">
        <v>71.242999999999995</v>
      </c>
      <c r="GE116" s="9">
        <v>53.716000000000001</v>
      </c>
      <c r="GF116" s="9">
        <v>40.715000000000003</v>
      </c>
      <c r="GG116" s="9">
        <v>13.000999999999999</v>
      </c>
      <c r="GH116" s="9">
        <v>89.831000000000003</v>
      </c>
      <c r="GI116" s="9">
        <v>31.588000000000001</v>
      </c>
      <c r="GJ116" s="9">
        <v>58.241999999999997</v>
      </c>
      <c r="GK116" s="9">
        <v>63.29</v>
      </c>
      <c r="GL116" s="9">
        <v>47.131</v>
      </c>
      <c r="GM116" s="9">
        <v>16.158999999999999</v>
      </c>
      <c r="GN116" s="9">
        <v>104.705</v>
      </c>
      <c r="GO116" s="9">
        <v>38.054000000000002</v>
      </c>
      <c r="GP116" s="9">
        <v>66.650999999999996</v>
      </c>
      <c r="GQ116" s="9">
        <v>98.977999999999994</v>
      </c>
      <c r="GR116" s="9">
        <v>37.226999999999997</v>
      </c>
      <c r="GS116" s="9">
        <v>61.750999999999998</v>
      </c>
      <c r="GT116" s="9">
        <v>658.45500000000004</v>
      </c>
      <c r="GU116" s="9">
        <v>397.16</v>
      </c>
      <c r="GV116" s="9">
        <v>261.29599999999999</v>
      </c>
      <c r="GW116" s="9">
        <v>289.14699999999999</v>
      </c>
      <c r="GX116" s="9">
        <v>204.423</v>
      </c>
      <c r="GY116" s="9">
        <v>84.724999999999994</v>
      </c>
      <c r="GZ116" s="9">
        <v>369.30799999999999</v>
      </c>
      <c r="HA116" s="9">
        <v>192.73699999999999</v>
      </c>
      <c r="HB116" s="9">
        <v>176.571</v>
      </c>
      <c r="HC116" s="9">
        <v>55.411000000000001</v>
      </c>
      <c r="HD116" s="9">
        <v>35.805999999999997</v>
      </c>
      <c r="HE116" s="9">
        <v>19.603999999999999</v>
      </c>
      <c r="HF116" s="9">
        <v>26.899000000000001</v>
      </c>
      <c r="HG116" s="9">
        <v>17.600000000000001</v>
      </c>
      <c r="HH116" s="9">
        <v>9.2989999999999995</v>
      </c>
      <c r="HI116" s="9">
        <v>3.77</v>
      </c>
      <c r="HJ116" s="9">
        <v>3.77</v>
      </c>
      <c r="HK116" s="9">
        <v>0</v>
      </c>
      <c r="HL116" s="9">
        <v>3.0569999999999999</v>
      </c>
      <c r="HM116" s="9">
        <v>3.0569999999999999</v>
      </c>
      <c r="HN116" s="9">
        <v>0</v>
      </c>
      <c r="HO116" s="9">
        <v>0.71299999999999997</v>
      </c>
      <c r="HP116" s="9">
        <v>0.71299999999999997</v>
      </c>
      <c r="HQ116" s="9">
        <v>0</v>
      </c>
      <c r="HR116" s="9">
        <v>23.129000000000001</v>
      </c>
      <c r="HS116" s="9">
        <v>13.83</v>
      </c>
      <c r="HT116" s="9">
        <v>9.2989999999999995</v>
      </c>
      <c r="HU116" s="9">
        <v>38.018000000000001</v>
      </c>
      <c r="HV116" s="9">
        <v>24.931999999999999</v>
      </c>
      <c r="HW116" s="9">
        <v>13.086</v>
      </c>
      <c r="HX116" s="9">
        <v>11.026</v>
      </c>
      <c r="HY116" s="9">
        <v>9.4710000000000001</v>
      </c>
      <c r="HZ116" s="9">
        <v>1.5549999999999999</v>
      </c>
      <c r="IA116" s="9">
        <v>26.991</v>
      </c>
      <c r="IB116" s="9">
        <v>15.461</v>
      </c>
      <c r="IC116" s="9">
        <v>11.531000000000001</v>
      </c>
      <c r="ID116" s="9">
        <v>14.253</v>
      </c>
      <c r="IE116" s="9">
        <v>12.698</v>
      </c>
      <c r="IF116" s="9">
        <v>1.5549999999999999</v>
      </c>
      <c r="IG116" s="9">
        <v>41.158000000000001</v>
      </c>
      <c r="IH116" s="9">
        <v>23.109000000000002</v>
      </c>
      <c r="II116" s="9">
        <v>18.05</v>
      </c>
      <c r="IJ116" s="9">
        <v>30.047999999999998</v>
      </c>
      <c r="IK116" s="9">
        <v>18.516999999999999</v>
      </c>
      <c r="IL116" s="9">
        <v>11.531000000000001</v>
      </c>
      <c r="IM116" s="9">
        <v>4330.402</v>
      </c>
      <c r="IN116" s="9">
        <v>2273.846</v>
      </c>
      <c r="IO116" s="9">
        <v>2056.556</v>
      </c>
      <c r="IP116" s="9">
        <v>3080.904</v>
      </c>
      <c r="IQ116" s="9">
        <v>1833.2170000000001</v>
      </c>
    </row>
    <row r="117" spans="1:251">
      <c r="A117" s="10">
        <v>45047</v>
      </c>
      <c r="B117" s="9">
        <v>11.704000000000001</v>
      </c>
      <c r="C117" s="9">
        <v>21.469000000000001</v>
      </c>
      <c r="D117" s="9">
        <v>334.9</v>
      </c>
      <c r="E117" s="9">
        <v>193.14400000000001</v>
      </c>
      <c r="F117" s="9">
        <v>141.756</v>
      </c>
      <c r="G117" s="9">
        <v>181.43600000000001</v>
      </c>
      <c r="H117" s="9">
        <v>126.137</v>
      </c>
      <c r="I117" s="9">
        <v>55.298999999999999</v>
      </c>
      <c r="J117" s="9">
        <v>153.464</v>
      </c>
      <c r="K117" s="9">
        <v>67.007000000000005</v>
      </c>
      <c r="L117" s="9">
        <v>86.456999999999994</v>
      </c>
      <c r="M117" s="9">
        <v>201.78100000000001</v>
      </c>
      <c r="N117" s="9">
        <v>142.20099999999999</v>
      </c>
      <c r="O117" s="9">
        <v>59.581000000000003</v>
      </c>
      <c r="P117" s="9">
        <v>168.57400000000001</v>
      </c>
      <c r="Q117" s="9">
        <v>71.289000000000001</v>
      </c>
      <c r="R117" s="9">
        <v>97.284999999999997</v>
      </c>
      <c r="S117" s="9">
        <v>168.33099999999999</v>
      </c>
      <c r="T117" s="9">
        <v>77.674000000000007</v>
      </c>
      <c r="U117" s="9">
        <v>90.656999999999996</v>
      </c>
      <c r="V117" s="9">
        <v>3160.123</v>
      </c>
      <c r="W117" s="9">
        <v>1654.88</v>
      </c>
      <c r="X117" s="9">
        <v>1505.2429999999999</v>
      </c>
      <c r="Y117" s="9">
        <v>2417.3139999999999</v>
      </c>
      <c r="Z117" s="9">
        <v>1507.7180000000001</v>
      </c>
      <c r="AA117" s="9">
        <v>909.596</v>
      </c>
      <c r="AB117" s="9">
        <v>742.80899999999997</v>
      </c>
      <c r="AC117" s="9">
        <v>147.16200000000001</v>
      </c>
      <c r="AD117" s="9">
        <v>595.64700000000005</v>
      </c>
      <c r="AE117" s="9">
        <v>315.012</v>
      </c>
      <c r="AF117" s="9">
        <v>168.37799999999999</v>
      </c>
      <c r="AG117" s="9">
        <v>146.63399999999999</v>
      </c>
      <c r="AH117" s="9">
        <v>53.064</v>
      </c>
      <c r="AI117" s="9">
        <v>30.350999999999999</v>
      </c>
      <c r="AJ117" s="9">
        <v>22.712</v>
      </c>
      <c r="AK117" s="9">
        <v>30.663</v>
      </c>
      <c r="AL117" s="9">
        <v>23.035</v>
      </c>
      <c r="AM117" s="9">
        <v>7.6280000000000001</v>
      </c>
      <c r="AN117" s="9">
        <v>17.327000000000002</v>
      </c>
      <c r="AO117" s="9">
        <v>11.898</v>
      </c>
      <c r="AP117" s="9">
        <v>5.4290000000000003</v>
      </c>
      <c r="AQ117" s="9">
        <v>13.336</v>
      </c>
      <c r="AR117" s="9">
        <v>11.137</v>
      </c>
      <c r="AS117" s="9">
        <v>2.198</v>
      </c>
      <c r="AT117" s="9">
        <v>22.401</v>
      </c>
      <c r="AU117" s="9">
        <v>7.3159999999999998</v>
      </c>
      <c r="AV117" s="9">
        <v>15.085000000000001</v>
      </c>
      <c r="AW117" s="9">
        <v>283.04199999999997</v>
      </c>
      <c r="AX117" s="9">
        <v>146.14400000000001</v>
      </c>
      <c r="AY117" s="9">
        <v>136.898</v>
      </c>
      <c r="AZ117" s="9">
        <v>142.893</v>
      </c>
      <c r="BA117" s="9">
        <v>105.789</v>
      </c>
      <c r="BB117" s="9">
        <v>37.103999999999999</v>
      </c>
      <c r="BC117" s="9">
        <v>140.149</v>
      </c>
      <c r="BD117" s="9">
        <v>40.353999999999999</v>
      </c>
      <c r="BE117" s="9">
        <v>99.795000000000002</v>
      </c>
      <c r="BF117" s="9">
        <v>167.22399999999999</v>
      </c>
      <c r="BG117" s="9">
        <v>124.592</v>
      </c>
      <c r="BH117" s="9">
        <v>42.631999999999998</v>
      </c>
      <c r="BI117" s="9">
        <v>147.78800000000001</v>
      </c>
      <c r="BJ117" s="9">
        <v>43.786000000000001</v>
      </c>
      <c r="BK117" s="9">
        <v>104.002</v>
      </c>
      <c r="BL117" s="9">
        <v>157.476</v>
      </c>
      <c r="BM117" s="9">
        <v>52.252000000000002</v>
      </c>
      <c r="BN117" s="9">
        <v>105.224</v>
      </c>
      <c r="BO117" s="9">
        <v>2744.6309999999999</v>
      </c>
      <c r="BP117" s="9">
        <v>1404.5360000000001</v>
      </c>
      <c r="BQ117" s="9">
        <v>1340.095</v>
      </c>
      <c r="BR117" s="9">
        <v>2131.8409999999999</v>
      </c>
      <c r="BS117" s="9">
        <v>1265.837</v>
      </c>
      <c r="BT117" s="9">
        <v>866.00400000000002</v>
      </c>
      <c r="BU117" s="9">
        <v>612.79</v>
      </c>
      <c r="BV117" s="9">
        <v>138.69900000000001</v>
      </c>
      <c r="BW117" s="9">
        <v>474.09100000000001</v>
      </c>
      <c r="BX117" s="9">
        <v>233.73699999999999</v>
      </c>
      <c r="BY117" s="9">
        <v>115.28400000000001</v>
      </c>
      <c r="BZ117" s="9">
        <v>118.453</v>
      </c>
      <c r="CA117" s="9">
        <v>55.42</v>
      </c>
      <c r="CB117" s="9">
        <v>27.274000000000001</v>
      </c>
      <c r="CC117" s="9">
        <v>28.146000000000001</v>
      </c>
      <c r="CD117" s="9">
        <v>25.1</v>
      </c>
      <c r="CE117" s="9">
        <v>19.783999999999999</v>
      </c>
      <c r="CF117" s="9">
        <v>5.3159999999999998</v>
      </c>
      <c r="CG117" s="9">
        <v>11.74</v>
      </c>
      <c r="CH117" s="9">
        <v>7.8079999999999998</v>
      </c>
      <c r="CI117" s="9">
        <v>3.9319999999999999</v>
      </c>
      <c r="CJ117" s="9">
        <v>13.36</v>
      </c>
      <c r="CK117" s="9">
        <v>11.976000000000001</v>
      </c>
      <c r="CL117" s="9">
        <v>1.383</v>
      </c>
      <c r="CM117" s="9">
        <v>30.32</v>
      </c>
      <c r="CN117" s="9">
        <v>7.49</v>
      </c>
      <c r="CO117" s="9">
        <v>22.83</v>
      </c>
      <c r="CP117" s="9">
        <v>202.226</v>
      </c>
      <c r="CQ117" s="9">
        <v>97.494</v>
      </c>
      <c r="CR117" s="9">
        <v>104.733</v>
      </c>
      <c r="CS117" s="9">
        <v>101.191</v>
      </c>
      <c r="CT117" s="9">
        <v>69.872</v>
      </c>
      <c r="CU117" s="9">
        <v>31.318999999999999</v>
      </c>
      <c r="CV117" s="9">
        <v>101.036</v>
      </c>
      <c r="CW117" s="9">
        <v>27.622</v>
      </c>
      <c r="CX117" s="9">
        <v>73.412999999999997</v>
      </c>
      <c r="CY117" s="9">
        <v>118.17400000000001</v>
      </c>
      <c r="CZ117" s="9">
        <v>83.998999999999995</v>
      </c>
      <c r="DA117" s="9">
        <v>34.174999999999997</v>
      </c>
      <c r="DB117" s="9">
        <v>115.563</v>
      </c>
      <c r="DC117" s="9">
        <v>31.285</v>
      </c>
      <c r="DD117" s="9">
        <v>84.278000000000006</v>
      </c>
      <c r="DE117" s="9">
        <v>112.776</v>
      </c>
      <c r="DF117" s="9">
        <v>35.43</v>
      </c>
      <c r="DG117" s="9">
        <v>77.346000000000004</v>
      </c>
      <c r="DH117" s="9">
        <v>2749.3310000000001</v>
      </c>
      <c r="DI117" s="9">
        <v>1487.5519999999999</v>
      </c>
      <c r="DJ117" s="9">
        <v>1261.779</v>
      </c>
      <c r="DK117" s="9">
        <v>1721.4079999999999</v>
      </c>
      <c r="DL117" s="9">
        <v>1101.1189999999999</v>
      </c>
      <c r="DM117" s="9">
        <v>620.28899999999999</v>
      </c>
      <c r="DN117" s="9">
        <v>1027.923</v>
      </c>
      <c r="DO117" s="9">
        <v>386.43299999999999</v>
      </c>
      <c r="DP117" s="9">
        <v>641.48900000000003</v>
      </c>
      <c r="DQ117" s="9">
        <v>238.82900000000001</v>
      </c>
      <c r="DR117" s="9">
        <v>123.89</v>
      </c>
      <c r="DS117" s="9">
        <v>114.93899999999999</v>
      </c>
      <c r="DT117" s="9">
        <v>63.526000000000003</v>
      </c>
      <c r="DU117" s="9">
        <v>39.832000000000001</v>
      </c>
      <c r="DV117" s="9">
        <v>23.693999999999999</v>
      </c>
      <c r="DW117" s="9">
        <v>19.274999999999999</v>
      </c>
      <c r="DX117" s="9">
        <v>15.706</v>
      </c>
      <c r="DY117" s="9">
        <v>3.569</v>
      </c>
      <c r="DZ117" s="9">
        <v>11.362</v>
      </c>
      <c r="EA117" s="9">
        <v>8.0470000000000006</v>
      </c>
      <c r="EB117" s="9">
        <v>3.3149999999999999</v>
      </c>
      <c r="EC117" s="9">
        <v>7.9130000000000003</v>
      </c>
      <c r="ED117" s="9">
        <v>7.6589999999999998</v>
      </c>
      <c r="EE117" s="9">
        <v>0.254</v>
      </c>
      <c r="EF117" s="9">
        <v>44.250999999999998</v>
      </c>
      <c r="EG117" s="9">
        <v>24.126000000000001</v>
      </c>
      <c r="EH117" s="9">
        <v>20.125</v>
      </c>
      <c r="EI117" s="9">
        <v>198.61099999999999</v>
      </c>
      <c r="EJ117" s="9">
        <v>98.799000000000007</v>
      </c>
      <c r="EK117" s="9">
        <v>99.811000000000007</v>
      </c>
      <c r="EL117" s="9">
        <v>65.674000000000007</v>
      </c>
      <c r="EM117" s="9">
        <v>48.738999999999997</v>
      </c>
      <c r="EN117" s="9">
        <v>16.934999999999999</v>
      </c>
      <c r="EO117" s="9">
        <v>132.93700000000001</v>
      </c>
      <c r="EP117" s="9">
        <v>50.06</v>
      </c>
      <c r="EQ117" s="9">
        <v>82.876999999999995</v>
      </c>
      <c r="ER117" s="9">
        <v>81.971000000000004</v>
      </c>
      <c r="ES117" s="9">
        <v>61.68</v>
      </c>
      <c r="ET117" s="9">
        <v>20.292000000000002</v>
      </c>
      <c r="EU117" s="9">
        <v>156.858</v>
      </c>
      <c r="EV117" s="9">
        <v>62.21</v>
      </c>
      <c r="EW117" s="9">
        <v>94.647999999999996</v>
      </c>
      <c r="EX117" s="9">
        <v>144.29900000000001</v>
      </c>
      <c r="EY117" s="9">
        <v>58.106999999999999</v>
      </c>
      <c r="EZ117" s="9">
        <v>86.191999999999993</v>
      </c>
      <c r="FA117" s="9">
        <v>2064.3290000000002</v>
      </c>
      <c r="FB117" s="9">
        <v>1078.8109999999999</v>
      </c>
      <c r="FC117" s="9">
        <v>985.51800000000003</v>
      </c>
      <c r="FD117" s="9">
        <v>1420.0239999999999</v>
      </c>
      <c r="FE117" s="9">
        <v>891.76800000000003</v>
      </c>
      <c r="FF117" s="9">
        <v>528.25599999999997</v>
      </c>
      <c r="FG117" s="9">
        <v>644.30499999999995</v>
      </c>
      <c r="FH117" s="9">
        <v>187.04300000000001</v>
      </c>
      <c r="FI117" s="9">
        <v>457.262</v>
      </c>
      <c r="FJ117" s="9">
        <v>183.84200000000001</v>
      </c>
      <c r="FK117" s="9">
        <v>89.722999999999999</v>
      </c>
      <c r="FL117" s="9">
        <v>94.117999999999995</v>
      </c>
      <c r="FM117" s="9">
        <v>42.838999999999999</v>
      </c>
      <c r="FN117" s="9">
        <v>25.062000000000001</v>
      </c>
      <c r="FO117" s="9">
        <v>17.777000000000001</v>
      </c>
      <c r="FP117" s="9">
        <v>14.28</v>
      </c>
      <c r="FQ117" s="9">
        <v>11.239000000000001</v>
      </c>
      <c r="FR117" s="9">
        <v>3.0409999999999999</v>
      </c>
      <c r="FS117" s="9">
        <v>8.92</v>
      </c>
      <c r="FT117" s="9">
        <v>6.1319999999999997</v>
      </c>
      <c r="FU117" s="9">
        <v>2.7869999999999999</v>
      </c>
      <c r="FV117" s="9">
        <v>5.36</v>
      </c>
      <c r="FW117" s="9">
        <v>5.1070000000000002</v>
      </c>
      <c r="FX117" s="9">
        <v>0.254</v>
      </c>
      <c r="FY117" s="9">
        <v>28.559000000000001</v>
      </c>
      <c r="FZ117" s="9">
        <v>13.823</v>
      </c>
      <c r="GA117" s="9">
        <v>14.736000000000001</v>
      </c>
      <c r="GB117" s="9">
        <v>157.41300000000001</v>
      </c>
      <c r="GC117" s="9">
        <v>74.370999999999995</v>
      </c>
      <c r="GD117" s="9">
        <v>83.043000000000006</v>
      </c>
      <c r="GE117" s="9">
        <v>55.152999999999999</v>
      </c>
      <c r="GF117" s="9">
        <v>40.58</v>
      </c>
      <c r="GG117" s="9">
        <v>14.573</v>
      </c>
      <c r="GH117" s="9">
        <v>102.26</v>
      </c>
      <c r="GI117" s="9">
        <v>33.790999999999997</v>
      </c>
      <c r="GJ117" s="9">
        <v>68.47</v>
      </c>
      <c r="GK117" s="9">
        <v>67.488</v>
      </c>
      <c r="GL117" s="9">
        <v>50.085999999999999</v>
      </c>
      <c r="GM117" s="9">
        <v>17.402000000000001</v>
      </c>
      <c r="GN117" s="9">
        <v>116.35299999999999</v>
      </c>
      <c r="GO117" s="9">
        <v>39.637</v>
      </c>
      <c r="GP117" s="9">
        <v>76.716999999999999</v>
      </c>
      <c r="GQ117" s="9">
        <v>111.18</v>
      </c>
      <c r="GR117" s="9">
        <v>39.923000000000002</v>
      </c>
      <c r="GS117" s="9">
        <v>71.257000000000005</v>
      </c>
      <c r="GT117" s="9">
        <v>685.00199999999995</v>
      </c>
      <c r="GU117" s="9">
        <v>408.74099999999999</v>
      </c>
      <c r="GV117" s="9">
        <v>276.26100000000002</v>
      </c>
      <c r="GW117" s="9">
        <v>301.38400000000001</v>
      </c>
      <c r="GX117" s="9">
        <v>209.351</v>
      </c>
      <c r="GY117" s="9">
        <v>92.034000000000006</v>
      </c>
      <c r="GZ117" s="9">
        <v>383.61700000000002</v>
      </c>
      <c r="HA117" s="9">
        <v>199.39</v>
      </c>
      <c r="HB117" s="9">
        <v>184.227</v>
      </c>
      <c r="HC117" s="9">
        <v>54.987000000000002</v>
      </c>
      <c r="HD117" s="9">
        <v>34.167000000000002</v>
      </c>
      <c r="HE117" s="9">
        <v>20.821000000000002</v>
      </c>
      <c r="HF117" s="9">
        <v>20.687000000000001</v>
      </c>
      <c r="HG117" s="9">
        <v>14.77</v>
      </c>
      <c r="HH117" s="9">
        <v>5.9169999999999998</v>
      </c>
      <c r="HI117" s="9">
        <v>4.9950000000000001</v>
      </c>
      <c r="HJ117" s="9">
        <v>4.4669999999999996</v>
      </c>
      <c r="HK117" s="9">
        <v>0.52800000000000002</v>
      </c>
      <c r="HL117" s="9">
        <v>2.4420000000000002</v>
      </c>
      <c r="HM117" s="9">
        <v>1.9139999999999999</v>
      </c>
      <c r="HN117" s="9">
        <v>0.52800000000000002</v>
      </c>
      <c r="HO117" s="9">
        <v>2.5529999999999999</v>
      </c>
      <c r="HP117" s="9">
        <v>2.5529999999999999</v>
      </c>
      <c r="HQ117" s="9">
        <v>0</v>
      </c>
      <c r="HR117" s="9">
        <v>15.692</v>
      </c>
      <c r="HS117" s="9">
        <v>10.303000000000001</v>
      </c>
      <c r="HT117" s="9">
        <v>5.3890000000000002</v>
      </c>
      <c r="HU117" s="9">
        <v>41.198</v>
      </c>
      <c r="HV117" s="9">
        <v>24.428999999999998</v>
      </c>
      <c r="HW117" s="9">
        <v>16.768999999999998</v>
      </c>
      <c r="HX117" s="9">
        <v>10.521000000000001</v>
      </c>
      <c r="HY117" s="9">
        <v>8.1590000000000007</v>
      </c>
      <c r="HZ117" s="9">
        <v>2.3620000000000001</v>
      </c>
      <c r="IA117" s="9">
        <v>30.675999999999998</v>
      </c>
      <c r="IB117" s="9">
        <v>16.268999999999998</v>
      </c>
      <c r="IC117" s="9">
        <v>14.407</v>
      </c>
      <c r="ID117" s="9">
        <v>14.483000000000001</v>
      </c>
      <c r="IE117" s="9">
        <v>11.593</v>
      </c>
      <c r="IF117" s="9">
        <v>2.89</v>
      </c>
      <c r="IG117" s="9">
        <v>40.503999999999998</v>
      </c>
      <c r="IH117" s="9">
        <v>22.573</v>
      </c>
      <c r="II117" s="9">
        <v>17.931000000000001</v>
      </c>
      <c r="IJ117" s="9">
        <v>33.119</v>
      </c>
      <c r="IK117" s="9">
        <v>18.184000000000001</v>
      </c>
      <c r="IL117" s="9">
        <v>14.935</v>
      </c>
      <c r="IM117" s="9">
        <v>4378.1620000000003</v>
      </c>
      <c r="IN117" s="9">
        <v>2298.797</v>
      </c>
      <c r="IO117" s="9">
        <v>2079.3649999999998</v>
      </c>
      <c r="IP117" s="9">
        <v>3117.4940000000001</v>
      </c>
      <c r="IQ117" s="9">
        <v>1866.4169999999999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  <c r="H1" s="3" t="s">
        <v>1019</v>
      </c>
      <c r="I1" s="3" t="s">
        <v>1020</v>
      </c>
      <c r="J1" s="3" t="s">
        <v>1021</v>
      </c>
      <c r="K1" s="3" t="s">
        <v>1022</v>
      </c>
      <c r="L1" s="3" t="s">
        <v>1023</v>
      </c>
      <c r="M1" s="3" t="s">
        <v>1024</v>
      </c>
      <c r="N1" s="3" t="s">
        <v>1025</v>
      </c>
      <c r="O1" s="3" t="s">
        <v>1026</v>
      </c>
      <c r="P1" s="3" t="s">
        <v>1027</v>
      </c>
      <c r="Q1" s="3" t="s">
        <v>1028</v>
      </c>
      <c r="R1" s="3" t="s">
        <v>1029</v>
      </c>
      <c r="S1" s="3" t="s">
        <v>1030</v>
      </c>
      <c r="T1" s="3" t="s">
        <v>1031</v>
      </c>
      <c r="U1" s="3" t="s">
        <v>1032</v>
      </c>
      <c r="V1" s="3" t="s">
        <v>1033</v>
      </c>
      <c r="W1" s="3" t="s">
        <v>1034</v>
      </c>
      <c r="X1" s="3" t="s">
        <v>1035</v>
      </c>
      <c r="Y1" s="3" t="s">
        <v>1036</v>
      </c>
      <c r="Z1" s="3" t="s">
        <v>1037</v>
      </c>
      <c r="AA1" s="3" t="s">
        <v>1038</v>
      </c>
      <c r="AB1" s="3" t="s">
        <v>1039</v>
      </c>
      <c r="AC1" s="3" t="s">
        <v>1040</v>
      </c>
      <c r="AD1" s="3" t="s">
        <v>1041</v>
      </c>
      <c r="AE1" s="3" t="s">
        <v>1042</v>
      </c>
      <c r="AF1" s="3" t="s">
        <v>1043</v>
      </c>
      <c r="AG1" s="3" t="s">
        <v>1044</v>
      </c>
      <c r="AH1" s="3" t="s">
        <v>1045</v>
      </c>
      <c r="AI1" s="3" t="s">
        <v>1046</v>
      </c>
      <c r="AJ1" s="3" t="s">
        <v>1047</v>
      </c>
      <c r="AK1" s="3" t="s">
        <v>1048</v>
      </c>
      <c r="AL1" s="3" t="s">
        <v>1049</v>
      </c>
      <c r="AM1" s="3" t="s">
        <v>1050</v>
      </c>
      <c r="AN1" s="3" t="s">
        <v>1051</v>
      </c>
      <c r="AO1" s="3" t="s">
        <v>1052</v>
      </c>
      <c r="AP1" s="3" t="s">
        <v>1053</v>
      </c>
      <c r="AQ1" s="3" t="s">
        <v>1054</v>
      </c>
      <c r="AR1" s="3" t="s">
        <v>1055</v>
      </c>
      <c r="AS1" s="3" t="s">
        <v>1056</v>
      </c>
      <c r="AT1" s="3" t="s">
        <v>1057</v>
      </c>
      <c r="AU1" s="3" t="s">
        <v>1058</v>
      </c>
      <c r="AV1" s="3" t="s">
        <v>1059</v>
      </c>
      <c r="AW1" s="3" t="s">
        <v>1060</v>
      </c>
      <c r="AX1" s="3" t="s">
        <v>1061</v>
      </c>
      <c r="AY1" s="3" t="s">
        <v>1062</v>
      </c>
      <c r="AZ1" s="3" t="s">
        <v>1063</v>
      </c>
      <c r="BA1" s="3" t="s">
        <v>1064</v>
      </c>
      <c r="BB1" s="3" t="s">
        <v>1065</v>
      </c>
      <c r="BC1" s="3" t="s">
        <v>1066</v>
      </c>
      <c r="BD1" s="3" t="s">
        <v>1067</v>
      </c>
      <c r="BE1" s="3" t="s">
        <v>1068</v>
      </c>
      <c r="BF1" s="3" t="s">
        <v>1069</v>
      </c>
      <c r="BG1" s="3" t="s">
        <v>1070</v>
      </c>
      <c r="BH1" s="3" t="s">
        <v>1071</v>
      </c>
      <c r="BI1" s="3" t="s">
        <v>1072</v>
      </c>
      <c r="BJ1" s="3" t="s">
        <v>1073</v>
      </c>
      <c r="BK1" s="3" t="s">
        <v>1074</v>
      </c>
      <c r="BL1" s="3" t="s">
        <v>1075</v>
      </c>
      <c r="BM1" s="3" t="s">
        <v>1076</v>
      </c>
      <c r="BN1" s="3" t="s">
        <v>1077</v>
      </c>
      <c r="BO1" s="3" t="s">
        <v>1078</v>
      </c>
      <c r="BP1" s="3" t="s">
        <v>1079</v>
      </c>
      <c r="BQ1" s="3" t="s">
        <v>1080</v>
      </c>
      <c r="BR1" s="3" t="s">
        <v>1081</v>
      </c>
      <c r="BS1" s="3" t="s">
        <v>1082</v>
      </c>
      <c r="BT1" s="3" t="s">
        <v>1083</v>
      </c>
      <c r="BU1" s="3" t="s">
        <v>1084</v>
      </c>
      <c r="BV1" s="3" t="s">
        <v>1085</v>
      </c>
      <c r="BW1" s="3" t="s">
        <v>1086</v>
      </c>
      <c r="BX1" s="3" t="s">
        <v>1087</v>
      </c>
      <c r="BY1" s="3" t="s">
        <v>1088</v>
      </c>
      <c r="BZ1" s="3" t="s">
        <v>1089</v>
      </c>
      <c r="CA1" s="3" t="s">
        <v>1090</v>
      </c>
      <c r="CB1" s="3" t="s">
        <v>1091</v>
      </c>
      <c r="CC1" s="3" t="s">
        <v>1092</v>
      </c>
      <c r="CD1" s="3" t="s">
        <v>1093</v>
      </c>
      <c r="CE1" s="3" t="s">
        <v>1094</v>
      </c>
      <c r="CF1" s="3" t="s">
        <v>1095</v>
      </c>
      <c r="CG1" s="3" t="s">
        <v>1096</v>
      </c>
      <c r="CH1" s="3" t="s">
        <v>1097</v>
      </c>
      <c r="CI1" s="3" t="s">
        <v>1098</v>
      </c>
      <c r="CJ1" s="3" t="s">
        <v>1099</v>
      </c>
      <c r="CK1" s="3" t="s">
        <v>1100</v>
      </c>
      <c r="CL1" s="3" t="s">
        <v>1101</v>
      </c>
      <c r="CM1" s="3" t="s">
        <v>1102</v>
      </c>
      <c r="CN1" s="3" t="s">
        <v>1103</v>
      </c>
      <c r="CO1" s="3" t="s">
        <v>1104</v>
      </c>
      <c r="CP1" s="3" t="s">
        <v>1105</v>
      </c>
      <c r="CQ1" s="3" t="s">
        <v>1106</v>
      </c>
      <c r="CR1" s="3" t="s">
        <v>1107</v>
      </c>
      <c r="CS1" s="3" t="s">
        <v>1108</v>
      </c>
      <c r="CT1" s="3" t="s">
        <v>1109</v>
      </c>
      <c r="CU1" s="3" t="s">
        <v>1110</v>
      </c>
      <c r="CV1" s="3" t="s">
        <v>1111</v>
      </c>
      <c r="CW1" s="3" t="s">
        <v>1112</v>
      </c>
      <c r="CX1" s="3" t="s">
        <v>1113</v>
      </c>
      <c r="CY1" s="3" t="s">
        <v>1114</v>
      </c>
      <c r="CZ1" s="3" t="s">
        <v>1115</v>
      </c>
      <c r="DA1" s="3" t="s">
        <v>1116</v>
      </c>
      <c r="DB1" s="3" t="s">
        <v>1117</v>
      </c>
      <c r="DC1" s="3" t="s">
        <v>1118</v>
      </c>
      <c r="DD1" s="3" t="s">
        <v>1119</v>
      </c>
      <c r="DE1" s="3" t="s">
        <v>1120</v>
      </c>
      <c r="DF1" s="3" t="s">
        <v>1121</v>
      </c>
      <c r="DG1" s="3" t="s">
        <v>1122</v>
      </c>
      <c r="DH1" s="3" t="s">
        <v>1123</v>
      </c>
      <c r="DI1" s="3" t="s">
        <v>1124</v>
      </c>
      <c r="DJ1" s="3" t="s">
        <v>1125</v>
      </c>
      <c r="DK1" s="3" t="s">
        <v>1126</v>
      </c>
      <c r="DL1" s="3" t="s">
        <v>1127</v>
      </c>
      <c r="DM1" s="3" t="s">
        <v>1128</v>
      </c>
      <c r="DN1" s="3" t="s">
        <v>1129</v>
      </c>
      <c r="DO1" s="3" t="s">
        <v>1130</v>
      </c>
      <c r="DP1" s="3" t="s">
        <v>1131</v>
      </c>
      <c r="DQ1" s="3" t="s">
        <v>1132</v>
      </c>
      <c r="DR1" s="3" t="s">
        <v>1133</v>
      </c>
      <c r="DS1" s="3" t="s">
        <v>1134</v>
      </c>
      <c r="DT1" s="3" t="s">
        <v>1135</v>
      </c>
      <c r="DU1" s="3" t="s">
        <v>1136</v>
      </c>
      <c r="DV1" s="3" t="s">
        <v>1137</v>
      </c>
      <c r="DW1" s="3" t="s">
        <v>1138</v>
      </c>
      <c r="DX1" s="3" t="s">
        <v>1139</v>
      </c>
      <c r="DY1" s="3" t="s">
        <v>1140</v>
      </c>
      <c r="DZ1" s="3" t="s">
        <v>1141</v>
      </c>
      <c r="EA1" s="3" t="s">
        <v>1142</v>
      </c>
      <c r="EB1" s="3" t="s">
        <v>1143</v>
      </c>
      <c r="EC1" s="3" t="s">
        <v>1144</v>
      </c>
      <c r="ED1" s="3" t="s">
        <v>1145</v>
      </c>
      <c r="EE1" s="3" t="s">
        <v>1146</v>
      </c>
      <c r="EF1" s="3" t="s">
        <v>1147</v>
      </c>
      <c r="EG1" s="3" t="s">
        <v>1148</v>
      </c>
      <c r="EH1" s="3" t="s">
        <v>1149</v>
      </c>
      <c r="EI1" s="3" t="s">
        <v>1150</v>
      </c>
      <c r="EJ1" s="3" t="s">
        <v>1151</v>
      </c>
      <c r="EK1" s="3" t="s">
        <v>1152</v>
      </c>
      <c r="EL1" s="3" t="s">
        <v>1153</v>
      </c>
      <c r="EM1" s="3" t="s">
        <v>1154</v>
      </c>
      <c r="EN1" s="3" t="s">
        <v>1155</v>
      </c>
      <c r="EO1" s="3" t="s">
        <v>1156</v>
      </c>
      <c r="EP1" s="3" t="s">
        <v>1157</v>
      </c>
      <c r="EQ1" s="3" t="s">
        <v>1158</v>
      </c>
      <c r="ER1" s="3" t="s">
        <v>1159</v>
      </c>
      <c r="ES1" s="3" t="s">
        <v>1160</v>
      </c>
      <c r="ET1" s="3" t="s">
        <v>1161</v>
      </c>
      <c r="EU1" s="3" t="s">
        <v>1162</v>
      </c>
      <c r="EV1" s="3" t="s">
        <v>1163</v>
      </c>
      <c r="EW1" s="3" t="s">
        <v>1164</v>
      </c>
      <c r="EX1" s="3" t="s">
        <v>1165</v>
      </c>
      <c r="EY1" s="3" t="s">
        <v>1166</v>
      </c>
      <c r="EZ1" s="3" t="s">
        <v>1167</v>
      </c>
      <c r="FA1" s="3" t="s">
        <v>1168</v>
      </c>
      <c r="FB1" s="3" t="s">
        <v>1169</v>
      </c>
      <c r="FC1" s="3" t="s">
        <v>1170</v>
      </c>
      <c r="FD1" s="3" t="s">
        <v>1171</v>
      </c>
      <c r="FE1" s="3" t="s">
        <v>1172</v>
      </c>
      <c r="FF1" s="3" t="s">
        <v>1173</v>
      </c>
      <c r="FG1" s="3" t="s">
        <v>1174</v>
      </c>
      <c r="FH1" s="3" t="s">
        <v>1175</v>
      </c>
      <c r="FI1" s="3" t="s">
        <v>1176</v>
      </c>
      <c r="FJ1" s="3" t="s">
        <v>1177</v>
      </c>
      <c r="FK1" s="3" t="s">
        <v>1178</v>
      </c>
      <c r="FL1" s="3" t="s">
        <v>1179</v>
      </c>
      <c r="FM1" s="3" t="s">
        <v>1180</v>
      </c>
      <c r="FN1" s="3" t="s">
        <v>1181</v>
      </c>
      <c r="FO1" s="3" t="s">
        <v>1182</v>
      </c>
      <c r="FP1" s="3" t="s">
        <v>1183</v>
      </c>
      <c r="FQ1" s="3" t="s">
        <v>1184</v>
      </c>
      <c r="FR1" s="3" t="s">
        <v>1185</v>
      </c>
      <c r="FS1" s="3" t="s">
        <v>1186</v>
      </c>
      <c r="FT1" s="3" t="s">
        <v>1187</v>
      </c>
      <c r="FU1" s="3" t="s">
        <v>1188</v>
      </c>
      <c r="FV1" s="3" t="s">
        <v>1189</v>
      </c>
      <c r="FW1" s="3" t="s">
        <v>1190</v>
      </c>
      <c r="FX1" s="3" t="s">
        <v>1191</v>
      </c>
      <c r="FY1" s="3" t="s">
        <v>1192</v>
      </c>
      <c r="FZ1" s="3" t="s">
        <v>1193</v>
      </c>
      <c r="GA1" s="3" t="s">
        <v>1194</v>
      </c>
      <c r="GB1" s="3" t="s">
        <v>1195</v>
      </c>
      <c r="GC1" s="3" t="s">
        <v>1196</v>
      </c>
      <c r="GD1" s="3" t="s">
        <v>1197</v>
      </c>
      <c r="GE1" s="3" t="s">
        <v>1198</v>
      </c>
      <c r="GF1" s="3" t="s">
        <v>1199</v>
      </c>
      <c r="GG1" s="3" t="s">
        <v>1200</v>
      </c>
      <c r="GH1" s="3" t="s">
        <v>1201</v>
      </c>
      <c r="GI1" s="3" t="s">
        <v>1202</v>
      </c>
      <c r="GJ1" s="3" t="s">
        <v>1203</v>
      </c>
      <c r="GK1" s="3" t="s">
        <v>1204</v>
      </c>
      <c r="GL1" s="3" t="s">
        <v>1205</v>
      </c>
      <c r="GM1" s="3" t="s">
        <v>1206</v>
      </c>
      <c r="GN1" s="3" t="s">
        <v>1207</v>
      </c>
      <c r="GO1" s="3" t="s">
        <v>1208</v>
      </c>
      <c r="GP1" s="3" t="s">
        <v>1209</v>
      </c>
      <c r="GQ1" s="3" t="s">
        <v>1210</v>
      </c>
      <c r="GR1" s="3" t="s">
        <v>1211</v>
      </c>
      <c r="GS1" s="3" t="s">
        <v>1212</v>
      </c>
      <c r="GT1" s="3" t="s">
        <v>1213</v>
      </c>
      <c r="GU1" s="3" t="s">
        <v>1214</v>
      </c>
      <c r="GV1" s="3" t="s">
        <v>1215</v>
      </c>
      <c r="GW1" s="3" t="s">
        <v>1216</v>
      </c>
      <c r="GX1" s="3" t="s">
        <v>1217</v>
      </c>
      <c r="GY1" s="3" t="s">
        <v>1218</v>
      </c>
      <c r="GZ1" s="3" t="s">
        <v>1219</v>
      </c>
      <c r="HA1" s="3" t="s">
        <v>1220</v>
      </c>
      <c r="HB1" s="3" t="s">
        <v>1221</v>
      </c>
      <c r="HC1" s="3" t="s">
        <v>1222</v>
      </c>
      <c r="HD1" s="3" t="s">
        <v>1223</v>
      </c>
      <c r="HE1" s="3" t="s">
        <v>1224</v>
      </c>
      <c r="HF1" s="3" t="s">
        <v>1225</v>
      </c>
      <c r="HG1" s="3" t="s">
        <v>1226</v>
      </c>
      <c r="HH1" s="3" t="s">
        <v>1227</v>
      </c>
      <c r="HI1" s="3" t="s">
        <v>1228</v>
      </c>
      <c r="HJ1" s="3" t="s">
        <v>1229</v>
      </c>
      <c r="HK1" s="3" t="s">
        <v>1230</v>
      </c>
      <c r="HL1" s="3" t="s">
        <v>1231</v>
      </c>
      <c r="HM1" s="3" t="s">
        <v>1232</v>
      </c>
      <c r="HN1" s="3" t="s">
        <v>1233</v>
      </c>
      <c r="HO1" s="3" t="s">
        <v>1234</v>
      </c>
      <c r="HP1" s="3" t="s">
        <v>1235</v>
      </c>
      <c r="HQ1" s="3" t="s">
        <v>1236</v>
      </c>
      <c r="HR1" s="3" t="s">
        <v>1237</v>
      </c>
      <c r="HS1" s="3" t="s">
        <v>1238</v>
      </c>
      <c r="HT1" s="3" t="s">
        <v>1239</v>
      </c>
      <c r="HU1" s="3" t="s">
        <v>1240</v>
      </c>
      <c r="HV1" s="3" t="s">
        <v>1241</v>
      </c>
      <c r="HW1" s="3" t="s">
        <v>1242</v>
      </c>
      <c r="HX1" s="3" t="s">
        <v>1243</v>
      </c>
      <c r="HY1" s="3" t="s">
        <v>1244</v>
      </c>
      <c r="HZ1" s="3" t="s">
        <v>1245</v>
      </c>
      <c r="IA1" s="3" t="s">
        <v>1246</v>
      </c>
      <c r="IB1" s="3" t="s">
        <v>1247</v>
      </c>
      <c r="IC1" s="3" t="s">
        <v>1248</v>
      </c>
      <c r="ID1" s="3" t="s">
        <v>1249</v>
      </c>
      <c r="IE1" s="3" t="s">
        <v>1250</v>
      </c>
      <c r="IF1" s="3" t="s">
        <v>1251</v>
      </c>
      <c r="IG1" s="3" t="s">
        <v>1252</v>
      </c>
      <c r="IH1" s="3" t="s">
        <v>1253</v>
      </c>
      <c r="II1" s="3" t="s">
        <v>1254</v>
      </c>
      <c r="IJ1" s="3" t="s">
        <v>1255</v>
      </c>
      <c r="IK1" s="3" t="s">
        <v>1256</v>
      </c>
      <c r="IL1" s="3" t="s">
        <v>1257</v>
      </c>
      <c r="IM1" s="3" t="s">
        <v>1258</v>
      </c>
      <c r="IN1" s="3" t="s">
        <v>1259</v>
      </c>
      <c r="IO1" s="3" t="s">
        <v>1260</v>
      </c>
      <c r="IP1" s="3" t="s">
        <v>1261</v>
      </c>
      <c r="IQ1" s="3" t="s">
        <v>1262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45047</v>
      </c>
      <c r="C8" s="6">
        <v>45047</v>
      </c>
      <c r="D8" s="6">
        <v>45047</v>
      </c>
      <c r="E8" s="6">
        <v>45047</v>
      </c>
      <c r="F8" s="6">
        <v>45047</v>
      </c>
      <c r="G8" s="6">
        <v>45047</v>
      </c>
      <c r="H8" s="6">
        <v>45047</v>
      </c>
      <c r="I8" s="6">
        <v>45047</v>
      </c>
      <c r="J8" s="6">
        <v>45047</v>
      </c>
      <c r="K8" s="6">
        <v>45047</v>
      </c>
      <c r="L8" s="6">
        <v>45047</v>
      </c>
      <c r="M8" s="6">
        <v>45047</v>
      </c>
      <c r="N8" s="6">
        <v>45047</v>
      </c>
      <c r="O8" s="6">
        <v>45047</v>
      </c>
      <c r="P8" s="6">
        <v>45047</v>
      </c>
      <c r="Q8" s="6">
        <v>45047</v>
      </c>
      <c r="R8" s="6">
        <v>45047</v>
      </c>
      <c r="S8" s="6">
        <v>45047</v>
      </c>
      <c r="T8" s="6">
        <v>45047</v>
      </c>
      <c r="U8" s="6">
        <v>45047</v>
      </c>
      <c r="V8" s="6">
        <v>45047</v>
      </c>
      <c r="W8" s="6">
        <v>45047</v>
      </c>
      <c r="X8" s="6">
        <v>45047</v>
      </c>
      <c r="Y8" s="6">
        <v>45047</v>
      </c>
      <c r="Z8" s="6">
        <v>45047</v>
      </c>
      <c r="AA8" s="6">
        <v>45047</v>
      </c>
      <c r="AB8" s="6">
        <v>45047</v>
      </c>
      <c r="AC8" s="6">
        <v>45047</v>
      </c>
      <c r="AD8" s="6">
        <v>45047</v>
      </c>
      <c r="AE8" s="6">
        <v>45047</v>
      </c>
      <c r="AF8" s="6">
        <v>45047</v>
      </c>
      <c r="AG8" s="6">
        <v>45047</v>
      </c>
      <c r="AH8" s="6">
        <v>45047</v>
      </c>
      <c r="AI8" s="6">
        <v>45047</v>
      </c>
      <c r="AJ8" s="6">
        <v>45047</v>
      </c>
      <c r="AK8" s="6">
        <v>45047</v>
      </c>
      <c r="AL8" s="6">
        <v>45047</v>
      </c>
      <c r="AM8" s="6">
        <v>45047</v>
      </c>
      <c r="AN8" s="6">
        <v>45047</v>
      </c>
      <c r="AO8" s="6">
        <v>45047</v>
      </c>
      <c r="AP8" s="6">
        <v>45047</v>
      </c>
      <c r="AQ8" s="6">
        <v>45047</v>
      </c>
      <c r="AR8" s="6">
        <v>45047</v>
      </c>
      <c r="AS8" s="6">
        <v>45047</v>
      </c>
      <c r="AT8" s="6">
        <v>45047</v>
      </c>
      <c r="AU8" s="6">
        <v>45047</v>
      </c>
      <c r="AV8" s="6">
        <v>45047</v>
      </c>
      <c r="AW8" s="6">
        <v>45047</v>
      </c>
      <c r="AX8" s="6">
        <v>45047</v>
      </c>
      <c r="AY8" s="6">
        <v>45047</v>
      </c>
      <c r="AZ8" s="6">
        <v>45047</v>
      </c>
      <c r="BA8" s="6">
        <v>45047</v>
      </c>
      <c r="BB8" s="6">
        <v>45047</v>
      </c>
      <c r="BC8" s="6">
        <v>45047</v>
      </c>
      <c r="BD8" s="6">
        <v>45047</v>
      </c>
      <c r="BE8" s="6">
        <v>45047</v>
      </c>
      <c r="BF8" s="6">
        <v>45047</v>
      </c>
      <c r="BG8" s="6">
        <v>45047</v>
      </c>
      <c r="BH8" s="6">
        <v>45047</v>
      </c>
      <c r="BI8" s="6">
        <v>45047</v>
      </c>
      <c r="BJ8" s="6">
        <v>45047</v>
      </c>
      <c r="BK8" s="6">
        <v>45047</v>
      </c>
      <c r="BL8" s="6">
        <v>45047</v>
      </c>
      <c r="BM8" s="6">
        <v>45047</v>
      </c>
      <c r="BN8" s="6">
        <v>45047</v>
      </c>
      <c r="BO8" s="6">
        <v>45047</v>
      </c>
      <c r="BP8" s="6">
        <v>45047</v>
      </c>
      <c r="BQ8" s="6">
        <v>45047</v>
      </c>
      <c r="BR8" s="6">
        <v>45047</v>
      </c>
      <c r="BS8" s="6">
        <v>45047</v>
      </c>
      <c r="BT8" s="6">
        <v>45047</v>
      </c>
      <c r="BU8" s="6">
        <v>45047</v>
      </c>
      <c r="BV8" s="6">
        <v>45047</v>
      </c>
      <c r="BW8" s="6">
        <v>45047</v>
      </c>
      <c r="BX8" s="6">
        <v>45047</v>
      </c>
      <c r="BY8" s="6">
        <v>45047</v>
      </c>
      <c r="BZ8" s="6">
        <v>45047</v>
      </c>
      <c r="CA8" s="6">
        <v>45047</v>
      </c>
      <c r="CB8" s="6">
        <v>45047</v>
      </c>
      <c r="CC8" s="6">
        <v>45047</v>
      </c>
      <c r="CD8" s="6">
        <v>45047</v>
      </c>
      <c r="CE8" s="6">
        <v>45047</v>
      </c>
      <c r="CF8" s="6">
        <v>45047</v>
      </c>
      <c r="CG8" s="6">
        <v>45047</v>
      </c>
      <c r="CH8" s="6">
        <v>45047</v>
      </c>
      <c r="CI8" s="6">
        <v>45047</v>
      </c>
      <c r="CJ8" s="6">
        <v>45047</v>
      </c>
      <c r="CK8" s="6">
        <v>45047</v>
      </c>
      <c r="CL8" s="6">
        <v>45047</v>
      </c>
      <c r="CM8" s="6">
        <v>45047</v>
      </c>
      <c r="CN8" s="6">
        <v>45047</v>
      </c>
      <c r="CO8" s="6">
        <v>45047</v>
      </c>
      <c r="CP8" s="6">
        <v>45047</v>
      </c>
      <c r="CQ8" s="6">
        <v>45047</v>
      </c>
      <c r="CR8" s="6">
        <v>45047</v>
      </c>
      <c r="CS8" s="6">
        <v>45047</v>
      </c>
      <c r="CT8" s="6">
        <v>45047</v>
      </c>
      <c r="CU8" s="6">
        <v>45047</v>
      </c>
      <c r="CV8" s="6">
        <v>45047</v>
      </c>
      <c r="CW8" s="6">
        <v>45047</v>
      </c>
      <c r="CX8" s="6">
        <v>45047</v>
      </c>
      <c r="CY8" s="6">
        <v>45047</v>
      </c>
      <c r="CZ8" s="6">
        <v>45047</v>
      </c>
      <c r="DA8" s="6">
        <v>45047</v>
      </c>
      <c r="DB8" s="6">
        <v>45047</v>
      </c>
      <c r="DC8" s="6">
        <v>45047</v>
      </c>
      <c r="DD8" s="6">
        <v>45047</v>
      </c>
      <c r="DE8" s="6">
        <v>45047</v>
      </c>
      <c r="DF8" s="6">
        <v>45047</v>
      </c>
      <c r="DG8" s="6">
        <v>45047</v>
      </c>
      <c r="DH8" s="6">
        <v>45047</v>
      </c>
      <c r="DI8" s="6">
        <v>45047</v>
      </c>
      <c r="DJ8" s="6">
        <v>45047</v>
      </c>
      <c r="DK8" s="6">
        <v>45047</v>
      </c>
      <c r="DL8" s="6">
        <v>45047</v>
      </c>
      <c r="DM8" s="6">
        <v>45047</v>
      </c>
      <c r="DN8" s="6">
        <v>45047</v>
      </c>
      <c r="DO8" s="6">
        <v>45047</v>
      </c>
      <c r="DP8" s="6">
        <v>45047</v>
      </c>
      <c r="DQ8" s="6">
        <v>45047</v>
      </c>
      <c r="DR8" s="6">
        <v>45047</v>
      </c>
      <c r="DS8" s="6">
        <v>45047</v>
      </c>
      <c r="DT8" s="6">
        <v>45047</v>
      </c>
      <c r="DU8" s="6">
        <v>45047</v>
      </c>
      <c r="DV8" s="6">
        <v>45047</v>
      </c>
      <c r="DW8" s="6">
        <v>45047</v>
      </c>
      <c r="DX8" s="6">
        <v>45047</v>
      </c>
      <c r="DY8" s="6">
        <v>45047</v>
      </c>
      <c r="DZ8" s="6">
        <v>45047</v>
      </c>
      <c r="EA8" s="6">
        <v>45047</v>
      </c>
      <c r="EB8" s="6">
        <v>45047</v>
      </c>
      <c r="EC8" s="6">
        <v>45047</v>
      </c>
      <c r="ED8" s="6">
        <v>45047</v>
      </c>
      <c r="EE8" s="6">
        <v>45047</v>
      </c>
      <c r="EF8" s="6">
        <v>45047</v>
      </c>
      <c r="EG8" s="6">
        <v>45047</v>
      </c>
      <c r="EH8" s="6">
        <v>45047</v>
      </c>
      <c r="EI8" s="6">
        <v>45047</v>
      </c>
      <c r="EJ8" s="6">
        <v>45047</v>
      </c>
      <c r="EK8" s="6">
        <v>45047</v>
      </c>
      <c r="EL8" s="6">
        <v>45047</v>
      </c>
      <c r="EM8" s="6">
        <v>45047</v>
      </c>
      <c r="EN8" s="6">
        <v>45047</v>
      </c>
      <c r="EO8" s="6">
        <v>45047</v>
      </c>
      <c r="EP8" s="6">
        <v>45047</v>
      </c>
      <c r="EQ8" s="6">
        <v>45047</v>
      </c>
      <c r="ER8" s="6">
        <v>45047</v>
      </c>
      <c r="ES8" s="6">
        <v>45047</v>
      </c>
      <c r="ET8" s="6">
        <v>45047</v>
      </c>
      <c r="EU8" s="6">
        <v>45047</v>
      </c>
      <c r="EV8" s="6">
        <v>45047</v>
      </c>
      <c r="EW8" s="6">
        <v>45047</v>
      </c>
      <c r="EX8" s="6">
        <v>45047</v>
      </c>
      <c r="EY8" s="6">
        <v>45047</v>
      </c>
      <c r="EZ8" s="6">
        <v>45047</v>
      </c>
      <c r="FA8" s="6">
        <v>45047</v>
      </c>
      <c r="FB8" s="6">
        <v>45047</v>
      </c>
      <c r="FC8" s="6">
        <v>45047</v>
      </c>
      <c r="FD8" s="6">
        <v>45047</v>
      </c>
      <c r="FE8" s="6">
        <v>45047</v>
      </c>
      <c r="FF8" s="6">
        <v>45047</v>
      </c>
      <c r="FG8" s="6">
        <v>45047</v>
      </c>
      <c r="FH8" s="6">
        <v>45047</v>
      </c>
      <c r="FI8" s="6">
        <v>45047</v>
      </c>
      <c r="FJ8" s="6">
        <v>45047</v>
      </c>
      <c r="FK8" s="6">
        <v>45047</v>
      </c>
      <c r="FL8" s="6">
        <v>45047</v>
      </c>
      <c r="FM8" s="6">
        <v>45047</v>
      </c>
      <c r="FN8" s="6">
        <v>45047</v>
      </c>
      <c r="FO8" s="6">
        <v>45047</v>
      </c>
      <c r="FP8" s="6">
        <v>45047</v>
      </c>
      <c r="FQ8" s="6">
        <v>45047</v>
      </c>
      <c r="FR8" s="6">
        <v>45047</v>
      </c>
      <c r="FS8" s="6">
        <v>45047</v>
      </c>
      <c r="FT8" s="6">
        <v>45047</v>
      </c>
      <c r="FU8" s="6">
        <v>45047</v>
      </c>
      <c r="FV8" s="6">
        <v>45047</v>
      </c>
      <c r="FW8" s="6">
        <v>45047</v>
      </c>
      <c r="FX8" s="6">
        <v>45047</v>
      </c>
      <c r="FY8" s="6">
        <v>45047</v>
      </c>
      <c r="FZ8" s="6">
        <v>45047</v>
      </c>
      <c r="GA8" s="6">
        <v>45047</v>
      </c>
      <c r="GB8" s="6">
        <v>45047</v>
      </c>
      <c r="GC8" s="6">
        <v>45047</v>
      </c>
      <c r="GD8" s="6">
        <v>45047</v>
      </c>
      <c r="GE8" s="6">
        <v>45047</v>
      </c>
      <c r="GF8" s="6">
        <v>45047</v>
      </c>
      <c r="GG8" s="6">
        <v>45047</v>
      </c>
      <c r="GH8" s="6">
        <v>45047</v>
      </c>
      <c r="GI8" s="6">
        <v>45047</v>
      </c>
      <c r="GJ8" s="6">
        <v>45047</v>
      </c>
      <c r="GK8" s="6">
        <v>45047</v>
      </c>
      <c r="GL8" s="6">
        <v>45047</v>
      </c>
      <c r="GM8" s="6">
        <v>45047</v>
      </c>
      <c r="GN8" s="6">
        <v>45047</v>
      </c>
      <c r="GO8" s="6">
        <v>45047</v>
      </c>
      <c r="GP8" s="6">
        <v>45047</v>
      </c>
      <c r="GQ8" s="6">
        <v>45047</v>
      </c>
      <c r="GR8" s="6">
        <v>45047</v>
      </c>
      <c r="GS8" s="6">
        <v>45047</v>
      </c>
      <c r="GT8" s="6">
        <v>45047</v>
      </c>
      <c r="GU8" s="6">
        <v>45047</v>
      </c>
      <c r="GV8" s="6">
        <v>45047</v>
      </c>
      <c r="GW8" s="6">
        <v>45047</v>
      </c>
      <c r="GX8" s="6">
        <v>45047</v>
      </c>
      <c r="GY8" s="6">
        <v>45047</v>
      </c>
      <c r="GZ8" s="6">
        <v>45047</v>
      </c>
      <c r="HA8" s="6">
        <v>45047</v>
      </c>
      <c r="HB8" s="6">
        <v>45047</v>
      </c>
      <c r="HC8" s="6">
        <v>45047</v>
      </c>
      <c r="HD8" s="6">
        <v>45047</v>
      </c>
      <c r="HE8" s="6">
        <v>45047</v>
      </c>
      <c r="HF8" s="6">
        <v>45047</v>
      </c>
      <c r="HG8" s="6">
        <v>45047</v>
      </c>
      <c r="HH8" s="6">
        <v>45047</v>
      </c>
      <c r="HI8" s="6">
        <v>45047</v>
      </c>
      <c r="HJ8" s="6">
        <v>45047</v>
      </c>
      <c r="HK8" s="6">
        <v>45047</v>
      </c>
      <c r="HL8" s="6">
        <v>45047</v>
      </c>
      <c r="HM8" s="6">
        <v>45047</v>
      </c>
      <c r="HN8" s="6">
        <v>45047</v>
      </c>
      <c r="HO8" s="6">
        <v>45047</v>
      </c>
      <c r="HP8" s="6">
        <v>45047</v>
      </c>
      <c r="HQ8" s="6">
        <v>45047</v>
      </c>
      <c r="HR8" s="6">
        <v>45047</v>
      </c>
      <c r="HS8" s="6">
        <v>45047</v>
      </c>
      <c r="HT8" s="6">
        <v>45047</v>
      </c>
      <c r="HU8" s="6">
        <v>45047</v>
      </c>
      <c r="HV8" s="6">
        <v>45047</v>
      </c>
      <c r="HW8" s="6">
        <v>45047</v>
      </c>
      <c r="HX8" s="6">
        <v>45047</v>
      </c>
      <c r="HY8" s="6">
        <v>45047</v>
      </c>
      <c r="HZ8" s="6">
        <v>45047</v>
      </c>
      <c r="IA8" s="6">
        <v>45047</v>
      </c>
      <c r="IB8" s="6">
        <v>45047</v>
      </c>
      <c r="IC8" s="6">
        <v>45047</v>
      </c>
      <c r="ID8" s="6">
        <v>45047</v>
      </c>
      <c r="IE8" s="6">
        <v>45047</v>
      </c>
      <c r="IF8" s="6">
        <v>45047</v>
      </c>
      <c r="IG8" s="6">
        <v>45047</v>
      </c>
      <c r="IH8" s="6">
        <v>45047</v>
      </c>
      <c r="II8" s="6">
        <v>45047</v>
      </c>
      <c r="IJ8" s="6">
        <v>45047</v>
      </c>
      <c r="IK8" s="6">
        <v>45047</v>
      </c>
      <c r="IL8" s="6">
        <v>45047</v>
      </c>
      <c r="IM8" s="6">
        <v>45047</v>
      </c>
      <c r="IN8" s="6">
        <v>45047</v>
      </c>
      <c r="IO8" s="6">
        <v>45047</v>
      </c>
      <c r="IP8" s="6">
        <v>45047</v>
      </c>
      <c r="IQ8" s="6">
        <v>45047</v>
      </c>
    </row>
    <row r="9" spans="1:251">
      <c r="A9" s="4" t="s">
        <v>257</v>
      </c>
      <c r="B9" s="1">
        <v>107</v>
      </c>
      <c r="C9" s="1">
        <v>107</v>
      </c>
      <c r="D9" s="1">
        <v>107</v>
      </c>
      <c r="E9" s="1">
        <v>107</v>
      </c>
      <c r="F9" s="1">
        <v>107</v>
      </c>
      <c r="G9" s="1">
        <v>107</v>
      </c>
      <c r="H9" s="1">
        <v>107</v>
      </c>
      <c r="I9" s="1">
        <v>107</v>
      </c>
      <c r="J9" s="1">
        <v>107</v>
      </c>
      <c r="K9" s="1">
        <v>107</v>
      </c>
      <c r="L9" s="1">
        <v>107</v>
      </c>
      <c r="M9" s="1">
        <v>107</v>
      </c>
      <c r="N9" s="1">
        <v>107</v>
      </c>
      <c r="O9" s="1">
        <v>107</v>
      </c>
      <c r="P9" s="1">
        <v>107</v>
      </c>
      <c r="Q9" s="1">
        <v>107</v>
      </c>
      <c r="R9" s="1">
        <v>107</v>
      </c>
      <c r="S9" s="1">
        <v>107</v>
      </c>
      <c r="T9" s="1">
        <v>107</v>
      </c>
      <c r="U9" s="1">
        <v>107</v>
      </c>
      <c r="V9" s="1">
        <v>107</v>
      </c>
      <c r="W9" s="1">
        <v>107</v>
      </c>
      <c r="X9" s="1">
        <v>107</v>
      </c>
      <c r="Y9" s="1">
        <v>107</v>
      </c>
      <c r="Z9" s="1">
        <v>107</v>
      </c>
      <c r="AA9" s="1">
        <v>107</v>
      </c>
      <c r="AB9" s="1">
        <v>107</v>
      </c>
      <c r="AC9" s="1">
        <v>107</v>
      </c>
      <c r="AD9" s="1">
        <v>107</v>
      </c>
      <c r="AE9" s="1">
        <v>107</v>
      </c>
      <c r="AF9" s="1">
        <v>107</v>
      </c>
      <c r="AG9" s="1">
        <v>107</v>
      </c>
      <c r="AH9" s="1">
        <v>107</v>
      </c>
      <c r="AI9" s="1">
        <v>107</v>
      </c>
      <c r="AJ9" s="1">
        <v>107</v>
      </c>
      <c r="AK9" s="1">
        <v>107</v>
      </c>
      <c r="AL9" s="1">
        <v>107</v>
      </c>
      <c r="AM9" s="1">
        <v>107</v>
      </c>
      <c r="AN9" s="1">
        <v>107</v>
      </c>
      <c r="AO9" s="1">
        <v>107</v>
      </c>
      <c r="AP9" s="1">
        <v>107</v>
      </c>
      <c r="AQ9" s="1">
        <v>107</v>
      </c>
      <c r="AR9" s="1">
        <v>107</v>
      </c>
      <c r="AS9" s="1">
        <v>107</v>
      </c>
      <c r="AT9" s="1">
        <v>107</v>
      </c>
      <c r="AU9" s="1">
        <v>107</v>
      </c>
      <c r="AV9" s="1">
        <v>107</v>
      </c>
      <c r="AW9" s="1">
        <v>107</v>
      </c>
      <c r="AX9" s="1">
        <v>107</v>
      </c>
      <c r="AY9" s="1">
        <v>107</v>
      </c>
      <c r="AZ9" s="1">
        <v>107</v>
      </c>
      <c r="BA9" s="1">
        <v>107</v>
      </c>
      <c r="BB9" s="1">
        <v>107</v>
      </c>
      <c r="BC9" s="1">
        <v>107</v>
      </c>
      <c r="BD9" s="1">
        <v>107</v>
      </c>
      <c r="BE9" s="1">
        <v>107</v>
      </c>
      <c r="BF9" s="1">
        <v>107</v>
      </c>
      <c r="BG9" s="1">
        <v>107</v>
      </c>
      <c r="BH9" s="1">
        <v>107</v>
      </c>
      <c r="BI9" s="1">
        <v>107</v>
      </c>
      <c r="BJ9" s="1">
        <v>107</v>
      </c>
      <c r="BK9" s="1">
        <v>107</v>
      </c>
      <c r="BL9" s="1">
        <v>107</v>
      </c>
      <c r="BM9" s="1">
        <v>107</v>
      </c>
      <c r="BN9" s="1">
        <v>107</v>
      </c>
      <c r="BO9" s="1">
        <v>107</v>
      </c>
      <c r="BP9" s="1">
        <v>107</v>
      </c>
      <c r="BQ9" s="1">
        <v>107</v>
      </c>
      <c r="BR9" s="1">
        <v>107</v>
      </c>
      <c r="BS9" s="1">
        <v>107</v>
      </c>
      <c r="BT9" s="1">
        <v>107</v>
      </c>
      <c r="BU9" s="1">
        <v>107</v>
      </c>
      <c r="BV9" s="1">
        <v>107</v>
      </c>
      <c r="BW9" s="1">
        <v>107</v>
      </c>
      <c r="BX9" s="1">
        <v>107</v>
      </c>
      <c r="BY9" s="1">
        <v>107</v>
      </c>
      <c r="BZ9" s="1">
        <v>107</v>
      </c>
      <c r="CA9" s="1">
        <v>107</v>
      </c>
      <c r="CB9" s="1">
        <v>107</v>
      </c>
      <c r="CC9" s="1">
        <v>107</v>
      </c>
      <c r="CD9" s="1">
        <v>107</v>
      </c>
      <c r="CE9" s="1">
        <v>107</v>
      </c>
      <c r="CF9" s="1">
        <v>107</v>
      </c>
      <c r="CG9" s="1">
        <v>107</v>
      </c>
      <c r="CH9" s="1">
        <v>107</v>
      </c>
      <c r="CI9" s="1">
        <v>107</v>
      </c>
      <c r="CJ9" s="1">
        <v>107</v>
      </c>
      <c r="CK9" s="1">
        <v>107</v>
      </c>
      <c r="CL9" s="1">
        <v>107</v>
      </c>
      <c r="CM9" s="1">
        <v>107</v>
      </c>
      <c r="CN9" s="1">
        <v>107</v>
      </c>
      <c r="CO9" s="1">
        <v>107</v>
      </c>
      <c r="CP9" s="1">
        <v>107</v>
      </c>
      <c r="CQ9" s="1">
        <v>107</v>
      </c>
      <c r="CR9" s="1">
        <v>107</v>
      </c>
      <c r="CS9" s="1">
        <v>107</v>
      </c>
      <c r="CT9" s="1">
        <v>107</v>
      </c>
      <c r="CU9" s="1">
        <v>107</v>
      </c>
      <c r="CV9" s="1">
        <v>107</v>
      </c>
      <c r="CW9" s="1">
        <v>107</v>
      </c>
      <c r="CX9" s="1">
        <v>107</v>
      </c>
      <c r="CY9" s="1">
        <v>107</v>
      </c>
      <c r="CZ9" s="1">
        <v>107</v>
      </c>
      <c r="DA9" s="1">
        <v>107</v>
      </c>
      <c r="DB9" s="1">
        <v>107</v>
      </c>
      <c r="DC9" s="1">
        <v>107</v>
      </c>
      <c r="DD9" s="1">
        <v>107</v>
      </c>
      <c r="DE9" s="1">
        <v>107</v>
      </c>
      <c r="DF9" s="1">
        <v>107</v>
      </c>
      <c r="DG9" s="1">
        <v>107</v>
      </c>
      <c r="DH9" s="1">
        <v>107</v>
      </c>
      <c r="DI9" s="1">
        <v>107</v>
      </c>
      <c r="DJ9" s="1">
        <v>107</v>
      </c>
      <c r="DK9" s="1">
        <v>107</v>
      </c>
      <c r="DL9" s="1">
        <v>107</v>
      </c>
      <c r="DM9" s="1">
        <v>107</v>
      </c>
      <c r="DN9" s="1">
        <v>107</v>
      </c>
      <c r="DO9" s="1">
        <v>107</v>
      </c>
      <c r="DP9" s="1">
        <v>107</v>
      </c>
      <c r="DQ9" s="1">
        <v>107</v>
      </c>
      <c r="DR9" s="1">
        <v>107</v>
      </c>
      <c r="DS9" s="1">
        <v>107</v>
      </c>
      <c r="DT9" s="1">
        <v>107</v>
      </c>
      <c r="DU9" s="1">
        <v>107</v>
      </c>
      <c r="DV9" s="1">
        <v>107</v>
      </c>
      <c r="DW9" s="1">
        <v>107</v>
      </c>
      <c r="DX9" s="1">
        <v>107</v>
      </c>
      <c r="DY9" s="1">
        <v>107</v>
      </c>
      <c r="DZ9" s="1">
        <v>107</v>
      </c>
      <c r="EA9" s="1">
        <v>107</v>
      </c>
      <c r="EB9" s="1">
        <v>107</v>
      </c>
      <c r="EC9" s="1">
        <v>107</v>
      </c>
      <c r="ED9" s="1">
        <v>107</v>
      </c>
      <c r="EE9" s="1">
        <v>107</v>
      </c>
      <c r="EF9" s="1">
        <v>107</v>
      </c>
      <c r="EG9" s="1">
        <v>107</v>
      </c>
      <c r="EH9" s="1">
        <v>107</v>
      </c>
      <c r="EI9" s="1">
        <v>107</v>
      </c>
      <c r="EJ9" s="1">
        <v>107</v>
      </c>
      <c r="EK9" s="1">
        <v>107</v>
      </c>
      <c r="EL9" s="1">
        <v>107</v>
      </c>
      <c r="EM9" s="1">
        <v>107</v>
      </c>
      <c r="EN9" s="1">
        <v>107</v>
      </c>
      <c r="EO9" s="1">
        <v>107</v>
      </c>
      <c r="EP9" s="1">
        <v>107</v>
      </c>
      <c r="EQ9" s="1">
        <v>107</v>
      </c>
      <c r="ER9" s="1">
        <v>107</v>
      </c>
      <c r="ES9" s="1">
        <v>107</v>
      </c>
      <c r="ET9" s="1">
        <v>107</v>
      </c>
      <c r="EU9" s="1">
        <v>107</v>
      </c>
      <c r="EV9" s="1">
        <v>107</v>
      </c>
      <c r="EW9" s="1">
        <v>107</v>
      </c>
      <c r="EX9" s="1">
        <v>107</v>
      </c>
      <c r="EY9" s="1">
        <v>107</v>
      </c>
      <c r="EZ9" s="1">
        <v>107</v>
      </c>
      <c r="FA9" s="1">
        <v>107</v>
      </c>
      <c r="FB9" s="1">
        <v>107</v>
      </c>
      <c r="FC9" s="1">
        <v>107</v>
      </c>
      <c r="FD9" s="1">
        <v>107</v>
      </c>
      <c r="FE9" s="1">
        <v>107</v>
      </c>
      <c r="FF9" s="1">
        <v>107</v>
      </c>
      <c r="FG9" s="1">
        <v>107</v>
      </c>
      <c r="FH9" s="1">
        <v>107</v>
      </c>
      <c r="FI9" s="1">
        <v>107</v>
      </c>
      <c r="FJ9" s="1">
        <v>107</v>
      </c>
      <c r="FK9" s="1">
        <v>107</v>
      </c>
      <c r="FL9" s="1">
        <v>107</v>
      </c>
      <c r="FM9" s="1">
        <v>107</v>
      </c>
      <c r="FN9" s="1">
        <v>107</v>
      </c>
      <c r="FO9" s="1">
        <v>107</v>
      </c>
      <c r="FP9" s="1">
        <v>107</v>
      </c>
      <c r="FQ9" s="1">
        <v>107</v>
      </c>
      <c r="FR9" s="1">
        <v>107</v>
      </c>
      <c r="FS9" s="1">
        <v>107</v>
      </c>
      <c r="FT9" s="1">
        <v>107</v>
      </c>
      <c r="FU9" s="1">
        <v>107</v>
      </c>
      <c r="FV9" s="1">
        <v>107</v>
      </c>
      <c r="FW9" s="1">
        <v>107</v>
      </c>
      <c r="FX9" s="1">
        <v>107</v>
      </c>
      <c r="FY9" s="1">
        <v>107</v>
      </c>
      <c r="FZ9" s="1">
        <v>107</v>
      </c>
      <c r="GA9" s="1">
        <v>107</v>
      </c>
      <c r="GB9" s="1">
        <v>107</v>
      </c>
      <c r="GC9" s="1">
        <v>107</v>
      </c>
      <c r="GD9" s="1">
        <v>107</v>
      </c>
      <c r="GE9" s="1">
        <v>107</v>
      </c>
      <c r="GF9" s="1">
        <v>107</v>
      </c>
      <c r="GG9" s="1">
        <v>107</v>
      </c>
      <c r="GH9" s="1">
        <v>107</v>
      </c>
      <c r="GI9" s="1">
        <v>107</v>
      </c>
      <c r="GJ9" s="1">
        <v>107</v>
      </c>
      <c r="GK9" s="1">
        <v>107</v>
      </c>
      <c r="GL9" s="1">
        <v>107</v>
      </c>
      <c r="GM9" s="1">
        <v>107</v>
      </c>
      <c r="GN9" s="1">
        <v>107</v>
      </c>
      <c r="GO9" s="1">
        <v>107</v>
      </c>
      <c r="GP9" s="1">
        <v>107</v>
      </c>
      <c r="GQ9" s="1">
        <v>107</v>
      </c>
      <c r="GR9" s="1">
        <v>107</v>
      </c>
      <c r="GS9" s="1">
        <v>107</v>
      </c>
      <c r="GT9" s="1">
        <v>107</v>
      </c>
      <c r="GU9" s="1">
        <v>107</v>
      </c>
      <c r="GV9" s="1">
        <v>107</v>
      </c>
      <c r="GW9" s="1">
        <v>107</v>
      </c>
      <c r="GX9" s="1">
        <v>107</v>
      </c>
      <c r="GY9" s="1">
        <v>107</v>
      </c>
      <c r="GZ9" s="1">
        <v>107</v>
      </c>
      <c r="HA9" s="1">
        <v>107</v>
      </c>
      <c r="HB9" s="1">
        <v>107</v>
      </c>
      <c r="HC9" s="1">
        <v>107</v>
      </c>
      <c r="HD9" s="1">
        <v>107</v>
      </c>
      <c r="HE9" s="1">
        <v>107</v>
      </c>
      <c r="HF9" s="1">
        <v>107</v>
      </c>
      <c r="HG9" s="1">
        <v>107</v>
      </c>
      <c r="HH9" s="1">
        <v>107</v>
      </c>
      <c r="HI9" s="1">
        <v>107</v>
      </c>
      <c r="HJ9" s="1">
        <v>107</v>
      </c>
      <c r="HK9" s="1">
        <v>107</v>
      </c>
      <c r="HL9" s="1">
        <v>107</v>
      </c>
      <c r="HM9" s="1">
        <v>107</v>
      </c>
      <c r="HN9" s="1">
        <v>107</v>
      </c>
      <c r="HO9" s="1">
        <v>107</v>
      </c>
      <c r="HP9" s="1">
        <v>107</v>
      </c>
      <c r="HQ9" s="1">
        <v>107</v>
      </c>
      <c r="HR9" s="1">
        <v>107</v>
      </c>
      <c r="HS9" s="1">
        <v>107</v>
      </c>
      <c r="HT9" s="1">
        <v>107</v>
      </c>
      <c r="HU9" s="1">
        <v>107</v>
      </c>
      <c r="HV9" s="1">
        <v>107</v>
      </c>
      <c r="HW9" s="1">
        <v>107</v>
      </c>
      <c r="HX9" s="1">
        <v>107</v>
      </c>
      <c r="HY9" s="1">
        <v>107</v>
      </c>
      <c r="HZ9" s="1">
        <v>107</v>
      </c>
      <c r="IA9" s="1">
        <v>107</v>
      </c>
      <c r="IB9" s="1">
        <v>107</v>
      </c>
      <c r="IC9" s="1">
        <v>107</v>
      </c>
      <c r="ID9" s="1">
        <v>107</v>
      </c>
      <c r="IE9" s="1">
        <v>107</v>
      </c>
      <c r="IF9" s="1">
        <v>107</v>
      </c>
      <c r="IG9" s="1">
        <v>107</v>
      </c>
      <c r="IH9" s="1">
        <v>107</v>
      </c>
      <c r="II9" s="1">
        <v>107</v>
      </c>
      <c r="IJ9" s="1">
        <v>107</v>
      </c>
      <c r="IK9" s="1">
        <v>107</v>
      </c>
      <c r="IL9" s="1">
        <v>107</v>
      </c>
      <c r="IM9" s="1">
        <v>107</v>
      </c>
      <c r="IN9" s="1">
        <v>107</v>
      </c>
      <c r="IO9" s="1">
        <v>107</v>
      </c>
      <c r="IP9" s="1">
        <v>107</v>
      </c>
      <c r="IQ9" s="1">
        <v>107</v>
      </c>
    </row>
    <row r="10" spans="1:251">
      <c r="A10" s="4" t="s">
        <v>258</v>
      </c>
      <c r="B10" s="8" t="s">
        <v>1263</v>
      </c>
      <c r="C10" s="8" t="s">
        <v>1264</v>
      </c>
      <c r="D10" s="8" t="s">
        <v>1265</v>
      </c>
      <c r="E10" s="8" t="s">
        <v>1266</v>
      </c>
      <c r="F10" s="8" t="s">
        <v>1267</v>
      </c>
      <c r="G10" s="8" t="s">
        <v>1268</v>
      </c>
      <c r="H10" s="8" t="s">
        <v>1269</v>
      </c>
      <c r="I10" s="8" t="s">
        <v>1270</v>
      </c>
      <c r="J10" s="8" t="s">
        <v>1271</v>
      </c>
      <c r="K10" s="8" t="s">
        <v>1272</v>
      </c>
      <c r="L10" s="8" t="s">
        <v>1273</v>
      </c>
      <c r="M10" s="8" t="s">
        <v>1274</v>
      </c>
      <c r="N10" s="8" t="s">
        <v>1275</v>
      </c>
      <c r="O10" s="8" t="s">
        <v>1276</v>
      </c>
      <c r="P10" s="8" t="s">
        <v>1277</v>
      </c>
      <c r="Q10" s="8" t="s">
        <v>1278</v>
      </c>
      <c r="R10" s="8" t="s">
        <v>1279</v>
      </c>
      <c r="S10" s="8" t="s">
        <v>1280</v>
      </c>
      <c r="T10" s="8" t="s">
        <v>1281</v>
      </c>
      <c r="U10" s="8" t="s">
        <v>1282</v>
      </c>
      <c r="V10" s="8" t="s">
        <v>1283</v>
      </c>
      <c r="W10" s="8" t="s">
        <v>1284</v>
      </c>
      <c r="X10" s="8" t="s">
        <v>1285</v>
      </c>
      <c r="Y10" s="8" t="s">
        <v>1286</v>
      </c>
      <c r="Z10" s="8" t="s">
        <v>1287</v>
      </c>
      <c r="AA10" s="8" t="s">
        <v>1288</v>
      </c>
      <c r="AB10" s="8" t="s">
        <v>1289</v>
      </c>
      <c r="AC10" s="8" t="s">
        <v>1290</v>
      </c>
      <c r="AD10" s="8" t="s">
        <v>1291</v>
      </c>
      <c r="AE10" s="8" t="s">
        <v>1292</v>
      </c>
      <c r="AF10" s="8" t="s">
        <v>1293</v>
      </c>
      <c r="AG10" s="8" t="s">
        <v>1294</v>
      </c>
      <c r="AH10" s="8" t="s">
        <v>1295</v>
      </c>
      <c r="AI10" s="8" t="s">
        <v>1296</v>
      </c>
      <c r="AJ10" s="8" t="s">
        <v>1297</v>
      </c>
      <c r="AK10" s="8" t="s">
        <v>1298</v>
      </c>
      <c r="AL10" s="8" t="s">
        <v>1299</v>
      </c>
      <c r="AM10" s="8" t="s">
        <v>1300</v>
      </c>
      <c r="AN10" s="8" t="s">
        <v>1301</v>
      </c>
      <c r="AO10" s="8" t="s">
        <v>1302</v>
      </c>
      <c r="AP10" s="8" t="s">
        <v>1303</v>
      </c>
      <c r="AQ10" s="8" t="s">
        <v>1304</v>
      </c>
      <c r="AR10" s="8" t="s">
        <v>1305</v>
      </c>
      <c r="AS10" s="8" t="s">
        <v>1306</v>
      </c>
      <c r="AT10" s="8" t="s">
        <v>1307</v>
      </c>
      <c r="AU10" s="8" t="s">
        <v>1308</v>
      </c>
      <c r="AV10" s="8" t="s">
        <v>1309</v>
      </c>
      <c r="AW10" s="8" t="s">
        <v>1310</v>
      </c>
      <c r="AX10" s="8" t="s">
        <v>1311</v>
      </c>
      <c r="AY10" s="8" t="s">
        <v>1312</v>
      </c>
      <c r="AZ10" s="8" t="s">
        <v>1313</v>
      </c>
      <c r="BA10" s="8" t="s">
        <v>1314</v>
      </c>
      <c r="BB10" s="8" t="s">
        <v>1315</v>
      </c>
      <c r="BC10" s="8" t="s">
        <v>1316</v>
      </c>
      <c r="BD10" s="8" t="s">
        <v>1317</v>
      </c>
      <c r="BE10" s="8" t="s">
        <v>1318</v>
      </c>
      <c r="BF10" s="8" t="s">
        <v>1319</v>
      </c>
      <c r="BG10" s="8" t="s">
        <v>1320</v>
      </c>
      <c r="BH10" s="8" t="s">
        <v>1321</v>
      </c>
      <c r="BI10" s="8" t="s">
        <v>1322</v>
      </c>
      <c r="BJ10" s="8" t="s">
        <v>1323</v>
      </c>
      <c r="BK10" s="8" t="s">
        <v>1324</v>
      </c>
      <c r="BL10" s="8" t="s">
        <v>1325</v>
      </c>
      <c r="BM10" s="8" t="s">
        <v>1326</v>
      </c>
      <c r="BN10" s="8" t="s">
        <v>1327</v>
      </c>
      <c r="BO10" s="8" t="s">
        <v>1328</v>
      </c>
      <c r="BP10" s="8" t="s">
        <v>1329</v>
      </c>
      <c r="BQ10" s="8" t="s">
        <v>1330</v>
      </c>
      <c r="BR10" s="8" t="s">
        <v>1331</v>
      </c>
      <c r="BS10" s="8" t="s">
        <v>1332</v>
      </c>
      <c r="BT10" s="8" t="s">
        <v>1333</v>
      </c>
      <c r="BU10" s="8" t="s">
        <v>1334</v>
      </c>
      <c r="BV10" s="8" t="s">
        <v>1335</v>
      </c>
      <c r="BW10" s="8" t="s">
        <v>1336</v>
      </c>
      <c r="BX10" s="8" t="s">
        <v>1337</v>
      </c>
      <c r="BY10" s="8" t="s">
        <v>1338</v>
      </c>
      <c r="BZ10" s="8" t="s">
        <v>1339</v>
      </c>
      <c r="CA10" s="8" t="s">
        <v>1340</v>
      </c>
      <c r="CB10" s="8" t="s">
        <v>1341</v>
      </c>
      <c r="CC10" s="8" t="s">
        <v>1342</v>
      </c>
      <c r="CD10" s="8" t="s">
        <v>1343</v>
      </c>
      <c r="CE10" s="8" t="s">
        <v>1344</v>
      </c>
      <c r="CF10" s="8" t="s">
        <v>1345</v>
      </c>
      <c r="CG10" s="8" t="s">
        <v>1346</v>
      </c>
      <c r="CH10" s="8" t="s">
        <v>1347</v>
      </c>
      <c r="CI10" s="8" t="s">
        <v>1348</v>
      </c>
      <c r="CJ10" s="8" t="s">
        <v>1349</v>
      </c>
      <c r="CK10" s="8" t="s">
        <v>1350</v>
      </c>
      <c r="CL10" s="8" t="s">
        <v>1351</v>
      </c>
      <c r="CM10" s="8" t="s">
        <v>1352</v>
      </c>
      <c r="CN10" s="8" t="s">
        <v>1353</v>
      </c>
      <c r="CO10" s="8" t="s">
        <v>1354</v>
      </c>
      <c r="CP10" s="8" t="s">
        <v>1355</v>
      </c>
      <c r="CQ10" s="8" t="s">
        <v>1356</v>
      </c>
      <c r="CR10" s="8" t="s">
        <v>1357</v>
      </c>
      <c r="CS10" s="8" t="s">
        <v>1358</v>
      </c>
      <c r="CT10" s="8" t="s">
        <v>1359</v>
      </c>
      <c r="CU10" s="8" t="s">
        <v>1360</v>
      </c>
      <c r="CV10" s="8" t="s">
        <v>1361</v>
      </c>
      <c r="CW10" s="8" t="s">
        <v>1362</v>
      </c>
      <c r="CX10" s="8" t="s">
        <v>1363</v>
      </c>
      <c r="CY10" s="8" t="s">
        <v>1364</v>
      </c>
      <c r="CZ10" s="8" t="s">
        <v>1365</v>
      </c>
      <c r="DA10" s="8" t="s">
        <v>1366</v>
      </c>
      <c r="DB10" s="8" t="s">
        <v>1367</v>
      </c>
      <c r="DC10" s="8" t="s">
        <v>1368</v>
      </c>
      <c r="DD10" s="8" t="s">
        <v>1369</v>
      </c>
      <c r="DE10" s="8" t="s">
        <v>1370</v>
      </c>
      <c r="DF10" s="8" t="s">
        <v>1371</v>
      </c>
      <c r="DG10" s="8" t="s">
        <v>1372</v>
      </c>
      <c r="DH10" s="8" t="s">
        <v>1373</v>
      </c>
      <c r="DI10" s="8" t="s">
        <v>1374</v>
      </c>
      <c r="DJ10" s="8" t="s">
        <v>1375</v>
      </c>
      <c r="DK10" s="8" t="s">
        <v>1376</v>
      </c>
      <c r="DL10" s="8" t="s">
        <v>1377</v>
      </c>
      <c r="DM10" s="8" t="s">
        <v>1378</v>
      </c>
      <c r="DN10" s="8" t="s">
        <v>1379</v>
      </c>
      <c r="DO10" s="8" t="s">
        <v>1380</v>
      </c>
      <c r="DP10" s="8" t="s">
        <v>1381</v>
      </c>
      <c r="DQ10" s="8" t="s">
        <v>1382</v>
      </c>
      <c r="DR10" s="8" t="s">
        <v>1383</v>
      </c>
      <c r="DS10" s="8" t="s">
        <v>1384</v>
      </c>
      <c r="DT10" s="8" t="s">
        <v>1385</v>
      </c>
      <c r="DU10" s="8" t="s">
        <v>1386</v>
      </c>
      <c r="DV10" s="8" t="s">
        <v>1387</v>
      </c>
      <c r="DW10" s="8" t="s">
        <v>1388</v>
      </c>
      <c r="DX10" s="8" t="s">
        <v>1389</v>
      </c>
      <c r="DY10" s="8" t="s">
        <v>1390</v>
      </c>
      <c r="DZ10" s="8" t="s">
        <v>1391</v>
      </c>
      <c r="EA10" s="8" t="s">
        <v>1392</v>
      </c>
      <c r="EB10" s="8" t="s">
        <v>1393</v>
      </c>
      <c r="EC10" s="8" t="s">
        <v>1394</v>
      </c>
      <c r="ED10" s="8" t="s">
        <v>1395</v>
      </c>
      <c r="EE10" s="8" t="s">
        <v>1396</v>
      </c>
      <c r="EF10" s="8" t="s">
        <v>1397</v>
      </c>
      <c r="EG10" s="8" t="s">
        <v>1398</v>
      </c>
      <c r="EH10" s="8" t="s">
        <v>1399</v>
      </c>
      <c r="EI10" s="8" t="s">
        <v>1400</v>
      </c>
      <c r="EJ10" s="8" t="s">
        <v>1401</v>
      </c>
      <c r="EK10" s="8" t="s">
        <v>1402</v>
      </c>
      <c r="EL10" s="8" t="s">
        <v>1403</v>
      </c>
      <c r="EM10" s="8" t="s">
        <v>1404</v>
      </c>
      <c r="EN10" s="8" t="s">
        <v>1405</v>
      </c>
      <c r="EO10" s="8" t="s">
        <v>1406</v>
      </c>
      <c r="EP10" s="8" t="s">
        <v>1407</v>
      </c>
      <c r="EQ10" s="8" t="s">
        <v>1408</v>
      </c>
      <c r="ER10" s="8" t="s">
        <v>1409</v>
      </c>
      <c r="ES10" s="8" t="s">
        <v>1410</v>
      </c>
      <c r="ET10" s="8" t="s">
        <v>1411</v>
      </c>
      <c r="EU10" s="8" t="s">
        <v>1412</v>
      </c>
      <c r="EV10" s="8" t="s">
        <v>1413</v>
      </c>
      <c r="EW10" s="8" t="s">
        <v>1414</v>
      </c>
      <c r="EX10" s="8" t="s">
        <v>1415</v>
      </c>
      <c r="EY10" s="8" t="s">
        <v>1416</v>
      </c>
      <c r="EZ10" s="8" t="s">
        <v>1417</v>
      </c>
      <c r="FA10" s="8" t="s">
        <v>1418</v>
      </c>
      <c r="FB10" s="8" t="s">
        <v>1419</v>
      </c>
      <c r="FC10" s="8" t="s">
        <v>1420</v>
      </c>
      <c r="FD10" s="8" t="s">
        <v>1421</v>
      </c>
      <c r="FE10" s="8" t="s">
        <v>1422</v>
      </c>
      <c r="FF10" s="8" t="s">
        <v>1423</v>
      </c>
      <c r="FG10" s="8" t="s">
        <v>1424</v>
      </c>
      <c r="FH10" s="8" t="s">
        <v>1425</v>
      </c>
      <c r="FI10" s="8" t="s">
        <v>1426</v>
      </c>
      <c r="FJ10" s="8" t="s">
        <v>1427</v>
      </c>
      <c r="FK10" s="8" t="s">
        <v>1428</v>
      </c>
      <c r="FL10" s="8" t="s">
        <v>1429</v>
      </c>
      <c r="FM10" s="8" t="s">
        <v>1430</v>
      </c>
      <c r="FN10" s="8" t="s">
        <v>1431</v>
      </c>
      <c r="FO10" s="8" t="s">
        <v>1432</v>
      </c>
      <c r="FP10" s="8" t="s">
        <v>1433</v>
      </c>
      <c r="FQ10" s="8" t="s">
        <v>1434</v>
      </c>
      <c r="FR10" s="8" t="s">
        <v>1435</v>
      </c>
      <c r="FS10" s="8" t="s">
        <v>1436</v>
      </c>
      <c r="FT10" s="8" t="s">
        <v>1437</v>
      </c>
      <c r="FU10" s="8" t="s">
        <v>1438</v>
      </c>
      <c r="FV10" s="8" t="s">
        <v>1439</v>
      </c>
      <c r="FW10" s="8" t="s">
        <v>1440</v>
      </c>
      <c r="FX10" s="8" t="s">
        <v>1441</v>
      </c>
      <c r="FY10" s="8" t="s">
        <v>1442</v>
      </c>
      <c r="FZ10" s="8" t="s">
        <v>1443</v>
      </c>
      <c r="GA10" s="8" t="s">
        <v>1444</v>
      </c>
      <c r="GB10" s="8" t="s">
        <v>1445</v>
      </c>
      <c r="GC10" s="8" t="s">
        <v>1446</v>
      </c>
      <c r="GD10" s="8" t="s">
        <v>1447</v>
      </c>
      <c r="GE10" s="8" t="s">
        <v>1448</v>
      </c>
      <c r="GF10" s="8" t="s">
        <v>1449</v>
      </c>
      <c r="GG10" s="8" t="s">
        <v>1450</v>
      </c>
      <c r="GH10" s="8" t="s">
        <v>1451</v>
      </c>
      <c r="GI10" s="8" t="s">
        <v>1452</v>
      </c>
      <c r="GJ10" s="8" t="s">
        <v>1453</v>
      </c>
      <c r="GK10" s="8" t="s">
        <v>1454</v>
      </c>
      <c r="GL10" s="8" t="s">
        <v>1455</v>
      </c>
      <c r="GM10" s="8" t="s">
        <v>1456</v>
      </c>
      <c r="GN10" s="8" t="s">
        <v>1457</v>
      </c>
      <c r="GO10" s="8" t="s">
        <v>1458</v>
      </c>
      <c r="GP10" s="8" t="s">
        <v>1459</v>
      </c>
      <c r="GQ10" s="8" t="s">
        <v>1460</v>
      </c>
      <c r="GR10" s="8" t="s">
        <v>1461</v>
      </c>
      <c r="GS10" s="8" t="s">
        <v>1462</v>
      </c>
      <c r="GT10" s="8" t="s">
        <v>1463</v>
      </c>
      <c r="GU10" s="8" t="s">
        <v>1464</v>
      </c>
      <c r="GV10" s="8" t="s">
        <v>1465</v>
      </c>
      <c r="GW10" s="8" t="s">
        <v>1466</v>
      </c>
      <c r="GX10" s="8" t="s">
        <v>1467</v>
      </c>
      <c r="GY10" s="8" t="s">
        <v>1468</v>
      </c>
      <c r="GZ10" s="8" t="s">
        <v>1469</v>
      </c>
      <c r="HA10" s="8" t="s">
        <v>1470</v>
      </c>
      <c r="HB10" s="8" t="s">
        <v>1471</v>
      </c>
      <c r="HC10" s="8" t="s">
        <v>1472</v>
      </c>
      <c r="HD10" s="8" t="s">
        <v>1473</v>
      </c>
      <c r="HE10" s="8" t="s">
        <v>1474</v>
      </c>
      <c r="HF10" s="8" t="s">
        <v>1475</v>
      </c>
      <c r="HG10" s="8" t="s">
        <v>1476</v>
      </c>
      <c r="HH10" s="8" t="s">
        <v>1477</v>
      </c>
      <c r="HI10" s="8" t="s">
        <v>1478</v>
      </c>
      <c r="HJ10" s="8" t="s">
        <v>1479</v>
      </c>
      <c r="HK10" s="8" t="s">
        <v>1480</v>
      </c>
      <c r="HL10" s="8" t="s">
        <v>1481</v>
      </c>
      <c r="HM10" s="8" t="s">
        <v>1482</v>
      </c>
      <c r="HN10" s="8" t="s">
        <v>1483</v>
      </c>
      <c r="HO10" s="8" t="s">
        <v>1484</v>
      </c>
      <c r="HP10" s="8" t="s">
        <v>1485</v>
      </c>
      <c r="HQ10" s="8" t="s">
        <v>1486</v>
      </c>
      <c r="HR10" s="8" t="s">
        <v>1487</v>
      </c>
      <c r="HS10" s="8" t="s">
        <v>1488</v>
      </c>
      <c r="HT10" s="8" t="s">
        <v>1489</v>
      </c>
      <c r="HU10" s="8" t="s">
        <v>1490</v>
      </c>
      <c r="HV10" s="8" t="s">
        <v>1491</v>
      </c>
      <c r="HW10" s="8" t="s">
        <v>1492</v>
      </c>
      <c r="HX10" s="8" t="s">
        <v>1493</v>
      </c>
      <c r="HY10" s="8" t="s">
        <v>1494</v>
      </c>
      <c r="HZ10" s="8" t="s">
        <v>1495</v>
      </c>
      <c r="IA10" s="8" t="s">
        <v>1496</v>
      </c>
      <c r="IB10" s="8" t="s">
        <v>1497</v>
      </c>
      <c r="IC10" s="8" t="s">
        <v>1498</v>
      </c>
      <c r="ID10" s="8" t="s">
        <v>1499</v>
      </c>
      <c r="IE10" s="8" t="s">
        <v>1500</v>
      </c>
      <c r="IF10" s="8" t="s">
        <v>1501</v>
      </c>
      <c r="IG10" s="8" t="s">
        <v>1502</v>
      </c>
      <c r="IH10" s="8" t="s">
        <v>1503</v>
      </c>
      <c r="II10" s="8" t="s">
        <v>1504</v>
      </c>
      <c r="IJ10" s="8" t="s">
        <v>1505</v>
      </c>
      <c r="IK10" s="8" t="s">
        <v>1506</v>
      </c>
      <c r="IL10" s="8" t="s">
        <v>1507</v>
      </c>
      <c r="IM10" s="8" t="s">
        <v>1508</v>
      </c>
      <c r="IN10" s="8" t="s">
        <v>1509</v>
      </c>
      <c r="IO10" s="8" t="s">
        <v>1510</v>
      </c>
      <c r="IP10" s="8" t="s">
        <v>1511</v>
      </c>
      <c r="IQ10" s="8" t="s">
        <v>1512</v>
      </c>
    </row>
    <row r="11" spans="1:251">
      <c r="A11" s="10">
        <v>41821</v>
      </c>
      <c r="B11" s="9">
        <v>914.00300000000004</v>
      </c>
      <c r="C11" s="9">
        <v>1045.567</v>
      </c>
      <c r="D11" s="9">
        <v>313.45699999999999</v>
      </c>
      <c r="E11" s="9">
        <v>732.11</v>
      </c>
      <c r="F11" s="9">
        <v>501.399</v>
      </c>
      <c r="G11" s="9">
        <v>273.42899999999997</v>
      </c>
      <c r="H11" s="9">
        <v>227.97</v>
      </c>
      <c r="I11" s="9">
        <v>93.741</v>
      </c>
      <c r="J11" s="9">
        <v>57.177999999999997</v>
      </c>
      <c r="K11" s="9">
        <v>36.561999999999998</v>
      </c>
      <c r="L11" s="9">
        <v>38.738</v>
      </c>
      <c r="M11" s="9">
        <v>29.364999999999998</v>
      </c>
      <c r="N11" s="9">
        <v>9.3729999999999993</v>
      </c>
      <c r="O11" s="9">
        <v>21.736000000000001</v>
      </c>
      <c r="P11" s="9">
        <v>15.888</v>
      </c>
      <c r="Q11" s="9">
        <v>5.8479999999999999</v>
      </c>
      <c r="R11" s="9">
        <v>17.001999999999999</v>
      </c>
      <c r="S11" s="9">
        <v>13.477</v>
      </c>
      <c r="T11" s="9">
        <v>3.5249999999999999</v>
      </c>
      <c r="U11" s="9">
        <v>55.003</v>
      </c>
      <c r="V11" s="9">
        <v>27.812999999999999</v>
      </c>
      <c r="W11" s="9">
        <v>27.19</v>
      </c>
      <c r="X11" s="9">
        <v>450.40800000000002</v>
      </c>
      <c r="Y11" s="9">
        <v>240.143</v>
      </c>
      <c r="Z11" s="9">
        <v>210.26599999999999</v>
      </c>
      <c r="AA11" s="9">
        <v>183.43799999999999</v>
      </c>
      <c r="AB11" s="9">
        <v>137.047</v>
      </c>
      <c r="AC11" s="9">
        <v>46.390999999999998</v>
      </c>
      <c r="AD11" s="9">
        <v>266.97000000000003</v>
      </c>
      <c r="AE11" s="9">
        <v>103.096</v>
      </c>
      <c r="AF11" s="9">
        <v>163.874</v>
      </c>
      <c r="AG11" s="9">
        <v>212.26900000000001</v>
      </c>
      <c r="AH11" s="9">
        <v>159.02099999999999</v>
      </c>
      <c r="AI11" s="9">
        <v>53.249000000000002</v>
      </c>
      <c r="AJ11" s="9">
        <v>289.13</v>
      </c>
      <c r="AK11" s="9">
        <v>114.40900000000001</v>
      </c>
      <c r="AL11" s="9">
        <v>174.721</v>
      </c>
      <c r="AM11" s="9">
        <v>288.70600000000002</v>
      </c>
      <c r="AN11" s="9">
        <v>118.98399999999999</v>
      </c>
      <c r="AO11" s="9">
        <v>169.72200000000001</v>
      </c>
      <c r="AP11" s="9">
        <v>2906.9740000000002</v>
      </c>
      <c r="AQ11" s="9">
        <v>1563.28</v>
      </c>
      <c r="AR11" s="9">
        <v>1343.694</v>
      </c>
      <c r="AS11" s="9">
        <v>1956.904</v>
      </c>
      <c r="AT11" s="9">
        <v>1258.9849999999999</v>
      </c>
      <c r="AU11" s="9">
        <v>697.92</v>
      </c>
      <c r="AV11" s="9">
        <v>950.07</v>
      </c>
      <c r="AW11" s="9">
        <v>304.29599999999999</v>
      </c>
      <c r="AX11" s="9">
        <v>645.77499999999998</v>
      </c>
      <c r="AY11" s="9">
        <v>464.15100000000001</v>
      </c>
      <c r="AZ11" s="9">
        <v>252.154</v>
      </c>
      <c r="BA11" s="9">
        <v>211.99700000000001</v>
      </c>
      <c r="BB11" s="9">
        <v>94.103999999999999</v>
      </c>
      <c r="BC11" s="9">
        <v>56.094999999999999</v>
      </c>
      <c r="BD11" s="9">
        <v>38.009</v>
      </c>
      <c r="BE11" s="9">
        <v>36.209000000000003</v>
      </c>
      <c r="BF11" s="9">
        <v>26.393999999999998</v>
      </c>
      <c r="BG11" s="9">
        <v>9.8149999999999995</v>
      </c>
      <c r="BH11" s="9">
        <v>23.568999999999999</v>
      </c>
      <c r="BI11" s="9">
        <v>15.385</v>
      </c>
      <c r="BJ11" s="9">
        <v>8.1829999999999998</v>
      </c>
      <c r="BK11" s="9">
        <v>12.64</v>
      </c>
      <c r="BL11" s="9">
        <v>11.009</v>
      </c>
      <c r="BM11" s="9">
        <v>1.631</v>
      </c>
      <c r="BN11" s="9">
        <v>57.895000000000003</v>
      </c>
      <c r="BO11" s="9">
        <v>29.701000000000001</v>
      </c>
      <c r="BP11" s="9">
        <v>28.193999999999999</v>
      </c>
      <c r="BQ11" s="9">
        <v>413.83600000000001</v>
      </c>
      <c r="BR11" s="9">
        <v>221.001</v>
      </c>
      <c r="BS11" s="9">
        <v>192.83500000000001</v>
      </c>
      <c r="BT11" s="9">
        <v>154.09200000000001</v>
      </c>
      <c r="BU11" s="9">
        <v>112.617</v>
      </c>
      <c r="BV11" s="9">
        <v>41.475000000000001</v>
      </c>
      <c r="BW11" s="9">
        <v>259.74400000000003</v>
      </c>
      <c r="BX11" s="9">
        <v>108.384</v>
      </c>
      <c r="BY11" s="9">
        <v>151.36000000000001</v>
      </c>
      <c r="BZ11" s="9">
        <v>179.602</v>
      </c>
      <c r="CA11" s="9">
        <v>132.11799999999999</v>
      </c>
      <c r="CB11" s="9">
        <v>47.484999999999999</v>
      </c>
      <c r="CC11" s="9">
        <v>284.548</v>
      </c>
      <c r="CD11" s="9">
        <v>120.03700000000001</v>
      </c>
      <c r="CE11" s="9">
        <v>164.512</v>
      </c>
      <c r="CF11" s="9">
        <v>283.31299999999999</v>
      </c>
      <c r="CG11" s="9">
        <v>123.76900000000001</v>
      </c>
      <c r="CH11" s="9">
        <v>159.54400000000001</v>
      </c>
      <c r="CI11" s="9">
        <v>2332.0709999999999</v>
      </c>
      <c r="CJ11" s="9">
        <v>1232.925</v>
      </c>
      <c r="CK11" s="9">
        <v>1099.146</v>
      </c>
      <c r="CL11" s="9">
        <v>1641.079</v>
      </c>
      <c r="CM11" s="9">
        <v>1034.742</v>
      </c>
      <c r="CN11" s="9">
        <v>606.33699999999999</v>
      </c>
      <c r="CO11" s="9">
        <v>690.99199999999996</v>
      </c>
      <c r="CP11" s="9">
        <v>198.18299999999999</v>
      </c>
      <c r="CQ11" s="9">
        <v>492.80900000000003</v>
      </c>
      <c r="CR11" s="9">
        <v>354.97399999999999</v>
      </c>
      <c r="CS11" s="9">
        <v>182.35</v>
      </c>
      <c r="CT11" s="9">
        <v>172.624</v>
      </c>
      <c r="CU11" s="9">
        <v>60.869</v>
      </c>
      <c r="CV11" s="9">
        <v>33.143000000000001</v>
      </c>
      <c r="CW11" s="9">
        <v>27.725999999999999</v>
      </c>
      <c r="CX11" s="9">
        <v>20.984999999999999</v>
      </c>
      <c r="CY11" s="9">
        <v>17.501000000000001</v>
      </c>
      <c r="CZ11" s="9">
        <v>3.4830000000000001</v>
      </c>
      <c r="DA11" s="9">
        <v>12.83</v>
      </c>
      <c r="DB11" s="9">
        <v>10.239000000000001</v>
      </c>
      <c r="DC11" s="9">
        <v>2.5920000000000001</v>
      </c>
      <c r="DD11" s="9">
        <v>8.1539999999999999</v>
      </c>
      <c r="DE11" s="9">
        <v>7.2629999999999999</v>
      </c>
      <c r="DF11" s="9">
        <v>0.89100000000000001</v>
      </c>
      <c r="DG11" s="9">
        <v>39.884</v>
      </c>
      <c r="DH11" s="9">
        <v>15.641999999999999</v>
      </c>
      <c r="DI11" s="9">
        <v>24.242999999999999</v>
      </c>
      <c r="DJ11" s="9">
        <v>326.81099999999998</v>
      </c>
      <c r="DK11" s="9">
        <v>166.161</v>
      </c>
      <c r="DL11" s="9">
        <v>160.65100000000001</v>
      </c>
      <c r="DM11" s="9">
        <v>123.59699999999999</v>
      </c>
      <c r="DN11" s="9">
        <v>92.353999999999999</v>
      </c>
      <c r="DO11" s="9">
        <v>31.242999999999999</v>
      </c>
      <c r="DP11" s="9">
        <v>203.214</v>
      </c>
      <c r="DQ11" s="9">
        <v>73.807000000000002</v>
      </c>
      <c r="DR11" s="9">
        <v>129.40700000000001</v>
      </c>
      <c r="DS11" s="9">
        <v>137.08799999999999</v>
      </c>
      <c r="DT11" s="9">
        <v>103.669</v>
      </c>
      <c r="DU11" s="9">
        <v>33.417999999999999</v>
      </c>
      <c r="DV11" s="9">
        <v>217.886</v>
      </c>
      <c r="DW11" s="9">
        <v>78.680999999999997</v>
      </c>
      <c r="DX11" s="9">
        <v>139.20599999999999</v>
      </c>
      <c r="DY11" s="9">
        <v>216.04400000000001</v>
      </c>
      <c r="DZ11" s="9">
        <v>84.045000000000002</v>
      </c>
      <c r="EA11" s="9">
        <v>131.999</v>
      </c>
      <c r="EB11" s="9">
        <v>799.39400000000001</v>
      </c>
      <c r="EC11" s="9">
        <v>431.09</v>
      </c>
      <c r="ED11" s="9">
        <v>368.30399999999997</v>
      </c>
      <c r="EE11" s="9">
        <v>529.4</v>
      </c>
      <c r="EF11" s="9">
        <v>350.79199999999997</v>
      </c>
      <c r="EG11" s="9">
        <v>178.608</v>
      </c>
      <c r="EH11" s="9">
        <v>269.99400000000003</v>
      </c>
      <c r="EI11" s="9">
        <v>80.298000000000002</v>
      </c>
      <c r="EJ11" s="9">
        <v>189.696</v>
      </c>
      <c r="EK11" s="9">
        <v>117.85899999999999</v>
      </c>
      <c r="EL11" s="9">
        <v>64.316999999999993</v>
      </c>
      <c r="EM11" s="9">
        <v>53.540999999999997</v>
      </c>
      <c r="EN11" s="9">
        <v>20.119</v>
      </c>
      <c r="EO11" s="9">
        <v>11.7</v>
      </c>
      <c r="EP11" s="9">
        <v>8.4190000000000005</v>
      </c>
      <c r="EQ11" s="9">
        <v>6.4740000000000002</v>
      </c>
      <c r="ER11" s="9">
        <v>5.476</v>
      </c>
      <c r="ES11" s="9">
        <v>0.997</v>
      </c>
      <c r="ET11" s="9">
        <v>2.6480000000000001</v>
      </c>
      <c r="EU11" s="9">
        <v>2.4180000000000001</v>
      </c>
      <c r="EV11" s="9">
        <v>0.23</v>
      </c>
      <c r="EW11" s="9">
        <v>3.8250000000000002</v>
      </c>
      <c r="EX11" s="9">
        <v>3.0579999999999998</v>
      </c>
      <c r="EY11" s="9">
        <v>0.76700000000000002</v>
      </c>
      <c r="EZ11" s="9">
        <v>13.646000000000001</v>
      </c>
      <c r="FA11" s="9">
        <v>6.2240000000000002</v>
      </c>
      <c r="FB11" s="9">
        <v>7.4219999999999997</v>
      </c>
      <c r="FC11" s="9">
        <v>107.354</v>
      </c>
      <c r="FD11" s="9">
        <v>57.908999999999999</v>
      </c>
      <c r="FE11" s="9">
        <v>49.445</v>
      </c>
      <c r="FF11" s="9">
        <v>39.984999999999999</v>
      </c>
      <c r="FG11" s="9">
        <v>31.045000000000002</v>
      </c>
      <c r="FH11" s="9">
        <v>8.9410000000000007</v>
      </c>
      <c r="FI11" s="9">
        <v>67.369</v>
      </c>
      <c r="FJ11" s="9">
        <v>26.864000000000001</v>
      </c>
      <c r="FK11" s="9">
        <v>40.503999999999998</v>
      </c>
      <c r="FL11" s="9">
        <v>44.762999999999998</v>
      </c>
      <c r="FM11" s="9">
        <v>35.076999999999998</v>
      </c>
      <c r="FN11" s="9">
        <v>9.6869999999999994</v>
      </c>
      <c r="FO11" s="9">
        <v>73.094999999999999</v>
      </c>
      <c r="FP11" s="9">
        <v>29.24</v>
      </c>
      <c r="FQ11" s="9">
        <v>43.854999999999997</v>
      </c>
      <c r="FR11" s="9">
        <v>70.016999999999996</v>
      </c>
      <c r="FS11" s="9">
        <v>29.283000000000001</v>
      </c>
      <c r="FT11" s="9">
        <v>40.734000000000002</v>
      </c>
      <c r="FU11" s="9">
        <v>1313.25</v>
      </c>
      <c r="FV11" s="9">
        <v>724.45399999999995</v>
      </c>
      <c r="FW11" s="9">
        <v>588.79600000000005</v>
      </c>
      <c r="FX11" s="9">
        <v>934.56600000000003</v>
      </c>
      <c r="FY11" s="9">
        <v>622.03099999999995</v>
      </c>
      <c r="FZ11" s="9">
        <v>312.536</v>
      </c>
      <c r="GA11" s="9">
        <v>378.68400000000003</v>
      </c>
      <c r="GB11" s="9">
        <v>102.423</v>
      </c>
      <c r="GC11" s="9">
        <v>276.26100000000002</v>
      </c>
      <c r="GD11" s="9">
        <v>170.47800000000001</v>
      </c>
      <c r="GE11" s="9">
        <v>90.177000000000007</v>
      </c>
      <c r="GF11" s="9">
        <v>80.301000000000002</v>
      </c>
      <c r="GG11" s="9">
        <v>36.219000000000001</v>
      </c>
      <c r="GH11" s="9">
        <v>21.800999999999998</v>
      </c>
      <c r="GI11" s="9">
        <v>14.417999999999999</v>
      </c>
      <c r="GJ11" s="9">
        <v>13.359</v>
      </c>
      <c r="GK11" s="9">
        <v>11.929</v>
      </c>
      <c r="GL11" s="9">
        <v>1.43</v>
      </c>
      <c r="GM11" s="9">
        <v>5.6280000000000001</v>
      </c>
      <c r="GN11" s="9">
        <v>5.3529999999999998</v>
      </c>
      <c r="GO11" s="9">
        <v>0.27500000000000002</v>
      </c>
      <c r="GP11" s="9">
        <v>7.7309999999999999</v>
      </c>
      <c r="GQ11" s="9">
        <v>6.5759999999999996</v>
      </c>
      <c r="GR11" s="9">
        <v>1.155</v>
      </c>
      <c r="GS11" s="9">
        <v>22.86</v>
      </c>
      <c r="GT11" s="9">
        <v>9.8719999999999999</v>
      </c>
      <c r="GU11" s="9">
        <v>12.988</v>
      </c>
      <c r="GV11" s="9">
        <v>150.97300000000001</v>
      </c>
      <c r="GW11" s="9">
        <v>77.385999999999996</v>
      </c>
      <c r="GX11" s="9">
        <v>73.585999999999999</v>
      </c>
      <c r="GY11" s="9">
        <v>56.77</v>
      </c>
      <c r="GZ11" s="9">
        <v>42.853000000000002</v>
      </c>
      <c r="HA11" s="9">
        <v>13.917999999999999</v>
      </c>
      <c r="HB11" s="9">
        <v>94.201999999999998</v>
      </c>
      <c r="HC11" s="9">
        <v>34.533999999999999</v>
      </c>
      <c r="HD11" s="9">
        <v>59.667999999999999</v>
      </c>
      <c r="HE11" s="9">
        <v>68.001999999999995</v>
      </c>
      <c r="HF11" s="9">
        <v>52.654000000000003</v>
      </c>
      <c r="HG11" s="9">
        <v>15.348000000000001</v>
      </c>
      <c r="HH11" s="9">
        <v>102.476</v>
      </c>
      <c r="HI11" s="9">
        <v>37.523000000000003</v>
      </c>
      <c r="HJ11" s="9">
        <v>64.953000000000003</v>
      </c>
      <c r="HK11" s="9">
        <v>99.83</v>
      </c>
      <c r="HL11" s="9">
        <v>39.887</v>
      </c>
      <c r="HM11" s="9">
        <v>59.942999999999998</v>
      </c>
      <c r="HN11" s="9">
        <v>236.02199999999999</v>
      </c>
      <c r="HO11" s="9">
        <v>125.661</v>
      </c>
      <c r="HP11" s="9">
        <v>110.361</v>
      </c>
      <c r="HQ11" s="9">
        <v>149.834</v>
      </c>
      <c r="HR11" s="9">
        <v>98.022000000000006</v>
      </c>
      <c r="HS11" s="9">
        <v>51.811999999999998</v>
      </c>
      <c r="HT11" s="9">
        <v>86.188000000000002</v>
      </c>
      <c r="HU11" s="9">
        <v>27.638999999999999</v>
      </c>
      <c r="HV11" s="9">
        <v>58.548999999999999</v>
      </c>
      <c r="HW11" s="9">
        <v>43.841000000000001</v>
      </c>
      <c r="HX11" s="9">
        <v>23.713000000000001</v>
      </c>
      <c r="HY11" s="9">
        <v>20.128</v>
      </c>
      <c r="HZ11" s="9">
        <v>9.375</v>
      </c>
      <c r="IA11" s="9">
        <v>6.14</v>
      </c>
      <c r="IB11" s="9">
        <v>3.234</v>
      </c>
      <c r="IC11" s="9">
        <v>4.0220000000000002</v>
      </c>
      <c r="ID11" s="9">
        <v>3.177</v>
      </c>
      <c r="IE11" s="9">
        <v>0.84499999999999997</v>
      </c>
      <c r="IF11" s="9">
        <v>2.468</v>
      </c>
      <c r="IG11" s="9">
        <v>1.9490000000000001</v>
      </c>
      <c r="IH11" s="9">
        <v>0.51900000000000002</v>
      </c>
      <c r="II11" s="9">
        <v>1.554</v>
      </c>
      <c r="IJ11" s="9">
        <v>1.228</v>
      </c>
      <c r="IK11" s="9">
        <v>0.32600000000000001</v>
      </c>
      <c r="IL11" s="9">
        <v>5.3529999999999998</v>
      </c>
      <c r="IM11" s="9">
        <v>2.964</v>
      </c>
      <c r="IN11" s="9">
        <v>2.3889999999999998</v>
      </c>
      <c r="IO11" s="9">
        <v>38.473999999999997</v>
      </c>
      <c r="IP11" s="9">
        <v>19.905000000000001</v>
      </c>
      <c r="IQ11" s="9">
        <v>18.568999999999999</v>
      </c>
    </row>
    <row r="12" spans="1:251">
      <c r="A12" s="10">
        <v>41852</v>
      </c>
      <c r="B12" s="9">
        <v>905.26300000000003</v>
      </c>
      <c r="C12" s="9">
        <v>1102.884</v>
      </c>
      <c r="D12" s="9">
        <v>338.88900000000001</v>
      </c>
      <c r="E12" s="9">
        <v>763.995</v>
      </c>
      <c r="F12" s="9">
        <v>507.31299999999999</v>
      </c>
      <c r="G12" s="9">
        <v>266.31200000000001</v>
      </c>
      <c r="H12" s="9">
        <v>241.001</v>
      </c>
      <c r="I12" s="9">
        <v>91.668000000000006</v>
      </c>
      <c r="J12" s="9">
        <v>55.158000000000001</v>
      </c>
      <c r="K12" s="9">
        <v>36.51</v>
      </c>
      <c r="L12" s="9">
        <v>37.938000000000002</v>
      </c>
      <c r="M12" s="9">
        <v>32.017000000000003</v>
      </c>
      <c r="N12" s="9">
        <v>5.9210000000000003</v>
      </c>
      <c r="O12" s="9">
        <v>24.876999999999999</v>
      </c>
      <c r="P12" s="9">
        <v>21.452000000000002</v>
      </c>
      <c r="Q12" s="9">
        <v>3.4249999999999998</v>
      </c>
      <c r="R12" s="9">
        <v>13.061</v>
      </c>
      <c r="S12" s="9">
        <v>10.566000000000001</v>
      </c>
      <c r="T12" s="9">
        <v>2.496</v>
      </c>
      <c r="U12" s="9">
        <v>53.73</v>
      </c>
      <c r="V12" s="9">
        <v>23.140999999999998</v>
      </c>
      <c r="W12" s="9">
        <v>30.588999999999999</v>
      </c>
      <c r="X12" s="9">
        <v>455.03100000000001</v>
      </c>
      <c r="Y12" s="9">
        <v>234.06899999999999</v>
      </c>
      <c r="Z12" s="9">
        <v>220.96199999999999</v>
      </c>
      <c r="AA12" s="9">
        <v>169.607</v>
      </c>
      <c r="AB12" s="9">
        <v>126.399</v>
      </c>
      <c r="AC12" s="9">
        <v>43.209000000000003</v>
      </c>
      <c r="AD12" s="9">
        <v>285.42399999999998</v>
      </c>
      <c r="AE12" s="9">
        <v>107.67</v>
      </c>
      <c r="AF12" s="9">
        <v>177.75399999999999</v>
      </c>
      <c r="AG12" s="9">
        <v>196.148</v>
      </c>
      <c r="AH12" s="9">
        <v>149.471</v>
      </c>
      <c r="AI12" s="9">
        <v>46.677</v>
      </c>
      <c r="AJ12" s="9">
        <v>311.16500000000002</v>
      </c>
      <c r="AK12" s="9">
        <v>116.84099999999999</v>
      </c>
      <c r="AL12" s="9">
        <v>194.32400000000001</v>
      </c>
      <c r="AM12" s="9">
        <v>310.30099999999999</v>
      </c>
      <c r="AN12" s="9">
        <v>129.12200000000001</v>
      </c>
      <c r="AO12" s="9">
        <v>181.179</v>
      </c>
      <c r="AP12" s="9">
        <v>2912.9690000000001</v>
      </c>
      <c r="AQ12" s="9">
        <v>1567.87</v>
      </c>
      <c r="AR12" s="9">
        <v>1345.0989999999999</v>
      </c>
      <c r="AS12" s="9">
        <v>1962.289</v>
      </c>
      <c r="AT12" s="9">
        <v>1260.5530000000001</v>
      </c>
      <c r="AU12" s="9">
        <v>701.73500000000001</v>
      </c>
      <c r="AV12" s="9">
        <v>950.68</v>
      </c>
      <c r="AW12" s="9">
        <v>307.31599999999997</v>
      </c>
      <c r="AX12" s="9">
        <v>643.36400000000003</v>
      </c>
      <c r="AY12" s="9">
        <v>460.71600000000001</v>
      </c>
      <c r="AZ12" s="9">
        <v>249.21100000000001</v>
      </c>
      <c r="BA12" s="9">
        <v>211.505</v>
      </c>
      <c r="BB12" s="9">
        <v>79.882999999999996</v>
      </c>
      <c r="BC12" s="9">
        <v>48.676000000000002</v>
      </c>
      <c r="BD12" s="9">
        <v>31.207000000000001</v>
      </c>
      <c r="BE12" s="9">
        <v>27.687000000000001</v>
      </c>
      <c r="BF12" s="9">
        <v>21.539000000000001</v>
      </c>
      <c r="BG12" s="9">
        <v>6.1479999999999997</v>
      </c>
      <c r="BH12" s="9">
        <v>14.791</v>
      </c>
      <c r="BI12" s="9">
        <v>11.725</v>
      </c>
      <c r="BJ12" s="9">
        <v>3.0659999999999998</v>
      </c>
      <c r="BK12" s="9">
        <v>12.896000000000001</v>
      </c>
      <c r="BL12" s="9">
        <v>9.8140000000000001</v>
      </c>
      <c r="BM12" s="9">
        <v>3.0819999999999999</v>
      </c>
      <c r="BN12" s="9">
        <v>52.195999999999998</v>
      </c>
      <c r="BO12" s="9">
        <v>27.137</v>
      </c>
      <c r="BP12" s="9">
        <v>25.059000000000001</v>
      </c>
      <c r="BQ12" s="9">
        <v>412.54300000000001</v>
      </c>
      <c r="BR12" s="9">
        <v>221.392</v>
      </c>
      <c r="BS12" s="9">
        <v>191.15100000000001</v>
      </c>
      <c r="BT12" s="9">
        <v>148.43299999999999</v>
      </c>
      <c r="BU12" s="9">
        <v>105.571</v>
      </c>
      <c r="BV12" s="9">
        <v>42.862000000000002</v>
      </c>
      <c r="BW12" s="9">
        <v>264.11</v>
      </c>
      <c r="BX12" s="9">
        <v>115.821</v>
      </c>
      <c r="BY12" s="9">
        <v>148.28899999999999</v>
      </c>
      <c r="BZ12" s="9">
        <v>170.95</v>
      </c>
      <c r="CA12" s="9">
        <v>122.566</v>
      </c>
      <c r="CB12" s="9">
        <v>48.383000000000003</v>
      </c>
      <c r="CC12" s="9">
        <v>289.76600000000002</v>
      </c>
      <c r="CD12" s="9">
        <v>126.645</v>
      </c>
      <c r="CE12" s="9">
        <v>163.12100000000001</v>
      </c>
      <c r="CF12" s="9">
        <v>278.90100000000001</v>
      </c>
      <c r="CG12" s="9">
        <v>127.545</v>
      </c>
      <c r="CH12" s="9">
        <v>151.35499999999999</v>
      </c>
      <c r="CI12" s="9">
        <v>2336.3000000000002</v>
      </c>
      <c r="CJ12" s="9">
        <v>1239.2619999999999</v>
      </c>
      <c r="CK12" s="9">
        <v>1097.038</v>
      </c>
      <c r="CL12" s="9">
        <v>1614.3779999999999</v>
      </c>
      <c r="CM12" s="9">
        <v>1025.0050000000001</v>
      </c>
      <c r="CN12" s="9">
        <v>589.37300000000005</v>
      </c>
      <c r="CO12" s="9">
        <v>721.92200000000003</v>
      </c>
      <c r="CP12" s="9">
        <v>214.25700000000001</v>
      </c>
      <c r="CQ12" s="9">
        <v>507.66500000000002</v>
      </c>
      <c r="CR12" s="9">
        <v>376.64800000000002</v>
      </c>
      <c r="CS12" s="9">
        <v>202.739</v>
      </c>
      <c r="CT12" s="9">
        <v>173.90899999999999</v>
      </c>
      <c r="CU12" s="9">
        <v>67.953000000000003</v>
      </c>
      <c r="CV12" s="9">
        <v>39.113</v>
      </c>
      <c r="CW12" s="9">
        <v>28.84</v>
      </c>
      <c r="CX12" s="9">
        <v>24.677</v>
      </c>
      <c r="CY12" s="9">
        <v>19.460999999999999</v>
      </c>
      <c r="CZ12" s="9">
        <v>5.2160000000000002</v>
      </c>
      <c r="DA12" s="9">
        <v>12.786</v>
      </c>
      <c r="DB12" s="9">
        <v>9.7620000000000005</v>
      </c>
      <c r="DC12" s="9">
        <v>3.024</v>
      </c>
      <c r="DD12" s="9">
        <v>11.89</v>
      </c>
      <c r="DE12" s="9">
        <v>9.6989999999999998</v>
      </c>
      <c r="DF12" s="9">
        <v>2.1909999999999998</v>
      </c>
      <c r="DG12" s="9">
        <v>43.276000000000003</v>
      </c>
      <c r="DH12" s="9">
        <v>19.651</v>
      </c>
      <c r="DI12" s="9">
        <v>23.623999999999999</v>
      </c>
      <c r="DJ12" s="9">
        <v>339.68099999999998</v>
      </c>
      <c r="DK12" s="9">
        <v>180.84399999999999</v>
      </c>
      <c r="DL12" s="9">
        <v>158.83699999999999</v>
      </c>
      <c r="DM12" s="9">
        <v>130.96</v>
      </c>
      <c r="DN12" s="9">
        <v>101.608</v>
      </c>
      <c r="DO12" s="9">
        <v>29.352</v>
      </c>
      <c r="DP12" s="9">
        <v>208.721</v>
      </c>
      <c r="DQ12" s="9">
        <v>79.236000000000004</v>
      </c>
      <c r="DR12" s="9">
        <v>129.48500000000001</v>
      </c>
      <c r="DS12" s="9">
        <v>150.328</v>
      </c>
      <c r="DT12" s="9">
        <v>116.7</v>
      </c>
      <c r="DU12" s="9">
        <v>33.628999999999998</v>
      </c>
      <c r="DV12" s="9">
        <v>226.32</v>
      </c>
      <c r="DW12" s="9">
        <v>86.039000000000001</v>
      </c>
      <c r="DX12" s="9">
        <v>140.28100000000001</v>
      </c>
      <c r="DY12" s="9">
        <v>221.50700000000001</v>
      </c>
      <c r="DZ12" s="9">
        <v>88.998000000000005</v>
      </c>
      <c r="EA12" s="9">
        <v>132.50899999999999</v>
      </c>
      <c r="EB12" s="9">
        <v>808.76199999999994</v>
      </c>
      <c r="EC12" s="9">
        <v>432.59</v>
      </c>
      <c r="ED12" s="9">
        <v>376.17200000000003</v>
      </c>
      <c r="EE12" s="9">
        <v>533.02800000000002</v>
      </c>
      <c r="EF12" s="9">
        <v>352.19499999999999</v>
      </c>
      <c r="EG12" s="9">
        <v>180.833</v>
      </c>
      <c r="EH12" s="9">
        <v>275.73399999999998</v>
      </c>
      <c r="EI12" s="9">
        <v>80.396000000000001</v>
      </c>
      <c r="EJ12" s="9">
        <v>195.33799999999999</v>
      </c>
      <c r="EK12" s="9">
        <v>126.032</v>
      </c>
      <c r="EL12" s="9">
        <v>62.335999999999999</v>
      </c>
      <c r="EM12" s="9">
        <v>63.697000000000003</v>
      </c>
      <c r="EN12" s="9">
        <v>23.224</v>
      </c>
      <c r="EO12" s="9">
        <v>12.045</v>
      </c>
      <c r="EP12" s="9">
        <v>11.179</v>
      </c>
      <c r="EQ12" s="9">
        <v>9.6509999999999998</v>
      </c>
      <c r="ER12" s="9">
        <v>6.8310000000000004</v>
      </c>
      <c r="ES12" s="9">
        <v>2.82</v>
      </c>
      <c r="ET12" s="9">
        <v>4.7560000000000002</v>
      </c>
      <c r="EU12" s="9">
        <v>3.0059999999999998</v>
      </c>
      <c r="EV12" s="9">
        <v>1.75</v>
      </c>
      <c r="EW12" s="9">
        <v>4.8949999999999996</v>
      </c>
      <c r="EX12" s="9">
        <v>3.8250000000000002</v>
      </c>
      <c r="EY12" s="9">
        <v>1.07</v>
      </c>
      <c r="EZ12" s="9">
        <v>13.573</v>
      </c>
      <c r="FA12" s="9">
        <v>5.2140000000000004</v>
      </c>
      <c r="FB12" s="9">
        <v>8.359</v>
      </c>
      <c r="FC12" s="9">
        <v>112.367</v>
      </c>
      <c r="FD12" s="9">
        <v>55.11</v>
      </c>
      <c r="FE12" s="9">
        <v>57.258000000000003</v>
      </c>
      <c r="FF12" s="9">
        <v>32.098999999999997</v>
      </c>
      <c r="FG12" s="9">
        <v>24.791</v>
      </c>
      <c r="FH12" s="9">
        <v>7.3079999999999998</v>
      </c>
      <c r="FI12" s="9">
        <v>80.268000000000001</v>
      </c>
      <c r="FJ12" s="9">
        <v>30.318000000000001</v>
      </c>
      <c r="FK12" s="9">
        <v>49.95</v>
      </c>
      <c r="FL12" s="9">
        <v>39.783000000000001</v>
      </c>
      <c r="FM12" s="9">
        <v>30.2</v>
      </c>
      <c r="FN12" s="9">
        <v>9.5830000000000002</v>
      </c>
      <c r="FO12" s="9">
        <v>86.248999999999995</v>
      </c>
      <c r="FP12" s="9">
        <v>32.136000000000003</v>
      </c>
      <c r="FQ12" s="9">
        <v>54.113</v>
      </c>
      <c r="FR12" s="9">
        <v>85.024000000000001</v>
      </c>
      <c r="FS12" s="9">
        <v>33.323999999999998</v>
      </c>
      <c r="FT12" s="9">
        <v>51.7</v>
      </c>
      <c r="FU12" s="9">
        <v>1312.9860000000001</v>
      </c>
      <c r="FV12" s="9">
        <v>727.98800000000006</v>
      </c>
      <c r="FW12" s="9">
        <v>584.99800000000005</v>
      </c>
      <c r="FX12" s="9">
        <v>921.37800000000004</v>
      </c>
      <c r="FY12" s="9">
        <v>616.21500000000003</v>
      </c>
      <c r="FZ12" s="9">
        <v>305.16300000000001</v>
      </c>
      <c r="GA12" s="9">
        <v>391.608</v>
      </c>
      <c r="GB12" s="9">
        <v>111.773</v>
      </c>
      <c r="GC12" s="9">
        <v>279.83499999999998</v>
      </c>
      <c r="GD12" s="9">
        <v>181.64400000000001</v>
      </c>
      <c r="GE12" s="9">
        <v>97.263000000000005</v>
      </c>
      <c r="GF12" s="9">
        <v>84.382000000000005</v>
      </c>
      <c r="GG12" s="9">
        <v>35.485999999999997</v>
      </c>
      <c r="GH12" s="9">
        <v>21.013000000000002</v>
      </c>
      <c r="GI12" s="9">
        <v>14.473000000000001</v>
      </c>
      <c r="GJ12" s="9">
        <v>14.404999999999999</v>
      </c>
      <c r="GK12" s="9">
        <v>12.425000000000001</v>
      </c>
      <c r="GL12" s="9">
        <v>1.98</v>
      </c>
      <c r="GM12" s="9">
        <v>6.8129999999999997</v>
      </c>
      <c r="GN12" s="9">
        <v>6.1150000000000002</v>
      </c>
      <c r="GO12" s="9">
        <v>0.69799999999999995</v>
      </c>
      <c r="GP12" s="9">
        <v>7.5919999999999996</v>
      </c>
      <c r="GQ12" s="9">
        <v>6.31</v>
      </c>
      <c r="GR12" s="9">
        <v>1.282</v>
      </c>
      <c r="GS12" s="9">
        <v>21.081</v>
      </c>
      <c r="GT12" s="9">
        <v>8.5879999999999992</v>
      </c>
      <c r="GU12" s="9">
        <v>12.494</v>
      </c>
      <c r="GV12" s="9">
        <v>156.87200000000001</v>
      </c>
      <c r="GW12" s="9">
        <v>82.168000000000006</v>
      </c>
      <c r="GX12" s="9">
        <v>74.704999999999998</v>
      </c>
      <c r="GY12" s="9">
        <v>64.688000000000002</v>
      </c>
      <c r="GZ12" s="9">
        <v>47.503</v>
      </c>
      <c r="HA12" s="9">
        <v>17.186</v>
      </c>
      <c r="HB12" s="9">
        <v>92.183999999999997</v>
      </c>
      <c r="HC12" s="9">
        <v>34.664999999999999</v>
      </c>
      <c r="HD12" s="9">
        <v>57.518999999999998</v>
      </c>
      <c r="HE12" s="9">
        <v>77.356999999999999</v>
      </c>
      <c r="HF12" s="9">
        <v>58.192</v>
      </c>
      <c r="HG12" s="9">
        <v>19.166</v>
      </c>
      <c r="HH12" s="9">
        <v>104.28700000000001</v>
      </c>
      <c r="HI12" s="9">
        <v>39.070999999999998</v>
      </c>
      <c r="HJ12" s="9">
        <v>65.215999999999994</v>
      </c>
      <c r="HK12" s="9">
        <v>98.997</v>
      </c>
      <c r="HL12" s="9">
        <v>40.780999999999999</v>
      </c>
      <c r="HM12" s="9">
        <v>58.216999999999999</v>
      </c>
      <c r="HN12" s="9">
        <v>237.761</v>
      </c>
      <c r="HO12" s="9">
        <v>124.931</v>
      </c>
      <c r="HP12" s="9">
        <v>112.83</v>
      </c>
      <c r="HQ12" s="9">
        <v>148.37899999999999</v>
      </c>
      <c r="HR12" s="9">
        <v>97.072000000000003</v>
      </c>
      <c r="HS12" s="9">
        <v>51.307000000000002</v>
      </c>
      <c r="HT12" s="9">
        <v>89.382000000000005</v>
      </c>
      <c r="HU12" s="9">
        <v>27.859000000000002</v>
      </c>
      <c r="HV12" s="9">
        <v>61.523000000000003</v>
      </c>
      <c r="HW12" s="9">
        <v>40.902999999999999</v>
      </c>
      <c r="HX12" s="9">
        <v>20.542000000000002</v>
      </c>
      <c r="HY12" s="9">
        <v>20.361000000000001</v>
      </c>
      <c r="HZ12" s="9">
        <v>6.7370000000000001</v>
      </c>
      <c r="IA12" s="9">
        <v>3.5049999999999999</v>
      </c>
      <c r="IB12" s="9">
        <v>3.2309999999999999</v>
      </c>
      <c r="IC12" s="9">
        <v>2.5779999999999998</v>
      </c>
      <c r="ID12" s="9">
        <v>1.9770000000000001</v>
      </c>
      <c r="IE12" s="9">
        <v>0.60099999999999998</v>
      </c>
      <c r="IF12" s="9">
        <v>1.86</v>
      </c>
      <c r="IG12" s="9">
        <v>1.3620000000000001</v>
      </c>
      <c r="IH12" s="9">
        <v>0.497</v>
      </c>
      <c r="II12" s="9">
        <v>0.71899999999999997</v>
      </c>
      <c r="IJ12" s="9">
        <v>0.61499999999999999</v>
      </c>
      <c r="IK12" s="9">
        <v>0.104</v>
      </c>
      <c r="IL12" s="9">
        <v>4.1580000000000004</v>
      </c>
      <c r="IM12" s="9">
        <v>1.528</v>
      </c>
      <c r="IN12" s="9">
        <v>2.63</v>
      </c>
      <c r="IO12" s="9">
        <v>37.33</v>
      </c>
      <c r="IP12" s="9">
        <v>18.899999999999999</v>
      </c>
      <c r="IQ12" s="9">
        <v>18.428999999999998</v>
      </c>
    </row>
    <row r="13" spans="1:251">
      <c r="A13" s="10">
        <v>41883</v>
      </c>
      <c r="B13" s="9">
        <v>900.83199999999999</v>
      </c>
      <c r="C13" s="9">
        <v>1087.394</v>
      </c>
      <c r="D13" s="9">
        <v>336.15499999999997</v>
      </c>
      <c r="E13" s="9">
        <v>751.24</v>
      </c>
      <c r="F13" s="9">
        <v>559.14200000000005</v>
      </c>
      <c r="G13" s="9">
        <v>299.36</v>
      </c>
      <c r="H13" s="9">
        <v>259.78199999999998</v>
      </c>
      <c r="I13" s="9">
        <v>102.681</v>
      </c>
      <c r="J13" s="9">
        <v>61.247999999999998</v>
      </c>
      <c r="K13" s="9">
        <v>41.433999999999997</v>
      </c>
      <c r="L13" s="9">
        <v>44.814</v>
      </c>
      <c r="M13" s="9">
        <v>30.727</v>
      </c>
      <c r="N13" s="9">
        <v>14.087999999999999</v>
      </c>
      <c r="O13" s="9">
        <v>20.648</v>
      </c>
      <c r="P13" s="9">
        <v>15.951000000000001</v>
      </c>
      <c r="Q13" s="9">
        <v>4.6959999999999997</v>
      </c>
      <c r="R13" s="9">
        <v>24.167000000000002</v>
      </c>
      <c r="S13" s="9">
        <v>14.775</v>
      </c>
      <c r="T13" s="9">
        <v>9.3919999999999995</v>
      </c>
      <c r="U13" s="9">
        <v>57.866999999999997</v>
      </c>
      <c r="V13" s="9">
        <v>30.521000000000001</v>
      </c>
      <c r="W13" s="9">
        <v>27.346</v>
      </c>
      <c r="X13" s="9">
        <v>503.15100000000001</v>
      </c>
      <c r="Y13" s="9">
        <v>266.23399999999998</v>
      </c>
      <c r="Z13" s="9">
        <v>236.917</v>
      </c>
      <c r="AA13" s="9">
        <v>198.131</v>
      </c>
      <c r="AB13" s="9">
        <v>150.47300000000001</v>
      </c>
      <c r="AC13" s="9">
        <v>47.658000000000001</v>
      </c>
      <c r="AD13" s="9">
        <v>305.02</v>
      </c>
      <c r="AE13" s="9">
        <v>115.761</v>
      </c>
      <c r="AF13" s="9">
        <v>189.25899999999999</v>
      </c>
      <c r="AG13" s="9">
        <v>230.96199999999999</v>
      </c>
      <c r="AH13" s="9">
        <v>173.048</v>
      </c>
      <c r="AI13" s="9">
        <v>57.914000000000001</v>
      </c>
      <c r="AJ13" s="9">
        <v>328.18</v>
      </c>
      <c r="AK13" s="9">
        <v>126.312</v>
      </c>
      <c r="AL13" s="9">
        <v>201.86799999999999</v>
      </c>
      <c r="AM13" s="9">
        <v>325.66699999999997</v>
      </c>
      <c r="AN13" s="9">
        <v>131.71199999999999</v>
      </c>
      <c r="AO13" s="9">
        <v>193.95500000000001</v>
      </c>
      <c r="AP13" s="9">
        <v>2911.0880000000002</v>
      </c>
      <c r="AQ13" s="9">
        <v>1569.944</v>
      </c>
      <c r="AR13" s="9">
        <v>1341.144</v>
      </c>
      <c r="AS13" s="9">
        <v>1967.01</v>
      </c>
      <c r="AT13" s="9">
        <v>1263.0609999999999</v>
      </c>
      <c r="AU13" s="9">
        <v>703.95</v>
      </c>
      <c r="AV13" s="9">
        <v>944.07799999999997</v>
      </c>
      <c r="AW13" s="9">
        <v>306.88299999999998</v>
      </c>
      <c r="AX13" s="9">
        <v>637.19500000000005</v>
      </c>
      <c r="AY13" s="9">
        <v>458.46800000000002</v>
      </c>
      <c r="AZ13" s="9">
        <v>250.666</v>
      </c>
      <c r="BA13" s="9">
        <v>207.80199999999999</v>
      </c>
      <c r="BB13" s="9">
        <v>83.19</v>
      </c>
      <c r="BC13" s="9">
        <v>48.484999999999999</v>
      </c>
      <c r="BD13" s="9">
        <v>34.706000000000003</v>
      </c>
      <c r="BE13" s="9">
        <v>37.206000000000003</v>
      </c>
      <c r="BF13" s="9">
        <v>27.032</v>
      </c>
      <c r="BG13" s="9">
        <v>10.175000000000001</v>
      </c>
      <c r="BH13" s="9">
        <v>21.896999999999998</v>
      </c>
      <c r="BI13" s="9">
        <v>17.128</v>
      </c>
      <c r="BJ13" s="9">
        <v>4.7699999999999996</v>
      </c>
      <c r="BK13" s="9">
        <v>15.308999999999999</v>
      </c>
      <c r="BL13" s="9">
        <v>9.9039999999999999</v>
      </c>
      <c r="BM13" s="9">
        <v>5.4050000000000002</v>
      </c>
      <c r="BN13" s="9">
        <v>45.984000000000002</v>
      </c>
      <c r="BO13" s="9">
        <v>21.452999999999999</v>
      </c>
      <c r="BP13" s="9">
        <v>24.530999999999999</v>
      </c>
      <c r="BQ13" s="9">
        <v>411.46199999999999</v>
      </c>
      <c r="BR13" s="9">
        <v>224.74799999999999</v>
      </c>
      <c r="BS13" s="9">
        <v>186.71299999999999</v>
      </c>
      <c r="BT13" s="9">
        <v>165.86199999999999</v>
      </c>
      <c r="BU13" s="9">
        <v>123.027</v>
      </c>
      <c r="BV13" s="9">
        <v>42.835000000000001</v>
      </c>
      <c r="BW13" s="9">
        <v>245.59899999999999</v>
      </c>
      <c r="BX13" s="9">
        <v>101.721</v>
      </c>
      <c r="BY13" s="9">
        <v>143.87799999999999</v>
      </c>
      <c r="BZ13" s="9">
        <v>191.916</v>
      </c>
      <c r="CA13" s="9">
        <v>140.59100000000001</v>
      </c>
      <c r="CB13" s="9">
        <v>51.326000000000001</v>
      </c>
      <c r="CC13" s="9">
        <v>266.55200000000002</v>
      </c>
      <c r="CD13" s="9">
        <v>110.075</v>
      </c>
      <c r="CE13" s="9">
        <v>156.477</v>
      </c>
      <c r="CF13" s="9">
        <v>267.49700000000001</v>
      </c>
      <c r="CG13" s="9">
        <v>118.849</v>
      </c>
      <c r="CH13" s="9">
        <v>148.648</v>
      </c>
      <c r="CI13" s="9">
        <v>2318.5790000000002</v>
      </c>
      <c r="CJ13" s="9">
        <v>1228.1500000000001</v>
      </c>
      <c r="CK13" s="9">
        <v>1090.4290000000001</v>
      </c>
      <c r="CL13" s="9">
        <v>1612.5619999999999</v>
      </c>
      <c r="CM13" s="9">
        <v>1024.174</v>
      </c>
      <c r="CN13" s="9">
        <v>588.38800000000003</v>
      </c>
      <c r="CO13" s="9">
        <v>706.01700000000005</v>
      </c>
      <c r="CP13" s="9">
        <v>203.976</v>
      </c>
      <c r="CQ13" s="9">
        <v>502.041</v>
      </c>
      <c r="CR13" s="9">
        <v>382.27100000000002</v>
      </c>
      <c r="CS13" s="9">
        <v>203.50399999999999</v>
      </c>
      <c r="CT13" s="9">
        <v>178.767</v>
      </c>
      <c r="CU13" s="9">
        <v>83.093000000000004</v>
      </c>
      <c r="CV13" s="9">
        <v>47.338000000000001</v>
      </c>
      <c r="CW13" s="9">
        <v>35.755000000000003</v>
      </c>
      <c r="CX13" s="9">
        <v>36.088999999999999</v>
      </c>
      <c r="CY13" s="9">
        <v>28.161000000000001</v>
      </c>
      <c r="CZ13" s="9">
        <v>7.9269999999999996</v>
      </c>
      <c r="DA13" s="9">
        <v>21.236000000000001</v>
      </c>
      <c r="DB13" s="9">
        <v>16.178000000000001</v>
      </c>
      <c r="DC13" s="9">
        <v>5.0579999999999998</v>
      </c>
      <c r="DD13" s="9">
        <v>14.853</v>
      </c>
      <c r="DE13" s="9">
        <v>11.983000000000001</v>
      </c>
      <c r="DF13" s="9">
        <v>2.87</v>
      </c>
      <c r="DG13" s="9">
        <v>47.003999999999998</v>
      </c>
      <c r="DH13" s="9">
        <v>19.177</v>
      </c>
      <c r="DI13" s="9">
        <v>27.827000000000002</v>
      </c>
      <c r="DJ13" s="9">
        <v>329.01900000000001</v>
      </c>
      <c r="DK13" s="9">
        <v>173.078</v>
      </c>
      <c r="DL13" s="9">
        <v>155.941</v>
      </c>
      <c r="DM13" s="9">
        <v>128.65</v>
      </c>
      <c r="DN13" s="9">
        <v>98.741</v>
      </c>
      <c r="DO13" s="9">
        <v>29.908999999999999</v>
      </c>
      <c r="DP13" s="9">
        <v>200.369</v>
      </c>
      <c r="DQ13" s="9">
        <v>74.337000000000003</v>
      </c>
      <c r="DR13" s="9">
        <v>126.032</v>
      </c>
      <c r="DS13" s="9">
        <v>156.27799999999999</v>
      </c>
      <c r="DT13" s="9">
        <v>120.378</v>
      </c>
      <c r="DU13" s="9">
        <v>35.899000000000001</v>
      </c>
      <c r="DV13" s="9">
        <v>225.994</v>
      </c>
      <c r="DW13" s="9">
        <v>83.126000000000005</v>
      </c>
      <c r="DX13" s="9">
        <v>142.86799999999999</v>
      </c>
      <c r="DY13" s="9">
        <v>221.60499999999999</v>
      </c>
      <c r="DZ13" s="9">
        <v>90.515000000000001</v>
      </c>
      <c r="EA13" s="9">
        <v>131.09</v>
      </c>
      <c r="EB13" s="9">
        <v>804.05100000000004</v>
      </c>
      <c r="EC13" s="9">
        <v>430.52499999999998</v>
      </c>
      <c r="ED13" s="9">
        <v>373.52600000000001</v>
      </c>
      <c r="EE13" s="9">
        <v>535.779</v>
      </c>
      <c r="EF13" s="9">
        <v>352.928</v>
      </c>
      <c r="EG13" s="9">
        <v>182.851</v>
      </c>
      <c r="EH13" s="9">
        <v>268.27199999999999</v>
      </c>
      <c r="EI13" s="9">
        <v>77.596999999999994</v>
      </c>
      <c r="EJ13" s="9">
        <v>190.67500000000001</v>
      </c>
      <c r="EK13" s="9">
        <v>118.602</v>
      </c>
      <c r="EL13" s="9">
        <v>60.451999999999998</v>
      </c>
      <c r="EM13" s="9">
        <v>58.15</v>
      </c>
      <c r="EN13" s="9">
        <v>23.852</v>
      </c>
      <c r="EO13" s="9">
        <v>13.535</v>
      </c>
      <c r="EP13" s="9">
        <v>10.317</v>
      </c>
      <c r="EQ13" s="9">
        <v>8.4770000000000003</v>
      </c>
      <c r="ER13" s="9">
        <v>7.4729999999999999</v>
      </c>
      <c r="ES13" s="9">
        <v>1.004</v>
      </c>
      <c r="ET13" s="9">
        <v>5.024</v>
      </c>
      <c r="EU13" s="9">
        <v>4.2709999999999999</v>
      </c>
      <c r="EV13" s="9">
        <v>0.753</v>
      </c>
      <c r="EW13" s="9">
        <v>3.4540000000000002</v>
      </c>
      <c r="EX13" s="9">
        <v>3.202</v>
      </c>
      <c r="EY13" s="9">
        <v>0.251</v>
      </c>
      <c r="EZ13" s="9">
        <v>15.375</v>
      </c>
      <c r="FA13" s="9">
        <v>6.0620000000000003</v>
      </c>
      <c r="FB13" s="9">
        <v>9.3130000000000006</v>
      </c>
      <c r="FC13" s="9">
        <v>105.301</v>
      </c>
      <c r="FD13" s="9">
        <v>53.639000000000003</v>
      </c>
      <c r="FE13" s="9">
        <v>51.661999999999999</v>
      </c>
      <c r="FF13" s="9">
        <v>33.494</v>
      </c>
      <c r="FG13" s="9">
        <v>26.021999999999998</v>
      </c>
      <c r="FH13" s="9">
        <v>7.4720000000000004</v>
      </c>
      <c r="FI13" s="9">
        <v>71.807000000000002</v>
      </c>
      <c r="FJ13" s="9">
        <v>27.617000000000001</v>
      </c>
      <c r="FK13" s="9">
        <v>44.191000000000003</v>
      </c>
      <c r="FL13" s="9">
        <v>39.313000000000002</v>
      </c>
      <c r="FM13" s="9">
        <v>30.837</v>
      </c>
      <c r="FN13" s="9">
        <v>8.4760000000000009</v>
      </c>
      <c r="FO13" s="9">
        <v>79.289000000000001</v>
      </c>
      <c r="FP13" s="9">
        <v>29.614999999999998</v>
      </c>
      <c r="FQ13" s="9">
        <v>49.673999999999999</v>
      </c>
      <c r="FR13" s="9">
        <v>76.831000000000003</v>
      </c>
      <c r="FS13" s="9">
        <v>31.887</v>
      </c>
      <c r="FT13" s="9">
        <v>44.944000000000003</v>
      </c>
      <c r="FU13" s="9">
        <v>1314.6659999999999</v>
      </c>
      <c r="FV13" s="9">
        <v>725.91399999999999</v>
      </c>
      <c r="FW13" s="9">
        <v>588.75199999999995</v>
      </c>
      <c r="FX13" s="9">
        <v>929.12300000000005</v>
      </c>
      <c r="FY13" s="9">
        <v>615.17100000000005</v>
      </c>
      <c r="FZ13" s="9">
        <v>313.95299999999997</v>
      </c>
      <c r="GA13" s="9">
        <v>385.54199999999997</v>
      </c>
      <c r="GB13" s="9">
        <v>110.74299999999999</v>
      </c>
      <c r="GC13" s="9">
        <v>274.79899999999998</v>
      </c>
      <c r="GD13" s="9">
        <v>188.92</v>
      </c>
      <c r="GE13" s="9">
        <v>104.60899999999999</v>
      </c>
      <c r="GF13" s="9">
        <v>84.311000000000007</v>
      </c>
      <c r="GG13" s="9">
        <v>36.395000000000003</v>
      </c>
      <c r="GH13" s="9">
        <v>20.422000000000001</v>
      </c>
      <c r="GI13" s="9">
        <v>15.973000000000001</v>
      </c>
      <c r="GJ13" s="9">
        <v>12.337999999999999</v>
      </c>
      <c r="GK13" s="9">
        <v>10.465</v>
      </c>
      <c r="GL13" s="9">
        <v>1.873</v>
      </c>
      <c r="GM13" s="9">
        <v>5.7480000000000002</v>
      </c>
      <c r="GN13" s="9">
        <v>4.9550000000000001</v>
      </c>
      <c r="GO13" s="9">
        <v>0.79300000000000004</v>
      </c>
      <c r="GP13" s="9">
        <v>6.59</v>
      </c>
      <c r="GQ13" s="9">
        <v>5.51</v>
      </c>
      <c r="GR13" s="9">
        <v>1.08</v>
      </c>
      <c r="GS13" s="9">
        <v>24.056999999999999</v>
      </c>
      <c r="GT13" s="9">
        <v>9.9570000000000007</v>
      </c>
      <c r="GU13" s="9">
        <v>14.1</v>
      </c>
      <c r="GV13" s="9">
        <v>168.31299999999999</v>
      </c>
      <c r="GW13" s="9">
        <v>92.965000000000003</v>
      </c>
      <c r="GX13" s="9">
        <v>75.347999999999999</v>
      </c>
      <c r="GY13" s="9">
        <v>78.022000000000006</v>
      </c>
      <c r="GZ13" s="9">
        <v>59.686999999999998</v>
      </c>
      <c r="HA13" s="9">
        <v>18.335000000000001</v>
      </c>
      <c r="HB13" s="9">
        <v>90.290999999999997</v>
      </c>
      <c r="HC13" s="9">
        <v>33.277999999999999</v>
      </c>
      <c r="HD13" s="9">
        <v>57.012999999999998</v>
      </c>
      <c r="HE13" s="9">
        <v>86.465000000000003</v>
      </c>
      <c r="HF13" s="9">
        <v>66.713999999999999</v>
      </c>
      <c r="HG13" s="9">
        <v>19.751000000000001</v>
      </c>
      <c r="HH13" s="9">
        <v>102.455</v>
      </c>
      <c r="HI13" s="9">
        <v>37.895000000000003</v>
      </c>
      <c r="HJ13" s="9">
        <v>64.56</v>
      </c>
      <c r="HK13" s="9">
        <v>96.039000000000001</v>
      </c>
      <c r="HL13" s="9">
        <v>38.232999999999997</v>
      </c>
      <c r="HM13" s="9">
        <v>57.807000000000002</v>
      </c>
      <c r="HN13" s="9">
        <v>236.16399999999999</v>
      </c>
      <c r="HO13" s="9">
        <v>124.066</v>
      </c>
      <c r="HP13" s="9">
        <v>112.098</v>
      </c>
      <c r="HQ13" s="9">
        <v>149.959</v>
      </c>
      <c r="HR13" s="9">
        <v>99.733000000000004</v>
      </c>
      <c r="HS13" s="9">
        <v>50.225999999999999</v>
      </c>
      <c r="HT13" s="9">
        <v>86.204999999999998</v>
      </c>
      <c r="HU13" s="9">
        <v>24.332999999999998</v>
      </c>
      <c r="HV13" s="9">
        <v>61.872</v>
      </c>
      <c r="HW13" s="9">
        <v>42.47</v>
      </c>
      <c r="HX13" s="9">
        <v>21.738</v>
      </c>
      <c r="HY13" s="9">
        <v>20.731999999999999</v>
      </c>
      <c r="HZ13" s="9">
        <v>7.7610000000000001</v>
      </c>
      <c r="IA13" s="9">
        <v>4.3620000000000001</v>
      </c>
      <c r="IB13" s="9">
        <v>3.399</v>
      </c>
      <c r="IC13" s="9">
        <v>3.105</v>
      </c>
      <c r="ID13" s="9">
        <v>2.4089999999999998</v>
      </c>
      <c r="IE13" s="9">
        <v>0.69599999999999995</v>
      </c>
      <c r="IF13" s="9">
        <v>1.9870000000000001</v>
      </c>
      <c r="IG13" s="9">
        <v>1.5089999999999999</v>
      </c>
      <c r="IH13" s="9">
        <v>0.47799999999999998</v>
      </c>
      <c r="II13" s="9">
        <v>1.119</v>
      </c>
      <c r="IJ13" s="9">
        <v>0.90100000000000002</v>
      </c>
      <c r="IK13" s="9">
        <v>0.218</v>
      </c>
      <c r="IL13" s="9">
        <v>4.6559999999999997</v>
      </c>
      <c r="IM13" s="9">
        <v>1.952</v>
      </c>
      <c r="IN13" s="9">
        <v>2.7029999999999998</v>
      </c>
      <c r="IO13" s="9">
        <v>38.209000000000003</v>
      </c>
      <c r="IP13" s="9">
        <v>19.474</v>
      </c>
      <c r="IQ13" s="9">
        <v>18.736000000000001</v>
      </c>
    </row>
    <row r="14" spans="1:251">
      <c r="A14" s="10">
        <v>41913</v>
      </c>
      <c r="B14" s="9">
        <v>882.92700000000002</v>
      </c>
      <c r="C14" s="9">
        <v>1119.193</v>
      </c>
      <c r="D14" s="9">
        <v>337.84399999999999</v>
      </c>
      <c r="E14" s="9">
        <v>781.34900000000005</v>
      </c>
      <c r="F14" s="9">
        <v>495.6</v>
      </c>
      <c r="G14" s="9">
        <v>262.84199999999998</v>
      </c>
      <c r="H14" s="9">
        <v>232.75700000000001</v>
      </c>
      <c r="I14" s="9">
        <v>72.611999999999995</v>
      </c>
      <c r="J14" s="9">
        <v>46.41</v>
      </c>
      <c r="K14" s="9">
        <v>26.202000000000002</v>
      </c>
      <c r="L14" s="9">
        <v>26.288</v>
      </c>
      <c r="M14" s="9">
        <v>22.399000000000001</v>
      </c>
      <c r="N14" s="9">
        <v>3.8889999999999998</v>
      </c>
      <c r="O14" s="9">
        <v>12.933999999999999</v>
      </c>
      <c r="P14" s="9">
        <v>10.529</v>
      </c>
      <c r="Q14" s="9">
        <v>2.4049999999999998</v>
      </c>
      <c r="R14" s="9">
        <v>13.353999999999999</v>
      </c>
      <c r="S14" s="9">
        <v>11.87</v>
      </c>
      <c r="T14" s="9">
        <v>1.484</v>
      </c>
      <c r="U14" s="9">
        <v>46.323999999999998</v>
      </c>
      <c r="V14" s="9">
        <v>24.01</v>
      </c>
      <c r="W14" s="9">
        <v>22.314</v>
      </c>
      <c r="X14" s="9">
        <v>453.81400000000002</v>
      </c>
      <c r="Y14" s="9">
        <v>234.44900000000001</v>
      </c>
      <c r="Z14" s="9">
        <v>219.36500000000001</v>
      </c>
      <c r="AA14" s="9">
        <v>186.626</v>
      </c>
      <c r="AB14" s="9">
        <v>139.32</v>
      </c>
      <c r="AC14" s="9">
        <v>47.307000000000002</v>
      </c>
      <c r="AD14" s="9">
        <v>267.18799999999999</v>
      </c>
      <c r="AE14" s="9">
        <v>95.13</v>
      </c>
      <c r="AF14" s="9">
        <v>172.05799999999999</v>
      </c>
      <c r="AG14" s="9">
        <v>204.846</v>
      </c>
      <c r="AH14" s="9">
        <v>155.001</v>
      </c>
      <c r="AI14" s="9">
        <v>49.844000000000001</v>
      </c>
      <c r="AJ14" s="9">
        <v>290.75400000000002</v>
      </c>
      <c r="AK14" s="9">
        <v>107.84099999999999</v>
      </c>
      <c r="AL14" s="9">
        <v>182.91300000000001</v>
      </c>
      <c r="AM14" s="9">
        <v>280.12200000000001</v>
      </c>
      <c r="AN14" s="9">
        <v>105.65900000000001</v>
      </c>
      <c r="AO14" s="9">
        <v>174.46299999999999</v>
      </c>
      <c r="AP14" s="9">
        <v>2917.7179999999998</v>
      </c>
      <c r="AQ14" s="9">
        <v>1570.886</v>
      </c>
      <c r="AR14" s="9">
        <v>1346.8309999999999</v>
      </c>
      <c r="AS14" s="9">
        <v>1971.624</v>
      </c>
      <c r="AT14" s="9">
        <v>1261.569</v>
      </c>
      <c r="AU14" s="9">
        <v>710.05499999999995</v>
      </c>
      <c r="AV14" s="9">
        <v>946.09400000000005</v>
      </c>
      <c r="AW14" s="9">
        <v>309.31700000000001</v>
      </c>
      <c r="AX14" s="9">
        <v>636.77599999999995</v>
      </c>
      <c r="AY14" s="9">
        <v>438.892</v>
      </c>
      <c r="AZ14" s="9">
        <v>240.887</v>
      </c>
      <c r="BA14" s="9">
        <v>198.005</v>
      </c>
      <c r="BB14" s="9">
        <v>80.537000000000006</v>
      </c>
      <c r="BC14" s="9">
        <v>49.963000000000001</v>
      </c>
      <c r="BD14" s="9">
        <v>30.574000000000002</v>
      </c>
      <c r="BE14" s="9">
        <v>34.823</v>
      </c>
      <c r="BF14" s="9">
        <v>27.678999999999998</v>
      </c>
      <c r="BG14" s="9">
        <v>7.1440000000000001</v>
      </c>
      <c r="BH14" s="9">
        <v>18.696999999999999</v>
      </c>
      <c r="BI14" s="9">
        <v>14.863</v>
      </c>
      <c r="BJ14" s="9">
        <v>3.8340000000000001</v>
      </c>
      <c r="BK14" s="9">
        <v>16.126000000000001</v>
      </c>
      <c r="BL14" s="9">
        <v>12.816000000000001</v>
      </c>
      <c r="BM14" s="9">
        <v>3.31</v>
      </c>
      <c r="BN14" s="9">
        <v>45.713999999999999</v>
      </c>
      <c r="BO14" s="9">
        <v>22.283999999999999</v>
      </c>
      <c r="BP14" s="9">
        <v>23.43</v>
      </c>
      <c r="BQ14" s="9">
        <v>387.649</v>
      </c>
      <c r="BR14" s="9">
        <v>210.76900000000001</v>
      </c>
      <c r="BS14" s="9">
        <v>176.88</v>
      </c>
      <c r="BT14" s="9">
        <v>147.75899999999999</v>
      </c>
      <c r="BU14" s="9">
        <v>114.879</v>
      </c>
      <c r="BV14" s="9">
        <v>32.880000000000003</v>
      </c>
      <c r="BW14" s="9">
        <v>239.89</v>
      </c>
      <c r="BX14" s="9">
        <v>95.89</v>
      </c>
      <c r="BY14" s="9">
        <v>144</v>
      </c>
      <c r="BZ14" s="9">
        <v>174.41900000000001</v>
      </c>
      <c r="CA14" s="9">
        <v>135.274</v>
      </c>
      <c r="CB14" s="9">
        <v>39.145000000000003</v>
      </c>
      <c r="CC14" s="9">
        <v>264.47300000000001</v>
      </c>
      <c r="CD14" s="9">
        <v>105.613</v>
      </c>
      <c r="CE14" s="9">
        <v>158.86000000000001</v>
      </c>
      <c r="CF14" s="9">
        <v>258.58699999999999</v>
      </c>
      <c r="CG14" s="9">
        <v>110.753</v>
      </c>
      <c r="CH14" s="9">
        <v>147.834</v>
      </c>
      <c r="CI14" s="9">
        <v>2315.5839999999998</v>
      </c>
      <c r="CJ14" s="9">
        <v>1239.569</v>
      </c>
      <c r="CK14" s="9">
        <v>1076.0150000000001</v>
      </c>
      <c r="CL14" s="9">
        <v>1622.5909999999999</v>
      </c>
      <c r="CM14" s="9">
        <v>1030.319</v>
      </c>
      <c r="CN14" s="9">
        <v>592.27200000000005</v>
      </c>
      <c r="CO14" s="9">
        <v>692.99400000000003</v>
      </c>
      <c r="CP14" s="9">
        <v>209.25</v>
      </c>
      <c r="CQ14" s="9">
        <v>483.74299999999999</v>
      </c>
      <c r="CR14" s="9">
        <v>355.21300000000002</v>
      </c>
      <c r="CS14" s="9">
        <v>198.91499999999999</v>
      </c>
      <c r="CT14" s="9">
        <v>156.298</v>
      </c>
      <c r="CU14" s="9">
        <v>60.69</v>
      </c>
      <c r="CV14" s="9">
        <v>38.615000000000002</v>
      </c>
      <c r="CW14" s="9">
        <v>22.074999999999999</v>
      </c>
      <c r="CX14" s="9">
        <v>21.202999999999999</v>
      </c>
      <c r="CY14" s="9">
        <v>17.599</v>
      </c>
      <c r="CZ14" s="9">
        <v>3.6040000000000001</v>
      </c>
      <c r="DA14" s="9">
        <v>13.653</v>
      </c>
      <c r="DB14" s="9">
        <v>11.073</v>
      </c>
      <c r="DC14" s="9">
        <v>2.58</v>
      </c>
      <c r="DD14" s="9">
        <v>7.55</v>
      </c>
      <c r="DE14" s="9">
        <v>6.5259999999999998</v>
      </c>
      <c r="DF14" s="9">
        <v>1.024</v>
      </c>
      <c r="DG14" s="9">
        <v>39.487000000000002</v>
      </c>
      <c r="DH14" s="9">
        <v>21.015999999999998</v>
      </c>
      <c r="DI14" s="9">
        <v>18.471</v>
      </c>
      <c r="DJ14" s="9">
        <v>326.65800000000002</v>
      </c>
      <c r="DK14" s="9">
        <v>181.22800000000001</v>
      </c>
      <c r="DL14" s="9">
        <v>145.43</v>
      </c>
      <c r="DM14" s="9">
        <v>129.16399999999999</v>
      </c>
      <c r="DN14" s="9">
        <v>98.634</v>
      </c>
      <c r="DO14" s="9">
        <v>30.53</v>
      </c>
      <c r="DP14" s="9">
        <v>197.494</v>
      </c>
      <c r="DQ14" s="9">
        <v>82.593999999999994</v>
      </c>
      <c r="DR14" s="9">
        <v>114.9</v>
      </c>
      <c r="DS14" s="9">
        <v>143.334</v>
      </c>
      <c r="DT14" s="9">
        <v>109.2</v>
      </c>
      <c r="DU14" s="9">
        <v>34.134</v>
      </c>
      <c r="DV14" s="9">
        <v>211.87899999999999</v>
      </c>
      <c r="DW14" s="9">
        <v>89.715000000000003</v>
      </c>
      <c r="DX14" s="9">
        <v>122.164</v>
      </c>
      <c r="DY14" s="9">
        <v>211.14699999999999</v>
      </c>
      <c r="DZ14" s="9">
        <v>93.667000000000002</v>
      </c>
      <c r="EA14" s="9">
        <v>117.48</v>
      </c>
      <c r="EB14" s="9">
        <v>798.41600000000005</v>
      </c>
      <c r="EC14" s="9">
        <v>429.74900000000002</v>
      </c>
      <c r="ED14" s="9">
        <v>368.66699999999997</v>
      </c>
      <c r="EE14" s="9">
        <v>540.75099999999998</v>
      </c>
      <c r="EF14" s="9">
        <v>353.68099999999998</v>
      </c>
      <c r="EG14" s="9">
        <v>187.07</v>
      </c>
      <c r="EH14" s="9">
        <v>257.66500000000002</v>
      </c>
      <c r="EI14" s="9">
        <v>76.069000000000003</v>
      </c>
      <c r="EJ14" s="9">
        <v>181.596</v>
      </c>
      <c r="EK14" s="9">
        <v>117.812</v>
      </c>
      <c r="EL14" s="9">
        <v>63.222000000000001</v>
      </c>
      <c r="EM14" s="9">
        <v>54.59</v>
      </c>
      <c r="EN14" s="9">
        <v>24.486000000000001</v>
      </c>
      <c r="EO14" s="9">
        <v>13.436</v>
      </c>
      <c r="EP14" s="9">
        <v>11.048999999999999</v>
      </c>
      <c r="EQ14" s="9">
        <v>9.5259999999999998</v>
      </c>
      <c r="ER14" s="9">
        <v>8.1050000000000004</v>
      </c>
      <c r="ES14" s="9">
        <v>1.421</v>
      </c>
      <c r="ET14" s="9">
        <v>5.7060000000000004</v>
      </c>
      <c r="EU14" s="9">
        <v>4.7830000000000004</v>
      </c>
      <c r="EV14" s="9">
        <v>0.92400000000000004</v>
      </c>
      <c r="EW14" s="9">
        <v>3.82</v>
      </c>
      <c r="EX14" s="9">
        <v>3.3220000000000001</v>
      </c>
      <c r="EY14" s="9">
        <v>0.498</v>
      </c>
      <c r="EZ14" s="9">
        <v>14.959</v>
      </c>
      <c r="FA14" s="9">
        <v>5.3310000000000004</v>
      </c>
      <c r="FB14" s="9">
        <v>9.6280000000000001</v>
      </c>
      <c r="FC14" s="9">
        <v>104.727</v>
      </c>
      <c r="FD14" s="9">
        <v>56.548000000000002</v>
      </c>
      <c r="FE14" s="9">
        <v>48.18</v>
      </c>
      <c r="FF14" s="9">
        <v>36.143999999999998</v>
      </c>
      <c r="FG14" s="9">
        <v>28.914000000000001</v>
      </c>
      <c r="FH14" s="9">
        <v>7.23</v>
      </c>
      <c r="FI14" s="9">
        <v>68.582999999999998</v>
      </c>
      <c r="FJ14" s="9">
        <v>27.634</v>
      </c>
      <c r="FK14" s="9">
        <v>40.950000000000003</v>
      </c>
      <c r="FL14" s="9">
        <v>42.524000000000001</v>
      </c>
      <c r="FM14" s="9">
        <v>34.122</v>
      </c>
      <c r="FN14" s="9">
        <v>8.4019999999999992</v>
      </c>
      <c r="FO14" s="9">
        <v>75.287999999999997</v>
      </c>
      <c r="FP14" s="9">
        <v>29.1</v>
      </c>
      <c r="FQ14" s="9">
        <v>46.188000000000002</v>
      </c>
      <c r="FR14" s="9">
        <v>74.290000000000006</v>
      </c>
      <c r="FS14" s="9">
        <v>32.417000000000002</v>
      </c>
      <c r="FT14" s="9">
        <v>41.872999999999998</v>
      </c>
      <c r="FU14" s="9">
        <v>1318.2460000000001</v>
      </c>
      <c r="FV14" s="9">
        <v>729.44799999999998</v>
      </c>
      <c r="FW14" s="9">
        <v>588.798</v>
      </c>
      <c r="FX14" s="9">
        <v>930.18399999999997</v>
      </c>
      <c r="FY14" s="9">
        <v>614.25</v>
      </c>
      <c r="FZ14" s="9">
        <v>315.935</v>
      </c>
      <c r="GA14" s="9">
        <v>388.06200000000001</v>
      </c>
      <c r="GB14" s="9">
        <v>115.199</v>
      </c>
      <c r="GC14" s="9">
        <v>272.863</v>
      </c>
      <c r="GD14" s="9">
        <v>177.411</v>
      </c>
      <c r="GE14" s="9">
        <v>92.335999999999999</v>
      </c>
      <c r="GF14" s="9">
        <v>85.075000000000003</v>
      </c>
      <c r="GG14" s="9">
        <v>30.099</v>
      </c>
      <c r="GH14" s="9">
        <v>14.863</v>
      </c>
      <c r="GI14" s="9">
        <v>15.236000000000001</v>
      </c>
      <c r="GJ14" s="9">
        <v>9.4060000000000006</v>
      </c>
      <c r="GK14" s="9">
        <v>6.2080000000000002</v>
      </c>
      <c r="GL14" s="9">
        <v>3.1989999999999998</v>
      </c>
      <c r="GM14" s="9">
        <v>5.3049999999999997</v>
      </c>
      <c r="GN14" s="9">
        <v>3.7789999999999999</v>
      </c>
      <c r="GO14" s="9">
        <v>1.526</v>
      </c>
      <c r="GP14" s="9">
        <v>4.101</v>
      </c>
      <c r="GQ14" s="9">
        <v>2.4289999999999998</v>
      </c>
      <c r="GR14" s="9">
        <v>1.6719999999999999</v>
      </c>
      <c r="GS14" s="9">
        <v>20.692</v>
      </c>
      <c r="GT14" s="9">
        <v>8.6549999999999994</v>
      </c>
      <c r="GU14" s="9">
        <v>12.037000000000001</v>
      </c>
      <c r="GV14" s="9">
        <v>159.41399999999999</v>
      </c>
      <c r="GW14" s="9">
        <v>84.811000000000007</v>
      </c>
      <c r="GX14" s="9">
        <v>74.603999999999999</v>
      </c>
      <c r="GY14" s="9">
        <v>66.793000000000006</v>
      </c>
      <c r="GZ14" s="9">
        <v>49.609000000000002</v>
      </c>
      <c r="HA14" s="9">
        <v>17.184000000000001</v>
      </c>
      <c r="HB14" s="9">
        <v>92.620999999999995</v>
      </c>
      <c r="HC14" s="9">
        <v>35.201000000000001</v>
      </c>
      <c r="HD14" s="9">
        <v>57.42</v>
      </c>
      <c r="HE14" s="9">
        <v>73.647999999999996</v>
      </c>
      <c r="HF14" s="9">
        <v>53.265999999999998</v>
      </c>
      <c r="HG14" s="9">
        <v>20.382000000000001</v>
      </c>
      <c r="HH14" s="9">
        <v>103.762</v>
      </c>
      <c r="HI14" s="9">
        <v>39.07</v>
      </c>
      <c r="HJ14" s="9">
        <v>64.692999999999998</v>
      </c>
      <c r="HK14" s="9">
        <v>97.926000000000002</v>
      </c>
      <c r="HL14" s="9">
        <v>38.979999999999997</v>
      </c>
      <c r="HM14" s="9">
        <v>58.945999999999998</v>
      </c>
      <c r="HN14" s="9">
        <v>239.95099999999999</v>
      </c>
      <c r="HO14" s="9">
        <v>125.55800000000001</v>
      </c>
      <c r="HP14" s="9">
        <v>114.393</v>
      </c>
      <c r="HQ14" s="9">
        <v>151.44800000000001</v>
      </c>
      <c r="HR14" s="9">
        <v>101.042</v>
      </c>
      <c r="HS14" s="9">
        <v>50.405999999999999</v>
      </c>
      <c r="HT14" s="9">
        <v>88.501999999999995</v>
      </c>
      <c r="HU14" s="9">
        <v>24.515999999999998</v>
      </c>
      <c r="HV14" s="9">
        <v>63.985999999999997</v>
      </c>
      <c r="HW14" s="9">
        <v>39.472999999999999</v>
      </c>
      <c r="HX14" s="9">
        <v>19.28</v>
      </c>
      <c r="HY14" s="9">
        <v>20.193999999999999</v>
      </c>
      <c r="HZ14" s="9">
        <v>7.125</v>
      </c>
      <c r="IA14" s="9">
        <v>3.8929999999999998</v>
      </c>
      <c r="IB14" s="9">
        <v>3.2320000000000002</v>
      </c>
      <c r="IC14" s="9">
        <v>3.1560000000000001</v>
      </c>
      <c r="ID14" s="9">
        <v>2.4089999999999998</v>
      </c>
      <c r="IE14" s="9">
        <v>0.746</v>
      </c>
      <c r="IF14" s="9">
        <v>1.7649999999999999</v>
      </c>
      <c r="IG14" s="9">
        <v>1.264</v>
      </c>
      <c r="IH14" s="9">
        <v>0.501</v>
      </c>
      <c r="II14" s="9">
        <v>1.391</v>
      </c>
      <c r="IJ14" s="9">
        <v>1.1459999999999999</v>
      </c>
      <c r="IK14" s="9">
        <v>0.245</v>
      </c>
      <c r="IL14" s="9">
        <v>3.97</v>
      </c>
      <c r="IM14" s="9">
        <v>1.484</v>
      </c>
      <c r="IN14" s="9">
        <v>2.4860000000000002</v>
      </c>
      <c r="IO14" s="9">
        <v>35.545999999999999</v>
      </c>
      <c r="IP14" s="9">
        <v>16.7</v>
      </c>
      <c r="IQ14" s="9">
        <v>18.846</v>
      </c>
    </row>
    <row r="15" spans="1:251">
      <c r="A15" s="10">
        <v>41944</v>
      </c>
      <c r="B15" s="9">
        <v>879.048</v>
      </c>
      <c r="C15" s="9">
        <v>1112.1369999999999</v>
      </c>
      <c r="D15" s="9">
        <v>333.66399999999999</v>
      </c>
      <c r="E15" s="9">
        <v>778.47199999999998</v>
      </c>
      <c r="F15" s="9">
        <v>542.61599999999999</v>
      </c>
      <c r="G15" s="9">
        <v>289.22399999999999</v>
      </c>
      <c r="H15" s="9">
        <v>253.392</v>
      </c>
      <c r="I15" s="9">
        <v>86.691999999999993</v>
      </c>
      <c r="J15" s="9">
        <v>51.805</v>
      </c>
      <c r="K15" s="9">
        <v>34.887</v>
      </c>
      <c r="L15" s="9">
        <v>36.305</v>
      </c>
      <c r="M15" s="9">
        <v>27.42</v>
      </c>
      <c r="N15" s="9">
        <v>8.8849999999999998</v>
      </c>
      <c r="O15" s="9">
        <v>18.013000000000002</v>
      </c>
      <c r="P15" s="9">
        <v>12.032999999999999</v>
      </c>
      <c r="Q15" s="9">
        <v>5.98</v>
      </c>
      <c r="R15" s="9">
        <v>18.292000000000002</v>
      </c>
      <c r="S15" s="9">
        <v>15.387</v>
      </c>
      <c r="T15" s="9">
        <v>2.9039999999999999</v>
      </c>
      <c r="U15" s="9">
        <v>50.387</v>
      </c>
      <c r="V15" s="9">
        <v>24.384</v>
      </c>
      <c r="W15" s="9">
        <v>26.003</v>
      </c>
      <c r="X15" s="9">
        <v>491.29199999999997</v>
      </c>
      <c r="Y15" s="9">
        <v>257.63600000000002</v>
      </c>
      <c r="Z15" s="9">
        <v>233.65600000000001</v>
      </c>
      <c r="AA15" s="9">
        <v>184.84100000000001</v>
      </c>
      <c r="AB15" s="9">
        <v>137.36000000000001</v>
      </c>
      <c r="AC15" s="9">
        <v>47.481000000000002</v>
      </c>
      <c r="AD15" s="9">
        <v>306.45100000000002</v>
      </c>
      <c r="AE15" s="9">
        <v>120.276</v>
      </c>
      <c r="AF15" s="9">
        <v>186.17500000000001</v>
      </c>
      <c r="AG15" s="9">
        <v>212.74600000000001</v>
      </c>
      <c r="AH15" s="9">
        <v>157.762</v>
      </c>
      <c r="AI15" s="9">
        <v>54.984000000000002</v>
      </c>
      <c r="AJ15" s="9">
        <v>329.87</v>
      </c>
      <c r="AK15" s="9">
        <v>131.46199999999999</v>
      </c>
      <c r="AL15" s="9">
        <v>198.40799999999999</v>
      </c>
      <c r="AM15" s="9">
        <v>324.46499999999997</v>
      </c>
      <c r="AN15" s="9">
        <v>132.309</v>
      </c>
      <c r="AO15" s="9">
        <v>192.155</v>
      </c>
      <c r="AP15" s="9">
        <v>2928.5059999999999</v>
      </c>
      <c r="AQ15" s="9">
        <v>1583.231</v>
      </c>
      <c r="AR15" s="9">
        <v>1345.2739999999999</v>
      </c>
      <c r="AS15" s="9">
        <v>1981.395</v>
      </c>
      <c r="AT15" s="9">
        <v>1273.4590000000001</v>
      </c>
      <c r="AU15" s="9">
        <v>707.93600000000004</v>
      </c>
      <c r="AV15" s="9">
        <v>947.11</v>
      </c>
      <c r="AW15" s="9">
        <v>309.77300000000002</v>
      </c>
      <c r="AX15" s="9">
        <v>637.33799999999997</v>
      </c>
      <c r="AY15" s="9">
        <v>481.64400000000001</v>
      </c>
      <c r="AZ15" s="9">
        <v>272.93200000000002</v>
      </c>
      <c r="BA15" s="9">
        <v>208.71199999999999</v>
      </c>
      <c r="BB15" s="9">
        <v>66.971999999999994</v>
      </c>
      <c r="BC15" s="9">
        <v>40.162999999999997</v>
      </c>
      <c r="BD15" s="9">
        <v>26.809000000000001</v>
      </c>
      <c r="BE15" s="9">
        <v>25.353000000000002</v>
      </c>
      <c r="BF15" s="9">
        <v>20.933</v>
      </c>
      <c r="BG15" s="9">
        <v>4.4189999999999996</v>
      </c>
      <c r="BH15" s="9">
        <v>17.167000000000002</v>
      </c>
      <c r="BI15" s="9">
        <v>14.734</v>
      </c>
      <c r="BJ15" s="9">
        <v>2.4329999999999998</v>
      </c>
      <c r="BK15" s="9">
        <v>8.1859999999999999</v>
      </c>
      <c r="BL15" s="9">
        <v>6.1989999999999998</v>
      </c>
      <c r="BM15" s="9">
        <v>1.9870000000000001</v>
      </c>
      <c r="BN15" s="9">
        <v>41.62</v>
      </c>
      <c r="BO15" s="9">
        <v>19.23</v>
      </c>
      <c r="BP15" s="9">
        <v>22.39</v>
      </c>
      <c r="BQ15" s="9">
        <v>448.40300000000002</v>
      </c>
      <c r="BR15" s="9">
        <v>252.42099999999999</v>
      </c>
      <c r="BS15" s="9">
        <v>195.982</v>
      </c>
      <c r="BT15" s="9">
        <v>157.648</v>
      </c>
      <c r="BU15" s="9">
        <v>125.06399999999999</v>
      </c>
      <c r="BV15" s="9">
        <v>32.584000000000003</v>
      </c>
      <c r="BW15" s="9">
        <v>290.755</v>
      </c>
      <c r="BX15" s="9">
        <v>127.357</v>
      </c>
      <c r="BY15" s="9">
        <v>163.398</v>
      </c>
      <c r="BZ15" s="9">
        <v>174.63900000000001</v>
      </c>
      <c r="CA15" s="9">
        <v>138.23099999999999</v>
      </c>
      <c r="CB15" s="9">
        <v>36.408000000000001</v>
      </c>
      <c r="CC15" s="9">
        <v>307.005</v>
      </c>
      <c r="CD15" s="9">
        <v>134.70099999999999</v>
      </c>
      <c r="CE15" s="9">
        <v>172.304</v>
      </c>
      <c r="CF15" s="9">
        <v>307.92099999999999</v>
      </c>
      <c r="CG15" s="9">
        <v>142.09100000000001</v>
      </c>
      <c r="CH15" s="9">
        <v>165.83099999999999</v>
      </c>
      <c r="CI15" s="9">
        <v>2305.5079999999998</v>
      </c>
      <c r="CJ15" s="9">
        <v>1226.3320000000001</v>
      </c>
      <c r="CK15" s="9">
        <v>1079.1769999999999</v>
      </c>
      <c r="CL15" s="9">
        <v>1608.6880000000001</v>
      </c>
      <c r="CM15" s="9">
        <v>1025.905</v>
      </c>
      <c r="CN15" s="9">
        <v>582.78200000000004</v>
      </c>
      <c r="CO15" s="9">
        <v>696.82100000000003</v>
      </c>
      <c r="CP15" s="9">
        <v>200.42599999999999</v>
      </c>
      <c r="CQ15" s="9">
        <v>496.39400000000001</v>
      </c>
      <c r="CR15" s="9">
        <v>376.47300000000001</v>
      </c>
      <c r="CS15" s="9">
        <v>199.07400000000001</v>
      </c>
      <c r="CT15" s="9">
        <v>177.398</v>
      </c>
      <c r="CU15" s="9">
        <v>64.997</v>
      </c>
      <c r="CV15" s="9">
        <v>36.161999999999999</v>
      </c>
      <c r="CW15" s="9">
        <v>28.835000000000001</v>
      </c>
      <c r="CX15" s="9">
        <v>26.16</v>
      </c>
      <c r="CY15" s="9">
        <v>20.620999999999999</v>
      </c>
      <c r="CZ15" s="9">
        <v>5.5389999999999997</v>
      </c>
      <c r="DA15" s="9">
        <v>13.178000000000001</v>
      </c>
      <c r="DB15" s="9">
        <v>9.4060000000000006</v>
      </c>
      <c r="DC15" s="9">
        <v>3.7719999999999998</v>
      </c>
      <c r="DD15" s="9">
        <v>12.981999999999999</v>
      </c>
      <c r="DE15" s="9">
        <v>11.215</v>
      </c>
      <c r="DF15" s="9">
        <v>1.7669999999999999</v>
      </c>
      <c r="DG15" s="9">
        <v>38.838000000000001</v>
      </c>
      <c r="DH15" s="9">
        <v>15.541</v>
      </c>
      <c r="DI15" s="9">
        <v>23.295999999999999</v>
      </c>
      <c r="DJ15" s="9">
        <v>337.29199999999997</v>
      </c>
      <c r="DK15" s="9">
        <v>174.41200000000001</v>
      </c>
      <c r="DL15" s="9">
        <v>162.88</v>
      </c>
      <c r="DM15" s="9">
        <v>130.096</v>
      </c>
      <c r="DN15" s="9">
        <v>95.97</v>
      </c>
      <c r="DO15" s="9">
        <v>34.125999999999998</v>
      </c>
      <c r="DP15" s="9">
        <v>207.197</v>
      </c>
      <c r="DQ15" s="9">
        <v>78.441999999999993</v>
      </c>
      <c r="DR15" s="9">
        <v>128.755</v>
      </c>
      <c r="DS15" s="9">
        <v>151.97</v>
      </c>
      <c r="DT15" s="9">
        <v>114.693</v>
      </c>
      <c r="DU15" s="9">
        <v>37.277000000000001</v>
      </c>
      <c r="DV15" s="9">
        <v>224.50299999999999</v>
      </c>
      <c r="DW15" s="9">
        <v>84.381</v>
      </c>
      <c r="DX15" s="9">
        <v>140.12200000000001</v>
      </c>
      <c r="DY15" s="9">
        <v>220.375</v>
      </c>
      <c r="DZ15" s="9">
        <v>87.847999999999999</v>
      </c>
      <c r="EA15" s="9">
        <v>132.52699999999999</v>
      </c>
      <c r="EB15" s="9">
        <v>801.28200000000004</v>
      </c>
      <c r="EC15" s="9">
        <v>430.53699999999998</v>
      </c>
      <c r="ED15" s="9">
        <v>370.74400000000003</v>
      </c>
      <c r="EE15" s="9">
        <v>535.22699999999998</v>
      </c>
      <c r="EF15" s="9">
        <v>353.51400000000001</v>
      </c>
      <c r="EG15" s="9">
        <v>181.71299999999999</v>
      </c>
      <c r="EH15" s="9">
        <v>266.05399999999997</v>
      </c>
      <c r="EI15" s="9">
        <v>77.022999999999996</v>
      </c>
      <c r="EJ15" s="9">
        <v>189.03100000000001</v>
      </c>
      <c r="EK15" s="9">
        <v>118.776</v>
      </c>
      <c r="EL15" s="9">
        <v>59.960999999999999</v>
      </c>
      <c r="EM15" s="9">
        <v>58.814999999999998</v>
      </c>
      <c r="EN15" s="9">
        <v>18.759</v>
      </c>
      <c r="EO15" s="9">
        <v>9.6910000000000007</v>
      </c>
      <c r="EP15" s="9">
        <v>9.0679999999999996</v>
      </c>
      <c r="EQ15" s="9">
        <v>8.0730000000000004</v>
      </c>
      <c r="ER15" s="9">
        <v>6.89</v>
      </c>
      <c r="ES15" s="9">
        <v>1.1839999999999999</v>
      </c>
      <c r="ET15" s="9">
        <v>4.8559999999999999</v>
      </c>
      <c r="EU15" s="9">
        <v>4.3710000000000004</v>
      </c>
      <c r="EV15" s="9">
        <v>0.48499999999999999</v>
      </c>
      <c r="EW15" s="9">
        <v>3.2170000000000001</v>
      </c>
      <c r="EX15" s="9">
        <v>2.5190000000000001</v>
      </c>
      <c r="EY15" s="9">
        <v>0.69799999999999995</v>
      </c>
      <c r="EZ15" s="9">
        <v>10.685</v>
      </c>
      <c r="FA15" s="9">
        <v>2.8010000000000002</v>
      </c>
      <c r="FB15" s="9">
        <v>7.8849999999999998</v>
      </c>
      <c r="FC15" s="9">
        <v>108.297</v>
      </c>
      <c r="FD15" s="9">
        <v>54.274999999999999</v>
      </c>
      <c r="FE15" s="9">
        <v>54.021999999999998</v>
      </c>
      <c r="FF15" s="9">
        <v>36.335000000000001</v>
      </c>
      <c r="FG15" s="9">
        <v>26.4</v>
      </c>
      <c r="FH15" s="9">
        <v>9.9350000000000005</v>
      </c>
      <c r="FI15" s="9">
        <v>71.962999999999994</v>
      </c>
      <c r="FJ15" s="9">
        <v>27.875</v>
      </c>
      <c r="FK15" s="9">
        <v>44.087000000000003</v>
      </c>
      <c r="FL15" s="9">
        <v>41.713999999999999</v>
      </c>
      <c r="FM15" s="9">
        <v>30.832999999999998</v>
      </c>
      <c r="FN15" s="9">
        <v>10.88</v>
      </c>
      <c r="FO15" s="9">
        <v>77.063000000000002</v>
      </c>
      <c r="FP15" s="9">
        <v>29.128</v>
      </c>
      <c r="FQ15" s="9">
        <v>47.933999999999997</v>
      </c>
      <c r="FR15" s="9">
        <v>76.819000000000003</v>
      </c>
      <c r="FS15" s="9">
        <v>32.246000000000002</v>
      </c>
      <c r="FT15" s="9">
        <v>44.573</v>
      </c>
      <c r="FU15" s="9">
        <v>1325.413</v>
      </c>
      <c r="FV15" s="9">
        <v>735.63599999999997</v>
      </c>
      <c r="FW15" s="9">
        <v>589.77599999999995</v>
      </c>
      <c r="FX15" s="9">
        <v>945.91600000000005</v>
      </c>
      <c r="FY15" s="9">
        <v>635.05799999999999</v>
      </c>
      <c r="FZ15" s="9">
        <v>310.85700000000003</v>
      </c>
      <c r="GA15" s="9">
        <v>379.49700000000001</v>
      </c>
      <c r="GB15" s="9">
        <v>100.578</v>
      </c>
      <c r="GC15" s="9">
        <v>278.91899999999998</v>
      </c>
      <c r="GD15" s="9">
        <v>193.404</v>
      </c>
      <c r="GE15" s="9">
        <v>96.924000000000007</v>
      </c>
      <c r="GF15" s="9">
        <v>96.48</v>
      </c>
      <c r="GG15" s="9">
        <v>31.51</v>
      </c>
      <c r="GH15" s="9">
        <v>17.481000000000002</v>
      </c>
      <c r="GI15" s="9">
        <v>14.029</v>
      </c>
      <c r="GJ15" s="9">
        <v>8.6300000000000008</v>
      </c>
      <c r="GK15" s="9">
        <v>8.3000000000000007</v>
      </c>
      <c r="GL15" s="9">
        <v>0.33100000000000002</v>
      </c>
      <c r="GM15" s="9">
        <v>3.8450000000000002</v>
      </c>
      <c r="GN15" s="9">
        <v>3.8450000000000002</v>
      </c>
      <c r="GO15" s="9">
        <v>0</v>
      </c>
      <c r="GP15" s="9">
        <v>4.7850000000000001</v>
      </c>
      <c r="GQ15" s="9">
        <v>4.4550000000000001</v>
      </c>
      <c r="GR15" s="9">
        <v>0.33100000000000002</v>
      </c>
      <c r="GS15" s="9">
        <v>22.88</v>
      </c>
      <c r="GT15" s="9">
        <v>9.1809999999999992</v>
      </c>
      <c r="GU15" s="9">
        <v>13.699</v>
      </c>
      <c r="GV15" s="9">
        <v>175.10900000000001</v>
      </c>
      <c r="GW15" s="9">
        <v>85.959000000000003</v>
      </c>
      <c r="GX15" s="9">
        <v>89.15</v>
      </c>
      <c r="GY15" s="9">
        <v>76.763999999999996</v>
      </c>
      <c r="GZ15" s="9">
        <v>53.77</v>
      </c>
      <c r="HA15" s="9">
        <v>22.994</v>
      </c>
      <c r="HB15" s="9">
        <v>98.344999999999999</v>
      </c>
      <c r="HC15" s="9">
        <v>32.189</v>
      </c>
      <c r="HD15" s="9">
        <v>66.156000000000006</v>
      </c>
      <c r="HE15" s="9">
        <v>83.587000000000003</v>
      </c>
      <c r="HF15" s="9">
        <v>60.262999999999998</v>
      </c>
      <c r="HG15" s="9">
        <v>23.324000000000002</v>
      </c>
      <c r="HH15" s="9">
        <v>109.816</v>
      </c>
      <c r="HI15" s="9">
        <v>36.661000000000001</v>
      </c>
      <c r="HJ15" s="9">
        <v>73.155000000000001</v>
      </c>
      <c r="HK15" s="9">
        <v>102.19</v>
      </c>
      <c r="HL15" s="9">
        <v>36.033999999999999</v>
      </c>
      <c r="HM15" s="9">
        <v>66.156000000000006</v>
      </c>
      <c r="HN15" s="9">
        <v>242.23699999999999</v>
      </c>
      <c r="HO15" s="9">
        <v>128.31299999999999</v>
      </c>
      <c r="HP15" s="9">
        <v>113.92400000000001</v>
      </c>
      <c r="HQ15" s="9">
        <v>154.22</v>
      </c>
      <c r="HR15" s="9">
        <v>101.46</v>
      </c>
      <c r="HS15" s="9">
        <v>52.759</v>
      </c>
      <c r="HT15" s="9">
        <v>88.016999999999996</v>
      </c>
      <c r="HU15" s="9">
        <v>26.853000000000002</v>
      </c>
      <c r="HV15" s="9">
        <v>61.164000000000001</v>
      </c>
      <c r="HW15" s="9">
        <v>41.851999999999997</v>
      </c>
      <c r="HX15" s="9">
        <v>20.443000000000001</v>
      </c>
      <c r="HY15" s="9">
        <v>21.408999999999999</v>
      </c>
      <c r="HZ15" s="9">
        <v>5.4610000000000003</v>
      </c>
      <c r="IA15" s="9">
        <v>2.1709999999999998</v>
      </c>
      <c r="IB15" s="9">
        <v>3.29</v>
      </c>
      <c r="IC15" s="9">
        <v>1.2090000000000001</v>
      </c>
      <c r="ID15" s="9">
        <v>0.76100000000000001</v>
      </c>
      <c r="IE15" s="9">
        <v>0.44800000000000001</v>
      </c>
      <c r="IF15" s="9">
        <v>1.1200000000000001</v>
      </c>
      <c r="IG15" s="9">
        <v>0.67200000000000004</v>
      </c>
      <c r="IH15" s="9">
        <v>0.44800000000000001</v>
      </c>
      <c r="II15" s="9">
        <v>8.8999999999999996E-2</v>
      </c>
      <c r="IJ15" s="9">
        <v>8.8999999999999996E-2</v>
      </c>
      <c r="IK15" s="9">
        <v>0</v>
      </c>
      <c r="IL15" s="9">
        <v>4.2519999999999998</v>
      </c>
      <c r="IM15" s="9">
        <v>1.41</v>
      </c>
      <c r="IN15" s="9">
        <v>2.8420000000000001</v>
      </c>
      <c r="IO15" s="9">
        <v>38.680999999999997</v>
      </c>
      <c r="IP15" s="9">
        <v>19.05</v>
      </c>
      <c r="IQ15" s="9">
        <v>19.631</v>
      </c>
    </row>
    <row r="16" spans="1:251">
      <c r="A16" s="10">
        <v>41974</v>
      </c>
      <c r="B16" s="9">
        <v>900.94500000000005</v>
      </c>
      <c r="C16" s="9">
        <v>1098.5650000000001</v>
      </c>
      <c r="D16" s="9">
        <v>324.73500000000001</v>
      </c>
      <c r="E16" s="9">
        <v>773.83</v>
      </c>
      <c r="F16" s="9">
        <v>540.77099999999996</v>
      </c>
      <c r="G16" s="9">
        <v>290.24299999999999</v>
      </c>
      <c r="H16" s="9">
        <v>250.52799999999999</v>
      </c>
      <c r="I16" s="9">
        <v>104.925</v>
      </c>
      <c r="J16" s="9">
        <v>56.145000000000003</v>
      </c>
      <c r="K16" s="9">
        <v>48.78</v>
      </c>
      <c r="L16" s="9">
        <v>43.09</v>
      </c>
      <c r="M16" s="9">
        <v>33.094000000000001</v>
      </c>
      <c r="N16" s="9">
        <v>9.9949999999999992</v>
      </c>
      <c r="O16" s="9">
        <v>21.334</v>
      </c>
      <c r="P16" s="9">
        <v>17.655999999999999</v>
      </c>
      <c r="Q16" s="9">
        <v>3.6779999999999999</v>
      </c>
      <c r="R16" s="9">
        <v>21.756</v>
      </c>
      <c r="S16" s="9">
        <v>15.438000000000001</v>
      </c>
      <c r="T16" s="9">
        <v>6.3179999999999996</v>
      </c>
      <c r="U16" s="9">
        <v>61.835000000000001</v>
      </c>
      <c r="V16" s="9">
        <v>23.050999999999998</v>
      </c>
      <c r="W16" s="9">
        <v>38.784999999999997</v>
      </c>
      <c r="X16" s="9">
        <v>477.09300000000002</v>
      </c>
      <c r="Y16" s="9">
        <v>256.834</v>
      </c>
      <c r="Z16" s="9">
        <v>220.25800000000001</v>
      </c>
      <c r="AA16" s="9">
        <v>188.38900000000001</v>
      </c>
      <c r="AB16" s="9">
        <v>146.99199999999999</v>
      </c>
      <c r="AC16" s="9">
        <v>41.396999999999998</v>
      </c>
      <c r="AD16" s="9">
        <v>288.70400000000001</v>
      </c>
      <c r="AE16" s="9">
        <v>109.842</v>
      </c>
      <c r="AF16" s="9">
        <v>178.86099999999999</v>
      </c>
      <c r="AG16" s="9">
        <v>222.16200000000001</v>
      </c>
      <c r="AH16" s="9">
        <v>170.77</v>
      </c>
      <c r="AI16" s="9">
        <v>51.392000000000003</v>
      </c>
      <c r="AJ16" s="9">
        <v>318.60899999999998</v>
      </c>
      <c r="AK16" s="9">
        <v>119.473</v>
      </c>
      <c r="AL16" s="9">
        <v>199.136</v>
      </c>
      <c r="AM16" s="9">
        <v>310.03800000000001</v>
      </c>
      <c r="AN16" s="9">
        <v>127.499</v>
      </c>
      <c r="AO16" s="9">
        <v>182.53899999999999</v>
      </c>
      <c r="AP16" s="9">
        <v>2988.098</v>
      </c>
      <c r="AQ16" s="9">
        <v>1606.453</v>
      </c>
      <c r="AR16" s="9">
        <v>1381.644</v>
      </c>
      <c r="AS16" s="9">
        <v>2024.24</v>
      </c>
      <c r="AT16" s="9">
        <v>1309.0450000000001</v>
      </c>
      <c r="AU16" s="9">
        <v>715.19500000000005</v>
      </c>
      <c r="AV16" s="9">
        <v>963.85799999999995</v>
      </c>
      <c r="AW16" s="9">
        <v>297.40800000000002</v>
      </c>
      <c r="AX16" s="9">
        <v>666.44899999999996</v>
      </c>
      <c r="AY16" s="9">
        <v>503.928</v>
      </c>
      <c r="AZ16" s="9">
        <v>267.48099999999999</v>
      </c>
      <c r="BA16" s="9">
        <v>236.447</v>
      </c>
      <c r="BB16" s="9">
        <v>80.55</v>
      </c>
      <c r="BC16" s="9">
        <v>44.381999999999998</v>
      </c>
      <c r="BD16" s="9">
        <v>36.167999999999999</v>
      </c>
      <c r="BE16" s="9">
        <v>32.345999999999997</v>
      </c>
      <c r="BF16" s="9">
        <v>22.943999999999999</v>
      </c>
      <c r="BG16" s="9">
        <v>9.4019999999999992</v>
      </c>
      <c r="BH16" s="9">
        <v>19.835999999999999</v>
      </c>
      <c r="BI16" s="9">
        <v>14.19</v>
      </c>
      <c r="BJ16" s="9">
        <v>5.6459999999999999</v>
      </c>
      <c r="BK16" s="9">
        <v>12.510999999999999</v>
      </c>
      <c r="BL16" s="9">
        <v>8.7550000000000008</v>
      </c>
      <c r="BM16" s="9">
        <v>3.7559999999999998</v>
      </c>
      <c r="BN16" s="9">
        <v>48.204000000000001</v>
      </c>
      <c r="BO16" s="9">
        <v>21.437000000000001</v>
      </c>
      <c r="BP16" s="9">
        <v>26.765999999999998</v>
      </c>
      <c r="BQ16" s="9">
        <v>464.036</v>
      </c>
      <c r="BR16" s="9">
        <v>245.209</v>
      </c>
      <c r="BS16" s="9">
        <v>218.827</v>
      </c>
      <c r="BT16" s="9">
        <v>161.643</v>
      </c>
      <c r="BU16" s="9">
        <v>124.205</v>
      </c>
      <c r="BV16" s="9">
        <v>37.438000000000002</v>
      </c>
      <c r="BW16" s="9">
        <v>302.39400000000001</v>
      </c>
      <c r="BX16" s="9">
        <v>121.005</v>
      </c>
      <c r="BY16" s="9">
        <v>181.38900000000001</v>
      </c>
      <c r="BZ16" s="9">
        <v>185.16300000000001</v>
      </c>
      <c r="CA16" s="9">
        <v>141.33000000000001</v>
      </c>
      <c r="CB16" s="9">
        <v>43.832999999999998</v>
      </c>
      <c r="CC16" s="9">
        <v>318.76499999999999</v>
      </c>
      <c r="CD16" s="9">
        <v>126.151</v>
      </c>
      <c r="CE16" s="9">
        <v>192.614</v>
      </c>
      <c r="CF16" s="9">
        <v>322.22899999999998</v>
      </c>
      <c r="CG16" s="9">
        <v>135.19499999999999</v>
      </c>
      <c r="CH16" s="9">
        <v>187.035</v>
      </c>
      <c r="CI16" s="9">
        <v>2342.39</v>
      </c>
      <c r="CJ16" s="9">
        <v>1245.385</v>
      </c>
      <c r="CK16" s="9">
        <v>1097.0039999999999</v>
      </c>
      <c r="CL16" s="9">
        <v>1656.394</v>
      </c>
      <c r="CM16" s="9">
        <v>1038.6010000000001</v>
      </c>
      <c r="CN16" s="9">
        <v>617.79300000000001</v>
      </c>
      <c r="CO16" s="9">
        <v>685.99599999999998</v>
      </c>
      <c r="CP16" s="9">
        <v>206.78399999999999</v>
      </c>
      <c r="CQ16" s="9">
        <v>479.21199999999999</v>
      </c>
      <c r="CR16" s="9">
        <v>396.45699999999999</v>
      </c>
      <c r="CS16" s="9">
        <v>210.721</v>
      </c>
      <c r="CT16" s="9">
        <v>185.73699999999999</v>
      </c>
      <c r="CU16" s="9">
        <v>78.524000000000001</v>
      </c>
      <c r="CV16" s="9">
        <v>43.604999999999997</v>
      </c>
      <c r="CW16" s="9">
        <v>34.918999999999997</v>
      </c>
      <c r="CX16" s="9">
        <v>36.572000000000003</v>
      </c>
      <c r="CY16" s="9">
        <v>27.241</v>
      </c>
      <c r="CZ16" s="9">
        <v>9.3309999999999995</v>
      </c>
      <c r="DA16" s="9">
        <v>21.817</v>
      </c>
      <c r="DB16" s="9">
        <v>15.840999999999999</v>
      </c>
      <c r="DC16" s="9">
        <v>5.9749999999999996</v>
      </c>
      <c r="DD16" s="9">
        <v>14.755000000000001</v>
      </c>
      <c r="DE16" s="9">
        <v>11.4</v>
      </c>
      <c r="DF16" s="9">
        <v>3.355</v>
      </c>
      <c r="DG16" s="9">
        <v>41.951999999999998</v>
      </c>
      <c r="DH16" s="9">
        <v>16.364000000000001</v>
      </c>
      <c r="DI16" s="9">
        <v>25.588000000000001</v>
      </c>
      <c r="DJ16" s="9">
        <v>355.39100000000002</v>
      </c>
      <c r="DK16" s="9">
        <v>186.25399999999999</v>
      </c>
      <c r="DL16" s="9">
        <v>169.13800000000001</v>
      </c>
      <c r="DM16" s="9">
        <v>146.88200000000001</v>
      </c>
      <c r="DN16" s="9">
        <v>106.06699999999999</v>
      </c>
      <c r="DO16" s="9">
        <v>40.814</v>
      </c>
      <c r="DP16" s="9">
        <v>208.50899999999999</v>
      </c>
      <c r="DQ16" s="9">
        <v>80.186000000000007</v>
      </c>
      <c r="DR16" s="9">
        <v>128.32300000000001</v>
      </c>
      <c r="DS16" s="9">
        <v>171.66200000000001</v>
      </c>
      <c r="DT16" s="9">
        <v>125.238</v>
      </c>
      <c r="DU16" s="9">
        <v>46.423000000000002</v>
      </c>
      <c r="DV16" s="9">
        <v>224.79599999999999</v>
      </c>
      <c r="DW16" s="9">
        <v>85.481999999999999</v>
      </c>
      <c r="DX16" s="9">
        <v>139.31299999999999</v>
      </c>
      <c r="DY16" s="9">
        <v>230.32599999999999</v>
      </c>
      <c r="DZ16" s="9">
        <v>96.027000000000001</v>
      </c>
      <c r="EA16" s="9">
        <v>134.29900000000001</v>
      </c>
      <c r="EB16" s="9">
        <v>804.97400000000005</v>
      </c>
      <c r="EC16" s="9">
        <v>434.166</v>
      </c>
      <c r="ED16" s="9">
        <v>370.80799999999999</v>
      </c>
      <c r="EE16" s="9">
        <v>535.68499999999995</v>
      </c>
      <c r="EF16" s="9">
        <v>353.21499999999997</v>
      </c>
      <c r="EG16" s="9">
        <v>182.47</v>
      </c>
      <c r="EH16" s="9">
        <v>269.28899999999999</v>
      </c>
      <c r="EI16" s="9">
        <v>80.950999999999993</v>
      </c>
      <c r="EJ16" s="9">
        <v>188.33799999999999</v>
      </c>
      <c r="EK16" s="9">
        <v>125.76300000000001</v>
      </c>
      <c r="EL16" s="9">
        <v>65.27</v>
      </c>
      <c r="EM16" s="9">
        <v>60.493000000000002</v>
      </c>
      <c r="EN16" s="9">
        <v>20.925999999999998</v>
      </c>
      <c r="EO16" s="9">
        <v>10.130000000000001</v>
      </c>
      <c r="EP16" s="9">
        <v>10.795999999999999</v>
      </c>
      <c r="EQ16" s="9">
        <v>7.282</v>
      </c>
      <c r="ER16" s="9">
        <v>5.1879999999999997</v>
      </c>
      <c r="ES16" s="9">
        <v>2.093</v>
      </c>
      <c r="ET16" s="9">
        <v>3.6320000000000001</v>
      </c>
      <c r="EU16" s="9">
        <v>2.6970000000000001</v>
      </c>
      <c r="EV16" s="9">
        <v>0.93400000000000005</v>
      </c>
      <c r="EW16" s="9">
        <v>3.65</v>
      </c>
      <c r="EX16" s="9">
        <v>2.4910000000000001</v>
      </c>
      <c r="EY16" s="9">
        <v>1.159</v>
      </c>
      <c r="EZ16" s="9">
        <v>13.644</v>
      </c>
      <c r="FA16" s="9">
        <v>4.9420000000000002</v>
      </c>
      <c r="FB16" s="9">
        <v>8.7029999999999994</v>
      </c>
      <c r="FC16" s="9">
        <v>115.682</v>
      </c>
      <c r="FD16" s="9">
        <v>60.609000000000002</v>
      </c>
      <c r="FE16" s="9">
        <v>55.073</v>
      </c>
      <c r="FF16" s="9">
        <v>38.848999999999997</v>
      </c>
      <c r="FG16" s="9">
        <v>27.100999999999999</v>
      </c>
      <c r="FH16" s="9">
        <v>11.747</v>
      </c>
      <c r="FI16" s="9">
        <v>76.834000000000003</v>
      </c>
      <c r="FJ16" s="9">
        <v>33.508000000000003</v>
      </c>
      <c r="FK16" s="9">
        <v>43.326000000000001</v>
      </c>
      <c r="FL16" s="9">
        <v>43.776000000000003</v>
      </c>
      <c r="FM16" s="9">
        <v>30.388000000000002</v>
      </c>
      <c r="FN16" s="9">
        <v>13.387</v>
      </c>
      <c r="FO16" s="9">
        <v>81.986999999999995</v>
      </c>
      <c r="FP16" s="9">
        <v>34.881</v>
      </c>
      <c r="FQ16" s="9">
        <v>47.106000000000002</v>
      </c>
      <c r="FR16" s="9">
        <v>80.465000000000003</v>
      </c>
      <c r="FS16" s="9">
        <v>36.204999999999998</v>
      </c>
      <c r="FT16" s="9">
        <v>44.26</v>
      </c>
      <c r="FU16" s="9">
        <v>1328.8969999999999</v>
      </c>
      <c r="FV16" s="9">
        <v>737.56700000000001</v>
      </c>
      <c r="FW16" s="9">
        <v>591.33000000000004</v>
      </c>
      <c r="FX16" s="9">
        <v>951.37900000000002</v>
      </c>
      <c r="FY16" s="9">
        <v>634.92999999999995</v>
      </c>
      <c r="FZ16" s="9">
        <v>316.44900000000001</v>
      </c>
      <c r="GA16" s="9">
        <v>377.517</v>
      </c>
      <c r="GB16" s="9">
        <v>102.637</v>
      </c>
      <c r="GC16" s="9">
        <v>274.88</v>
      </c>
      <c r="GD16" s="9">
        <v>194.92500000000001</v>
      </c>
      <c r="GE16" s="9">
        <v>99.766000000000005</v>
      </c>
      <c r="GF16" s="9">
        <v>95.159000000000006</v>
      </c>
      <c r="GG16" s="9">
        <v>31.329000000000001</v>
      </c>
      <c r="GH16" s="9">
        <v>16.943999999999999</v>
      </c>
      <c r="GI16" s="9">
        <v>14.384</v>
      </c>
      <c r="GJ16" s="9">
        <v>15.49</v>
      </c>
      <c r="GK16" s="9">
        <v>11.724</v>
      </c>
      <c r="GL16" s="9">
        <v>3.766</v>
      </c>
      <c r="GM16" s="9">
        <v>8.3780000000000001</v>
      </c>
      <c r="GN16" s="9">
        <v>6.1230000000000002</v>
      </c>
      <c r="GO16" s="9">
        <v>2.2549999999999999</v>
      </c>
      <c r="GP16" s="9">
        <v>7.1120000000000001</v>
      </c>
      <c r="GQ16" s="9">
        <v>5.601</v>
      </c>
      <c r="GR16" s="9">
        <v>1.5109999999999999</v>
      </c>
      <c r="GS16" s="9">
        <v>15.839</v>
      </c>
      <c r="GT16" s="9">
        <v>5.2210000000000001</v>
      </c>
      <c r="GU16" s="9">
        <v>10.618</v>
      </c>
      <c r="GV16" s="9">
        <v>177.58</v>
      </c>
      <c r="GW16" s="9">
        <v>89.756</v>
      </c>
      <c r="GX16" s="9">
        <v>87.823999999999998</v>
      </c>
      <c r="GY16" s="9">
        <v>67.242000000000004</v>
      </c>
      <c r="GZ16" s="9">
        <v>49.927999999999997</v>
      </c>
      <c r="HA16" s="9">
        <v>17.314</v>
      </c>
      <c r="HB16" s="9">
        <v>110.33799999999999</v>
      </c>
      <c r="HC16" s="9">
        <v>39.828000000000003</v>
      </c>
      <c r="HD16" s="9">
        <v>70.510000000000005</v>
      </c>
      <c r="HE16" s="9">
        <v>78.438000000000002</v>
      </c>
      <c r="HF16" s="9">
        <v>58.344000000000001</v>
      </c>
      <c r="HG16" s="9">
        <v>20.093</v>
      </c>
      <c r="HH16" s="9">
        <v>116.48699999999999</v>
      </c>
      <c r="HI16" s="9">
        <v>41.421999999999997</v>
      </c>
      <c r="HJ16" s="9">
        <v>75.066000000000003</v>
      </c>
      <c r="HK16" s="9">
        <v>118.71599999999999</v>
      </c>
      <c r="HL16" s="9">
        <v>45.951000000000001</v>
      </c>
      <c r="HM16" s="9">
        <v>72.765000000000001</v>
      </c>
      <c r="HN16" s="9">
        <v>243.66399999999999</v>
      </c>
      <c r="HO16" s="9">
        <v>128.934</v>
      </c>
      <c r="HP16" s="9">
        <v>114.729</v>
      </c>
      <c r="HQ16" s="9">
        <v>157.411</v>
      </c>
      <c r="HR16" s="9">
        <v>103.482</v>
      </c>
      <c r="HS16" s="9">
        <v>53.929000000000002</v>
      </c>
      <c r="HT16" s="9">
        <v>86.251999999999995</v>
      </c>
      <c r="HU16" s="9">
        <v>25.452000000000002</v>
      </c>
      <c r="HV16" s="9">
        <v>60.8</v>
      </c>
      <c r="HW16" s="9">
        <v>39.923000000000002</v>
      </c>
      <c r="HX16" s="9">
        <v>20.100000000000001</v>
      </c>
      <c r="HY16" s="9">
        <v>19.823</v>
      </c>
      <c r="HZ16" s="9">
        <v>5.84</v>
      </c>
      <c r="IA16" s="9">
        <v>3.23</v>
      </c>
      <c r="IB16" s="9">
        <v>2.61</v>
      </c>
      <c r="IC16" s="9">
        <v>1.9830000000000001</v>
      </c>
      <c r="ID16" s="9">
        <v>1.7450000000000001</v>
      </c>
      <c r="IE16" s="9">
        <v>0.23799999999999999</v>
      </c>
      <c r="IF16" s="9">
        <v>0.99299999999999999</v>
      </c>
      <c r="IG16" s="9">
        <v>0.99299999999999999</v>
      </c>
      <c r="IH16" s="9">
        <v>0</v>
      </c>
      <c r="II16" s="9">
        <v>0.99</v>
      </c>
      <c r="IJ16" s="9">
        <v>0.752</v>
      </c>
      <c r="IK16" s="9">
        <v>0.23799999999999999</v>
      </c>
      <c r="IL16" s="9">
        <v>3.8570000000000002</v>
      </c>
      <c r="IM16" s="9">
        <v>1.484</v>
      </c>
      <c r="IN16" s="9">
        <v>2.3719999999999999</v>
      </c>
      <c r="IO16" s="9">
        <v>36.700000000000003</v>
      </c>
      <c r="IP16" s="9">
        <v>17.882000000000001</v>
      </c>
      <c r="IQ16" s="9">
        <v>18.818000000000001</v>
      </c>
    </row>
    <row r="17" spans="1:251">
      <c r="A17" s="10">
        <v>42005</v>
      </c>
      <c r="B17" s="9">
        <v>903.36500000000001</v>
      </c>
      <c r="C17" s="9">
        <v>1061.367</v>
      </c>
      <c r="D17" s="9">
        <v>327.43900000000002</v>
      </c>
      <c r="E17" s="9">
        <v>733.92899999999997</v>
      </c>
      <c r="F17" s="9">
        <v>512.11599999999999</v>
      </c>
      <c r="G17" s="9">
        <v>278.34399999999999</v>
      </c>
      <c r="H17" s="9">
        <v>233.77199999999999</v>
      </c>
      <c r="I17" s="9">
        <v>104.467</v>
      </c>
      <c r="J17" s="9">
        <v>61.207999999999998</v>
      </c>
      <c r="K17" s="9">
        <v>43.26</v>
      </c>
      <c r="L17" s="9">
        <v>54.628</v>
      </c>
      <c r="M17" s="9">
        <v>39.469000000000001</v>
      </c>
      <c r="N17" s="9">
        <v>15.16</v>
      </c>
      <c r="O17" s="9">
        <v>27.989000000000001</v>
      </c>
      <c r="P17" s="9">
        <v>18.062000000000001</v>
      </c>
      <c r="Q17" s="9">
        <v>9.9269999999999996</v>
      </c>
      <c r="R17" s="9">
        <v>26.638999999999999</v>
      </c>
      <c r="S17" s="9">
        <v>21.407</v>
      </c>
      <c r="T17" s="9">
        <v>5.2320000000000002</v>
      </c>
      <c r="U17" s="9">
        <v>49.838999999999999</v>
      </c>
      <c r="V17" s="9">
        <v>21.739000000000001</v>
      </c>
      <c r="W17" s="9">
        <v>28.1</v>
      </c>
      <c r="X17" s="9">
        <v>448.13</v>
      </c>
      <c r="Y17" s="9">
        <v>237.86699999999999</v>
      </c>
      <c r="Z17" s="9">
        <v>210.26300000000001</v>
      </c>
      <c r="AA17" s="9">
        <v>171.071</v>
      </c>
      <c r="AB17" s="9">
        <v>130.18899999999999</v>
      </c>
      <c r="AC17" s="9">
        <v>40.881999999999998</v>
      </c>
      <c r="AD17" s="9">
        <v>277.05900000000003</v>
      </c>
      <c r="AE17" s="9">
        <v>107.678</v>
      </c>
      <c r="AF17" s="9">
        <v>169.38</v>
      </c>
      <c r="AG17" s="9">
        <v>217.089</v>
      </c>
      <c r="AH17" s="9">
        <v>163.36500000000001</v>
      </c>
      <c r="AI17" s="9">
        <v>53.723999999999997</v>
      </c>
      <c r="AJ17" s="9">
        <v>295.02600000000001</v>
      </c>
      <c r="AK17" s="9">
        <v>114.979</v>
      </c>
      <c r="AL17" s="9">
        <v>180.048</v>
      </c>
      <c r="AM17" s="9">
        <v>305.048</v>
      </c>
      <c r="AN17" s="9">
        <v>125.74</v>
      </c>
      <c r="AO17" s="9">
        <v>179.30799999999999</v>
      </c>
      <c r="AP17" s="9">
        <v>2933.3130000000001</v>
      </c>
      <c r="AQ17" s="9">
        <v>1590.2449999999999</v>
      </c>
      <c r="AR17" s="9">
        <v>1343.068</v>
      </c>
      <c r="AS17" s="9">
        <v>1982.9480000000001</v>
      </c>
      <c r="AT17" s="9">
        <v>1290.7380000000001</v>
      </c>
      <c r="AU17" s="9">
        <v>692.21</v>
      </c>
      <c r="AV17" s="9">
        <v>950.36500000000001</v>
      </c>
      <c r="AW17" s="9">
        <v>299.50700000000001</v>
      </c>
      <c r="AX17" s="9">
        <v>650.85799999999995</v>
      </c>
      <c r="AY17" s="9">
        <v>504.48399999999998</v>
      </c>
      <c r="AZ17" s="9">
        <v>280.76</v>
      </c>
      <c r="BA17" s="9">
        <v>223.72399999999999</v>
      </c>
      <c r="BB17" s="9">
        <v>113.108</v>
      </c>
      <c r="BC17" s="9">
        <v>65.298000000000002</v>
      </c>
      <c r="BD17" s="9">
        <v>47.808999999999997</v>
      </c>
      <c r="BE17" s="9">
        <v>53.307000000000002</v>
      </c>
      <c r="BF17" s="9">
        <v>41.664000000000001</v>
      </c>
      <c r="BG17" s="9">
        <v>11.644</v>
      </c>
      <c r="BH17" s="9">
        <v>26.05</v>
      </c>
      <c r="BI17" s="9">
        <v>20.042999999999999</v>
      </c>
      <c r="BJ17" s="9">
        <v>6.0069999999999997</v>
      </c>
      <c r="BK17" s="9">
        <v>27.257000000000001</v>
      </c>
      <c r="BL17" s="9">
        <v>21.62</v>
      </c>
      <c r="BM17" s="9">
        <v>5.6369999999999996</v>
      </c>
      <c r="BN17" s="9">
        <v>59.8</v>
      </c>
      <c r="BO17" s="9">
        <v>23.635000000000002</v>
      </c>
      <c r="BP17" s="9">
        <v>36.165999999999997</v>
      </c>
      <c r="BQ17" s="9">
        <v>439.3</v>
      </c>
      <c r="BR17" s="9">
        <v>239.55799999999999</v>
      </c>
      <c r="BS17" s="9">
        <v>199.74100000000001</v>
      </c>
      <c r="BT17" s="9">
        <v>153.357</v>
      </c>
      <c r="BU17" s="9">
        <v>121.09699999999999</v>
      </c>
      <c r="BV17" s="9">
        <v>32.259</v>
      </c>
      <c r="BW17" s="9">
        <v>285.94299999999998</v>
      </c>
      <c r="BX17" s="9">
        <v>118.461</v>
      </c>
      <c r="BY17" s="9">
        <v>167.482</v>
      </c>
      <c r="BZ17" s="9">
        <v>195.357</v>
      </c>
      <c r="CA17" s="9">
        <v>154.58799999999999</v>
      </c>
      <c r="CB17" s="9">
        <v>40.768999999999998</v>
      </c>
      <c r="CC17" s="9">
        <v>309.12599999999998</v>
      </c>
      <c r="CD17" s="9">
        <v>126.172</v>
      </c>
      <c r="CE17" s="9">
        <v>182.95400000000001</v>
      </c>
      <c r="CF17" s="9">
        <v>311.99299999999999</v>
      </c>
      <c r="CG17" s="9">
        <v>138.505</v>
      </c>
      <c r="CH17" s="9">
        <v>173.489</v>
      </c>
      <c r="CI17" s="9">
        <v>2279.415</v>
      </c>
      <c r="CJ17" s="9">
        <v>1212.8050000000001</v>
      </c>
      <c r="CK17" s="9">
        <v>1066.6099999999999</v>
      </c>
      <c r="CL17" s="9">
        <v>1613.5530000000001</v>
      </c>
      <c r="CM17" s="9">
        <v>1009.152</v>
      </c>
      <c r="CN17" s="9">
        <v>604.40200000000004</v>
      </c>
      <c r="CO17" s="9">
        <v>665.86199999999997</v>
      </c>
      <c r="CP17" s="9">
        <v>203.654</v>
      </c>
      <c r="CQ17" s="9">
        <v>462.20800000000003</v>
      </c>
      <c r="CR17" s="9">
        <v>394.60899999999998</v>
      </c>
      <c r="CS17" s="9">
        <v>195.14699999999999</v>
      </c>
      <c r="CT17" s="9">
        <v>199.46199999999999</v>
      </c>
      <c r="CU17" s="9">
        <v>87.89</v>
      </c>
      <c r="CV17" s="9">
        <v>49.284999999999997</v>
      </c>
      <c r="CW17" s="9">
        <v>38.604999999999997</v>
      </c>
      <c r="CX17" s="9">
        <v>38.322000000000003</v>
      </c>
      <c r="CY17" s="9">
        <v>26.975000000000001</v>
      </c>
      <c r="CZ17" s="9">
        <v>11.347</v>
      </c>
      <c r="DA17" s="9">
        <v>20.792999999999999</v>
      </c>
      <c r="DB17" s="9">
        <v>11.782999999999999</v>
      </c>
      <c r="DC17" s="9">
        <v>9.01</v>
      </c>
      <c r="DD17" s="9">
        <v>17.529</v>
      </c>
      <c r="DE17" s="9">
        <v>15.192</v>
      </c>
      <c r="DF17" s="9">
        <v>2.3370000000000002</v>
      </c>
      <c r="DG17" s="9">
        <v>49.567999999999998</v>
      </c>
      <c r="DH17" s="9">
        <v>22.31</v>
      </c>
      <c r="DI17" s="9">
        <v>27.257999999999999</v>
      </c>
      <c r="DJ17" s="9">
        <v>343.60399999999998</v>
      </c>
      <c r="DK17" s="9">
        <v>166.25899999999999</v>
      </c>
      <c r="DL17" s="9">
        <v>177.345</v>
      </c>
      <c r="DM17" s="9">
        <v>131.52500000000001</v>
      </c>
      <c r="DN17" s="9">
        <v>88.278000000000006</v>
      </c>
      <c r="DO17" s="9">
        <v>43.246000000000002</v>
      </c>
      <c r="DP17" s="9">
        <v>212.07900000000001</v>
      </c>
      <c r="DQ17" s="9">
        <v>77.980999999999995</v>
      </c>
      <c r="DR17" s="9">
        <v>134.09800000000001</v>
      </c>
      <c r="DS17" s="9">
        <v>161.72200000000001</v>
      </c>
      <c r="DT17" s="9">
        <v>110.30500000000001</v>
      </c>
      <c r="DU17" s="9">
        <v>51.417000000000002</v>
      </c>
      <c r="DV17" s="9">
        <v>232.886</v>
      </c>
      <c r="DW17" s="9">
        <v>84.841999999999999</v>
      </c>
      <c r="DX17" s="9">
        <v>148.04400000000001</v>
      </c>
      <c r="DY17" s="9">
        <v>232.87200000000001</v>
      </c>
      <c r="DZ17" s="9">
        <v>89.763000000000005</v>
      </c>
      <c r="EA17" s="9">
        <v>143.108</v>
      </c>
      <c r="EB17" s="9">
        <v>790.07799999999997</v>
      </c>
      <c r="EC17" s="9">
        <v>425.452</v>
      </c>
      <c r="ED17" s="9">
        <v>364.62599999999998</v>
      </c>
      <c r="EE17" s="9">
        <v>531.60299999999995</v>
      </c>
      <c r="EF17" s="9">
        <v>350.85700000000003</v>
      </c>
      <c r="EG17" s="9">
        <v>180.74600000000001</v>
      </c>
      <c r="EH17" s="9">
        <v>258.47500000000002</v>
      </c>
      <c r="EI17" s="9">
        <v>74.594999999999999</v>
      </c>
      <c r="EJ17" s="9">
        <v>183.88</v>
      </c>
      <c r="EK17" s="9">
        <v>129.33199999999999</v>
      </c>
      <c r="EL17" s="9">
        <v>72.3</v>
      </c>
      <c r="EM17" s="9">
        <v>57.031999999999996</v>
      </c>
      <c r="EN17" s="9">
        <v>26.765999999999998</v>
      </c>
      <c r="EO17" s="9">
        <v>15.997</v>
      </c>
      <c r="EP17" s="9">
        <v>10.768000000000001</v>
      </c>
      <c r="EQ17" s="9">
        <v>13.337999999999999</v>
      </c>
      <c r="ER17" s="9">
        <v>10.587999999999999</v>
      </c>
      <c r="ES17" s="9">
        <v>2.75</v>
      </c>
      <c r="ET17" s="9">
        <v>7.4009999999999998</v>
      </c>
      <c r="EU17" s="9">
        <v>5.3879999999999999</v>
      </c>
      <c r="EV17" s="9">
        <v>2.0129999999999999</v>
      </c>
      <c r="EW17" s="9">
        <v>5.9370000000000003</v>
      </c>
      <c r="EX17" s="9">
        <v>5.1989999999999998</v>
      </c>
      <c r="EY17" s="9">
        <v>0.73799999999999999</v>
      </c>
      <c r="EZ17" s="9">
        <v>13.427</v>
      </c>
      <c r="FA17" s="9">
        <v>5.4089999999999998</v>
      </c>
      <c r="FB17" s="9">
        <v>8.0180000000000007</v>
      </c>
      <c r="FC17" s="9">
        <v>112.78</v>
      </c>
      <c r="FD17" s="9">
        <v>61.093000000000004</v>
      </c>
      <c r="FE17" s="9">
        <v>51.686</v>
      </c>
      <c r="FF17" s="9">
        <v>40.433</v>
      </c>
      <c r="FG17" s="9">
        <v>31.59</v>
      </c>
      <c r="FH17" s="9">
        <v>8.843</v>
      </c>
      <c r="FI17" s="9">
        <v>72.346999999999994</v>
      </c>
      <c r="FJ17" s="9">
        <v>29.504000000000001</v>
      </c>
      <c r="FK17" s="9">
        <v>42.843000000000004</v>
      </c>
      <c r="FL17" s="9">
        <v>52.143000000000001</v>
      </c>
      <c r="FM17" s="9">
        <v>40.994999999999997</v>
      </c>
      <c r="FN17" s="9">
        <v>11.148</v>
      </c>
      <c r="FO17" s="9">
        <v>77.188999999999993</v>
      </c>
      <c r="FP17" s="9">
        <v>31.305</v>
      </c>
      <c r="FQ17" s="9">
        <v>45.884</v>
      </c>
      <c r="FR17" s="9">
        <v>79.748000000000005</v>
      </c>
      <c r="FS17" s="9">
        <v>34.892000000000003</v>
      </c>
      <c r="FT17" s="9">
        <v>44.856000000000002</v>
      </c>
      <c r="FU17" s="9">
        <v>1308.8420000000001</v>
      </c>
      <c r="FV17" s="9">
        <v>735.178</v>
      </c>
      <c r="FW17" s="9">
        <v>573.66399999999999</v>
      </c>
      <c r="FX17" s="9">
        <v>941.89700000000005</v>
      </c>
      <c r="FY17" s="9">
        <v>634.82600000000002</v>
      </c>
      <c r="FZ17" s="9">
        <v>307.07100000000003</v>
      </c>
      <c r="GA17" s="9">
        <v>366.94499999999999</v>
      </c>
      <c r="GB17" s="9">
        <v>100.352</v>
      </c>
      <c r="GC17" s="9">
        <v>266.59300000000002</v>
      </c>
      <c r="GD17" s="9">
        <v>203.92599999999999</v>
      </c>
      <c r="GE17" s="9">
        <v>109.97</v>
      </c>
      <c r="GF17" s="9">
        <v>93.956000000000003</v>
      </c>
      <c r="GG17" s="9">
        <v>47.828000000000003</v>
      </c>
      <c r="GH17" s="9">
        <v>30.291</v>
      </c>
      <c r="GI17" s="9">
        <v>17.536000000000001</v>
      </c>
      <c r="GJ17" s="9">
        <v>24.568000000000001</v>
      </c>
      <c r="GK17" s="9">
        <v>21.54</v>
      </c>
      <c r="GL17" s="9">
        <v>3.0289999999999999</v>
      </c>
      <c r="GM17" s="9">
        <v>12.317</v>
      </c>
      <c r="GN17" s="9">
        <v>10.497</v>
      </c>
      <c r="GO17" s="9">
        <v>1.82</v>
      </c>
      <c r="GP17" s="9">
        <v>12.250999999999999</v>
      </c>
      <c r="GQ17" s="9">
        <v>11.042</v>
      </c>
      <c r="GR17" s="9">
        <v>1.2090000000000001</v>
      </c>
      <c r="GS17" s="9">
        <v>23.259</v>
      </c>
      <c r="GT17" s="9">
        <v>8.7520000000000007</v>
      </c>
      <c r="GU17" s="9">
        <v>14.507</v>
      </c>
      <c r="GV17" s="9">
        <v>174.173</v>
      </c>
      <c r="GW17" s="9">
        <v>89.965999999999994</v>
      </c>
      <c r="GX17" s="9">
        <v>84.206999999999994</v>
      </c>
      <c r="GY17" s="9">
        <v>71.66</v>
      </c>
      <c r="GZ17" s="9">
        <v>51.898000000000003</v>
      </c>
      <c r="HA17" s="9">
        <v>19.762</v>
      </c>
      <c r="HB17" s="9">
        <v>102.512</v>
      </c>
      <c r="HC17" s="9">
        <v>38.067999999999998</v>
      </c>
      <c r="HD17" s="9">
        <v>64.444000000000003</v>
      </c>
      <c r="HE17" s="9">
        <v>89.894999999999996</v>
      </c>
      <c r="HF17" s="9">
        <v>68.028000000000006</v>
      </c>
      <c r="HG17" s="9">
        <v>21.867000000000001</v>
      </c>
      <c r="HH17" s="9">
        <v>114.03100000000001</v>
      </c>
      <c r="HI17" s="9">
        <v>41.942</v>
      </c>
      <c r="HJ17" s="9">
        <v>72.088999999999999</v>
      </c>
      <c r="HK17" s="9">
        <v>114.83</v>
      </c>
      <c r="HL17" s="9">
        <v>48.564999999999998</v>
      </c>
      <c r="HM17" s="9">
        <v>66.265000000000001</v>
      </c>
      <c r="HN17" s="9">
        <v>238.79599999999999</v>
      </c>
      <c r="HO17" s="9">
        <v>127.61</v>
      </c>
      <c r="HP17" s="9">
        <v>111.18600000000001</v>
      </c>
      <c r="HQ17" s="9">
        <v>156.94</v>
      </c>
      <c r="HR17" s="9">
        <v>103.73399999999999</v>
      </c>
      <c r="HS17" s="9">
        <v>53.206000000000003</v>
      </c>
      <c r="HT17" s="9">
        <v>81.855999999999995</v>
      </c>
      <c r="HU17" s="9">
        <v>23.876000000000001</v>
      </c>
      <c r="HV17" s="9">
        <v>57.978999999999999</v>
      </c>
      <c r="HW17" s="9">
        <v>41.847999999999999</v>
      </c>
      <c r="HX17" s="9">
        <v>20.681000000000001</v>
      </c>
      <c r="HY17" s="9">
        <v>21.167999999999999</v>
      </c>
      <c r="HZ17" s="9">
        <v>6.6</v>
      </c>
      <c r="IA17" s="9">
        <v>3.5830000000000002</v>
      </c>
      <c r="IB17" s="9">
        <v>3.0169999999999999</v>
      </c>
      <c r="IC17" s="9">
        <v>2.456</v>
      </c>
      <c r="ID17" s="9">
        <v>1.8959999999999999</v>
      </c>
      <c r="IE17" s="9">
        <v>0.56000000000000005</v>
      </c>
      <c r="IF17" s="9">
        <v>1.2929999999999999</v>
      </c>
      <c r="IG17" s="9">
        <v>1.0920000000000001</v>
      </c>
      <c r="IH17" s="9">
        <v>0.2</v>
      </c>
      <c r="II17" s="9">
        <v>1.163</v>
      </c>
      <c r="IJ17" s="9">
        <v>0.80400000000000005</v>
      </c>
      <c r="IK17" s="9">
        <v>0.35899999999999999</v>
      </c>
      <c r="IL17" s="9">
        <v>4.1440000000000001</v>
      </c>
      <c r="IM17" s="9">
        <v>1.6870000000000001</v>
      </c>
      <c r="IN17" s="9">
        <v>2.4569999999999999</v>
      </c>
      <c r="IO17" s="9">
        <v>38.31</v>
      </c>
      <c r="IP17" s="9">
        <v>18.282</v>
      </c>
      <c r="IQ17" s="9">
        <v>20.027000000000001</v>
      </c>
    </row>
    <row r="18" spans="1:251">
      <c r="A18" s="10">
        <v>42036</v>
      </c>
      <c r="B18" s="9">
        <v>928.62300000000005</v>
      </c>
      <c r="C18" s="9">
        <v>1073.424</v>
      </c>
      <c r="D18" s="9">
        <v>326.17</v>
      </c>
      <c r="E18" s="9">
        <v>747.25400000000002</v>
      </c>
      <c r="F18" s="9">
        <v>499.53899999999999</v>
      </c>
      <c r="G18" s="9">
        <v>269.91399999999999</v>
      </c>
      <c r="H18" s="9">
        <v>229.625</v>
      </c>
      <c r="I18" s="9">
        <v>105.5</v>
      </c>
      <c r="J18" s="9">
        <v>61.497999999999998</v>
      </c>
      <c r="K18" s="9">
        <v>44.002000000000002</v>
      </c>
      <c r="L18" s="9">
        <v>43.021000000000001</v>
      </c>
      <c r="M18" s="9">
        <v>32.412999999999997</v>
      </c>
      <c r="N18" s="9">
        <v>10.608000000000001</v>
      </c>
      <c r="O18" s="9">
        <v>24.437999999999999</v>
      </c>
      <c r="P18" s="9">
        <v>19.600000000000001</v>
      </c>
      <c r="Q18" s="9">
        <v>4.8369999999999997</v>
      </c>
      <c r="R18" s="9">
        <v>18.584</v>
      </c>
      <c r="S18" s="9">
        <v>12.813000000000001</v>
      </c>
      <c r="T18" s="9">
        <v>5.7709999999999999</v>
      </c>
      <c r="U18" s="9">
        <v>62.478999999999999</v>
      </c>
      <c r="V18" s="9">
        <v>29.085000000000001</v>
      </c>
      <c r="W18" s="9">
        <v>33.393999999999998</v>
      </c>
      <c r="X18" s="9">
        <v>438.69099999999997</v>
      </c>
      <c r="Y18" s="9">
        <v>234.01499999999999</v>
      </c>
      <c r="Z18" s="9">
        <v>204.67599999999999</v>
      </c>
      <c r="AA18" s="9">
        <v>157.029</v>
      </c>
      <c r="AB18" s="9">
        <v>123.849</v>
      </c>
      <c r="AC18" s="9">
        <v>33.179000000000002</v>
      </c>
      <c r="AD18" s="9">
        <v>281.66199999999998</v>
      </c>
      <c r="AE18" s="9">
        <v>110.166</v>
      </c>
      <c r="AF18" s="9">
        <v>171.49700000000001</v>
      </c>
      <c r="AG18" s="9">
        <v>189.553</v>
      </c>
      <c r="AH18" s="9">
        <v>147.99700000000001</v>
      </c>
      <c r="AI18" s="9">
        <v>41.555999999999997</v>
      </c>
      <c r="AJ18" s="9">
        <v>309.98599999999999</v>
      </c>
      <c r="AK18" s="9">
        <v>121.917</v>
      </c>
      <c r="AL18" s="9">
        <v>188.06899999999999</v>
      </c>
      <c r="AM18" s="9">
        <v>306.10000000000002</v>
      </c>
      <c r="AN18" s="9">
        <v>129.76599999999999</v>
      </c>
      <c r="AO18" s="9">
        <v>176.334</v>
      </c>
      <c r="AP18" s="9">
        <v>3006.5740000000001</v>
      </c>
      <c r="AQ18" s="9">
        <v>1623.1010000000001</v>
      </c>
      <c r="AR18" s="9">
        <v>1383.472</v>
      </c>
      <c r="AS18" s="9">
        <v>2022.4870000000001</v>
      </c>
      <c r="AT18" s="9">
        <v>1313.0170000000001</v>
      </c>
      <c r="AU18" s="9">
        <v>709.471</v>
      </c>
      <c r="AV18" s="9">
        <v>984.08699999999999</v>
      </c>
      <c r="AW18" s="9">
        <v>310.08499999999998</v>
      </c>
      <c r="AX18" s="9">
        <v>674.00199999999995</v>
      </c>
      <c r="AY18" s="9">
        <v>477.90699999999998</v>
      </c>
      <c r="AZ18" s="9">
        <v>253.62200000000001</v>
      </c>
      <c r="BA18" s="9">
        <v>224.285</v>
      </c>
      <c r="BB18" s="9">
        <v>85.156999999999996</v>
      </c>
      <c r="BC18" s="9">
        <v>44.448</v>
      </c>
      <c r="BD18" s="9">
        <v>40.709000000000003</v>
      </c>
      <c r="BE18" s="9">
        <v>31.2</v>
      </c>
      <c r="BF18" s="9">
        <v>23.427</v>
      </c>
      <c r="BG18" s="9">
        <v>7.774</v>
      </c>
      <c r="BH18" s="9">
        <v>18.169</v>
      </c>
      <c r="BI18" s="9">
        <v>12.845000000000001</v>
      </c>
      <c r="BJ18" s="9">
        <v>5.3250000000000002</v>
      </c>
      <c r="BK18" s="9">
        <v>13.031000000000001</v>
      </c>
      <c r="BL18" s="9">
        <v>10.582000000000001</v>
      </c>
      <c r="BM18" s="9">
        <v>2.4489999999999998</v>
      </c>
      <c r="BN18" s="9">
        <v>53.957000000000001</v>
      </c>
      <c r="BO18" s="9">
        <v>21.021000000000001</v>
      </c>
      <c r="BP18" s="9">
        <v>32.936</v>
      </c>
      <c r="BQ18" s="9">
        <v>430.291</v>
      </c>
      <c r="BR18" s="9">
        <v>229.96700000000001</v>
      </c>
      <c r="BS18" s="9">
        <v>200.32400000000001</v>
      </c>
      <c r="BT18" s="9">
        <v>164.58600000000001</v>
      </c>
      <c r="BU18" s="9">
        <v>128.27099999999999</v>
      </c>
      <c r="BV18" s="9">
        <v>36.314999999999998</v>
      </c>
      <c r="BW18" s="9">
        <v>265.70499999999998</v>
      </c>
      <c r="BX18" s="9">
        <v>101.697</v>
      </c>
      <c r="BY18" s="9">
        <v>164.00800000000001</v>
      </c>
      <c r="BZ18" s="9">
        <v>187.22499999999999</v>
      </c>
      <c r="CA18" s="9">
        <v>145.56</v>
      </c>
      <c r="CB18" s="9">
        <v>41.665999999999997</v>
      </c>
      <c r="CC18" s="9">
        <v>290.68200000000002</v>
      </c>
      <c r="CD18" s="9">
        <v>108.063</v>
      </c>
      <c r="CE18" s="9">
        <v>182.619</v>
      </c>
      <c r="CF18" s="9">
        <v>283.87400000000002</v>
      </c>
      <c r="CG18" s="9">
        <v>114.542</v>
      </c>
      <c r="CH18" s="9">
        <v>169.333</v>
      </c>
      <c r="CI18" s="9">
        <v>2337.5039999999999</v>
      </c>
      <c r="CJ18" s="9">
        <v>1242.184</v>
      </c>
      <c r="CK18" s="9">
        <v>1095.3209999999999</v>
      </c>
      <c r="CL18" s="9">
        <v>1640.9110000000001</v>
      </c>
      <c r="CM18" s="9">
        <v>1035.1010000000001</v>
      </c>
      <c r="CN18" s="9">
        <v>605.80999999999995</v>
      </c>
      <c r="CO18" s="9">
        <v>696.59400000000005</v>
      </c>
      <c r="CP18" s="9">
        <v>207.083</v>
      </c>
      <c r="CQ18" s="9">
        <v>489.51100000000002</v>
      </c>
      <c r="CR18" s="9">
        <v>385.13900000000001</v>
      </c>
      <c r="CS18" s="9">
        <v>206.251</v>
      </c>
      <c r="CT18" s="9">
        <v>178.88800000000001</v>
      </c>
      <c r="CU18" s="9">
        <v>89.53</v>
      </c>
      <c r="CV18" s="9">
        <v>51.04</v>
      </c>
      <c r="CW18" s="9">
        <v>38.49</v>
      </c>
      <c r="CX18" s="9">
        <v>37.261000000000003</v>
      </c>
      <c r="CY18" s="9">
        <v>29.007000000000001</v>
      </c>
      <c r="CZ18" s="9">
        <v>8.2530000000000001</v>
      </c>
      <c r="DA18" s="9">
        <v>20.306999999999999</v>
      </c>
      <c r="DB18" s="9">
        <v>15.756</v>
      </c>
      <c r="DC18" s="9">
        <v>4.5510000000000002</v>
      </c>
      <c r="DD18" s="9">
        <v>16.954000000000001</v>
      </c>
      <c r="DE18" s="9">
        <v>13.250999999999999</v>
      </c>
      <c r="DF18" s="9">
        <v>3.702</v>
      </c>
      <c r="DG18" s="9">
        <v>52.27</v>
      </c>
      <c r="DH18" s="9">
        <v>22.032</v>
      </c>
      <c r="DI18" s="9">
        <v>30.236999999999998</v>
      </c>
      <c r="DJ18" s="9">
        <v>336.09</v>
      </c>
      <c r="DK18" s="9">
        <v>177.59200000000001</v>
      </c>
      <c r="DL18" s="9">
        <v>158.49799999999999</v>
      </c>
      <c r="DM18" s="9">
        <v>130.72300000000001</v>
      </c>
      <c r="DN18" s="9">
        <v>92.495000000000005</v>
      </c>
      <c r="DO18" s="9">
        <v>38.228000000000002</v>
      </c>
      <c r="DP18" s="9">
        <v>205.36699999999999</v>
      </c>
      <c r="DQ18" s="9">
        <v>85.096999999999994</v>
      </c>
      <c r="DR18" s="9">
        <v>120.27</v>
      </c>
      <c r="DS18" s="9">
        <v>158.4</v>
      </c>
      <c r="DT18" s="9">
        <v>114.38800000000001</v>
      </c>
      <c r="DU18" s="9">
        <v>44.012</v>
      </c>
      <c r="DV18" s="9">
        <v>226.738</v>
      </c>
      <c r="DW18" s="9">
        <v>91.861999999999995</v>
      </c>
      <c r="DX18" s="9">
        <v>134.876</v>
      </c>
      <c r="DY18" s="9">
        <v>225.67400000000001</v>
      </c>
      <c r="DZ18" s="9">
        <v>100.85299999999999</v>
      </c>
      <c r="EA18" s="9">
        <v>124.821</v>
      </c>
      <c r="EB18" s="9">
        <v>802.69399999999996</v>
      </c>
      <c r="EC18" s="9">
        <v>432.06900000000002</v>
      </c>
      <c r="ED18" s="9">
        <v>370.62599999999998</v>
      </c>
      <c r="EE18" s="9">
        <v>538.85199999999998</v>
      </c>
      <c r="EF18" s="9">
        <v>358.048</v>
      </c>
      <c r="EG18" s="9">
        <v>180.804</v>
      </c>
      <c r="EH18" s="9">
        <v>263.84199999999998</v>
      </c>
      <c r="EI18" s="9">
        <v>74.021000000000001</v>
      </c>
      <c r="EJ18" s="9">
        <v>189.822</v>
      </c>
      <c r="EK18" s="9">
        <v>123.86799999999999</v>
      </c>
      <c r="EL18" s="9">
        <v>59.505000000000003</v>
      </c>
      <c r="EM18" s="9">
        <v>64.363</v>
      </c>
      <c r="EN18" s="9">
        <v>25.47</v>
      </c>
      <c r="EO18" s="9">
        <v>12.048</v>
      </c>
      <c r="EP18" s="9">
        <v>13.422000000000001</v>
      </c>
      <c r="EQ18" s="9">
        <v>8.6940000000000008</v>
      </c>
      <c r="ER18" s="9">
        <v>6.593</v>
      </c>
      <c r="ES18" s="9">
        <v>2.101</v>
      </c>
      <c r="ET18" s="9">
        <v>5.008</v>
      </c>
      <c r="EU18" s="9">
        <v>3.3639999999999999</v>
      </c>
      <c r="EV18" s="9">
        <v>1.6439999999999999</v>
      </c>
      <c r="EW18" s="9">
        <v>3.6859999999999999</v>
      </c>
      <c r="EX18" s="9">
        <v>3.2290000000000001</v>
      </c>
      <c r="EY18" s="9">
        <v>0.45700000000000002</v>
      </c>
      <c r="EZ18" s="9">
        <v>16.776</v>
      </c>
      <c r="FA18" s="9">
        <v>5.4550000000000001</v>
      </c>
      <c r="FB18" s="9">
        <v>11.321</v>
      </c>
      <c r="FC18" s="9">
        <v>109.834</v>
      </c>
      <c r="FD18" s="9">
        <v>52.444000000000003</v>
      </c>
      <c r="FE18" s="9">
        <v>57.39</v>
      </c>
      <c r="FF18" s="9">
        <v>34.780999999999999</v>
      </c>
      <c r="FG18" s="9">
        <v>26.03</v>
      </c>
      <c r="FH18" s="9">
        <v>8.7509999999999994</v>
      </c>
      <c r="FI18" s="9">
        <v>75.052999999999997</v>
      </c>
      <c r="FJ18" s="9">
        <v>26.414000000000001</v>
      </c>
      <c r="FK18" s="9">
        <v>48.639000000000003</v>
      </c>
      <c r="FL18" s="9">
        <v>41.231999999999999</v>
      </c>
      <c r="FM18" s="9">
        <v>30.83</v>
      </c>
      <c r="FN18" s="9">
        <v>10.401999999999999</v>
      </c>
      <c r="FO18" s="9">
        <v>82.635999999999996</v>
      </c>
      <c r="FP18" s="9">
        <v>28.675000000000001</v>
      </c>
      <c r="FQ18" s="9">
        <v>53.960999999999999</v>
      </c>
      <c r="FR18" s="9">
        <v>80.061000000000007</v>
      </c>
      <c r="FS18" s="9">
        <v>29.777999999999999</v>
      </c>
      <c r="FT18" s="9">
        <v>50.283000000000001</v>
      </c>
      <c r="FU18" s="9">
        <v>1334.5150000000001</v>
      </c>
      <c r="FV18" s="9">
        <v>745.88900000000001</v>
      </c>
      <c r="FW18" s="9">
        <v>588.62599999999998</v>
      </c>
      <c r="FX18" s="9">
        <v>945.65200000000004</v>
      </c>
      <c r="FY18" s="9">
        <v>631.78399999999999</v>
      </c>
      <c r="FZ18" s="9">
        <v>313.86799999999999</v>
      </c>
      <c r="GA18" s="9">
        <v>388.863</v>
      </c>
      <c r="GB18" s="9">
        <v>114.10599999999999</v>
      </c>
      <c r="GC18" s="9">
        <v>274.75799999999998</v>
      </c>
      <c r="GD18" s="9">
        <v>195.37100000000001</v>
      </c>
      <c r="GE18" s="9">
        <v>111.29300000000001</v>
      </c>
      <c r="GF18" s="9">
        <v>84.076999999999998</v>
      </c>
      <c r="GG18" s="9">
        <v>49.048999999999999</v>
      </c>
      <c r="GH18" s="9">
        <v>28.873000000000001</v>
      </c>
      <c r="GI18" s="9">
        <v>20.175999999999998</v>
      </c>
      <c r="GJ18" s="9">
        <v>18.797000000000001</v>
      </c>
      <c r="GK18" s="9">
        <v>15.391</v>
      </c>
      <c r="GL18" s="9">
        <v>3.4060000000000001</v>
      </c>
      <c r="GM18" s="9">
        <v>8.1300000000000008</v>
      </c>
      <c r="GN18" s="9">
        <v>6.2750000000000004</v>
      </c>
      <c r="GO18" s="9">
        <v>1.8540000000000001</v>
      </c>
      <c r="GP18" s="9">
        <v>10.667</v>
      </c>
      <c r="GQ18" s="9">
        <v>9.1159999999999997</v>
      </c>
      <c r="GR18" s="9">
        <v>1.5509999999999999</v>
      </c>
      <c r="GS18" s="9">
        <v>30.251999999999999</v>
      </c>
      <c r="GT18" s="9">
        <v>13.481999999999999</v>
      </c>
      <c r="GU18" s="9">
        <v>16.77</v>
      </c>
      <c r="GV18" s="9">
        <v>167.11600000000001</v>
      </c>
      <c r="GW18" s="9">
        <v>93.429000000000002</v>
      </c>
      <c r="GX18" s="9">
        <v>73.686000000000007</v>
      </c>
      <c r="GY18" s="9">
        <v>72.277000000000001</v>
      </c>
      <c r="GZ18" s="9">
        <v>57.137</v>
      </c>
      <c r="HA18" s="9">
        <v>15.138999999999999</v>
      </c>
      <c r="HB18" s="9">
        <v>94.838999999999999</v>
      </c>
      <c r="HC18" s="9">
        <v>36.292000000000002</v>
      </c>
      <c r="HD18" s="9">
        <v>58.546999999999997</v>
      </c>
      <c r="HE18" s="9">
        <v>86.337000000000003</v>
      </c>
      <c r="HF18" s="9">
        <v>68.481999999999999</v>
      </c>
      <c r="HG18" s="9">
        <v>17.855</v>
      </c>
      <c r="HH18" s="9">
        <v>109.033</v>
      </c>
      <c r="HI18" s="9">
        <v>42.811</v>
      </c>
      <c r="HJ18" s="9">
        <v>66.221999999999994</v>
      </c>
      <c r="HK18" s="9">
        <v>102.968</v>
      </c>
      <c r="HL18" s="9">
        <v>42.567</v>
      </c>
      <c r="HM18" s="9">
        <v>60.401000000000003</v>
      </c>
      <c r="HN18" s="9">
        <v>241.40199999999999</v>
      </c>
      <c r="HO18" s="9">
        <v>129.18100000000001</v>
      </c>
      <c r="HP18" s="9">
        <v>112.221</v>
      </c>
      <c r="HQ18" s="9">
        <v>156.36199999999999</v>
      </c>
      <c r="HR18" s="9">
        <v>103.209</v>
      </c>
      <c r="HS18" s="9">
        <v>53.152999999999999</v>
      </c>
      <c r="HT18" s="9">
        <v>85.04</v>
      </c>
      <c r="HU18" s="9">
        <v>25.972000000000001</v>
      </c>
      <c r="HV18" s="9">
        <v>59.067999999999998</v>
      </c>
      <c r="HW18" s="9">
        <v>38.813000000000002</v>
      </c>
      <c r="HX18" s="9">
        <v>19.622</v>
      </c>
      <c r="HY18" s="9">
        <v>19.190000000000001</v>
      </c>
      <c r="HZ18" s="9">
        <v>7.26</v>
      </c>
      <c r="IA18" s="9">
        <v>3.6389999999999998</v>
      </c>
      <c r="IB18" s="9">
        <v>3.621</v>
      </c>
      <c r="IC18" s="9">
        <v>1.8360000000000001</v>
      </c>
      <c r="ID18" s="9">
        <v>1.573</v>
      </c>
      <c r="IE18" s="9">
        <v>0.26300000000000001</v>
      </c>
      <c r="IF18" s="9">
        <v>0.77</v>
      </c>
      <c r="IG18" s="9">
        <v>0.77</v>
      </c>
      <c r="IH18" s="9">
        <v>0</v>
      </c>
      <c r="II18" s="9">
        <v>1.0660000000000001</v>
      </c>
      <c r="IJ18" s="9">
        <v>0.80300000000000005</v>
      </c>
      <c r="IK18" s="9">
        <v>0.26300000000000001</v>
      </c>
      <c r="IL18" s="9">
        <v>5.4240000000000004</v>
      </c>
      <c r="IM18" s="9">
        <v>2.0659999999999998</v>
      </c>
      <c r="IN18" s="9">
        <v>3.3580000000000001</v>
      </c>
      <c r="IO18" s="9">
        <v>34.561</v>
      </c>
      <c r="IP18" s="9">
        <v>16.859000000000002</v>
      </c>
      <c r="IQ18" s="9">
        <v>17.702000000000002</v>
      </c>
    </row>
    <row r="19" spans="1:251">
      <c r="A19" s="10">
        <v>42064</v>
      </c>
      <c r="B19" s="9">
        <v>918.66399999999999</v>
      </c>
      <c r="C19" s="9">
        <v>1105.6030000000001</v>
      </c>
      <c r="D19" s="9">
        <v>339.49400000000003</v>
      </c>
      <c r="E19" s="9">
        <v>766.11</v>
      </c>
      <c r="F19" s="9">
        <v>514.58600000000001</v>
      </c>
      <c r="G19" s="9">
        <v>273.78500000000003</v>
      </c>
      <c r="H19" s="9">
        <v>240.80099999999999</v>
      </c>
      <c r="I19" s="9">
        <v>89.456000000000003</v>
      </c>
      <c r="J19" s="9">
        <v>53.072000000000003</v>
      </c>
      <c r="K19" s="9">
        <v>36.383000000000003</v>
      </c>
      <c r="L19" s="9">
        <v>44.185000000000002</v>
      </c>
      <c r="M19" s="9">
        <v>34.225999999999999</v>
      </c>
      <c r="N19" s="9">
        <v>9.9589999999999996</v>
      </c>
      <c r="O19" s="9">
        <v>22.431999999999999</v>
      </c>
      <c r="P19" s="9">
        <v>15.638</v>
      </c>
      <c r="Q19" s="9">
        <v>6.7939999999999996</v>
      </c>
      <c r="R19" s="9">
        <v>21.753</v>
      </c>
      <c r="S19" s="9">
        <v>18.588000000000001</v>
      </c>
      <c r="T19" s="9">
        <v>3.1640000000000001</v>
      </c>
      <c r="U19" s="9">
        <v>45.271000000000001</v>
      </c>
      <c r="V19" s="9">
        <v>18.846</v>
      </c>
      <c r="W19" s="9">
        <v>26.423999999999999</v>
      </c>
      <c r="X19" s="9">
        <v>459.99799999999999</v>
      </c>
      <c r="Y19" s="9">
        <v>238.97200000000001</v>
      </c>
      <c r="Z19" s="9">
        <v>221.02600000000001</v>
      </c>
      <c r="AA19" s="9">
        <v>175.92</v>
      </c>
      <c r="AB19" s="9">
        <v>133.54400000000001</v>
      </c>
      <c r="AC19" s="9">
        <v>42.375999999999998</v>
      </c>
      <c r="AD19" s="9">
        <v>284.07799999999997</v>
      </c>
      <c r="AE19" s="9">
        <v>105.428</v>
      </c>
      <c r="AF19" s="9">
        <v>178.65</v>
      </c>
      <c r="AG19" s="9">
        <v>209.33600000000001</v>
      </c>
      <c r="AH19" s="9">
        <v>161.21100000000001</v>
      </c>
      <c r="AI19" s="9">
        <v>48.125999999999998</v>
      </c>
      <c r="AJ19" s="9">
        <v>305.25</v>
      </c>
      <c r="AK19" s="9">
        <v>112.575</v>
      </c>
      <c r="AL19" s="9">
        <v>192.67500000000001</v>
      </c>
      <c r="AM19" s="9">
        <v>306.51</v>
      </c>
      <c r="AN19" s="9">
        <v>121.066</v>
      </c>
      <c r="AO19" s="9">
        <v>185.44399999999999</v>
      </c>
      <c r="AP19" s="9">
        <v>2985.6570000000002</v>
      </c>
      <c r="AQ19" s="9">
        <v>1619.3119999999999</v>
      </c>
      <c r="AR19" s="9">
        <v>1366.345</v>
      </c>
      <c r="AS19" s="9">
        <v>2001.6469999999999</v>
      </c>
      <c r="AT19" s="9">
        <v>1302.893</v>
      </c>
      <c r="AU19" s="9">
        <v>698.75400000000002</v>
      </c>
      <c r="AV19" s="9">
        <v>984.01</v>
      </c>
      <c r="AW19" s="9">
        <v>316.41899999999998</v>
      </c>
      <c r="AX19" s="9">
        <v>667.59100000000001</v>
      </c>
      <c r="AY19" s="9">
        <v>451.12299999999999</v>
      </c>
      <c r="AZ19" s="9">
        <v>235.17</v>
      </c>
      <c r="BA19" s="9">
        <v>215.953</v>
      </c>
      <c r="BB19" s="9">
        <v>86.051000000000002</v>
      </c>
      <c r="BC19" s="9">
        <v>44.369</v>
      </c>
      <c r="BD19" s="9">
        <v>41.682000000000002</v>
      </c>
      <c r="BE19" s="9">
        <v>26.693000000000001</v>
      </c>
      <c r="BF19" s="9">
        <v>20.027999999999999</v>
      </c>
      <c r="BG19" s="9">
        <v>6.6660000000000004</v>
      </c>
      <c r="BH19" s="9">
        <v>15.51</v>
      </c>
      <c r="BI19" s="9">
        <v>11.013</v>
      </c>
      <c r="BJ19" s="9">
        <v>4.4969999999999999</v>
      </c>
      <c r="BK19" s="9">
        <v>11.183</v>
      </c>
      <c r="BL19" s="9">
        <v>9.0139999999999993</v>
      </c>
      <c r="BM19" s="9">
        <v>2.169</v>
      </c>
      <c r="BN19" s="9">
        <v>59.357999999999997</v>
      </c>
      <c r="BO19" s="9">
        <v>24.341000000000001</v>
      </c>
      <c r="BP19" s="9">
        <v>35.017000000000003</v>
      </c>
      <c r="BQ19" s="9">
        <v>405.72199999999998</v>
      </c>
      <c r="BR19" s="9">
        <v>209.971</v>
      </c>
      <c r="BS19" s="9">
        <v>195.751</v>
      </c>
      <c r="BT19" s="9">
        <v>154.262</v>
      </c>
      <c r="BU19" s="9">
        <v>118.88800000000001</v>
      </c>
      <c r="BV19" s="9">
        <v>35.375</v>
      </c>
      <c r="BW19" s="9">
        <v>251.46</v>
      </c>
      <c r="BX19" s="9">
        <v>91.084000000000003</v>
      </c>
      <c r="BY19" s="9">
        <v>160.376</v>
      </c>
      <c r="BZ19" s="9">
        <v>173.30799999999999</v>
      </c>
      <c r="CA19" s="9">
        <v>132.98500000000001</v>
      </c>
      <c r="CB19" s="9">
        <v>40.323</v>
      </c>
      <c r="CC19" s="9">
        <v>277.815</v>
      </c>
      <c r="CD19" s="9">
        <v>102.185</v>
      </c>
      <c r="CE19" s="9">
        <v>175.631</v>
      </c>
      <c r="CF19" s="9">
        <v>266.97000000000003</v>
      </c>
      <c r="CG19" s="9">
        <v>102.09699999999999</v>
      </c>
      <c r="CH19" s="9">
        <v>164.87299999999999</v>
      </c>
      <c r="CI19" s="9">
        <v>2310.5430000000001</v>
      </c>
      <c r="CJ19" s="9">
        <v>1230.992</v>
      </c>
      <c r="CK19" s="9">
        <v>1079.5509999999999</v>
      </c>
      <c r="CL19" s="9">
        <v>1622.9649999999999</v>
      </c>
      <c r="CM19" s="9">
        <v>1034.482</v>
      </c>
      <c r="CN19" s="9">
        <v>588.48400000000004</v>
      </c>
      <c r="CO19" s="9">
        <v>687.57799999999997</v>
      </c>
      <c r="CP19" s="9">
        <v>196.511</v>
      </c>
      <c r="CQ19" s="9">
        <v>491.06700000000001</v>
      </c>
      <c r="CR19" s="9">
        <v>377.21100000000001</v>
      </c>
      <c r="CS19" s="9">
        <v>201.905</v>
      </c>
      <c r="CT19" s="9">
        <v>175.30600000000001</v>
      </c>
      <c r="CU19" s="9">
        <v>70.795000000000002</v>
      </c>
      <c r="CV19" s="9">
        <v>45.478000000000002</v>
      </c>
      <c r="CW19" s="9">
        <v>25.317</v>
      </c>
      <c r="CX19" s="9">
        <v>31.289000000000001</v>
      </c>
      <c r="CY19" s="9">
        <v>25.221</v>
      </c>
      <c r="CZ19" s="9">
        <v>6.0679999999999996</v>
      </c>
      <c r="DA19" s="9">
        <v>16.992000000000001</v>
      </c>
      <c r="DB19" s="9">
        <v>15.144</v>
      </c>
      <c r="DC19" s="9">
        <v>1.8480000000000001</v>
      </c>
      <c r="DD19" s="9">
        <v>14.297000000000001</v>
      </c>
      <c r="DE19" s="9">
        <v>10.077</v>
      </c>
      <c r="DF19" s="9">
        <v>4.22</v>
      </c>
      <c r="DG19" s="9">
        <v>39.506</v>
      </c>
      <c r="DH19" s="9">
        <v>20.257000000000001</v>
      </c>
      <c r="DI19" s="9">
        <v>19.248999999999999</v>
      </c>
      <c r="DJ19" s="9">
        <v>340.14100000000002</v>
      </c>
      <c r="DK19" s="9">
        <v>178.57</v>
      </c>
      <c r="DL19" s="9">
        <v>161.571</v>
      </c>
      <c r="DM19" s="9">
        <v>139.80600000000001</v>
      </c>
      <c r="DN19" s="9">
        <v>104.348</v>
      </c>
      <c r="DO19" s="9">
        <v>35.459000000000003</v>
      </c>
      <c r="DP19" s="9">
        <v>200.334</v>
      </c>
      <c r="DQ19" s="9">
        <v>74.221999999999994</v>
      </c>
      <c r="DR19" s="9">
        <v>126.11199999999999</v>
      </c>
      <c r="DS19" s="9">
        <v>162.328</v>
      </c>
      <c r="DT19" s="9">
        <v>120.801</v>
      </c>
      <c r="DU19" s="9">
        <v>41.527000000000001</v>
      </c>
      <c r="DV19" s="9">
        <v>214.88300000000001</v>
      </c>
      <c r="DW19" s="9">
        <v>81.103999999999999</v>
      </c>
      <c r="DX19" s="9">
        <v>133.779</v>
      </c>
      <c r="DY19" s="9">
        <v>217.32599999999999</v>
      </c>
      <c r="DZ19" s="9">
        <v>89.366</v>
      </c>
      <c r="EA19" s="9">
        <v>127.96</v>
      </c>
      <c r="EB19" s="9">
        <v>807.67100000000005</v>
      </c>
      <c r="EC19" s="9">
        <v>433.834</v>
      </c>
      <c r="ED19" s="9">
        <v>373.83800000000002</v>
      </c>
      <c r="EE19" s="9">
        <v>535.66600000000005</v>
      </c>
      <c r="EF19" s="9">
        <v>357.26</v>
      </c>
      <c r="EG19" s="9">
        <v>178.40600000000001</v>
      </c>
      <c r="EH19" s="9">
        <v>272.00599999999997</v>
      </c>
      <c r="EI19" s="9">
        <v>76.573999999999998</v>
      </c>
      <c r="EJ19" s="9">
        <v>195.43199999999999</v>
      </c>
      <c r="EK19" s="9">
        <v>110.137</v>
      </c>
      <c r="EL19" s="9">
        <v>53.139000000000003</v>
      </c>
      <c r="EM19" s="9">
        <v>56.997999999999998</v>
      </c>
      <c r="EN19" s="9">
        <v>22.236999999999998</v>
      </c>
      <c r="EO19" s="9">
        <v>11.327999999999999</v>
      </c>
      <c r="EP19" s="9">
        <v>10.909000000000001</v>
      </c>
      <c r="EQ19" s="9">
        <v>8.7829999999999995</v>
      </c>
      <c r="ER19" s="9">
        <v>6.6180000000000003</v>
      </c>
      <c r="ES19" s="9">
        <v>2.1659999999999999</v>
      </c>
      <c r="ET19" s="9">
        <v>4.9749999999999996</v>
      </c>
      <c r="EU19" s="9">
        <v>3.05</v>
      </c>
      <c r="EV19" s="9">
        <v>1.925</v>
      </c>
      <c r="EW19" s="9">
        <v>3.8079999999999998</v>
      </c>
      <c r="EX19" s="9">
        <v>3.5670000000000002</v>
      </c>
      <c r="EY19" s="9">
        <v>0.24099999999999999</v>
      </c>
      <c r="EZ19" s="9">
        <v>13.454000000000001</v>
      </c>
      <c r="FA19" s="9">
        <v>4.7110000000000003</v>
      </c>
      <c r="FB19" s="9">
        <v>8.7430000000000003</v>
      </c>
      <c r="FC19" s="9">
        <v>95.655000000000001</v>
      </c>
      <c r="FD19" s="9">
        <v>45.274999999999999</v>
      </c>
      <c r="FE19" s="9">
        <v>50.38</v>
      </c>
      <c r="FF19" s="9">
        <v>30.565999999999999</v>
      </c>
      <c r="FG19" s="9">
        <v>22.751000000000001</v>
      </c>
      <c r="FH19" s="9">
        <v>7.8150000000000004</v>
      </c>
      <c r="FI19" s="9">
        <v>65.088999999999999</v>
      </c>
      <c r="FJ19" s="9">
        <v>22.523</v>
      </c>
      <c r="FK19" s="9">
        <v>42.564999999999998</v>
      </c>
      <c r="FL19" s="9">
        <v>37.6</v>
      </c>
      <c r="FM19" s="9">
        <v>28.140999999999998</v>
      </c>
      <c r="FN19" s="9">
        <v>9.4589999999999996</v>
      </c>
      <c r="FO19" s="9">
        <v>72.537000000000006</v>
      </c>
      <c r="FP19" s="9">
        <v>24.998000000000001</v>
      </c>
      <c r="FQ19" s="9">
        <v>47.539000000000001</v>
      </c>
      <c r="FR19" s="9">
        <v>70.063999999999993</v>
      </c>
      <c r="FS19" s="9">
        <v>25.574000000000002</v>
      </c>
      <c r="FT19" s="9">
        <v>44.49</v>
      </c>
      <c r="FU19" s="9">
        <v>1327.5260000000001</v>
      </c>
      <c r="FV19" s="9">
        <v>738.94799999999998</v>
      </c>
      <c r="FW19" s="9">
        <v>588.57799999999997</v>
      </c>
      <c r="FX19" s="9">
        <v>927.52499999999998</v>
      </c>
      <c r="FY19" s="9">
        <v>618.84400000000005</v>
      </c>
      <c r="FZ19" s="9">
        <v>308.68099999999998</v>
      </c>
      <c r="GA19" s="9">
        <v>400.00099999999998</v>
      </c>
      <c r="GB19" s="9">
        <v>120.104</v>
      </c>
      <c r="GC19" s="9">
        <v>279.89699999999999</v>
      </c>
      <c r="GD19" s="9">
        <v>173.845</v>
      </c>
      <c r="GE19" s="9">
        <v>94.066999999999993</v>
      </c>
      <c r="GF19" s="9">
        <v>79.778000000000006</v>
      </c>
      <c r="GG19" s="9">
        <v>32.633000000000003</v>
      </c>
      <c r="GH19" s="9">
        <v>18.5</v>
      </c>
      <c r="GI19" s="9">
        <v>14.132999999999999</v>
      </c>
      <c r="GJ19" s="9">
        <v>10.887</v>
      </c>
      <c r="GK19" s="9">
        <v>8.9499999999999993</v>
      </c>
      <c r="GL19" s="9">
        <v>1.9359999999999999</v>
      </c>
      <c r="GM19" s="9">
        <v>5.0819999999999999</v>
      </c>
      <c r="GN19" s="9">
        <v>3.831</v>
      </c>
      <c r="GO19" s="9">
        <v>1.25</v>
      </c>
      <c r="GP19" s="9">
        <v>5.8049999999999997</v>
      </c>
      <c r="GQ19" s="9">
        <v>5.1189999999999998</v>
      </c>
      <c r="GR19" s="9">
        <v>0.68600000000000005</v>
      </c>
      <c r="GS19" s="9">
        <v>21.747</v>
      </c>
      <c r="GT19" s="9">
        <v>9.5500000000000007</v>
      </c>
      <c r="GU19" s="9">
        <v>12.196999999999999</v>
      </c>
      <c r="GV19" s="9">
        <v>153.76599999999999</v>
      </c>
      <c r="GW19" s="9">
        <v>82.066000000000003</v>
      </c>
      <c r="GX19" s="9">
        <v>71.700999999999993</v>
      </c>
      <c r="GY19" s="9">
        <v>60.904000000000003</v>
      </c>
      <c r="GZ19" s="9">
        <v>48.238</v>
      </c>
      <c r="HA19" s="9">
        <v>12.667</v>
      </c>
      <c r="HB19" s="9">
        <v>92.861999999999995</v>
      </c>
      <c r="HC19" s="9">
        <v>33.828000000000003</v>
      </c>
      <c r="HD19" s="9">
        <v>59.033999999999999</v>
      </c>
      <c r="HE19" s="9">
        <v>70.215999999999994</v>
      </c>
      <c r="HF19" s="9">
        <v>55.933999999999997</v>
      </c>
      <c r="HG19" s="9">
        <v>14.282</v>
      </c>
      <c r="HH19" s="9">
        <v>103.628</v>
      </c>
      <c r="HI19" s="9">
        <v>38.133000000000003</v>
      </c>
      <c r="HJ19" s="9">
        <v>65.495999999999995</v>
      </c>
      <c r="HK19" s="9">
        <v>97.942999999999998</v>
      </c>
      <c r="HL19" s="9">
        <v>37.658999999999999</v>
      </c>
      <c r="HM19" s="9">
        <v>60.283999999999999</v>
      </c>
      <c r="HN19" s="9">
        <v>240.73400000000001</v>
      </c>
      <c r="HO19" s="9">
        <v>126.872</v>
      </c>
      <c r="HP19" s="9">
        <v>113.861</v>
      </c>
      <c r="HQ19" s="9">
        <v>156.69200000000001</v>
      </c>
      <c r="HR19" s="9">
        <v>102.134</v>
      </c>
      <c r="HS19" s="9">
        <v>54.558</v>
      </c>
      <c r="HT19" s="9">
        <v>84.042000000000002</v>
      </c>
      <c r="HU19" s="9">
        <v>24.739000000000001</v>
      </c>
      <c r="HV19" s="9">
        <v>59.302999999999997</v>
      </c>
      <c r="HW19" s="9">
        <v>40.408000000000001</v>
      </c>
      <c r="HX19" s="9">
        <v>21.135999999999999</v>
      </c>
      <c r="HY19" s="9">
        <v>19.271999999999998</v>
      </c>
      <c r="HZ19" s="9">
        <v>7.0179999999999998</v>
      </c>
      <c r="IA19" s="9">
        <v>4.3490000000000002</v>
      </c>
      <c r="IB19" s="9">
        <v>2.6680000000000001</v>
      </c>
      <c r="IC19" s="9">
        <v>2.4009999999999998</v>
      </c>
      <c r="ID19" s="9">
        <v>1.7629999999999999</v>
      </c>
      <c r="IE19" s="9">
        <v>0.63800000000000001</v>
      </c>
      <c r="IF19" s="9">
        <v>0.78800000000000003</v>
      </c>
      <c r="IG19" s="9">
        <v>0.68300000000000005</v>
      </c>
      <c r="IH19" s="9">
        <v>0.105</v>
      </c>
      <c r="II19" s="9">
        <v>1.613</v>
      </c>
      <c r="IJ19" s="9">
        <v>1.08</v>
      </c>
      <c r="IK19" s="9">
        <v>0.53300000000000003</v>
      </c>
      <c r="IL19" s="9">
        <v>4.6159999999999997</v>
      </c>
      <c r="IM19" s="9">
        <v>2.5859999999999999</v>
      </c>
      <c r="IN19" s="9">
        <v>2.0299999999999998</v>
      </c>
      <c r="IO19" s="9">
        <v>36.405999999999999</v>
      </c>
      <c r="IP19" s="9">
        <v>18.849</v>
      </c>
      <c r="IQ19" s="9">
        <v>17.556999999999999</v>
      </c>
    </row>
    <row r="20" spans="1:251">
      <c r="A20" s="10">
        <v>42095</v>
      </c>
      <c r="B20" s="9">
        <v>928.36900000000003</v>
      </c>
      <c r="C20" s="9">
        <v>1132.3610000000001</v>
      </c>
      <c r="D20" s="9">
        <v>374.91399999999999</v>
      </c>
      <c r="E20" s="9">
        <v>757.447</v>
      </c>
      <c r="F20" s="9">
        <v>541.81799999999998</v>
      </c>
      <c r="G20" s="9">
        <v>297.36399999999998</v>
      </c>
      <c r="H20" s="9">
        <v>244.45400000000001</v>
      </c>
      <c r="I20" s="9">
        <v>82.903999999999996</v>
      </c>
      <c r="J20" s="9">
        <v>46.972999999999999</v>
      </c>
      <c r="K20" s="9">
        <v>35.930999999999997</v>
      </c>
      <c r="L20" s="9">
        <v>22.216999999999999</v>
      </c>
      <c r="M20" s="9">
        <v>17.297999999999998</v>
      </c>
      <c r="N20" s="9">
        <v>4.9180000000000001</v>
      </c>
      <c r="O20" s="9">
        <v>16.199000000000002</v>
      </c>
      <c r="P20" s="9">
        <v>12.218</v>
      </c>
      <c r="Q20" s="9">
        <v>3.9809999999999999</v>
      </c>
      <c r="R20" s="9">
        <v>6.0179999999999998</v>
      </c>
      <c r="S20" s="9">
        <v>5.08</v>
      </c>
      <c r="T20" s="9">
        <v>0.93700000000000006</v>
      </c>
      <c r="U20" s="9">
        <v>60.686999999999998</v>
      </c>
      <c r="V20" s="9">
        <v>29.673999999999999</v>
      </c>
      <c r="W20" s="9">
        <v>31.012</v>
      </c>
      <c r="X20" s="9">
        <v>497.709</v>
      </c>
      <c r="Y20" s="9">
        <v>274.21100000000001</v>
      </c>
      <c r="Z20" s="9">
        <v>223.49700000000001</v>
      </c>
      <c r="AA20" s="9">
        <v>194.74</v>
      </c>
      <c r="AB20" s="9">
        <v>149.642</v>
      </c>
      <c r="AC20" s="9">
        <v>45.097999999999999</v>
      </c>
      <c r="AD20" s="9">
        <v>302.96899999999999</v>
      </c>
      <c r="AE20" s="9">
        <v>124.57</v>
      </c>
      <c r="AF20" s="9">
        <v>178.399</v>
      </c>
      <c r="AG20" s="9">
        <v>210.74700000000001</v>
      </c>
      <c r="AH20" s="9">
        <v>161.636</v>
      </c>
      <c r="AI20" s="9">
        <v>49.110999999999997</v>
      </c>
      <c r="AJ20" s="9">
        <v>331.07100000000003</v>
      </c>
      <c r="AK20" s="9">
        <v>135.72800000000001</v>
      </c>
      <c r="AL20" s="9">
        <v>195.34299999999999</v>
      </c>
      <c r="AM20" s="9">
        <v>319.16800000000001</v>
      </c>
      <c r="AN20" s="9">
        <v>136.78800000000001</v>
      </c>
      <c r="AO20" s="9">
        <v>182.38</v>
      </c>
      <c r="AP20" s="9">
        <v>2984.1849999999999</v>
      </c>
      <c r="AQ20" s="9">
        <v>1605.7919999999999</v>
      </c>
      <c r="AR20" s="9">
        <v>1378.393</v>
      </c>
      <c r="AS20" s="9">
        <v>1988.9190000000001</v>
      </c>
      <c r="AT20" s="9">
        <v>1296.1559999999999</v>
      </c>
      <c r="AU20" s="9">
        <v>692.76300000000003</v>
      </c>
      <c r="AV20" s="9">
        <v>995.26599999999996</v>
      </c>
      <c r="AW20" s="9">
        <v>309.63499999999999</v>
      </c>
      <c r="AX20" s="9">
        <v>685.63</v>
      </c>
      <c r="AY20" s="9">
        <v>437.78</v>
      </c>
      <c r="AZ20" s="9">
        <v>244.17400000000001</v>
      </c>
      <c r="BA20" s="9">
        <v>193.60599999999999</v>
      </c>
      <c r="BB20" s="9">
        <v>63.640999999999998</v>
      </c>
      <c r="BC20" s="9">
        <v>34.707000000000001</v>
      </c>
      <c r="BD20" s="9">
        <v>28.934000000000001</v>
      </c>
      <c r="BE20" s="9">
        <v>17.472999999999999</v>
      </c>
      <c r="BF20" s="9">
        <v>12.797000000000001</v>
      </c>
      <c r="BG20" s="9">
        <v>4.6760000000000002</v>
      </c>
      <c r="BH20" s="9">
        <v>11.744999999999999</v>
      </c>
      <c r="BI20" s="9">
        <v>9.1690000000000005</v>
      </c>
      <c r="BJ20" s="9">
        <v>2.5760000000000001</v>
      </c>
      <c r="BK20" s="9">
        <v>5.7290000000000001</v>
      </c>
      <c r="BL20" s="9">
        <v>3.6280000000000001</v>
      </c>
      <c r="BM20" s="9">
        <v>2.1</v>
      </c>
      <c r="BN20" s="9">
        <v>46.167999999999999</v>
      </c>
      <c r="BO20" s="9">
        <v>21.908999999999999</v>
      </c>
      <c r="BP20" s="9">
        <v>24.257999999999999</v>
      </c>
      <c r="BQ20" s="9">
        <v>405.31700000000001</v>
      </c>
      <c r="BR20" s="9">
        <v>226.60300000000001</v>
      </c>
      <c r="BS20" s="9">
        <v>178.71299999999999</v>
      </c>
      <c r="BT20" s="9">
        <v>162.78700000000001</v>
      </c>
      <c r="BU20" s="9">
        <v>127.834</v>
      </c>
      <c r="BV20" s="9">
        <v>34.953000000000003</v>
      </c>
      <c r="BW20" s="9">
        <v>242.53</v>
      </c>
      <c r="BX20" s="9">
        <v>98.769000000000005</v>
      </c>
      <c r="BY20" s="9">
        <v>143.761</v>
      </c>
      <c r="BZ20" s="9">
        <v>174.999</v>
      </c>
      <c r="CA20" s="9">
        <v>136.554</v>
      </c>
      <c r="CB20" s="9">
        <v>38.445</v>
      </c>
      <c r="CC20" s="9">
        <v>262.78100000000001</v>
      </c>
      <c r="CD20" s="9">
        <v>107.62</v>
      </c>
      <c r="CE20" s="9">
        <v>155.161</v>
      </c>
      <c r="CF20" s="9">
        <v>254.27500000000001</v>
      </c>
      <c r="CG20" s="9">
        <v>107.938</v>
      </c>
      <c r="CH20" s="9">
        <v>146.33699999999999</v>
      </c>
      <c r="CI20" s="9">
        <v>2323.2359999999999</v>
      </c>
      <c r="CJ20" s="9">
        <v>1235.5409999999999</v>
      </c>
      <c r="CK20" s="9">
        <v>1087.6959999999999</v>
      </c>
      <c r="CL20" s="9">
        <v>1636.5350000000001</v>
      </c>
      <c r="CM20" s="9">
        <v>1030.1469999999999</v>
      </c>
      <c r="CN20" s="9">
        <v>606.38800000000003</v>
      </c>
      <c r="CO20" s="9">
        <v>686.70100000000002</v>
      </c>
      <c r="CP20" s="9">
        <v>205.39400000000001</v>
      </c>
      <c r="CQ20" s="9">
        <v>481.30700000000002</v>
      </c>
      <c r="CR20" s="9">
        <v>369.07100000000003</v>
      </c>
      <c r="CS20" s="9">
        <v>193.238</v>
      </c>
      <c r="CT20" s="9">
        <v>175.833</v>
      </c>
      <c r="CU20" s="9">
        <v>69.674000000000007</v>
      </c>
      <c r="CV20" s="9">
        <v>39.499000000000002</v>
      </c>
      <c r="CW20" s="9">
        <v>30.175000000000001</v>
      </c>
      <c r="CX20" s="9">
        <v>19.117999999999999</v>
      </c>
      <c r="CY20" s="9">
        <v>14.984</v>
      </c>
      <c r="CZ20" s="9">
        <v>4.1340000000000003</v>
      </c>
      <c r="DA20" s="9">
        <v>13.462999999999999</v>
      </c>
      <c r="DB20" s="9">
        <v>10.250999999999999</v>
      </c>
      <c r="DC20" s="9">
        <v>3.2120000000000002</v>
      </c>
      <c r="DD20" s="9">
        <v>5.6539999999999999</v>
      </c>
      <c r="DE20" s="9">
        <v>4.7329999999999997</v>
      </c>
      <c r="DF20" s="9">
        <v>0.92100000000000004</v>
      </c>
      <c r="DG20" s="9">
        <v>50.555999999999997</v>
      </c>
      <c r="DH20" s="9">
        <v>24.515000000000001</v>
      </c>
      <c r="DI20" s="9">
        <v>26.041</v>
      </c>
      <c r="DJ20" s="9">
        <v>336.29700000000003</v>
      </c>
      <c r="DK20" s="9">
        <v>174.012</v>
      </c>
      <c r="DL20" s="9">
        <v>162.28399999999999</v>
      </c>
      <c r="DM20" s="9">
        <v>127.568</v>
      </c>
      <c r="DN20" s="9">
        <v>96.186000000000007</v>
      </c>
      <c r="DO20" s="9">
        <v>31.382000000000001</v>
      </c>
      <c r="DP20" s="9">
        <v>208.72900000000001</v>
      </c>
      <c r="DQ20" s="9">
        <v>77.826999999999998</v>
      </c>
      <c r="DR20" s="9">
        <v>130.90199999999999</v>
      </c>
      <c r="DS20" s="9">
        <v>140.15199999999999</v>
      </c>
      <c r="DT20" s="9">
        <v>106.395</v>
      </c>
      <c r="DU20" s="9">
        <v>33.756999999999998</v>
      </c>
      <c r="DV20" s="9">
        <v>228.91900000000001</v>
      </c>
      <c r="DW20" s="9">
        <v>86.843999999999994</v>
      </c>
      <c r="DX20" s="9">
        <v>142.07499999999999</v>
      </c>
      <c r="DY20" s="9">
        <v>222.19300000000001</v>
      </c>
      <c r="DZ20" s="9">
        <v>88.078000000000003</v>
      </c>
      <c r="EA20" s="9">
        <v>134.114</v>
      </c>
      <c r="EB20" s="9">
        <v>807.94</v>
      </c>
      <c r="EC20" s="9">
        <v>431.75700000000001</v>
      </c>
      <c r="ED20" s="9">
        <v>376.18299999999999</v>
      </c>
      <c r="EE20" s="9">
        <v>533.12400000000002</v>
      </c>
      <c r="EF20" s="9">
        <v>352.608</v>
      </c>
      <c r="EG20" s="9">
        <v>180.51499999999999</v>
      </c>
      <c r="EH20" s="9">
        <v>274.81599999999997</v>
      </c>
      <c r="EI20" s="9">
        <v>79.149000000000001</v>
      </c>
      <c r="EJ20" s="9">
        <v>195.66800000000001</v>
      </c>
      <c r="EK20" s="9">
        <v>115.905</v>
      </c>
      <c r="EL20" s="9">
        <v>54.927999999999997</v>
      </c>
      <c r="EM20" s="9">
        <v>60.978000000000002</v>
      </c>
      <c r="EN20" s="9">
        <v>17.960999999999999</v>
      </c>
      <c r="EO20" s="9">
        <v>9.1820000000000004</v>
      </c>
      <c r="EP20" s="9">
        <v>8.7780000000000005</v>
      </c>
      <c r="EQ20" s="9">
        <v>2.9279999999999999</v>
      </c>
      <c r="ER20" s="9">
        <v>2.5720000000000001</v>
      </c>
      <c r="ES20" s="9">
        <v>0.35599999999999998</v>
      </c>
      <c r="ET20" s="9">
        <v>2.4420000000000002</v>
      </c>
      <c r="EU20" s="9">
        <v>2.0859999999999999</v>
      </c>
      <c r="EV20" s="9">
        <v>0.35599999999999998</v>
      </c>
      <c r="EW20" s="9">
        <v>0.48599999999999999</v>
      </c>
      <c r="EX20" s="9">
        <v>0.48599999999999999</v>
      </c>
      <c r="EY20" s="9">
        <v>0</v>
      </c>
      <c r="EZ20" s="9">
        <v>15.032999999999999</v>
      </c>
      <c r="FA20" s="9">
        <v>6.61</v>
      </c>
      <c r="FB20" s="9">
        <v>8.4220000000000006</v>
      </c>
      <c r="FC20" s="9">
        <v>106.589</v>
      </c>
      <c r="FD20" s="9">
        <v>49.698</v>
      </c>
      <c r="FE20" s="9">
        <v>56.890999999999998</v>
      </c>
      <c r="FF20" s="9">
        <v>36.021000000000001</v>
      </c>
      <c r="FG20" s="9">
        <v>27.234000000000002</v>
      </c>
      <c r="FH20" s="9">
        <v>8.7870000000000008</v>
      </c>
      <c r="FI20" s="9">
        <v>70.567999999999998</v>
      </c>
      <c r="FJ20" s="9">
        <v>22.465</v>
      </c>
      <c r="FK20" s="9">
        <v>48.103999999999999</v>
      </c>
      <c r="FL20" s="9">
        <v>37.834000000000003</v>
      </c>
      <c r="FM20" s="9">
        <v>28.69</v>
      </c>
      <c r="FN20" s="9">
        <v>9.1430000000000007</v>
      </c>
      <c r="FO20" s="9">
        <v>78.072000000000003</v>
      </c>
      <c r="FP20" s="9">
        <v>26.236999999999998</v>
      </c>
      <c r="FQ20" s="9">
        <v>51.834000000000003</v>
      </c>
      <c r="FR20" s="9">
        <v>73.010000000000005</v>
      </c>
      <c r="FS20" s="9">
        <v>24.55</v>
      </c>
      <c r="FT20" s="9">
        <v>48.46</v>
      </c>
      <c r="FU20" s="9">
        <v>1312.5170000000001</v>
      </c>
      <c r="FV20" s="9">
        <v>729.75699999999995</v>
      </c>
      <c r="FW20" s="9">
        <v>582.76</v>
      </c>
      <c r="FX20" s="9">
        <v>919.75</v>
      </c>
      <c r="FY20" s="9">
        <v>608.91200000000003</v>
      </c>
      <c r="FZ20" s="9">
        <v>310.83800000000002</v>
      </c>
      <c r="GA20" s="9">
        <v>392.767</v>
      </c>
      <c r="GB20" s="9">
        <v>120.845</v>
      </c>
      <c r="GC20" s="9">
        <v>271.92200000000003</v>
      </c>
      <c r="GD20" s="9">
        <v>177.65199999999999</v>
      </c>
      <c r="GE20" s="9">
        <v>98.507000000000005</v>
      </c>
      <c r="GF20" s="9">
        <v>79.144999999999996</v>
      </c>
      <c r="GG20" s="9">
        <v>32.026000000000003</v>
      </c>
      <c r="GH20" s="9">
        <v>18.888000000000002</v>
      </c>
      <c r="GI20" s="9">
        <v>13.138</v>
      </c>
      <c r="GJ20" s="9">
        <v>10.596</v>
      </c>
      <c r="GK20" s="9">
        <v>8.4969999999999999</v>
      </c>
      <c r="GL20" s="9">
        <v>2.0990000000000002</v>
      </c>
      <c r="GM20" s="9">
        <v>5.452</v>
      </c>
      <c r="GN20" s="9">
        <v>4.1150000000000002</v>
      </c>
      <c r="GO20" s="9">
        <v>1.337</v>
      </c>
      <c r="GP20" s="9">
        <v>5.1440000000000001</v>
      </c>
      <c r="GQ20" s="9">
        <v>4.3810000000000002</v>
      </c>
      <c r="GR20" s="9">
        <v>0.76300000000000001</v>
      </c>
      <c r="GS20" s="9">
        <v>21.43</v>
      </c>
      <c r="GT20" s="9">
        <v>10.391</v>
      </c>
      <c r="GU20" s="9">
        <v>11.039</v>
      </c>
      <c r="GV20" s="9">
        <v>160.726</v>
      </c>
      <c r="GW20" s="9">
        <v>89.253</v>
      </c>
      <c r="GX20" s="9">
        <v>71.472999999999999</v>
      </c>
      <c r="GY20" s="9">
        <v>65.474999999999994</v>
      </c>
      <c r="GZ20" s="9">
        <v>50.024000000000001</v>
      </c>
      <c r="HA20" s="9">
        <v>15.45</v>
      </c>
      <c r="HB20" s="9">
        <v>95.251999999999995</v>
      </c>
      <c r="HC20" s="9">
        <v>39.228999999999999</v>
      </c>
      <c r="HD20" s="9">
        <v>56.023000000000003</v>
      </c>
      <c r="HE20" s="9">
        <v>72.587999999999994</v>
      </c>
      <c r="HF20" s="9">
        <v>55.037999999999997</v>
      </c>
      <c r="HG20" s="9">
        <v>17.55</v>
      </c>
      <c r="HH20" s="9">
        <v>105.06399999999999</v>
      </c>
      <c r="HI20" s="9">
        <v>43.469000000000001</v>
      </c>
      <c r="HJ20" s="9">
        <v>61.594999999999999</v>
      </c>
      <c r="HK20" s="9">
        <v>100.70399999999999</v>
      </c>
      <c r="HL20" s="9">
        <v>43.344000000000001</v>
      </c>
      <c r="HM20" s="9">
        <v>57.36</v>
      </c>
      <c r="HN20" s="9">
        <v>240.23599999999999</v>
      </c>
      <c r="HO20" s="9">
        <v>127.384</v>
      </c>
      <c r="HP20" s="9">
        <v>112.851</v>
      </c>
      <c r="HQ20" s="9">
        <v>153.334</v>
      </c>
      <c r="HR20" s="9">
        <v>101.38200000000001</v>
      </c>
      <c r="HS20" s="9">
        <v>51.951999999999998</v>
      </c>
      <c r="HT20" s="9">
        <v>86.902000000000001</v>
      </c>
      <c r="HU20" s="9">
        <v>26.003</v>
      </c>
      <c r="HV20" s="9">
        <v>60.899000000000001</v>
      </c>
      <c r="HW20" s="9">
        <v>40.837000000000003</v>
      </c>
      <c r="HX20" s="9">
        <v>21.548999999999999</v>
      </c>
      <c r="HY20" s="9">
        <v>19.288</v>
      </c>
      <c r="HZ20" s="9">
        <v>5.702</v>
      </c>
      <c r="IA20" s="9">
        <v>3.121</v>
      </c>
      <c r="IB20" s="9">
        <v>2.5819999999999999</v>
      </c>
      <c r="IC20" s="9">
        <v>1.482</v>
      </c>
      <c r="ID20" s="9">
        <v>1.252</v>
      </c>
      <c r="IE20" s="9">
        <v>0.23</v>
      </c>
      <c r="IF20" s="9">
        <v>1.2130000000000001</v>
      </c>
      <c r="IG20" s="9">
        <v>1.105</v>
      </c>
      <c r="IH20" s="9">
        <v>0.108</v>
      </c>
      <c r="II20" s="9">
        <v>0.26900000000000002</v>
      </c>
      <c r="IJ20" s="9">
        <v>0.14699999999999999</v>
      </c>
      <c r="IK20" s="9">
        <v>0.122</v>
      </c>
      <c r="IL20" s="9">
        <v>4.2210000000000001</v>
      </c>
      <c r="IM20" s="9">
        <v>1.869</v>
      </c>
      <c r="IN20" s="9">
        <v>2.3519999999999999</v>
      </c>
      <c r="IO20" s="9">
        <v>37.874000000000002</v>
      </c>
      <c r="IP20" s="9">
        <v>20.027000000000001</v>
      </c>
      <c r="IQ20" s="9">
        <v>17.846</v>
      </c>
    </row>
    <row r="21" spans="1:251">
      <c r="A21" s="10">
        <v>42125</v>
      </c>
      <c r="B21" s="9">
        <v>943.63199999999995</v>
      </c>
      <c r="C21" s="9">
        <v>1108.251</v>
      </c>
      <c r="D21" s="9">
        <v>361.58300000000003</v>
      </c>
      <c r="E21" s="9">
        <v>746.66800000000001</v>
      </c>
      <c r="F21" s="9">
        <v>541.55499999999995</v>
      </c>
      <c r="G21" s="9">
        <v>293.80900000000003</v>
      </c>
      <c r="H21" s="9">
        <v>247.74600000000001</v>
      </c>
      <c r="I21" s="9">
        <v>91.953000000000003</v>
      </c>
      <c r="J21" s="9">
        <v>60.072000000000003</v>
      </c>
      <c r="K21" s="9">
        <v>31.88</v>
      </c>
      <c r="L21" s="9">
        <v>40.695999999999998</v>
      </c>
      <c r="M21" s="9">
        <v>34.226999999999997</v>
      </c>
      <c r="N21" s="9">
        <v>6.4690000000000003</v>
      </c>
      <c r="O21" s="9">
        <v>21.082000000000001</v>
      </c>
      <c r="P21" s="9">
        <v>17.061</v>
      </c>
      <c r="Q21" s="9">
        <v>4.0209999999999999</v>
      </c>
      <c r="R21" s="9">
        <v>19.614000000000001</v>
      </c>
      <c r="S21" s="9">
        <v>17.167000000000002</v>
      </c>
      <c r="T21" s="9">
        <v>2.448</v>
      </c>
      <c r="U21" s="9">
        <v>51.256999999999998</v>
      </c>
      <c r="V21" s="9">
        <v>25.844999999999999</v>
      </c>
      <c r="W21" s="9">
        <v>25.411000000000001</v>
      </c>
      <c r="X21" s="9">
        <v>489.73</v>
      </c>
      <c r="Y21" s="9">
        <v>262.49400000000003</v>
      </c>
      <c r="Z21" s="9">
        <v>227.23599999999999</v>
      </c>
      <c r="AA21" s="9">
        <v>193.05500000000001</v>
      </c>
      <c r="AB21" s="9">
        <v>148.49700000000001</v>
      </c>
      <c r="AC21" s="9">
        <v>44.558</v>
      </c>
      <c r="AD21" s="9">
        <v>296.67599999999999</v>
      </c>
      <c r="AE21" s="9">
        <v>113.997</v>
      </c>
      <c r="AF21" s="9">
        <v>182.679</v>
      </c>
      <c r="AG21" s="9">
        <v>219.691</v>
      </c>
      <c r="AH21" s="9">
        <v>170.24</v>
      </c>
      <c r="AI21" s="9">
        <v>49.451000000000001</v>
      </c>
      <c r="AJ21" s="9">
        <v>321.86399999999998</v>
      </c>
      <c r="AK21" s="9">
        <v>123.569</v>
      </c>
      <c r="AL21" s="9">
        <v>198.29499999999999</v>
      </c>
      <c r="AM21" s="9">
        <v>317.75700000000001</v>
      </c>
      <c r="AN21" s="9">
        <v>131.05699999999999</v>
      </c>
      <c r="AO21" s="9">
        <v>186.7</v>
      </c>
      <c r="AP21" s="9">
        <v>3002.15</v>
      </c>
      <c r="AQ21" s="9">
        <v>1618.037</v>
      </c>
      <c r="AR21" s="9">
        <v>1384.1130000000001</v>
      </c>
      <c r="AS21" s="9">
        <v>1982.2249999999999</v>
      </c>
      <c r="AT21" s="9">
        <v>1293.971</v>
      </c>
      <c r="AU21" s="9">
        <v>688.255</v>
      </c>
      <c r="AV21" s="9">
        <v>1019.925</v>
      </c>
      <c r="AW21" s="9">
        <v>324.06700000000001</v>
      </c>
      <c r="AX21" s="9">
        <v>695.85799999999995</v>
      </c>
      <c r="AY21" s="9">
        <v>465.53399999999999</v>
      </c>
      <c r="AZ21" s="9">
        <v>251.39500000000001</v>
      </c>
      <c r="BA21" s="9">
        <v>214.13900000000001</v>
      </c>
      <c r="BB21" s="9">
        <v>85.39</v>
      </c>
      <c r="BC21" s="9">
        <v>44.9</v>
      </c>
      <c r="BD21" s="9">
        <v>40.49</v>
      </c>
      <c r="BE21" s="9">
        <v>29.029</v>
      </c>
      <c r="BF21" s="9">
        <v>20.042999999999999</v>
      </c>
      <c r="BG21" s="9">
        <v>8.9860000000000007</v>
      </c>
      <c r="BH21" s="9">
        <v>16.834</v>
      </c>
      <c r="BI21" s="9">
        <v>9.859</v>
      </c>
      <c r="BJ21" s="9">
        <v>6.9749999999999996</v>
      </c>
      <c r="BK21" s="9">
        <v>12.196</v>
      </c>
      <c r="BL21" s="9">
        <v>10.183999999999999</v>
      </c>
      <c r="BM21" s="9">
        <v>2.0110000000000001</v>
      </c>
      <c r="BN21" s="9">
        <v>56.360999999999997</v>
      </c>
      <c r="BO21" s="9">
        <v>24.856999999999999</v>
      </c>
      <c r="BP21" s="9">
        <v>31.503</v>
      </c>
      <c r="BQ21" s="9">
        <v>414.03500000000003</v>
      </c>
      <c r="BR21" s="9">
        <v>225.94499999999999</v>
      </c>
      <c r="BS21" s="9">
        <v>188.089</v>
      </c>
      <c r="BT21" s="9">
        <v>164.29499999999999</v>
      </c>
      <c r="BU21" s="9">
        <v>127.38200000000001</v>
      </c>
      <c r="BV21" s="9">
        <v>36.912999999999997</v>
      </c>
      <c r="BW21" s="9">
        <v>249.739</v>
      </c>
      <c r="BX21" s="9">
        <v>98.563000000000002</v>
      </c>
      <c r="BY21" s="9">
        <v>151.17599999999999</v>
      </c>
      <c r="BZ21" s="9">
        <v>188.64699999999999</v>
      </c>
      <c r="CA21" s="9">
        <v>142.74799999999999</v>
      </c>
      <c r="CB21" s="9">
        <v>45.9</v>
      </c>
      <c r="CC21" s="9">
        <v>276.887</v>
      </c>
      <c r="CD21" s="9">
        <v>108.648</v>
      </c>
      <c r="CE21" s="9">
        <v>168.239</v>
      </c>
      <c r="CF21" s="9">
        <v>266.57299999999998</v>
      </c>
      <c r="CG21" s="9">
        <v>108.422</v>
      </c>
      <c r="CH21" s="9">
        <v>158.15100000000001</v>
      </c>
      <c r="CI21" s="9">
        <v>2347.6799999999998</v>
      </c>
      <c r="CJ21" s="9">
        <v>1240.674</v>
      </c>
      <c r="CK21" s="9">
        <v>1107.0050000000001</v>
      </c>
      <c r="CL21" s="9">
        <v>1655.393</v>
      </c>
      <c r="CM21" s="9">
        <v>1044.7339999999999</v>
      </c>
      <c r="CN21" s="9">
        <v>610.65899999999999</v>
      </c>
      <c r="CO21" s="9">
        <v>692.28700000000003</v>
      </c>
      <c r="CP21" s="9">
        <v>195.94</v>
      </c>
      <c r="CQ21" s="9">
        <v>496.346</v>
      </c>
      <c r="CR21" s="9">
        <v>367.67</v>
      </c>
      <c r="CS21" s="9">
        <v>199.078</v>
      </c>
      <c r="CT21" s="9">
        <v>168.59200000000001</v>
      </c>
      <c r="CU21" s="9">
        <v>69.138000000000005</v>
      </c>
      <c r="CV21" s="9">
        <v>42.420999999999999</v>
      </c>
      <c r="CW21" s="9">
        <v>26.716999999999999</v>
      </c>
      <c r="CX21" s="9">
        <v>29.283999999999999</v>
      </c>
      <c r="CY21" s="9">
        <v>24.922000000000001</v>
      </c>
      <c r="CZ21" s="9">
        <v>4.3620000000000001</v>
      </c>
      <c r="DA21" s="9">
        <v>17.245999999999999</v>
      </c>
      <c r="DB21" s="9">
        <v>14.773999999999999</v>
      </c>
      <c r="DC21" s="9">
        <v>2.4729999999999999</v>
      </c>
      <c r="DD21" s="9">
        <v>12.038</v>
      </c>
      <c r="DE21" s="9">
        <v>10.148</v>
      </c>
      <c r="DF21" s="9">
        <v>1.89</v>
      </c>
      <c r="DG21" s="9">
        <v>39.853999999999999</v>
      </c>
      <c r="DH21" s="9">
        <v>17.498999999999999</v>
      </c>
      <c r="DI21" s="9">
        <v>22.353999999999999</v>
      </c>
      <c r="DJ21" s="9">
        <v>332.63</v>
      </c>
      <c r="DK21" s="9">
        <v>177.8</v>
      </c>
      <c r="DL21" s="9">
        <v>154.83000000000001</v>
      </c>
      <c r="DM21" s="9">
        <v>139.10300000000001</v>
      </c>
      <c r="DN21" s="9">
        <v>104.4</v>
      </c>
      <c r="DO21" s="9">
        <v>34.703000000000003</v>
      </c>
      <c r="DP21" s="9">
        <v>193.52699999999999</v>
      </c>
      <c r="DQ21" s="9">
        <v>73.400000000000006</v>
      </c>
      <c r="DR21" s="9">
        <v>120.127</v>
      </c>
      <c r="DS21" s="9">
        <v>159.83500000000001</v>
      </c>
      <c r="DT21" s="9">
        <v>121.211</v>
      </c>
      <c r="DU21" s="9">
        <v>38.624000000000002</v>
      </c>
      <c r="DV21" s="9">
        <v>207.83500000000001</v>
      </c>
      <c r="DW21" s="9">
        <v>77.867000000000004</v>
      </c>
      <c r="DX21" s="9">
        <v>129.96799999999999</v>
      </c>
      <c r="DY21" s="9">
        <v>210.773</v>
      </c>
      <c r="DZ21" s="9">
        <v>88.174000000000007</v>
      </c>
      <c r="EA21" s="9">
        <v>122.599</v>
      </c>
      <c r="EB21" s="9">
        <v>810.42600000000004</v>
      </c>
      <c r="EC21" s="9">
        <v>433.52100000000002</v>
      </c>
      <c r="ED21" s="9">
        <v>376.90499999999997</v>
      </c>
      <c r="EE21" s="9">
        <v>527.96400000000006</v>
      </c>
      <c r="EF21" s="9">
        <v>347.58600000000001</v>
      </c>
      <c r="EG21" s="9">
        <v>180.37799999999999</v>
      </c>
      <c r="EH21" s="9">
        <v>282.46199999999999</v>
      </c>
      <c r="EI21" s="9">
        <v>85.935000000000002</v>
      </c>
      <c r="EJ21" s="9">
        <v>196.52699999999999</v>
      </c>
      <c r="EK21" s="9">
        <v>136.41399999999999</v>
      </c>
      <c r="EL21" s="9">
        <v>69.347999999999999</v>
      </c>
      <c r="EM21" s="9">
        <v>67.066000000000003</v>
      </c>
      <c r="EN21" s="9">
        <v>33.820999999999998</v>
      </c>
      <c r="EO21" s="9">
        <v>20.116</v>
      </c>
      <c r="EP21" s="9">
        <v>13.705</v>
      </c>
      <c r="EQ21" s="9">
        <v>11.196</v>
      </c>
      <c r="ER21" s="9">
        <v>9.3789999999999996</v>
      </c>
      <c r="ES21" s="9">
        <v>1.8169999999999999</v>
      </c>
      <c r="ET21" s="9">
        <v>6.5250000000000004</v>
      </c>
      <c r="EU21" s="9">
        <v>5.1849999999999996</v>
      </c>
      <c r="EV21" s="9">
        <v>1.34</v>
      </c>
      <c r="EW21" s="9">
        <v>4.6710000000000003</v>
      </c>
      <c r="EX21" s="9">
        <v>4.194</v>
      </c>
      <c r="EY21" s="9">
        <v>0.47699999999999998</v>
      </c>
      <c r="EZ21" s="9">
        <v>22.625</v>
      </c>
      <c r="FA21" s="9">
        <v>10.737</v>
      </c>
      <c r="FB21" s="9">
        <v>11.888</v>
      </c>
      <c r="FC21" s="9">
        <v>120.361</v>
      </c>
      <c r="FD21" s="9">
        <v>61.121000000000002</v>
      </c>
      <c r="FE21" s="9">
        <v>59.238999999999997</v>
      </c>
      <c r="FF21" s="9">
        <v>41.433999999999997</v>
      </c>
      <c r="FG21" s="9">
        <v>31.672000000000001</v>
      </c>
      <c r="FH21" s="9">
        <v>9.7629999999999999</v>
      </c>
      <c r="FI21" s="9">
        <v>78.926000000000002</v>
      </c>
      <c r="FJ21" s="9">
        <v>29.45</v>
      </c>
      <c r="FK21" s="9">
        <v>49.476999999999997</v>
      </c>
      <c r="FL21" s="9">
        <v>48.252000000000002</v>
      </c>
      <c r="FM21" s="9">
        <v>36.902999999999999</v>
      </c>
      <c r="FN21" s="9">
        <v>11.349</v>
      </c>
      <c r="FO21" s="9">
        <v>88.162000000000006</v>
      </c>
      <c r="FP21" s="9">
        <v>32.444000000000003</v>
      </c>
      <c r="FQ21" s="9">
        <v>55.716999999999999</v>
      </c>
      <c r="FR21" s="9">
        <v>85.450999999999993</v>
      </c>
      <c r="FS21" s="9">
        <v>34.634999999999998</v>
      </c>
      <c r="FT21" s="9">
        <v>50.816000000000003</v>
      </c>
      <c r="FU21" s="9">
        <v>1344.43</v>
      </c>
      <c r="FV21" s="9">
        <v>743.01099999999997</v>
      </c>
      <c r="FW21" s="9">
        <v>601.41899999999998</v>
      </c>
      <c r="FX21" s="9">
        <v>942.65599999999995</v>
      </c>
      <c r="FY21" s="9">
        <v>619.80600000000004</v>
      </c>
      <c r="FZ21" s="9">
        <v>322.85000000000002</v>
      </c>
      <c r="GA21" s="9">
        <v>401.774</v>
      </c>
      <c r="GB21" s="9">
        <v>123.205</v>
      </c>
      <c r="GC21" s="9">
        <v>278.56900000000002</v>
      </c>
      <c r="GD21" s="9">
        <v>204.45500000000001</v>
      </c>
      <c r="GE21" s="9">
        <v>112.11799999999999</v>
      </c>
      <c r="GF21" s="9">
        <v>92.337000000000003</v>
      </c>
      <c r="GG21" s="9">
        <v>39.993000000000002</v>
      </c>
      <c r="GH21" s="9">
        <v>24.521000000000001</v>
      </c>
      <c r="GI21" s="9">
        <v>15.472</v>
      </c>
      <c r="GJ21" s="9">
        <v>20.298999999999999</v>
      </c>
      <c r="GK21" s="9">
        <v>15.977</v>
      </c>
      <c r="GL21" s="9">
        <v>4.3209999999999997</v>
      </c>
      <c r="GM21" s="9">
        <v>8.5470000000000006</v>
      </c>
      <c r="GN21" s="9">
        <v>6.4089999999999998</v>
      </c>
      <c r="GO21" s="9">
        <v>2.137</v>
      </c>
      <c r="GP21" s="9">
        <v>11.752000000000001</v>
      </c>
      <c r="GQ21" s="9">
        <v>9.5679999999999996</v>
      </c>
      <c r="GR21" s="9">
        <v>2.1840000000000002</v>
      </c>
      <c r="GS21" s="9">
        <v>19.693999999999999</v>
      </c>
      <c r="GT21" s="9">
        <v>8.5429999999999993</v>
      </c>
      <c r="GU21" s="9">
        <v>11.151</v>
      </c>
      <c r="GV21" s="9">
        <v>176.50899999999999</v>
      </c>
      <c r="GW21" s="9">
        <v>95.212000000000003</v>
      </c>
      <c r="GX21" s="9">
        <v>81.296000000000006</v>
      </c>
      <c r="GY21" s="9">
        <v>78.742000000000004</v>
      </c>
      <c r="GZ21" s="9">
        <v>59.552999999999997</v>
      </c>
      <c r="HA21" s="9">
        <v>19.190000000000001</v>
      </c>
      <c r="HB21" s="9">
        <v>97.766000000000005</v>
      </c>
      <c r="HC21" s="9">
        <v>35.658999999999999</v>
      </c>
      <c r="HD21" s="9">
        <v>62.106999999999999</v>
      </c>
      <c r="HE21" s="9">
        <v>94.908000000000001</v>
      </c>
      <c r="HF21" s="9">
        <v>72.42</v>
      </c>
      <c r="HG21" s="9">
        <v>22.488</v>
      </c>
      <c r="HH21" s="9">
        <v>109.548</v>
      </c>
      <c r="HI21" s="9">
        <v>39.698</v>
      </c>
      <c r="HJ21" s="9">
        <v>69.849999999999994</v>
      </c>
      <c r="HK21" s="9">
        <v>106.313</v>
      </c>
      <c r="HL21" s="9">
        <v>42.069000000000003</v>
      </c>
      <c r="HM21" s="9">
        <v>64.244</v>
      </c>
      <c r="HN21" s="9">
        <v>239.84399999999999</v>
      </c>
      <c r="HO21" s="9">
        <v>126.65900000000001</v>
      </c>
      <c r="HP21" s="9">
        <v>113.184</v>
      </c>
      <c r="HQ21" s="9">
        <v>152.76300000000001</v>
      </c>
      <c r="HR21" s="9">
        <v>100.036</v>
      </c>
      <c r="HS21" s="9">
        <v>52.726999999999997</v>
      </c>
      <c r="HT21" s="9">
        <v>87.081000000000003</v>
      </c>
      <c r="HU21" s="9">
        <v>26.623000000000001</v>
      </c>
      <c r="HV21" s="9">
        <v>60.457999999999998</v>
      </c>
      <c r="HW21" s="9">
        <v>42.637999999999998</v>
      </c>
      <c r="HX21" s="9">
        <v>21.282</v>
      </c>
      <c r="HY21" s="9">
        <v>21.356000000000002</v>
      </c>
      <c r="HZ21" s="9">
        <v>8.1720000000000006</v>
      </c>
      <c r="IA21" s="9">
        <v>4.1109999999999998</v>
      </c>
      <c r="IB21" s="9">
        <v>4.0609999999999999</v>
      </c>
      <c r="IC21" s="9">
        <v>2.339</v>
      </c>
      <c r="ID21" s="9">
        <v>1.6359999999999999</v>
      </c>
      <c r="IE21" s="9">
        <v>0.70299999999999996</v>
      </c>
      <c r="IF21" s="9">
        <v>1.6819999999999999</v>
      </c>
      <c r="IG21" s="9">
        <v>1.0780000000000001</v>
      </c>
      <c r="IH21" s="9">
        <v>0.60499999999999998</v>
      </c>
      <c r="II21" s="9">
        <v>0.65600000000000003</v>
      </c>
      <c r="IJ21" s="9">
        <v>0.55800000000000005</v>
      </c>
      <c r="IK21" s="9">
        <v>9.8000000000000004E-2</v>
      </c>
      <c r="IL21" s="9">
        <v>5.8330000000000002</v>
      </c>
      <c r="IM21" s="9">
        <v>2.476</v>
      </c>
      <c r="IN21" s="9">
        <v>3.3580000000000001</v>
      </c>
      <c r="IO21" s="9">
        <v>38.332000000000001</v>
      </c>
      <c r="IP21" s="9">
        <v>19.131</v>
      </c>
      <c r="IQ21" s="9">
        <v>19.201000000000001</v>
      </c>
    </row>
    <row r="22" spans="1:251">
      <c r="A22" s="10">
        <v>42156</v>
      </c>
      <c r="B22" s="9">
        <v>957.29499999999996</v>
      </c>
      <c r="C22" s="9">
        <v>1101.4469999999999</v>
      </c>
      <c r="D22" s="9">
        <v>356.55</v>
      </c>
      <c r="E22" s="9">
        <v>744.89700000000005</v>
      </c>
      <c r="F22" s="9">
        <v>531.91200000000003</v>
      </c>
      <c r="G22" s="9">
        <v>291.34199999999998</v>
      </c>
      <c r="H22" s="9">
        <v>240.56899999999999</v>
      </c>
      <c r="I22" s="9">
        <v>82.802000000000007</v>
      </c>
      <c r="J22" s="9">
        <v>52.95</v>
      </c>
      <c r="K22" s="9">
        <v>29.852</v>
      </c>
      <c r="L22" s="9">
        <v>32.143000000000001</v>
      </c>
      <c r="M22" s="9">
        <v>26.387</v>
      </c>
      <c r="N22" s="9">
        <v>5.7560000000000002</v>
      </c>
      <c r="O22" s="9">
        <v>19.358000000000001</v>
      </c>
      <c r="P22" s="9">
        <v>15.071</v>
      </c>
      <c r="Q22" s="9">
        <v>4.2869999999999999</v>
      </c>
      <c r="R22" s="9">
        <v>12.784000000000001</v>
      </c>
      <c r="S22" s="9">
        <v>11.316000000000001</v>
      </c>
      <c r="T22" s="9">
        <v>1.4690000000000001</v>
      </c>
      <c r="U22" s="9">
        <v>50.658999999999999</v>
      </c>
      <c r="V22" s="9">
        <v>26.562999999999999</v>
      </c>
      <c r="W22" s="9">
        <v>24.097000000000001</v>
      </c>
      <c r="X22" s="9">
        <v>487.72399999999999</v>
      </c>
      <c r="Y22" s="9">
        <v>263.49700000000001</v>
      </c>
      <c r="Z22" s="9">
        <v>224.22800000000001</v>
      </c>
      <c r="AA22" s="9">
        <v>191.197</v>
      </c>
      <c r="AB22" s="9">
        <v>138.60900000000001</v>
      </c>
      <c r="AC22" s="9">
        <v>52.588000000000001</v>
      </c>
      <c r="AD22" s="9">
        <v>296.52699999999999</v>
      </c>
      <c r="AE22" s="9">
        <v>124.88800000000001</v>
      </c>
      <c r="AF22" s="9">
        <v>171.63900000000001</v>
      </c>
      <c r="AG22" s="9">
        <v>213.92599999999999</v>
      </c>
      <c r="AH22" s="9">
        <v>157.05099999999999</v>
      </c>
      <c r="AI22" s="9">
        <v>56.875999999999998</v>
      </c>
      <c r="AJ22" s="9">
        <v>317.98500000000001</v>
      </c>
      <c r="AK22" s="9">
        <v>134.292</v>
      </c>
      <c r="AL22" s="9">
        <v>183.69399999999999</v>
      </c>
      <c r="AM22" s="9">
        <v>315.88499999999999</v>
      </c>
      <c r="AN22" s="9">
        <v>139.959</v>
      </c>
      <c r="AO22" s="9">
        <v>175.92599999999999</v>
      </c>
      <c r="AP22" s="9">
        <v>2990.4110000000001</v>
      </c>
      <c r="AQ22" s="9">
        <v>1615.3520000000001</v>
      </c>
      <c r="AR22" s="9">
        <v>1375.059</v>
      </c>
      <c r="AS22" s="9">
        <v>1968.8810000000001</v>
      </c>
      <c r="AT22" s="9">
        <v>1288.0989999999999</v>
      </c>
      <c r="AU22" s="9">
        <v>680.78200000000004</v>
      </c>
      <c r="AV22" s="9">
        <v>1021.53</v>
      </c>
      <c r="AW22" s="9">
        <v>327.25200000000001</v>
      </c>
      <c r="AX22" s="9">
        <v>694.27800000000002</v>
      </c>
      <c r="AY22" s="9">
        <v>481.34699999999998</v>
      </c>
      <c r="AZ22" s="9">
        <v>266.42099999999999</v>
      </c>
      <c r="BA22" s="9">
        <v>214.92599999999999</v>
      </c>
      <c r="BB22" s="9">
        <v>96.051000000000002</v>
      </c>
      <c r="BC22" s="9">
        <v>56.841999999999999</v>
      </c>
      <c r="BD22" s="9">
        <v>39.207999999999998</v>
      </c>
      <c r="BE22" s="9">
        <v>40.770000000000003</v>
      </c>
      <c r="BF22" s="9">
        <v>31.943000000000001</v>
      </c>
      <c r="BG22" s="9">
        <v>8.8260000000000005</v>
      </c>
      <c r="BH22" s="9">
        <v>20.298999999999999</v>
      </c>
      <c r="BI22" s="9">
        <v>13.461</v>
      </c>
      <c r="BJ22" s="9">
        <v>6.8369999999999997</v>
      </c>
      <c r="BK22" s="9">
        <v>20.471</v>
      </c>
      <c r="BL22" s="9">
        <v>18.481999999999999</v>
      </c>
      <c r="BM22" s="9">
        <v>1.9890000000000001</v>
      </c>
      <c r="BN22" s="9">
        <v>55.280999999999999</v>
      </c>
      <c r="BO22" s="9">
        <v>24.899000000000001</v>
      </c>
      <c r="BP22" s="9">
        <v>30.382000000000001</v>
      </c>
      <c r="BQ22" s="9">
        <v>424.48500000000001</v>
      </c>
      <c r="BR22" s="9">
        <v>232.63300000000001</v>
      </c>
      <c r="BS22" s="9">
        <v>191.852</v>
      </c>
      <c r="BT22" s="9">
        <v>169.11</v>
      </c>
      <c r="BU22" s="9">
        <v>134.99</v>
      </c>
      <c r="BV22" s="9">
        <v>34.119999999999997</v>
      </c>
      <c r="BW22" s="9">
        <v>255.375</v>
      </c>
      <c r="BX22" s="9">
        <v>97.643000000000001</v>
      </c>
      <c r="BY22" s="9">
        <v>157.732</v>
      </c>
      <c r="BZ22" s="9">
        <v>199.62899999999999</v>
      </c>
      <c r="CA22" s="9">
        <v>159.09800000000001</v>
      </c>
      <c r="CB22" s="9">
        <v>40.530999999999999</v>
      </c>
      <c r="CC22" s="9">
        <v>281.71800000000002</v>
      </c>
      <c r="CD22" s="9">
        <v>107.32299999999999</v>
      </c>
      <c r="CE22" s="9">
        <v>174.39500000000001</v>
      </c>
      <c r="CF22" s="9">
        <v>275.67399999999998</v>
      </c>
      <c r="CG22" s="9">
        <v>111.105</v>
      </c>
      <c r="CH22" s="9">
        <v>164.56899999999999</v>
      </c>
      <c r="CI22" s="9">
        <v>2341.7629999999999</v>
      </c>
      <c r="CJ22" s="9">
        <v>1233.537</v>
      </c>
      <c r="CK22" s="9">
        <v>1108.2260000000001</v>
      </c>
      <c r="CL22" s="9">
        <v>1653.4010000000001</v>
      </c>
      <c r="CM22" s="9">
        <v>1031.0920000000001</v>
      </c>
      <c r="CN22" s="9">
        <v>622.30899999999997</v>
      </c>
      <c r="CO22" s="9">
        <v>688.36199999999997</v>
      </c>
      <c r="CP22" s="9">
        <v>202.44499999999999</v>
      </c>
      <c r="CQ22" s="9">
        <v>485.91699999999997</v>
      </c>
      <c r="CR22" s="9">
        <v>366.3</v>
      </c>
      <c r="CS22" s="9">
        <v>189.596</v>
      </c>
      <c r="CT22" s="9">
        <v>176.70400000000001</v>
      </c>
      <c r="CU22" s="9">
        <v>56.470999999999997</v>
      </c>
      <c r="CV22" s="9">
        <v>30.613</v>
      </c>
      <c r="CW22" s="9">
        <v>25.859000000000002</v>
      </c>
      <c r="CX22" s="9">
        <v>21.077000000000002</v>
      </c>
      <c r="CY22" s="9">
        <v>17.158999999999999</v>
      </c>
      <c r="CZ22" s="9">
        <v>3.9180000000000001</v>
      </c>
      <c r="DA22" s="9">
        <v>11.497999999999999</v>
      </c>
      <c r="DB22" s="9">
        <v>9.3010000000000002</v>
      </c>
      <c r="DC22" s="9">
        <v>2.1970000000000001</v>
      </c>
      <c r="DD22" s="9">
        <v>9.5790000000000006</v>
      </c>
      <c r="DE22" s="9">
        <v>7.8570000000000002</v>
      </c>
      <c r="DF22" s="9">
        <v>1.722</v>
      </c>
      <c r="DG22" s="9">
        <v>35.393999999999998</v>
      </c>
      <c r="DH22" s="9">
        <v>13.454000000000001</v>
      </c>
      <c r="DI22" s="9">
        <v>21.94</v>
      </c>
      <c r="DJ22" s="9">
        <v>331.834</v>
      </c>
      <c r="DK22" s="9">
        <v>168.77699999999999</v>
      </c>
      <c r="DL22" s="9">
        <v>163.05699999999999</v>
      </c>
      <c r="DM22" s="9">
        <v>136.755</v>
      </c>
      <c r="DN22" s="9">
        <v>100.613</v>
      </c>
      <c r="DO22" s="9">
        <v>36.142000000000003</v>
      </c>
      <c r="DP22" s="9">
        <v>195.07900000000001</v>
      </c>
      <c r="DQ22" s="9">
        <v>68.165000000000006</v>
      </c>
      <c r="DR22" s="9">
        <v>126.914</v>
      </c>
      <c r="DS22" s="9">
        <v>152.44300000000001</v>
      </c>
      <c r="DT22" s="9">
        <v>113.242</v>
      </c>
      <c r="DU22" s="9">
        <v>39.200000000000003</v>
      </c>
      <c r="DV22" s="9">
        <v>213.857</v>
      </c>
      <c r="DW22" s="9">
        <v>76.352999999999994</v>
      </c>
      <c r="DX22" s="9">
        <v>137.50399999999999</v>
      </c>
      <c r="DY22" s="9">
        <v>206.577</v>
      </c>
      <c r="DZ22" s="9">
        <v>77.465999999999994</v>
      </c>
      <c r="EA22" s="9">
        <v>129.11099999999999</v>
      </c>
      <c r="EB22" s="9">
        <v>804.97900000000004</v>
      </c>
      <c r="EC22" s="9">
        <v>424.37900000000002</v>
      </c>
      <c r="ED22" s="9">
        <v>380.6</v>
      </c>
      <c r="EE22" s="9">
        <v>517.39200000000005</v>
      </c>
      <c r="EF22" s="9">
        <v>339.91399999999999</v>
      </c>
      <c r="EG22" s="9">
        <v>177.47800000000001</v>
      </c>
      <c r="EH22" s="9">
        <v>287.58699999999999</v>
      </c>
      <c r="EI22" s="9">
        <v>84.465000000000003</v>
      </c>
      <c r="EJ22" s="9">
        <v>203.12200000000001</v>
      </c>
      <c r="EK22" s="9">
        <v>128.89500000000001</v>
      </c>
      <c r="EL22" s="9">
        <v>66.271000000000001</v>
      </c>
      <c r="EM22" s="9">
        <v>62.624000000000002</v>
      </c>
      <c r="EN22" s="9">
        <v>29.331</v>
      </c>
      <c r="EO22" s="9">
        <v>17.251000000000001</v>
      </c>
      <c r="EP22" s="9">
        <v>12.08</v>
      </c>
      <c r="EQ22" s="9">
        <v>9.0350000000000001</v>
      </c>
      <c r="ER22" s="9">
        <v>7.524</v>
      </c>
      <c r="ES22" s="9">
        <v>1.5109999999999999</v>
      </c>
      <c r="ET22" s="9">
        <v>5.3259999999999996</v>
      </c>
      <c r="EU22" s="9">
        <v>4.5069999999999997</v>
      </c>
      <c r="EV22" s="9">
        <v>0.82</v>
      </c>
      <c r="EW22" s="9">
        <v>3.7080000000000002</v>
      </c>
      <c r="EX22" s="9">
        <v>3.0169999999999999</v>
      </c>
      <c r="EY22" s="9">
        <v>0.69099999999999995</v>
      </c>
      <c r="EZ22" s="9">
        <v>20.295999999999999</v>
      </c>
      <c r="FA22" s="9">
        <v>9.7270000000000003</v>
      </c>
      <c r="FB22" s="9">
        <v>10.569000000000001</v>
      </c>
      <c r="FC22" s="9">
        <v>115.482</v>
      </c>
      <c r="FD22" s="9">
        <v>57.945</v>
      </c>
      <c r="FE22" s="9">
        <v>57.536999999999999</v>
      </c>
      <c r="FF22" s="9">
        <v>32.362000000000002</v>
      </c>
      <c r="FG22" s="9">
        <v>25.713000000000001</v>
      </c>
      <c r="FH22" s="9">
        <v>6.6479999999999997</v>
      </c>
      <c r="FI22" s="9">
        <v>83.12</v>
      </c>
      <c r="FJ22" s="9">
        <v>32.231999999999999</v>
      </c>
      <c r="FK22" s="9">
        <v>50.889000000000003</v>
      </c>
      <c r="FL22" s="9">
        <v>38.738999999999997</v>
      </c>
      <c r="FM22" s="9">
        <v>30.757999999999999</v>
      </c>
      <c r="FN22" s="9">
        <v>7.9809999999999999</v>
      </c>
      <c r="FO22" s="9">
        <v>90.156000000000006</v>
      </c>
      <c r="FP22" s="9">
        <v>35.512999999999998</v>
      </c>
      <c r="FQ22" s="9">
        <v>54.643000000000001</v>
      </c>
      <c r="FR22" s="9">
        <v>88.447000000000003</v>
      </c>
      <c r="FS22" s="9">
        <v>36.738</v>
      </c>
      <c r="FT22" s="9">
        <v>51.707999999999998</v>
      </c>
      <c r="FU22" s="9">
        <v>1323.752</v>
      </c>
      <c r="FV22" s="9">
        <v>732.553</v>
      </c>
      <c r="FW22" s="9">
        <v>591.19899999999996</v>
      </c>
      <c r="FX22" s="9">
        <v>926.404</v>
      </c>
      <c r="FY22" s="9">
        <v>616.77499999999998</v>
      </c>
      <c r="FZ22" s="9">
        <v>309.62900000000002</v>
      </c>
      <c r="GA22" s="9">
        <v>397.34800000000001</v>
      </c>
      <c r="GB22" s="9">
        <v>115.77800000000001</v>
      </c>
      <c r="GC22" s="9">
        <v>281.57</v>
      </c>
      <c r="GD22" s="9">
        <v>201.864</v>
      </c>
      <c r="GE22" s="9">
        <v>109.288</v>
      </c>
      <c r="GF22" s="9">
        <v>92.575999999999993</v>
      </c>
      <c r="GG22" s="9">
        <v>32.558</v>
      </c>
      <c r="GH22" s="9">
        <v>17.337</v>
      </c>
      <c r="GI22" s="9">
        <v>15.221</v>
      </c>
      <c r="GJ22" s="9">
        <v>13.121</v>
      </c>
      <c r="GK22" s="9">
        <v>10.087</v>
      </c>
      <c r="GL22" s="9">
        <v>3.0339999999999998</v>
      </c>
      <c r="GM22" s="9">
        <v>9.6690000000000005</v>
      </c>
      <c r="GN22" s="9">
        <v>7.3520000000000003</v>
      </c>
      <c r="GO22" s="9">
        <v>2.3159999999999998</v>
      </c>
      <c r="GP22" s="9">
        <v>3.452</v>
      </c>
      <c r="GQ22" s="9">
        <v>2.7349999999999999</v>
      </c>
      <c r="GR22" s="9">
        <v>0.71699999999999997</v>
      </c>
      <c r="GS22" s="9">
        <v>19.437000000000001</v>
      </c>
      <c r="GT22" s="9">
        <v>7.25</v>
      </c>
      <c r="GU22" s="9">
        <v>12.186999999999999</v>
      </c>
      <c r="GV22" s="9">
        <v>182.00299999999999</v>
      </c>
      <c r="GW22" s="9">
        <v>99.728999999999999</v>
      </c>
      <c r="GX22" s="9">
        <v>82.274000000000001</v>
      </c>
      <c r="GY22" s="9">
        <v>82.762</v>
      </c>
      <c r="GZ22" s="9">
        <v>62.862000000000002</v>
      </c>
      <c r="HA22" s="9">
        <v>19.899999999999999</v>
      </c>
      <c r="HB22" s="9">
        <v>99.241</v>
      </c>
      <c r="HC22" s="9">
        <v>36.866999999999997</v>
      </c>
      <c r="HD22" s="9">
        <v>62.374000000000002</v>
      </c>
      <c r="HE22" s="9">
        <v>93.49</v>
      </c>
      <c r="HF22" s="9">
        <v>70.879000000000005</v>
      </c>
      <c r="HG22" s="9">
        <v>22.611000000000001</v>
      </c>
      <c r="HH22" s="9">
        <v>108.374</v>
      </c>
      <c r="HI22" s="9">
        <v>38.408999999999999</v>
      </c>
      <c r="HJ22" s="9">
        <v>69.965000000000003</v>
      </c>
      <c r="HK22" s="9">
        <v>108.91</v>
      </c>
      <c r="HL22" s="9">
        <v>44.219000000000001</v>
      </c>
      <c r="HM22" s="9">
        <v>64.691000000000003</v>
      </c>
      <c r="HN22" s="9">
        <v>239.92099999999999</v>
      </c>
      <c r="HO22" s="9">
        <v>126.937</v>
      </c>
      <c r="HP22" s="9">
        <v>112.98399999999999</v>
      </c>
      <c r="HQ22" s="9">
        <v>152.30099999999999</v>
      </c>
      <c r="HR22" s="9">
        <v>98.516000000000005</v>
      </c>
      <c r="HS22" s="9">
        <v>53.784999999999997</v>
      </c>
      <c r="HT22" s="9">
        <v>87.619</v>
      </c>
      <c r="HU22" s="9">
        <v>28.42</v>
      </c>
      <c r="HV22" s="9">
        <v>59.198999999999998</v>
      </c>
      <c r="HW22" s="9">
        <v>45.744</v>
      </c>
      <c r="HX22" s="9">
        <v>22.824999999999999</v>
      </c>
      <c r="HY22" s="9">
        <v>22.919</v>
      </c>
      <c r="HZ22" s="9">
        <v>7.7590000000000003</v>
      </c>
      <c r="IA22" s="9">
        <v>4.3289999999999997</v>
      </c>
      <c r="IB22" s="9">
        <v>3.431</v>
      </c>
      <c r="IC22" s="9">
        <v>2.4369999999999998</v>
      </c>
      <c r="ID22" s="9">
        <v>1.627</v>
      </c>
      <c r="IE22" s="9">
        <v>0.81</v>
      </c>
      <c r="IF22" s="9">
        <v>1.3640000000000001</v>
      </c>
      <c r="IG22" s="9">
        <v>0.872</v>
      </c>
      <c r="IH22" s="9">
        <v>0.49199999999999999</v>
      </c>
      <c r="II22" s="9">
        <v>1.073</v>
      </c>
      <c r="IJ22" s="9">
        <v>0.755</v>
      </c>
      <c r="IK22" s="9">
        <v>0.31900000000000001</v>
      </c>
      <c r="IL22" s="9">
        <v>5.3220000000000001</v>
      </c>
      <c r="IM22" s="9">
        <v>2.702</v>
      </c>
      <c r="IN22" s="9">
        <v>2.62</v>
      </c>
      <c r="IO22" s="9">
        <v>41.095999999999997</v>
      </c>
      <c r="IP22" s="9">
        <v>20.331</v>
      </c>
      <c r="IQ22" s="9">
        <v>20.765000000000001</v>
      </c>
    </row>
    <row r="23" spans="1:251">
      <c r="A23" s="10">
        <v>42186</v>
      </c>
      <c r="B23" s="9">
        <v>973.99699999999996</v>
      </c>
      <c r="C23" s="9">
        <v>1083.7190000000001</v>
      </c>
      <c r="D23" s="9">
        <v>339.90100000000001</v>
      </c>
      <c r="E23" s="9">
        <v>743.81799999999998</v>
      </c>
      <c r="F23" s="9">
        <v>562.76199999999994</v>
      </c>
      <c r="G23" s="9">
        <v>306.54000000000002</v>
      </c>
      <c r="H23" s="9">
        <v>256.221</v>
      </c>
      <c r="I23" s="9">
        <v>91.14</v>
      </c>
      <c r="J23" s="9">
        <v>50.125999999999998</v>
      </c>
      <c r="K23" s="9">
        <v>41.014000000000003</v>
      </c>
      <c r="L23" s="9">
        <v>36.722000000000001</v>
      </c>
      <c r="M23" s="9">
        <v>25.533000000000001</v>
      </c>
      <c r="N23" s="9">
        <v>11.189</v>
      </c>
      <c r="O23" s="9">
        <v>21.538</v>
      </c>
      <c r="P23" s="9">
        <v>15.667</v>
      </c>
      <c r="Q23" s="9">
        <v>5.8710000000000004</v>
      </c>
      <c r="R23" s="9">
        <v>15.183999999999999</v>
      </c>
      <c r="S23" s="9">
        <v>9.8659999999999997</v>
      </c>
      <c r="T23" s="9">
        <v>5.3179999999999996</v>
      </c>
      <c r="U23" s="9">
        <v>54.417000000000002</v>
      </c>
      <c r="V23" s="9">
        <v>24.593</v>
      </c>
      <c r="W23" s="9">
        <v>29.824000000000002</v>
      </c>
      <c r="X23" s="9">
        <v>513.803</v>
      </c>
      <c r="Y23" s="9">
        <v>280.524</v>
      </c>
      <c r="Z23" s="9">
        <v>233.279</v>
      </c>
      <c r="AA23" s="9">
        <v>200.726</v>
      </c>
      <c r="AB23" s="9">
        <v>145.529</v>
      </c>
      <c r="AC23" s="9">
        <v>55.197000000000003</v>
      </c>
      <c r="AD23" s="9">
        <v>313.077</v>
      </c>
      <c r="AE23" s="9">
        <v>134.995</v>
      </c>
      <c r="AF23" s="9">
        <v>178.08199999999999</v>
      </c>
      <c r="AG23" s="9">
        <v>227.922</v>
      </c>
      <c r="AH23" s="9">
        <v>163.797</v>
      </c>
      <c r="AI23" s="9">
        <v>64.125</v>
      </c>
      <c r="AJ23" s="9">
        <v>334.84</v>
      </c>
      <c r="AK23" s="9">
        <v>142.744</v>
      </c>
      <c r="AL23" s="9">
        <v>192.096</v>
      </c>
      <c r="AM23" s="9">
        <v>334.61599999999999</v>
      </c>
      <c r="AN23" s="9">
        <v>150.66300000000001</v>
      </c>
      <c r="AO23" s="9">
        <v>183.953</v>
      </c>
      <c r="AP23" s="9">
        <v>2992.2339999999999</v>
      </c>
      <c r="AQ23" s="9">
        <v>1619.319</v>
      </c>
      <c r="AR23" s="9">
        <v>1372.915</v>
      </c>
      <c r="AS23" s="9">
        <v>1996.3009999999999</v>
      </c>
      <c r="AT23" s="9">
        <v>1307.0229999999999</v>
      </c>
      <c r="AU23" s="9">
        <v>689.27800000000002</v>
      </c>
      <c r="AV23" s="9">
        <v>995.93299999999999</v>
      </c>
      <c r="AW23" s="9">
        <v>312.29599999999999</v>
      </c>
      <c r="AX23" s="9">
        <v>683.63699999999994</v>
      </c>
      <c r="AY23" s="9">
        <v>464.11</v>
      </c>
      <c r="AZ23" s="9">
        <v>256.11500000000001</v>
      </c>
      <c r="BA23" s="9">
        <v>207.995</v>
      </c>
      <c r="BB23" s="9">
        <v>93.888000000000005</v>
      </c>
      <c r="BC23" s="9">
        <v>54.985999999999997</v>
      </c>
      <c r="BD23" s="9">
        <v>38.902000000000001</v>
      </c>
      <c r="BE23" s="9">
        <v>38.235999999999997</v>
      </c>
      <c r="BF23" s="9">
        <v>29.916</v>
      </c>
      <c r="BG23" s="9">
        <v>8.32</v>
      </c>
      <c r="BH23" s="9">
        <v>20.504999999999999</v>
      </c>
      <c r="BI23" s="9">
        <v>15.144</v>
      </c>
      <c r="BJ23" s="9">
        <v>5.3609999999999998</v>
      </c>
      <c r="BK23" s="9">
        <v>17.731000000000002</v>
      </c>
      <c r="BL23" s="9">
        <v>14.772</v>
      </c>
      <c r="BM23" s="9">
        <v>2.9590000000000001</v>
      </c>
      <c r="BN23" s="9">
        <v>55.652000000000001</v>
      </c>
      <c r="BO23" s="9">
        <v>25.07</v>
      </c>
      <c r="BP23" s="9">
        <v>30.582000000000001</v>
      </c>
      <c r="BQ23" s="9">
        <v>416.11900000000003</v>
      </c>
      <c r="BR23" s="9">
        <v>225.959</v>
      </c>
      <c r="BS23" s="9">
        <v>190.16</v>
      </c>
      <c r="BT23" s="9">
        <v>159.07400000000001</v>
      </c>
      <c r="BU23" s="9">
        <v>127.514</v>
      </c>
      <c r="BV23" s="9">
        <v>31.56</v>
      </c>
      <c r="BW23" s="9">
        <v>257.04500000000002</v>
      </c>
      <c r="BX23" s="9">
        <v>98.444999999999993</v>
      </c>
      <c r="BY23" s="9">
        <v>158.6</v>
      </c>
      <c r="BZ23" s="9">
        <v>186.12200000000001</v>
      </c>
      <c r="CA23" s="9">
        <v>147.75399999999999</v>
      </c>
      <c r="CB23" s="9">
        <v>38.369</v>
      </c>
      <c r="CC23" s="9">
        <v>277.988</v>
      </c>
      <c r="CD23" s="9">
        <v>108.361</v>
      </c>
      <c r="CE23" s="9">
        <v>169.62700000000001</v>
      </c>
      <c r="CF23" s="9">
        <v>277.55</v>
      </c>
      <c r="CG23" s="9">
        <v>113.589</v>
      </c>
      <c r="CH23" s="9">
        <v>163.96100000000001</v>
      </c>
      <c r="CI23" s="9">
        <v>2335.415</v>
      </c>
      <c r="CJ23" s="9">
        <v>1235.6089999999999</v>
      </c>
      <c r="CK23" s="9">
        <v>1099.806</v>
      </c>
      <c r="CL23" s="9">
        <v>1648.095</v>
      </c>
      <c r="CM23" s="9">
        <v>1026.5139999999999</v>
      </c>
      <c r="CN23" s="9">
        <v>621.58100000000002</v>
      </c>
      <c r="CO23" s="9">
        <v>687.32</v>
      </c>
      <c r="CP23" s="9">
        <v>209.095</v>
      </c>
      <c r="CQ23" s="9">
        <v>478.22399999999999</v>
      </c>
      <c r="CR23" s="9">
        <v>363.31400000000002</v>
      </c>
      <c r="CS23" s="9">
        <v>194.827</v>
      </c>
      <c r="CT23" s="9">
        <v>168.48699999999999</v>
      </c>
      <c r="CU23" s="9">
        <v>73.509</v>
      </c>
      <c r="CV23" s="9">
        <v>42.234000000000002</v>
      </c>
      <c r="CW23" s="9">
        <v>31.274999999999999</v>
      </c>
      <c r="CX23" s="9">
        <v>34.186</v>
      </c>
      <c r="CY23" s="9">
        <v>25.632999999999999</v>
      </c>
      <c r="CZ23" s="9">
        <v>8.5519999999999996</v>
      </c>
      <c r="DA23" s="9">
        <v>20.5</v>
      </c>
      <c r="DB23" s="9">
        <v>15.997999999999999</v>
      </c>
      <c r="DC23" s="9">
        <v>4.5019999999999998</v>
      </c>
      <c r="DD23" s="9">
        <v>13.686</v>
      </c>
      <c r="DE23" s="9">
        <v>9.6359999999999992</v>
      </c>
      <c r="DF23" s="9">
        <v>4.05</v>
      </c>
      <c r="DG23" s="9">
        <v>39.323</v>
      </c>
      <c r="DH23" s="9">
        <v>16.600999999999999</v>
      </c>
      <c r="DI23" s="9">
        <v>22.722000000000001</v>
      </c>
      <c r="DJ23" s="9">
        <v>319.84100000000001</v>
      </c>
      <c r="DK23" s="9">
        <v>170.08</v>
      </c>
      <c r="DL23" s="9">
        <v>149.761</v>
      </c>
      <c r="DM23" s="9">
        <v>131.54300000000001</v>
      </c>
      <c r="DN23" s="9">
        <v>93.445999999999998</v>
      </c>
      <c r="DO23" s="9">
        <v>38.097000000000001</v>
      </c>
      <c r="DP23" s="9">
        <v>188.298</v>
      </c>
      <c r="DQ23" s="9">
        <v>76.634</v>
      </c>
      <c r="DR23" s="9">
        <v>111.664</v>
      </c>
      <c r="DS23" s="9">
        <v>159.535</v>
      </c>
      <c r="DT23" s="9">
        <v>114.179</v>
      </c>
      <c r="DU23" s="9">
        <v>45.356000000000002</v>
      </c>
      <c r="DV23" s="9">
        <v>203.779</v>
      </c>
      <c r="DW23" s="9">
        <v>80.647999999999996</v>
      </c>
      <c r="DX23" s="9">
        <v>123.13</v>
      </c>
      <c r="DY23" s="9">
        <v>208.798</v>
      </c>
      <c r="DZ23" s="9">
        <v>92.631</v>
      </c>
      <c r="EA23" s="9">
        <v>116.167</v>
      </c>
      <c r="EB23" s="9">
        <v>799.82799999999997</v>
      </c>
      <c r="EC23" s="9">
        <v>419.298</v>
      </c>
      <c r="ED23" s="9">
        <v>380.53</v>
      </c>
      <c r="EE23" s="9">
        <v>522.60699999999997</v>
      </c>
      <c r="EF23" s="9">
        <v>340.95299999999997</v>
      </c>
      <c r="EG23" s="9">
        <v>181.654</v>
      </c>
      <c r="EH23" s="9">
        <v>277.22000000000003</v>
      </c>
      <c r="EI23" s="9">
        <v>78.344999999999999</v>
      </c>
      <c r="EJ23" s="9">
        <v>198.876</v>
      </c>
      <c r="EK23" s="9">
        <v>132.76900000000001</v>
      </c>
      <c r="EL23" s="9">
        <v>67.828000000000003</v>
      </c>
      <c r="EM23" s="9">
        <v>64.941000000000003</v>
      </c>
      <c r="EN23" s="9">
        <v>27.11</v>
      </c>
      <c r="EO23" s="9">
        <v>14.288</v>
      </c>
      <c r="EP23" s="9">
        <v>12.821999999999999</v>
      </c>
      <c r="EQ23" s="9">
        <v>11.868</v>
      </c>
      <c r="ER23" s="9">
        <v>8.7590000000000003</v>
      </c>
      <c r="ES23" s="9">
        <v>3.109</v>
      </c>
      <c r="ET23" s="9">
        <v>6.9820000000000002</v>
      </c>
      <c r="EU23" s="9">
        <v>4.7430000000000003</v>
      </c>
      <c r="EV23" s="9">
        <v>2.2389999999999999</v>
      </c>
      <c r="EW23" s="9">
        <v>4.8860000000000001</v>
      </c>
      <c r="EX23" s="9">
        <v>4.016</v>
      </c>
      <c r="EY23" s="9">
        <v>0.86899999999999999</v>
      </c>
      <c r="EZ23" s="9">
        <v>15.242000000000001</v>
      </c>
      <c r="FA23" s="9">
        <v>5.5279999999999996</v>
      </c>
      <c r="FB23" s="9">
        <v>9.7129999999999992</v>
      </c>
      <c r="FC23" s="9">
        <v>120.629</v>
      </c>
      <c r="FD23" s="9">
        <v>61.588000000000001</v>
      </c>
      <c r="FE23" s="9">
        <v>59.04</v>
      </c>
      <c r="FF23" s="9">
        <v>41.268000000000001</v>
      </c>
      <c r="FG23" s="9">
        <v>32.659999999999997</v>
      </c>
      <c r="FH23" s="9">
        <v>8.6080000000000005</v>
      </c>
      <c r="FI23" s="9">
        <v>79.361000000000004</v>
      </c>
      <c r="FJ23" s="9">
        <v>28.928000000000001</v>
      </c>
      <c r="FK23" s="9">
        <v>50.433</v>
      </c>
      <c r="FL23" s="9">
        <v>48.203000000000003</v>
      </c>
      <c r="FM23" s="9">
        <v>37.128</v>
      </c>
      <c r="FN23" s="9">
        <v>11.074999999999999</v>
      </c>
      <c r="FO23" s="9">
        <v>84.566999999999993</v>
      </c>
      <c r="FP23" s="9">
        <v>30.7</v>
      </c>
      <c r="FQ23" s="9">
        <v>53.866999999999997</v>
      </c>
      <c r="FR23" s="9">
        <v>86.343000000000004</v>
      </c>
      <c r="FS23" s="9">
        <v>33.670999999999999</v>
      </c>
      <c r="FT23" s="9">
        <v>52.671999999999997</v>
      </c>
      <c r="FU23" s="9">
        <v>1318.0360000000001</v>
      </c>
      <c r="FV23" s="9">
        <v>733.32</v>
      </c>
      <c r="FW23" s="9">
        <v>584.71600000000001</v>
      </c>
      <c r="FX23" s="9">
        <v>918.77800000000002</v>
      </c>
      <c r="FY23" s="9">
        <v>612.68399999999997</v>
      </c>
      <c r="FZ23" s="9">
        <v>306.09399999999999</v>
      </c>
      <c r="GA23" s="9">
        <v>399.25799999999998</v>
      </c>
      <c r="GB23" s="9">
        <v>120.636</v>
      </c>
      <c r="GC23" s="9">
        <v>278.62200000000001</v>
      </c>
      <c r="GD23" s="9">
        <v>197.75899999999999</v>
      </c>
      <c r="GE23" s="9">
        <v>107.163</v>
      </c>
      <c r="GF23" s="9">
        <v>90.594999999999999</v>
      </c>
      <c r="GG23" s="9">
        <v>39.732999999999997</v>
      </c>
      <c r="GH23" s="9">
        <v>23.899000000000001</v>
      </c>
      <c r="GI23" s="9">
        <v>15.834</v>
      </c>
      <c r="GJ23" s="9">
        <v>16.216999999999999</v>
      </c>
      <c r="GK23" s="9">
        <v>13.077999999999999</v>
      </c>
      <c r="GL23" s="9">
        <v>3.14</v>
      </c>
      <c r="GM23" s="9">
        <v>8.5399999999999991</v>
      </c>
      <c r="GN23" s="9">
        <v>6.6790000000000003</v>
      </c>
      <c r="GO23" s="9">
        <v>1.8620000000000001</v>
      </c>
      <c r="GP23" s="9">
        <v>7.6769999999999996</v>
      </c>
      <c r="GQ23" s="9">
        <v>6.399</v>
      </c>
      <c r="GR23" s="9">
        <v>1.278</v>
      </c>
      <c r="GS23" s="9">
        <v>23.515000000000001</v>
      </c>
      <c r="GT23" s="9">
        <v>10.821</v>
      </c>
      <c r="GU23" s="9">
        <v>12.694000000000001</v>
      </c>
      <c r="GV23" s="9">
        <v>172.92699999999999</v>
      </c>
      <c r="GW23" s="9">
        <v>92.369</v>
      </c>
      <c r="GX23" s="9">
        <v>80.558000000000007</v>
      </c>
      <c r="GY23" s="9">
        <v>67.143000000000001</v>
      </c>
      <c r="GZ23" s="9">
        <v>53.301000000000002</v>
      </c>
      <c r="HA23" s="9">
        <v>13.843</v>
      </c>
      <c r="HB23" s="9">
        <v>105.783</v>
      </c>
      <c r="HC23" s="9">
        <v>39.067999999999998</v>
      </c>
      <c r="HD23" s="9">
        <v>66.715000000000003</v>
      </c>
      <c r="HE23" s="9">
        <v>79.143000000000001</v>
      </c>
      <c r="HF23" s="9">
        <v>62.161000000000001</v>
      </c>
      <c r="HG23" s="9">
        <v>16.981999999999999</v>
      </c>
      <c r="HH23" s="9">
        <v>118.616</v>
      </c>
      <c r="HI23" s="9">
        <v>45.002000000000002</v>
      </c>
      <c r="HJ23" s="9">
        <v>73.613</v>
      </c>
      <c r="HK23" s="9">
        <v>114.324</v>
      </c>
      <c r="HL23" s="9">
        <v>45.747</v>
      </c>
      <c r="HM23" s="9">
        <v>68.576999999999998</v>
      </c>
      <c r="HN23" s="9">
        <v>238.96799999999999</v>
      </c>
      <c r="HO23" s="9">
        <v>126.919</v>
      </c>
      <c r="HP23" s="9">
        <v>112.05</v>
      </c>
      <c r="HQ23" s="9">
        <v>154.10900000000001</v>
      </c>
      <c r="HR23" s="9">
        <v>100.569</v>
      </c>
      <c r="HS23" s="9">
        <v>53.54</v>
      </c>
      <c r="HT23" s="9">
        <v>84.858999999999995</v>
      </c>
      <c r="HU23" s="9">
        <v>26.349</v>
      </c>
      <c r="HV23" s="9">
        <v>58.51</v>
      </c>
      <c r="HW23" s="9">
        <v>39.473999999999997</v>
      </c>
      <c r="HX23" s="9">
        <v>20.731999999999999</v>
      </c>
      <c r="HY23" s="9">
        <v>18.742000000000001</v>
      </c>
      <c r="HZ23" s="9">
        <v>6.492</v>
      </c>
      <c r="IA23" s="9">
        <v>2.7330000000000001</v>
      </c>
      <c r="IB23" s="9">
        <v>3.7589999999999999</v>
      </c>
      <c r="IC23" s="9">
        <v>1.7110000000000001</v>
      </c>
      <c r="ID23" s="9">
        <v>1.0529999999999999</v>
      </c>
      <c r="IE23" s="9">
        <v>0.65700000000000003</v>
      </c>
      <c r="IF23" s="9">
        <v>0.96299999999999997</v>
      </c>
      <c r="IG23" s="9">
        <v>0.39200000000000002</v>
      </c>
      <c r="IH23" s="9">
        <v>0.57099999999999995</v>
      </c>
      <c r="II23" s="9">
        <v>0.747</v>
      </c>
      <c r="IJ23" s="9">
        <v>0.66100000000000003</v>
      </c>
      <c r="IK23" s="9">
        <v>8.5999999999999993E-2</v>
      </c>
      <c r="IL23" s="9">
        <v>4.782</v>
      </c>
      <c r="IM23" s="9">
        <v>1.68</v>
      </c>
      <c r="IN23" s="9">
        <v>3.1019999999999999</v>
      </c>
      <c r="IO23" s="9">
        <v>36.457999999999998</v>
      </c>
      <c r="IP23" s="9">
        <v>19.335000000000001</v>
      </c>
      <c r="IQ23" s="9">
        <v>17.123000000000001</v>
      </c>
    </row>
    <row r="24" spans="1:251">
      <c r="A24" s="10">
        <v>42217</v>
      </c>
      <c r="B24" s="9">
        <v>958.04300000000001</v>
      </c>
      <c r="C24" s="9">
        <v>1103.992</v>
      </c>
      <c r="D24" s="9">
        <v>340.00799999999998</v>
      </c>
      <c r="E24" s="9">
        <v>763.98400000000004</v>
      </c>
      <c r="F24" s="9">
        <v>548.85900000000004</v>
      </c>
      <c r="G24" s="9">
        <v>289.14299999999997</v>
      </c>
      <c r="H24" s="9">
        <v>259.71499999999997</v>
      </c>
      <c r="I24" s="9">
        <v>96.813000000000002</v>
      </c>
      <c r="J24" s="9">
        <v>57.131</v>
      </c>
      <c r="K24" s="9">
        <v>39.680999999999997</v>
      </c>
      <c r="L24" s="9">
        <v>34.944000000000003</v>
      </c>
      <c r="M24" s="9">
        <v>29.527000000000001</v>
      </c>
      <c r="N24" s="9">
        <v>5.4180000000000001</v>
      </c>
      <c r="O24" s="9">
        <v>19.533999999999999</v>
      </c>
      <c r="P24" s="9">
        <v>15.769</v>
      </c>
      <c r="Q24" s="9">
        <v>3.7650000000000001</v>
      </c>
      <c r="R24" s="9">
        <v>15.41</v>
      </c>
      <c r="S24" s="9">
        <v>13.757999999999999</v>
      </c>
      <c r="T24" s="9">
        <v>1.6519999999999999</v>
      </c>
      <c r="U24" s="9">
        <v>61.869</v>
      </c>
      <c r="V24" s="9">
        <v>27.605</v>
      </c>
      <c r="W24" s="9">
        <v>34.264000000000003</v>
      </c>
      <c r="X24" s="9">
        <v>494.05900000000003</v>
      </c>
      <c r="Y24" s="9">
        <v>256.93299999999999</v>
      </c>
      <c r="Z24" s="9">
        <v>237.126</v>
      </c>
      <c r="AA24" s="9">
        <v>193.84200000000001</v>
      </c>
      <c r="AB24" s="9">
        <v>137.32</v>
      </c>
      <c r="AC24" s="9">
        <v>56.521999999999998</v>
      </c>
      <c r="AD24" s="9">
        <v>300.21699999999998</v>
      </c>
      <c r="AE24" s="9">
        <v>119.613</v>
      </c>
      <c r="AF24" s="9">
        <v>180.60400000000001</v>
      </c>
      <c r="AG24" s="9">
        <v>218.49799999999999</v>
      </c>
      <c r="AH24" s="9">
        <v>157.006</v>
      </c>
      <c r="AI24" s="9">
        <v>61.491</v>
      </c>
      <c r="AJ24" s="9">
        <v>330.36099999999999</v>
      </c>
      <c r="AK24" s="9">
        <v>132.137</v>
      </c>
      <c r="AL24" s="9">
        <v>198.22399999999999</v>
      </c>
      <c r="AM24" s="9">
        <v>319.75099999999998</v>
      </c>
      <c r="AN24" s="9">
        <v>135.38200000000001</v>
      </c>
      <c r="AO24" s="9">
        <v>184.369</v>
      </c>
      <c r="AP24" s="9">
        <v>2960.3939999999998</v>
      </c>
      <c r="AQ24" s="9">
        <v>1601.249</v>
      </c>
      <c r="AR24" s="9">
        <v>1359.146</v>
      </c>
      <c r="AS24" s="9">
        <v>1960.902</v>
      </c>
      <c r="AT24" s="9">
        <v>1289.0160000000001</v>
      </c>
      <c r="AU24" s="9">
        <v>671.88599999999997</v>
      </c>
      <c r="AV24" s="9">
        <v>999.49199999999996</v>
      </c>
      <c r="AW24" s="9">
        <v>312.233</v>
      </c>
      <c r="AX24" s="9">
        <v>687.25900000000001</v>
      </c>
      <c r="AY24" s="9">
        <v>445.666</v>
      </c>
      <c r="AZ24" s="9">
        <v>244.285</v>
      </c>
      <c r="BA24" s="9">
        <v>201.381</v>
      </c>
      <c r="BB24" s="9">
        <v>88.74</v>
      </c>
      <c r="BC24" s="9">
        <v>51.009</v>
      </c>
      <c r="BD24" s="9">
        <v>37.731000000000002</v>
      </c>
      <c r="BE24" s="9">
        <v>32.496000000000002</v>
      </c>
      <c r="BF24" s="9">
        <v>28.611000000000001</v>
      </c>
      <c r="BG24" s="9">
        <v>3.8849999999999998</v>
      </c>
      <c r="BH24" s="9">
        <v>10.644</v>
      </c>
      <c r="BI24" s="9">
        <v>8.8819999999999997</v>
      </c>
      <c r="BJ24" s="9">
        <v>1.762</v>
      </c>
      <c r="BK24" s="9">
        <v>21.852</v>
      </c>
      <c r="BL24" s="9">
        <v>19.728999999999999</v>
      </c>
      <c r="BM24" s="9">
        <v>2.1230000000000002</v>
      </c>
      <c r="BN24" s="9">
        <v>56.244</v>
      </c>
      <c r="BO24" s="9">
        <v>22.398</v>
      </c>
      <c r="BP24" s="9">
        <v>33.845999999999997</v>
      </c>
      <c r="BQ24" s="9">
        <v>397.27199999999999</v>
      </c>
      <c r="BR24" s="9">
        <v>213.84700000000001</v>
      </c>
      <c r="BS24" s="9">
        <v>183.42400000000001</v>
      </c>
      <c r="BT24" s="9">
        <v>151.06</v>
      </c>
      <c r="BU24" s="9">
        <v>120.464</v>
      </c>
      <c r="BV24" s="9">
        <v>30.596</v>
      </c>
      <c r="BW24" s="9">
        <v>246.21199999999999</v>
      </c>
      <c r="BX24" s="9">
        <v>93.382999999999996</v>
      </c>
      <c r="BY24" s="9">
        <v>152.828</v>
      </c>
      <c r="BZ24" s="9">
        <v>175.41900000000001</v>
      </c>
      <c r="CA24" s="9">
        <v>142.09399999999999</v>
      </c>
      <c r="CB24" s="9">
        <v>33.325000000000003</v>
      </c>
      <c r="CC24" s="9">
        <v>270.24700000000001</v>
      </c>
      <c r="CD24" s="9">
        <v>102.191</v>
      </c>
      <c r="CE24" s="9">
        <v>168.05600000000001</v>
      </c>
      <c r="CF24" s="9">
        <v>256.85599999999999</v>
      </c>
      <c r="CG24" s="9">
        <v>102.265</v>
      </c>
      <c r="CH24" s="9">
        <v>154.59</v>
      </c>
      <c r="CI24" s="9">
        <v>2333.998</v>
      </c>
      <c r="CJ24" s="9">
        <v>1237.0039999999999</v>
      </c>
      <c r="CK24" s="9">
        <v>1096.9929999999999</v>
      </c>
      <c r="CL24" s="9">
        <v>1624.874</v>
      </c>
      <c r="CM24" s="9">
        <v>1028.079</v>
      </c>
      <c r="CN24" s="9">
        <v>596.79499999999996</v>
      </c>
      <c r="CO24" s="9">
        <v>709.12400000000002</v>
      </c>
      <c r="CP24" s="9">
        <v>208.92500000000001</v>
      </c>
      <c r="CQ24" s="9">
        <v>500.19799999999998</v>
      </c>
      <c r="CR24" s="9">
        <v>355.40199999999999</v>
      </c>
      <c r="CS24" s="9">
        <v>183.82900000000001</v>
      </c>
      <c r="CT24" s="9">
        <v>171.57300000000001</v>
      </c>
      <c r="CU24" s="9">
        <v>58.838000000000001</v>
      </c>
      <c r="CV24" s="9">
        <v>32.838999999999999</v>
      </c>
      <c r="CW24" s="9">
        <v>25.998999999999999</v>
      </c>
      <c r="CX24" s="9">
        <v>21.798999999999999</v>
      </c>
      <c r="CY24" s="9">
        <v>17.140999999999998</v>
      </c>
      <c r="CZ24" s="9">
        <v>4.6580000000000004</v>
      </c>
      <c r="DA24" s="9">
        <v>12.180999999999999</v>
      </c>
      <c r="DB24" s="9">
        <v>8.4659999999999993</v>
      </c>
      <c r="DC24" s="9">
        <v>3.714</v>
      </c>
      <c r="DD24" s="9">
        <v>9.6189999999999998</v>
      </c>
      <c r="DE24" s="9">
        <v>8.6750000000000007</v>
      </c>
      <c r="DF24" s="9">
        <v>0.94399999999999995</v>
      </c>
      <c r="DG24" s="9">
        <v>37.037999999999997</v>
      </c>
      <c r="DH24" s="9">
        <v>15.698</v>
      </c>
      <c r="DI24" s="9">
        <v>21.341000000000001</v>
      </c>
      <c r="DJ24" s="9">
        <v>322.036</v>
      </c>
      <c r="DK24" s="9">
        <v>164.69200000000001</v>
      </c>
      <c r="DL24" s="9">
        <v>157.34399999999999</v>
      </c>
      <c r="DM24" s="9">
        <v>123.14700000000001</v>
      </c>
      <c r="DN24" s="9">
        <v>89.924999999999997</v>
      </c>
      <c r="DO24" s="9">
        <v>33.222000000000001</v>
      </c>
      <c r="DP24" s="9">
        <v>198.88900000000001</v>
      </c>
      <c r="DQ24" s="9">
        <v>74.768000000000001</v>
      </c>
      <c r="DR24" s="9">
        <v>124.122</v>
      </c>
      <c r="DS24" s="9">
        <v>140.029</v>
      </c>
      <c r="DT24" s="9">
        <v>102.55800000000001</v>
      </c>
      <c r="DU24" s="9">
        <v>37.47</v>
      </c>
      <c r="DV24" s="9">
        <v>215.37299999999999</v>
      </c>
      <c r="DW24" s="9">
        <v>81.27</v>
      </c>
      <c r="DX24" s="9">
        <v>134.10300000000001</v>
      </c>
      <c r="DY24" s="9">
        <v>211.07</v>
      </c>
      <c r="DZ24" s="9">
        <v>83.233999999999995</v>
      </c>
      <c r="EA24" s="9">
        <v>127.836</v>
      </c>
      <c r="EB24" s="9">
        <v>800.05799999999999</v>
      </c>
      <c r="EC24" s="9">
        <v>419.685</v>
      </c>
      <c r="ED24" s="9">
        <v>380.37299999999999</v>
      </c>
      <c r="EE24" s="9">
        <v>520.18200000000002</v>
      </c>
      <c r="EF24" s="9">
        <v>336.35899999999998</v>
      </c>
      <c r="EG24" s="9">
        <v>183.82300000000001</v>
      </c>
      <c r="EH24" s="9">
        <v>279.87599999999998</v>
      </c>
      <c r="EI24" s="9">
        <v>83.325999999999993</v>
      </c>
      <c r="EJ24" s="9">
        <v>196.55</v>
      </c>
      <c r="EK24" s="9">
        <v>122.54</v>
      </c>
      <c r="EL24" s="9">
        <v>62.832000000000001</v>
      </c>
      <c r="EM24" s="9">
        <v>59.707999999999998</v>
      </c>
      <c r="EN24" s="9">
        <v>24.731999999999999</v>
      </c>
      <c r="EO24" s="9">
        <v>11.335000000000001</v>
      </c>
      <c r="EP24" s="9">
        <v>13.396000000000001</v>
      </c>
      <c r="EQ24" s="9">
        <v>7.9210000000000003</v>
      </c>
      <c r="ER24" s="9">
        <v>6.3289999999999997</v>
      </c>
      <c r="ES24" s="9">
        <v>1.5920000000000001</v>
      </c>
      <c r="ET24" s="9">
        <v>3.9390000000000001</v>
      </c>
      <c r="EU24" s="9">
        <v>2.6259999999999999</v>
      </c>
      <c r="EV24" s="9">
        <v>1.3129999999999999</v>
      </c>
      <c r="EW24" s="9">
        <v>3.9809999999999999</v>
      </c>
      <c r="EX24" s="9">
        <v>3.7029999999999998</v>
      </c>
      <c r="EY24" s="9">
        <v>0.27800000000000002</v>
      </c>
      <c r="EZ24" s="9">
        <v>16.811</v>
      </c>
      <c r="FA24" s="9">
        <v>5.0060000000000002</v>
      </c>
      <c r="FB24" s="9">
        <v>11.804</v>
      </c>
      <c r="FC24" s="9">
        <v>111.798</v>
      </c>
      <c r="FD24" s="9">
        <v>56.744999999999997</v>
      </c>
      <c r="FE24" s="9">
        <v>55.052999999999997</v>
      </c>
      <c r="FF24" s="9">
        <v>32.454999999999998</v>
      </c>
      <c r="FG24" s="9">
        <v>26.151</v>
      </c>
      <c r="FH24" s="9">
        <v>6.3040000000000003</v>
      </c>
      <c r="FI24" s="9">
        <v>79.343000000000004</v>
      </c>
      <c r="FJ24" s="9">
        <v>30.594000000000001</v>
      </c>
      <c r="FK24" s="9">
        <v>48.749000000000002</v>
      </c>
      <c r="FL24" s="9">
        <v>38.762</v>
      </c>
      <c r="FM24" s="9">
        <v>31.312999999999999</v>
      </c>
      <c r="FN24" s="9">
        <v>7.4489999999999998</v>
      </c>
      <c r="FO24" s="9">
        <v>83.777000000000001</v>
      </c>
      <c r="FP24" s="9">
        <v>31.518999999999998</v>
      </c>
      <c r="FQ24" s="9">
        <v>52.258000000000003</v>
      </c>
      <c r="FR24" s="9">
        <v>83.281999999999996</v>
      </c>
      <c r="FS24" s="9">
        <v>33.22</v>
      </c>
      <c r="FT24" s="9">
        <v>50.063000000000002</v>
      </c>
      <c r="FU24" s="9">
        <v>1313.471</v>
      </c>
      <c r="FV24" s="9">
        <v>725.25300000000004</v>
      </c>
      <c r="FW24" s="9">
        <v>588.21799999999996</v>
      </c>
      <c r="FX24" s="9">
        <v>922.13099999999997</v>
      </c>
      <c r="FY24" s="9">
        <v>609.03</v>
      </c>
      <c r="FZ24" s="9">
        <v>313.101</v>
      </c>
      <c r="GA24" s="9">
        <v>391.34</v>
      </c>
      <c r="GB24" s="9">
        <v>116.223</v>
      </c>
      <c r="GC24" s="9">
        <v>275.11700000000002</v>
      </c>
      <c r="GD24" s="9">
        <v>190.672</v>
      </c>
      <c r="GE24" s="9">
        <v>103.21599999999999</v>
      </c>
      <c r="GF24" s="9">
        <v>87.454999999999998</v>
      </c>
      <c r="GG24" s="9">
        <v>39.683</v>
      </c>
      <c r="GH24" s="9">
        <v>24.152999999999999</v>
      </c>
      <c r="GI24" s="9">
        <v>15.53</v>
      </c>
      <c r="GJ24" s="9">
        <v>15.537000000000001</v>
      </c>
      <c r="GK24" s="9">
        <v>13.337999999999999</v>
      </c>
      <c r="GL24" s="9">
        <v>2.1989999999999998</v>
      </c>
      <c r="GM24" s="9">
        <v>6.7919999999999998</v>
      </c>
      <c r="GN24" s="9">
        <v>5.7460000000000004</v>
      </c>
      <c r="GO24" s="9">
        <v>1.0449999999999999</v>
      </c>
      <c r="GP24" s="9">
        <v>8.7460000000000004</v>
      </c>
      <c r="GQ24" s="9">
        <v>7.5919999999999996</v>
      </c>
      <c r="GR24" s="9">
        <v>1.1539999999999999</v>
      </c>
      <c r="GS24" s="9">
        <v>24.146000000000001</v>
      </c>
      <c r="GT24" s="9">
        <v>10.815</v>
      </c>
      <c r="GU24" s="9">
        <v>13.331</v>
      </c>
      <c r="GV24" s="9">
        <v>168.96799999999999</v>
      </c>
      <c r="GW24" s="9">
        <v>89.173000000000002</v>
      </c>
      <c r="GX24" s="9">
        <v>79.795000000000002</v>
      </c>
      <c r="GY24" s="9">
        <v>68.643000000000001</v>
      </c>
      <c r="GZ24" s="9">
        <v>51.427</v>
      </c>
      <c r="HA24" s="9">
        <v>17.216000000000001</v>
      </c>
      <c r="HB24" s="9">
        <v>100.325</v>
      </c>
      <c r="HC24" s="9">
        <v>37.746000000000002</v>
      </c>
      <c r="HD24" s="9">
        <v>62.579000000000001</v>
      </c>
      <c r="HE24" s="9">
        <v>80.77</v>
      </c>
      <c r="HF24" s="9">
        <v>62.378</v>
      </c>
      <c r="HG24" s="9">
        <v>18.391999999999999</v>
      </c>
      <c r="HH24" s="9">
        <v>109.902</v>
      </c>
      <c r="HI24" s="9">
        <v>40.838000000000001</v>
      </c>
      <c r="HJ24" s="9">
        <v>69.063000000000002</v>
      </c>
      <c r="HK24" s="9">
        <v>107.117</v>
      </c>
      <c r="HL24" s="9">
        <v>43.493000000000002</v>
      </c>
      <c r="HM24" s="9">
        <v>63.624000000000002</v>
      </c>
      <c r="HN24" s="9">
        <v>240.72800000000001</v>
      </c>
      <c r="HO24" s="9">
        <v>128.096</v>
      </c>
      <c r="HP24" s="9">
        <v>112.63200000000001</v>
      </c>
      <c r="HQ24" s="9">
        <v>155.46899999999999</v>
      </c>
      <c r="HR24" s="9">
        <v>103.43</v>
      </c>
      <c r="HS24" s="9">
        <v>52.039000000000001</v>
      </c>
      <c r="HT24" s="9">
        <v>85.259</v>
      </c>
      <c r="HU24" s="9">
        <v>24.666</v>
      </c>
      <c r="HV24" s="9">
        <v>60.593000000000004</v>
      </c>
      <c r="HW24" s="9">
        <v>39.265000000000001</v>
      </c>
      <c r="HX24" s="9">
        <v>20.202999999999999</v>
      </c>
      <c r="HY24" s="9">
        <v>19.062000000000001</v>
      </c>
      <c r="HZ24" s="9">
        <v>5.3730000000000002</v>
      </c>
      <c r="IA24" s="9">
        <v>2.726</v>
      </c>
      <c r="IB24" s="9">
        <v>2.6469999999999998</v>
      </c>
      <c r="IC24" s="9">
        <v>1.911</v>
      </c>
      <c r="ID24" s="9">
        <v>1.397</v>
      </c>
      <c r="IE24" s="9">
        <v>0.51400000000000001</v>
      </c>
      <c r="IF24" s="9">
        <v>0.753</v>
      </c>
      <c r="IG24" s="9">
        <v>0.34499999999999997</v>
      </c>
      <c r="IH24" s="9">
        <v>0.40799999999999997</v>
      </c>
      <c r="II24" s="9">
        <v>1.1579999999999999</v>
      </c>
      <c r="IJ24" s="9">
        <v>1.0529999999999999</v>
      </c>
      <c r="IK24" s="9">
        <v>0.106</v>
      </c>
      <c r="IL24" s="9">
        <v>3.4609999999999999</v>
      </c>
      <c r="IM24" s="9">
        <v>1.3280000000000001</v>
      </c>
      <c r="IN24" s="9">
        <v>2.133</v>
      </c>
      <c r="IO24" s="9">
        <v>36.066000000000003</v>
      </c>
      <c r="IP24" s="9">
        <v>18.529</v>
      </c>
      <c r="IQ24" s="9">
        <v>17.536999999999999</v>
      </c>
    </row>
    <row r="25" spans="1:251">
      <c r="A25" s="10">
        <v>42248</v>
      </c>
      <c r="B25" s="9">
        <v>983.07899999999995</v>
      </c>
      <c r="C25" s="9">
        <v>1123.1110000000001</v>
      </c>
      <c r="D25" s="9">
        <v>364.49900000000002</v>
      </c>
      <c r="E25" s="9">
        <v>758.61199999999997</v>
      </c>
      <c r="F25" s="9">
        <v>545.53300000000002</v>
      </c>
      <c r="G25" s="9">
        <v>290.07900000000001</v>
      </c>
      <c r="H25" s="9">
        <v>255.45400000000001</v>
      </c>
      <c r="I25" s="9">
        <v>95.587000000000003</v>
      </c>
      <c r="J25" s="9">
        <v>52.238</v>
      </c>
      <c r="K25" s="9">
        <v>43.348999999999997</v>
      </c>
      <c r="L25" s="9">
        <v>34.694000000000003</v>
      </c>
      <c r="M25" s="9">
        <v>25.821000000000002</v>
      </c>
      <c r="N25" s="9">
        <v>8.8740000000000006</v>
      </c>
      <c r="O25" s="9">
        <v>12.489000000000001</v>
      </c>
      <c r="P25" s="9">
        <v>7.5119999999999996</v>
      </c>
      <c r="Q25" s="9">
        <v>4.9770000000000003</v>
      </c>
      <c r="R25" s="9">
        <v>22.204999999999998</v>
      </c>
      <c r="S25" s="9">
        <v>18.309000000000001</v>
      </c>
      <c r="T25" s="9">
        <v>3.8969999999999998</v>
      </c>
      <c r="U25" s="9">
        <v>60.893000000000001</v>
      </c>
      <c r="V25" s="9">
        <v>26.417000000000002</v>
      </c>
      <c r="W25" s="9">
        <v>34.475999999999999</v>
      </c>
      <c r="X25" s="9">
        <v>491.12400000000002</v>
      </c>
      <c r="Y25" s="9">
        <v>256.99299999999999</v>
      </c>
      <c r="Z25" s="9">
        <v>234.131</v>
      </c>
      <c r="AA25" s="9">
        <v>175.321</v>
      </c>
      <c r="AB25" s="9">
        <v>126.59699999999999</v>
      </c>
      <c r="AC25" s="9">
        <v>48.725000000000001</v>
      </c>
      <c r="AD25" s="9">
        <v>315.803</v>
      </c>
      <c r="AE25" s="9">
        <v>130.39599999999999</v>
      </c>
      <c r="AF25" s="9">
        <v>185.40700000000001</v>
      </c>
      <c r="AG25" s="9">
        <v>202.977</v>
      </c>
      <c r="AH25" s="9">
        <v>148.191</v>
      </c>
      <c r="AI25" s="9">
        <v>54.786000000000001</v>
      </c>
      <c r="AJ25" s="9">
        <v>342.55599999999998</v>
      </c>
      <c r="AK25" s="9">
        <v>141.88900000000001</v>
      </c>
      <c r="AL25" s="9">
        <v>200.66800000000001</v>
      </c>
      <c r="AM25" s="9">
        <v>328.29199999999997</v>
      </c>
      <c r="AN25" s="9">
        <v>137.90799999999999</v>
      </c>
      <c r="AO25" s="9">
        <v>190.38300000000001</v>
      </c>
      <c r="AP25" s="9">
        <v>2977.5709999999999</v>
      </c>
      <c r="AQ25" s="9">
        <v>1605</v>
      </c>
      <c r="AR25" s="9">
        <v>1372.5709999999999</v>
      </c>
      <c r="AS25" s="9">
        <v>1978.0219999999999</v>
      </c>
      <c r="AT25" s="9">
        <v>1289.9290000000001</v>
      </c>
      <c r="AU25" s="9">
        <v>688.09299999999996</v>
      </c>
      <c r="AV25" s="9">
        <v>999.54899999999998</v>
      </c>
      <c r="AW25" s="9">
        <v>315.07100000000003</v>
      </c>
      <c r="AX25" s="9">
        <v>684.47900000000004</v>
      </c>
      <c r="AY25" s="9">
        <v>500.10399999999998</v>
      </c>
      <c r="AZ25" s="9">
        <v>255.67400000000001</v>
      </c>
      <c r="BA25" s="9">
        <v>244.43</v>
      </c>
      <c r="BB25" s="9">
        <v>102.021</v>
      </c>
      <c r="BC25" s="9">
        <v>55.884999999999998</v>
      </c>
      <c r="BD25" s="9">
        <v>46.136000000000003</v>
      </c>
      <c r="BE25" s="9">
        <v>49.585000000000001</v>
      </c>
      <c r="BF25" s="9">
        <v>34.470999999999997</v>
      </c>
      <c r="BG25" s="9">
        <v>15.115</v>
      </c>
      <c r="BH25" s="9">
        <v>17.765999999999998</v>
      </c>
      <c r="BI25" s="9">
        <v>12.646000000000001</v>
      </c>
      <c r="BJ25" s="9">
        <v>5.12</v>
      </c>
      <c r="BK25" s="9">
        <v>31.82</v>
      </c>
      <c r="BL25" s="9">
        <v>21.824999999999999</v>
      </c>
      <c r="BM25" s="9">
        <v>9.9949999999999992</v>
      </c>
      <c r="BN25" s="9">
        <v>52.435000000000002</v>
      </c>
      <c r="BO25" s="9">
        <v>21.414000000000001</v>
      </c>
      <c r="BP25" s="9">
        <v>31.021000000000001</v>
      </c>
      <c r="BQ25" s="9">
        <v>434.34</v>
      </c>
      <c r="BR25" s="9">
        <v>219.00200000000001</v>
      </c>
      <c r="BS25" s="9">
        <v>215.33799999999999</v>
      </c>
      <c r="BT25" s="9">
        <v>161.202</v>
      </c>
      <c r="BU25" s="9">
        <v>119.40600000000001</v>
      </c>
      <c r="BV25" s="9">
        <v>41.795999999999999</v>
      </c>
      <c r="BW25" s="9">
        <v>273.13799999999998</v>
      </c>
      <c r="BX25" s="9">
        <v>99.596000000000004</v>
      </c>
      <c r="BY25" s="9">
        <v>173.542</v>
      </c>
      <c r="BZ25" s="9">
        <v>201.39099999999999</v>
      </c>
      <c r="CA25" s="9">
        <v>147.55699999999999</v>
      </c>
      <c r="CB25" s="9">
        <v>53.834000000000003</v>
      </c>
      <c r="CC25" s="9">
        <v>298.71300000000002</v>
      </c>
      <c r="CD25" s="9">
        <v>108.117</v>
      </c>
      <c r="CE25" s="9">
        <v>190.595</v>
      </c>
      <c r="CF25" s="9">
        <v>290.904</v>
      </c>
      <c r="CG25" s="9">
        <v>112.242</v>
      </c>
      <c r="CH25" s="9">
        <v>178.66200000000001</v>
      </c>
      <c r="CI25" s="9">
        <v>2355.2269999999999</v>
      </c>
      <c r="CJ25" s="9">
        <v>1246.68</v>
      </c>
      <c r="CK25" s="9">
        <v>1108.548</v>
      </c>
      <c r="CL25" s="9">
        <v>1645.059</v>
      </c>
      <c r="CM25" s="9">
        <v>1044.0050000000001</v>
      </c>
      <c r="CN25" s="9">
        <v>601.05399999999997</v>
      </c>
      <c r="CO25" s="9">
        <v>710.16899999999998</v>
      </c>
      <c r="CP25" s="9">
        <v>202.67500000000001</v>
      </c>
      <c r="CQ25" s="9">
        <v>507.49400000000003</v>
      </c>
      <c r="CR25" s="9">
        <v>339.68599999999998</v>
      </c>
      <c r="CS25" s="9">
        <v>178.56399999999999</v>
      </c>
      <c r="CT25" s="9">
        <v>161.12200000000001</v>
      </c>
      <c r="CU25" s="9">
        <v>55.189</v>
      </c>
      <c r="CV25" s="9">
        <v>33.518999999999998</v>
      </c>
      <c r="CW25" s="9">
        <v>21.669</v>
      </c>
      <c r="CX25" s="9">
        <v>26.943000000000001</v>
      </c>
      <c r="CY25" s="9">
        <v>21.838000000000001</v>
      </c>
      <c r="CZ25" s="9">
        <v>5.1050000000000004</v>
      </c>
      <c r="DA25" s="9">
        <v>12.37</v>
      </c>
      <c r="DB25" s="9">
        <v>10.590999999999999</v>
      </c>
      <c r="DC25" s="9">
        <v>1.7789999999999999</v>
      </c>
      <c r="DD25" s="9">
        <v>14.573</v>
      </c>
      <c r="DE25" s="9">
        <v>11.247999999999999</v>
      </c>
      <c r="DF25" s="9">
        <v>3.3260000000000001</v>
      </c>
      <c r="DG25" s="9">
        <v>28.245000000000001</v>
      </c>
      <c r="DH25" s="9">
        <v>11.680999999999999</v>
      </c>
      <c r="DI25" s="9">
        <v>16.565000000000001</v>
      </c>
      <c r="DJ25" s="9">
        <v>306.74599999999998</v>
      </c>
      <c r="DK25" s="9">
        <v>159.54400000000001</v>
      </c>
      <c r="DL25" s="9">
        <v>147.203</v>
      </c>
      <c r="DM25" s="9">
        <v>121.254</v>
      </c>
      <c r="DN25" s="9">
        <v>91.891999999999996</v>
      </c>
      <c r="DO25" s="9">
        <v>29.361999999999998</v>
      </c>
      <c r="DP25" s="9">
        <v>185.49199999999999</v>
      </c>
      <c r="DQ25" s="9">
        <v>67.652000000000001</v>
      </c>
      <c r="DR25" s="9">
        <v>117.84099999999999</v>
      </c>
      <c r="DS25" s="9">
        <v>138.50299999999999</v>
      </c>
      <c r="DT25" s="9">
        <v>105.276</v>
      </c>
      <c r="DU25" s="9">
        <v>33.226999999999997</v>
      </c>
      <c r="DV25" s="9">
        <v>201.184</v>
      </c>
      <c r="DW25" s="9">
        <v>73.287999999999997</v>
      </c>
      <c r="DX25" s="9">
        <v>127.895</v>
      </c>
      <c r="DY25" s="9">
        <v>197.86199999999999</v>
      </c>
      <c r="DZ25" s="9">
        <v>78.242000000000004</v>
      </c>
      <c r="EA25" s="9">
        <v>119.62</v>
      </c>
      <c r="EB25" s="9">
        <v>797.63599999999997</v>
      </c>
      <c r="EC25" s="9">
        <v>420.39800000000002</v>
      </c>
      <c r="ED25" s="9">
        <v>377.23700000000002</v>
      </c>
      <c r="EE25" s="9">
        <v>523.27099999999996</v>
      </c>
      <c r="EF25" s="9">
        <v>337.774</v>
      </c>
      <c r="EG25" s="9">
        <v>185.49700000000001</v>
      </c>
      <c r="EH25" s="9">
        <v>274.36399999999998</v>
      </c>
      <c r="EI25" s="9">
        <v>82.623999999999995</v>
      </c>
      <c r="EJ25" s="9">
        <v>191.74</v>
      </c>
      <c r="EK25" s="9">
        <v>123.679</v>
      </c>
      <c r="EL25" s="9">
        <v>63.72</v>
      </c>
      <c r="EM25" s="9">
        <v>59.957999999999998</v>
      </c>
      <c r="EN25" s="9">
        <v>24.91</v>
      </c>
      <c r="EO25" s="9">
        <v>13.624000000000001</v>
      </c>
      <c r="EP25" s="9">
        <v>11.286</v>
      </c>
      <c r="EQ25" s="9">
        <v>10.766999999999999</v>
      </c>
      <c r="ER25" s="9">
        <v>9.1940000000000008</v>
      </c>
      <c r="ES25" s="9">
        <v>1.573</v>
      </c>
      <c r="ET25" s="9">
        <v>6.4119999999999999</v>
      </c>
      <c r="EU25" s="9">
        <v>4.84</v>
      </c>
      <c r="EV25" s="9">
        <v>1.573</v>
      </c>
      <c r="EW25" s="9">
        <v>4.3550000000000004</v>
      </c>
      <c r="EX25" s="9">
        <v>4.3550000000000004</v>
      </c>
      <c r="EY25" s="9">
        <v>0</v>
      </c>
      <c r="EZ25" s="9">
        <v>14.143000000000001</v>
      </c>
      <c r="FA25" s="9">
        <v>4.4290000000000003</v>
      </c>
      <c r="FB25" s="9">
        <v>9.7140000000000004</v>
      </c>
      <c r="FC25" s="9">
        <v>109.92400000000001</v>
      </c>
      <c r="FD25" s="9">
        <v>55.281999999999996</v>
      </c>
      <c r="FE25" s="9">
        <v>54.642000000000003</v>
      </c>
      <c r="FF25" s="9">
        <v>32.152000000000001</v>
      </c>
      <c r="FG25" s="9">
        <v>25.51</v>
      </c>
      <c r="FH25" s="9">
        <v>6.641</v>
      </c>
      <c r="FI25" s="9">
        <v>77.772000000000006</v>
      </c>
      <c r="FJ25" s="9">
        <v>29.771999999999998</v>
      </c>
      <c r="FK25" s="9">
        <v>48</v>
      </c>
      <c r="FL25" s="9">
        <v>40.375</v>
      </c>
      <c r="FM25" s="9">
        <v>32.441000000000003</v>
      </c>
      <c r="FN25" s="9">
        <v>7.9340000000000002</v>
      </c>
      <c r="FO25" s="9">
        <v>83.304000000000002</v>
      </c>
      <c r="FP25" s="9">
        <v>31.279</v>
      </c>
      <c r="FQ25" s="9">
        <v>52.024999999999999</v>
      </c>
      <c r="FR25" s="9">
        <v>84.183999999999997</v>
      </c>
      <c r="FS25" s="9">
        <v>34.610999999999997</v>
      </c>
      <c r="FT25" s="9">
        <v>49.573</v>
      </c>
      <c r="FU25" s="9">
        <v>1310.4280000000001</v>
      </c>
      <c r="FV25" s="9">
        <v>729.05399999999997</v>
      </c>
      <c r="FW25" s="9">
        <v>581.37400000000002</v>
      </c>
      <c r="FX25" s="9">
        <v>921.35799999999995</v>
      </c>
      <c r="FY25" s="9">
        <v>615.64</v>
      </c>
      <c r="FZ25" s="9">
        <v>305.71899999999999</v>
      </c>
      <c r="GA25" s="9">
        <v>389.07</v>
      </c>
      <c r="GB25" s="9">
        <v>113.41500000000001</v>
      </c>
      <c r="GC25" s="9">
        <v>275.65499999999997</v>
      </c>
      <c r="GD25" s="9">
        <v>185.36500000000001</v>
      </c>
      <c r="GE25" s="9">
        <v>96.433000000000007</v>
      </c>
      <c r="GF25" s="9">
        <v>88.932000000000002</v>
      </c>
      <c r="GG25" s="9">
        <v>40.996000000000002</v>
      </c>
      <c r="GH25" s="9">
        <v>23.969000000000001</v>
      </c>
      <c r="GI25" s="9">
        <v>17.027999999999999</v>
      </c>
      <c r="GJ25" s="9">
        <v>17.167999999999999</v>
      </c>
      <c r="GK25" s="9">
        <v>14.678000000000001</v>
      </c>
      <c r="GL25" s="9">
        <v>2.4900000000000002</v>
      </c>
      <c r="GM25" s="9">
        <v>9.6180000000000003</v>
      </c>
      <c r="GN25" s="9">
        <v>7.8250000000000002</v>
      </c>
      <c r="GO25" s="9">
        <v>1.7929999999999999</v>
      </c>
      <c r="GP25" s="9">
        <v>7.5510000000000002</v>
      </c>
      <c r="GQ25" s="9">
        <v>6.8529999999999998</v>
      </c>
      <c r="GR25" s="9">
        <v>0.69699999999999995</v>
      </c>
      <c r="GS25" s="9">
        <v>23.827999999999999</v>
      </c>
      <c r="GT25" s="9">
        <v>9.2899999999999991</v>
      </c>
      <c r="GU25" s="9">
        <v>14.538</v>
      </c>
      <c r="GV25" s="9">
        <v>162.495</v>
      </c>
      <c r="GW25" s="9">
        <v>84.100999999999999</v>
      </c>
      <c r="GX25" s="9">
        <v>78.394000000000005</v>
      </c>
      <c r="GY25" s="9">
        <v>64.41</v>
      </c>
      <c r="GZ25" s="9">
        <v>46.34</v>
      </c>
      <c r="HA25" s="9">
        <v>18.07</v>
      </c>
      <c r="HB25" s="9">
        <v>98.084000000000003</v>
      </c>
      <c r="HC25" s="9">
        <v>37.761000000000003</v>
      </c>
      <c r="HD25" s="9">
        <v>60.323</v>
      </c>
      <c r="HE25" s="9">
        <v>75.596999999999994</v>
      </c>
      <c r="HF25" s="9">
        <v>55.802</v>
      </c>
      <c r="HG25" s="9">
        <v>19.795000000000002</v>
      </c>
      <c r="HH25" s="9">
        <v>109.768</v>
      </c>
      <c r="HI25" s="9">
        <v>40.631</v>
      </c>
      <c r="HJ25" s="9">
        <v>69.137</v>
      </c>
      <c r="HK25" s="9">
        <v>107.702</v>
      </c>
      <c r="HL25" s="9">
        <v>45.585999999999999</v>
      </c>
      <c r="HM25" s="9">
        <v>62.116</v>
      </c>
      <c r="HN25" s="9">
        <v>240.49</v>
      </c>
      <c r="HO25" s="9">
        <v>128.19900000000001</v>
      </c>
      <c r="HP25" s="9">
        <v>112.291</v>
      </c>
      <c r="HQ25" s="9">
        <v>155.40899999999999</v>
      </c>
      <c r="HR25" s="9">
        <v>101.486</v>
      </c>
      <c r="HS25" s="9">
        <v>53.923000000000002</v>
      </c>
      <c r="HT25" s="9">
        <v>85.081000000000003</v>
      </c>
      <c r="HU25" s="9">
        <v>26.712</v>
      </c>
      <c r="HV25" s="9">
        <v>58.369</v>
      </c>
      <c r="HW25" s="9">
        <v>40.970999999999997</v>
      </c>
      <c r="HX25" s="9">
        <v>22.119</v>
      </c>
      <c r="HY25" s="9">
        <v>18.852</v>
      </c>
      <c r="HZ25" s="9">
        <v>7.2869999999999999</v>
      </c>
      <c r="IA25" s="9">
        <v>3.4430000000000001</v>
      </c>
      <c r="IB25" s="9">
        <v>3.843</v>
      </c>
      <c r="IC25" s="9">
        <v>2.226</v>
      </c>
      <c r="ID25" s="9">
        <v>1.65</v>
      </c>
      <c r="IE25" s="9">
        <v>0.57599999999999996</v>
      </c>
      <c r="IF25" s="9">
        <v>1.0609999999999999</v>
      </c>
      <c r="IG25" s="9">
        <v>0.63</v>
      </c>
      <c r="IH25" s="9">
        <v>0.43099999999999999</v>
      </c>
      <c r="II25" s="9">
        <v>1.165</v>
      </c>
      <c r="IJ25" s="9">
        <v>1.02</v>
      </c>
      <c r="IK25" s="9">
        <v>0.14499999999999999</v>
      </c>
      <c r="IL25" s="9">
        <v>5.0599999999999996</v>
      </c>
      <c r="IM25" s="9">
        <v>1.7929999999999999</v>
      </c>
      <c r="IN25" s="9">
        <v>3.2669999999999999</v>
      </c>
      <c r="IO25" s="9">
        <v>36.71</v>
      </c>
      <c r="IP25" s="9">
        <v>19.946000000000002</v>
      </c>
      <c r="IQ25" s="9">
        <v>16.763999999999999</v>
      </c>
    </row>
    <row r="26" spans="1:251">
      <c r="A26" s="10">
        <v>42278</v>
      </c>
      <c r="B26" s="9">
        <v>969.2</v>
      </c>
      <c r="C26" s="9">
        <v>1113.039</v>
      </c>
      <c r="D26" s="9">
        <v>340.71199999999999</v>
      </c>
      <c r="E26" s="9">
        <v>772.32600000000002</v>
      </c>
      <c r="F26" s="9">
        <v>487.73399999999998</v>
      </c>
      <c r="G26" s="9">
        <v>259.44</v>
      </c>
      <c r="H26" s="9">
        <v>228.29400000000001</v>
      </c>
      <c r="I26" s="9">
        <v>79.977999999999994</v>
      </c>
      <c r="J26" s="9">
        <v>43.877000000000002</v>
      </c>
      <c r="K26" s="9">
        <v>36.100999999999999</v>
      </c>
      <c r="L26" s="9">
        <v>30.369</v>
      </c>
      <c r="M26" s="9">
        <v>22.036999999999999</v>
      </c>
      <c r="N26" s="9">
        <v>8.3320000000000007</v>
      </c>
      <c r="O26" s="9">
        <v>19.538</v>
      </c>
      <c r="P26" s="9">
        <v>14.994999999999999</v>
      </c>
      <c r="Q26" s="9">
        <v>4.5439999999999996</v>
      </c>
      <c r="R26" s="9">
        <v>10.831</v>
      </c>
      <c r="S26" s="9">
        <v>7.0430000000000001</v>
      </c>
      <c r="T26" s="9">
        <v>3.7879999999999998</v>
      </c>
      <c r="U26" s="9">
        <v>49.609000000000002</v>
      </c>
      <c r="V26" s="9">
        <v>21.84</v>
      </c>
      <c r="W26" s="9">
        <v>27.768999999999998</v>
      </c>
      <c r="X26" s="9">
        <v>438.50099999999998</v>
      </c>
      <c r="Y26" s="9">
        <v>230.64500000000001</v>
      </c>
      <c r="Z26" s="9">
        <v>207.85599999999999</v>
      </c>
      <c r="AA26" s="9">
        <v>168.45599999999999</v>
      </c>
      <c r="AB26" s="9">
        <v>120.895</v>
      </c>
      <c r="AC26" s="9">
        <v>47.561</v>
      </c>
      <c r="AD26" s="9">
        <v>270.04399999999998</v>
      </c>
      <c r="AE26" s="9">
        <v>109.749</v>
      </c>
      <c r="AF26" s="9">
        <v>160.29499999999999</v>
      </c>
      <c r="AG26" s="9">
        <v>190.36</v>
      </c>
      <c r="AH26" s="9">
        <v>137.566</v>
      </c>
      <c r="AI26" s="9">
        <v>52.793999999999997</v>
      </c>
      <c r="AJ26" s="9">
        <v>297.37400000000002</v>
      </c>
      <c r="AK26" s="9">
        <v>121.874</v>
      </c>
      <c r="AL26" s="9">
        <v>175.5</v>
      </c>
      <c r="AM26" s="9">
        <v>289.58300000000003</v>
      </c>
      <c r="AN26" s="9">
        <v>124.744</v>
      </c>
      <c r="AO26" s="9">
        <v>164.839</v>
      </c>
      <c r="AP26" s="9">
        <v>3019.172</v>
      </c>
      <c r="AQ26" s="9">
        <v>1629.424</v>
      </c>
      <c r="AR26" s="9">
        <v>1389.749</v>
      </c>
      <c r="AS26" s="9">
        <v>1998.588</v>
      </c>
      <c r="AT26" s="9">
        <v>1306.4459999999999</v>
      </c>
      <c r="AU26" s="9">
        <v>692.14200000000005</v>
      </c>
      <c r="AV26" s="9">
        <v>1020.5839999999999</v>
      </c>
      <c r="AW26" s="9">
        <v>322.97699999999998</v>
      </c>
      <c r="AX26" s="9">
        <v>697.60699999999997</v>
      </c>
      <c r="AY26" s="9">
        <v>495.36399999999998</v>
      </c>
      <c r="AZ26" s="9">
        <v>258.17700000000002</v>
      </c>
      <c r="BA26" s="9">
        <v>237.18700000000001</v>
      </c>
      <c r="BB26" s="9">
        <v>91.566999999999993</v>
      </c>
      <c r="BC26" s="9">
        <v>49.19</v>
      </c>
      <c r="BD26" s="9">
        <v>42.377000000000002</v>
      </c>
      <c r="BE26" s="9">
        <v>27.234000000000002</v>
      </c>
      <c r="BF26" s="9">
        <v>19.064</v>
      </c>
      <c r="BG26" s="9">
        <v>8.17</v>
      </c>
      <c r="BH26" s="9">
        <v>14.522</v>
      </c>
      <c r="BI26" s="9">
        <v>9.7439999999999998</v>
      </c>
      <c r="BJ26" s="9">
        <v>4.7789999999999999</v>
      </c>
      <c r="BK26" s="9">
        <v>12.712</v>
      </c>
      <c r="BL26" s="9">
        <v>9.3209999999999997</v>
      </c>
      <c r="BM26" s="9">
        <v>3.391</v>
      </c>
      <c r="BN26" s="9">
        <v>64.332999999999998</v>
      </c>
      <c r="BO26" s="9">
        <v>30.126000000000001</v>
      </c>
      <c r="BP26" s="9">
        <v>34.207000000000001</v>
      </c>
      <c r="BQ26" s="9">
        <v>443.54199999999997</v>
      </c>
      <c r="BR26" s="9">
        <v>232.238</v>
      </c>
      <c r="BS26" s="9">
        <v>211.30500000000001</v>
      </c>
      <c r="BT26" s="9">
        <v>165.05799999999999</v>
      </c>
      <c r="BU26" s="9">
        <v>127.47199999999999</v>
      </c>
      <c r="BV26" s="9">
        <v>37.585999999999999</v>
      </c>
      <c r="BW26" s="9">
        <v>278.48399999999998</v>
      </c>
      <c r="BX26" s="9">
        <v>104.76600000000001</v>
      </c>
      <c r="BY26" s="9">
        <v>173.71899999999999</v>
      </c>
      <c r="BZ26" s="9">
        <v>182.78100000000001</v>
      </c>
      <c r="CA26" s="9">
        <v>139.041</v>
      </c>
      <c r="CB26" s="9">
        <v>43.74</v>
      </c>
      <c r="CC26" s="9">
        <v>312.584</v>
      </c>
      <c r="CD26" s="9">
        <v>119.136</v>
      </c>
      <c r="CE26" s="9">
        <v>193.44800000000001</v>
      </c>
      <c r="CF26" s="9">
        <v>293.00700000000001</v>
      </c>
      <c r="CG26" s="9">
        <v>114.509</v>
      </c>
      <c r="CH26" s="9">
        <v>178.49700000000001</v>
      </c>
      <c r="CI26" s="9">
        <v>2380.4299999999998</v>
      </c>
      <c r="CJ26" s="9">
        <v>1255.9359999999999</v>
      </c>
      <c r="CK26" s="9">
        <v>1124.4939999999999</v>
      </c>
      <c r="CL26" s="9">
        <v>1645.172</v>
      </c>
      <c r="CM26" s="9">
        <v>1039.05</v>
      </c>
      <c r="CN26" s="9">
        <v>606.12300000000005</v>
      </c>
      <c r="CO26" s="9">
        <v>735.25800000000004</v>
      </c>
      <c r="CP26" s="9">
        <v>216.886</v>
      </c>
      <c r="CQ26" s="9">
        <v>518.37199999999996</v>
      </c>
      <c r="CR26" s="9">
        <v>361.738</v>
      </c>
      <c r="CS26" s="9">
        <v>197.77799999999999</v>
      </c>
      <c r="CT26" s="9">
        <v>163.96</v>
      </c>
      <c r="CU26" s="9">
        <v>56.363999999999997</v>
      </c>
      <c r="CV26" s="9">
        <v>33.884</v>
      </c>
      <c r="CW26" s="9">
        <v>22.48</v>
      </c>
      <c r="CX26" s="9">
        <v>24.181000000000001</v>
      </c>
      <c r="CY26" s="9">
        <v>19.155999999999999</v>
      </c>
      <c r="CZ26" s="9">
        <v>5.0259999999999998</v>
      </c>
      <c r="DA26" s="9">
        <v>12.411</v>
      </c>
      <c r="DB26" s="9">
        <v>9.1270000000000007</v>
      </c>
      <c r="DC26" s="9">
        <v>3.2839999999999998</v>
      </c>
      <c r="DD26" s="9">
        <v>11.77</v>
      </c>
      <c r="DE26" s="9">
        <v>10.029</v>
      </c>
      <c r="DF26" s="9">
        <v>1.742</v>
      </c>
      <c r="DG26" s="9">
        <v>32.182000000000002</v>
      </c>
      <c r="DH26" s="9">
        <v>14.728</v>
      </c>
      <c r="DI26" s="9">
        <v>17.454000000000001</v>
      </c>
      <c r="DJ26" s="9">
        <v>326.04399999999998</v>
      </c>
      <c r="DK26" s="9">
        <v>176.54</v>
      </c>
      <c r="DL26" s="9">
        <v>149.50399999999999</v>
      </c>
      <c r="DM26" s="9">
        <v>126.586</v>
      </c>
      <c r="DN26" s="9">
        <v>97.884</v>
      </c>
      <c r="DO26" s="9">
        <v>28.702000000000002</v>
      </c>
      <c r="DP26" s="9">
        <v>199.458</v>
      </c>
      <c r="DQ26" s="9">
        <v>78.656000000000006</v>
      </c>
      <c r="DR26" s="9">
        <v>120.80200000000001</v>
      </c>
      <c r="DS26" s="9">
        <v>145.77699999999999</v>
      </c>
      <c r="DT26" s="9">
        <v>112.41</v>
      </c>
      <c r="DU26" s="9">
        <v>33.366999999999997</v>
      </c>
      <c r="DV26" s="9">
        <v>215.96100000000001</v>
      </c>
      <c r="DW26" s="9">
        <v>85.367999999999995</v>
      </c>
      <c r="DX26" s="9">
        <v>130.59299999999999</v>
      </c>
      <c r="DY26" s="9">
        <v>211.869</v>
      </c>
      <c r="DZ26" s="9">
        <v>87.783000000000001</v>
      </c>
      <c r="EA26" s="9">
        <v>124.086</v>
      </c>
      <c r="EB26" s="9">
        <v>799.96299999999997</v>
      </c>
      <c r="EC26" s="9">
        <v>421.67399999999998</v>
      </c>
      <c r="ED26" s="9">
        <v>378.29</v>
      </c>
      <c r="EE26" s="9">
        <v>513.52700000000004</v>
      </c>
      <c r="EF26" s="9">
        <v>332.68700000000001</v>
      </c>
      <c r="EG26" s="9">
        <v>180.84</v>
      </c>
      <c r="EH26" s="9">
        <v>286.43599999999998</v>
      </c>
      <c r="EI26" s="9">
        <v>88.986999999999995</v>
      </c>
      <c r="EJ26" s="9">
        <v>197.45</v>
      </c>
      <c r="EK26" s="9">
        <v>126.184</v>
      </c>
      <c r="EL26" s="9">
        <v>64.272999999999996</v>
      </c>
      <c r="EM26" s="9">
        <v>61.911000000000001</v>
      </c>
      <c r="EN26" s="9">
        <v>20.821000000000002</v>
      </c>
      <c r="EO26" s="9">
        <v>11.452</v>
      </c>
      <c r="EP26" s="9">
        <v>9.3680000000000003</v>
      </c>
      <c r="EQ26" s="9">
        <v>6.0149999999999997</v>
      </c>
      <c r="ER26" s="9">
        <v>4.3120000000000003</v>
      </c>
      <c r="ES26" s="9">
        <v>1.7030000000000001</v>
      </c>
      <c r="ET26" s="9">
        <v>3.9550000000000001</v>
      </c>
      <c r="EU26" s="9">
        <v>2.476</v>
      </c>
      <c r="EV26" s="9">
        <v>1.4790000000000001</v>
      </c>
      <c r="EW26" s="9">
        <v>2.0590000000000002</v>
      </c>
      <c r="EX26" s="9">
        <v>1.835</v>
      </c>
      <c r="EY26" s="9">
        <v>0.224</v>
      </c>
      <c r="EZ26" s="9">
        <v>14.805999999999999</v>
      </c>
      <c r="FA26" s="9">
        <v>7.141</v>
      </c>
      <c r="FB26" s="9">
        <v>7.665</v>
      </c>
      <c r="FC26" s="9">
        <v>117.026</v>
      </c>
      <c r="FD26" s="9">
        <v>60.258000000000003</v>
      </c>
      <c r="FE26" s="9">
        <v>56.768000000000001</v>
      </c>
      <c r="FF26" s="9">
        <v>32.234999999999999</v>
      </c>
      <c r="FG26" s="9">
        <v>24.045000000000002</v>
      </c>
      <c r="FH26" s="9">
        <v>8.19</v>
      </c>
      <c r="FI26" s="9">
        <v>84.792000000000002</v>
      </c>
      <c r="FJ26" s="9">
        <v>36.213000000000001</v>
      </c>
      <c r="FK26" s="9">
        <v>48.578000000000003</v>
      </c>
      <c r="FL26" s="9">
        <v>36.804000000000002</v>
      </c>
      <c r="FM26" s="9">
        <v>27.334</v>
      </c>
      <c r="FN26" s="9">
        <v>9.4700000000000006</v>
      </c>
      <c r="FO26" s="9">
        <v>89.38</v>
      </c>
      <c r="FP26" s="9">
        <v>36.94</v>
      </c>
      <c r="FQ26" s="9">
        <v>52.441000000000003</v>
      </c>
      <c r="FR26" s="9">
        <v>88.747</v>
      </c>
      <c r="FS26" s="9">
        <v>38.69</v>
      </c>
      <c r="FT26" s="9">
        <v>50.057000000000002</v>
      </c>
      <c r="FU26" s="9">
        <v>1323.549</v>
      </c>
      <c r="FV26" s="9">
        <v>726.71299999999997</v>
      </c>
      <c r="FW26" s="9">
        <v>596.83600000000001</v>
      </c>
      <c r="FX26" s="9">
        <v>921.30600000000004</v>
      </c>
      <c r="FY26" s="9">
        <v>614.65200000000004</v>
      </c>
      <c r="FZ26" s="9">
        <v>306.654</v>
      </c>
      <c r="GA26" s="9">
        <v>402.24299999999999</v>
      </c>
      <c r="GB26" s="9">
        <v>112.062</v>
      </c>
      <c r="GC26" s="9">
        <v>290.18200000000002</v>
      </c>
      <c r="GD26" s="9">
        <v>198.393</v>
      </c>
      <c r="GE26" s="9">
        <v>96.055000000000007</v>
      </c>
      <c r="GF26" s="9">
        <v>102.33799999999999</v>
      </c>
      <c r="GG26" s="9">
        <v>39.5</v>
      </c>
      <c r="GH26" s="9">
        <v>20.763999999999999</v>
      </c>
      <c r="GI26" s="9">
        <v>18.736000000000001</v>
      </c>
      <c r="GJ26" s="9">
        <v>19.515000000000001</v>
      </c>
      <c r="GK26" s="9">
        <v>14.372999999999999</v>
      </c>
      <c r="GL26" s="9">
        <v>5.1429999999999998</v>
      </c>
      <c r="GM26" s="9">
        <v>11.484999999999999</v>
      </c>
      <c r="GN26" s="9">
        <v>8.7409999999999997</v>
      </c>
      <c r="GO26" s="9">
        <v>2.7429999999999999</v>
      </c>
      <c r="GP26" s="9">
        <v>8.0310000000000006</v>
      </c>
      <c r="GQ26" s="9">
        <v>5.6310000000000002</v>
      </c>
      <c r="GR26" s="9">
        <v>2.4</v>
      </c>
      <c r="GS26" s="9">
        <v>19.984999999999999</v>
      </c>
      <c r="GT26" s="9">
        <v>6.391</v>
      </c>
      <c r="GU26" s="9">
        <v>13.593999999999999</v>
      </c>
      <c r="GV26" s="9">
        <v>170.85</v>
      </c>
      <c r="GW26" s="9">
        <v>81.959000000000003</v>
      </c>
      <c r="GX26" s="9">
        <v>88.891000000000005</v>
      </c>
      <c r="GY26" s="9">
        <v>64.816000000000003</v>
      </c>
      <c r="GZ26" s="9">
        <v>44.93</v>
      </c>
      <c r="HA26" s="9">
        <v>19.885000000000002</v>
      </c>
      <c r="HB26" s="9">
        <v>106.03400000000001</v>
      </c>
      <c r="HC26" s="9">
        <v>37.029000000000003</v>
      </c>
      <c r="HD26" s="9">
        <v>69.004999999999995</v>
      </c>
      <c r="HE26" s="9">
        <v>81.257000000000005</v>
      </c>
      <c r="HF26" s="9">
        <v>56.902000000000001</v>
      </c>
      <c r="HG26" s="9">
        <v>24.355</v>
      </c>
      <c r="HH26" s="9">
        <v>117.136</v>
      </c>
      <c r="HI26" s="9">
        <v>39.152999999999999</v>
      </c>
      <c r="HJ26" s="9">
        <v>77.983000000000004</v>
      </c>
      <c r="HK26" s="9">
        <v>117.51900000000001</v>
      </c>
      <c r="HL26" s="9">
        <v>45.77</v>
      </c>
      <c r="HM26" s="9">
        <v>71.748000000000005</v>
      </c>
      <c r="HN26" s="9">
        <v>240.42599999999999</v>
      </c>
      <c r="HO26" s="9">
        <v>127.605</v>
      </c>
      <c r="HP26" s="9">
        <v>112.821</v>
      </c>
      <c r="HQ26" s="9">
        <v>154.85499999999999</v>
      </c>
      <c r="HR26" s="9">
        <v>100.55500000000001</v>
      </c>
      <c r="HS26" s="9">
        <v>54.3</v>
      </c>
      <c r="HT26" s="9">
        <v>85.570999999999998</v>
      </c>
      <c r="HU26" s="9">
        <v>27.05</v>
      </c>
      <c r="HV26" s="9">
        <v>58.521000000000001</v>
      </c>
      <c r="HW26" s="9">
        <v>40.713999999999999</v>
      </c>
      <c r="HX26" s="9">
        <v>23.152999999999999</v>
      </c>
      <c r="HY26" s="9">
        <v>17.561</v>
      </c>
      <c r="HZ26" s="9">
        <v>8.6809999999999992</v>
      </c>
      <c r="IA26" s="9">
        <v>5.1849999999999996</v>
      </c>
      <c r="IB26" s="9">
        <v>3.496</v>
      </c>
      <c r="IC26" s="9">
        <v>2.9249999999999998</v>
      </c>
      <c r="ID26" s="9">
        <v>1.9910000000000001</v>
      </c>
      <c r="IE26" s="9">
        <v>0.93400000000000005</v>
      </c>
      <c r="IF26" s="9">
        <v>1.3580000000000001</v>
      </c>
      <c r="IG26" s="9">
        <v>0.73099999999999998</v>
      </c>
      <c r="IH26" s="9">
        <v>0.628</v>
      </c>
      <c r="II26" s="9">
        <v>1.5660000000000001</v>
      </c>
      <c r="IJ26" s="9">
        <v>1.26</v>
      </c>
      <c r="IK26" s="9">
        <v>0.30599999999999999</v>
      </c>
      <c r="IL26" s="9">
        <v>5.7569999999999997</v>
      </c>
      <c r="IM26" s="9">
        <v>3.194</v>
      </c>
      <c r="IN26" s="9">
        <v>2.5630000000000002</v>
      </c>
      <c r="IO26" s="9">
        <v>35.773000000000003</v>
      </c>
      <c r="IP26" s="9">
        <v>20.198</v>
      </c>
      <c r="IQ26" s="9">
        <v>15.574999999999999</v>
      </c>
    </row>
    <row r="27" spans="1:251">
      <c r="A27" s="10">
        <v>42309</v>
      </c>
      <c r="B27" s="9">
        <v>1006.494</v>
      </c>
      <c r="C27" s="9">
        <v>1122.8810000000001</v>
      </c>
      <c r="D27" s="9">
        <v>352.31099999999998</v>
      </c>
      <c r="E27" s="9">
        <v>770.57</v>
      </c>
      <c r="F27" s="9">
        <v>508.96699999999998</v>
      </c>
      <c r="G27" s="9">
        <v>259.88600000000002</v>
      </c>
      <c r="H27" s="9">
        <v>249.08099999999999</v>
      </c>
      <c r="I27" s="9">
        <v>83.960999999999999</v>
      </c>
      <c r="J27" s="9">
        <v>45.584000000000003</v>
      </c>
      <c r="K27" s="9">
        <v>38.377000000000002</v>
      </c>
      <c r="L27" s="9">
        <v>34.484999999999999</v>
      </c>
      <c r="M27" s="9">
        <v>23.495999999999999</v>
      </c>
      <c r="N27" s="9">
        <v>10.989000000000001</v>
      </c>
      <c r="O27" s="9">
        <v>18.326000000000001</v>
      </c>
      <c r="P27" s="9">
        <v>13.877000000000001</v>
      </c>
      <c r="Q27" s="9">
        <v>4.4489999999999998</v>
      </c>
      <c r="R27" s="9">
        <v>16.158999999999999</v>
      </c>
      <c r="S27" s="9">
        <v>9.6189999999999998</v>
      </c>
      <c r="T27" s="9">
        <v>6.54</v>
      </c>
      <c r="U27" s="9">
        <v>49.475000000000001</v>
      </c>
      <c r="V27" s="9">
        <v>22.087</v>
      </c>
      <c r="W27" s="9">
        <v>27.388000000000002</v>
      </c>
      <c r="X27" s="9">
        <v>461.66500000000002</v>
      </c>
      <c r="Y27" s="9">
        <v>234.73699999999999</v>
      </c>
      <c r="Z27" s="9">
        <v>226.928</v>
      </c>
      <c r="AA27" s="9">
        <v>173.49</v>
      </c>
      <c r="AB27" s="9">
        <v>121.172</v>
      </c>
      <c r="AC27" s="9">
        <v>52.317999999999998</v>
      </c>
      <c r="AD27" s="9">
        <v>288.17500000000001</v>
      </c>
      <c r="AE27" s="9">
        <v>113.56399999999999</v>
      </c>
      <c r="AF27" s="9">
        <v>174.61099999999999</v>
      </c>
      <c r="AG27" s="9">
        <v>199.36</v>
      </c>
      <c r="AH27" s="9">
        <v>137.494</v>
      </c>
      <c r="AI27" s="9">
        <v>61.866</v>
      </c>
      <c r="AJ27" s="9">
        <v>309.60700000000003</v>
      </c>
      <c r="AK27" s="9">
        <v>122.392</v>
      </c>
      <c r="AL27" s="9">
        <v>187.215</v>
      </c>
      <c r="AM27" s="9">
        <v>306.50099999999998</v>
      </c>
      <c r="AN27" s="9">
        <v>127.441</v>
      </c>
      <c r="AO27" s="9">
        <v>179.059</v>
      </c>
      <c r="AP27" s="9">
        <v>3034.7629999999999</v>
      </c>
      <c r="AQ27" s="9">
        <v>1628.087</v>
      </c>
      <c r="AR27" s="9">
        <v>1406.6759999999999</v>
      </c>
      <c r="AS27" s="9">
        <v>2024.7570000000001</v>
      </c>
      <c r="AT27" s="9">
        <v>1316.93</v>
      </c>
      <c r="AU27" s="9">
        <v>707.82600000000002</v>
      </c>
      <c r="AV27" s="9">
        <v>1010.006</v>
      </c>
      <c r="AW27" s="9">
        <v>311.15600000000001</v>
      </c>
      <c r="AX27" s="9">
        <v>698.85</v>
      </c>
      <c r="AY27" s="9">
        <v>503.42200000000003</v>
      </c>
      <c r="AZ27" s="9">
        <v>259.642</v>
      </c>
      <c r="BA27" s="9">
        <v>243.78</v>
      </c>
      <c r="BB27" s="9">
        <v>92.415999999999997</v>
      </c>
      <c r="BC27" s="9">
        <v>50.167000000000002</v>
      </c>
      <c r="BD27" s="9">
        <v>42.249000000000002</v>
      </c>
      <c r="BE27" s="9">
        <v>32.787999999999997</v>
      </c>
      <c r="BF27" s="9">
        <v>23.376999999999999</v>
      </c>
      <c r="BG27" s="9">
        <v>9.4109999999999996</v>
      </c>
      <c r="BH27" s="9">
        <v>18.187999999999999</v>
      </c>
      <c r="BI27" s="9">
        <v>11.821999999999999</v>
      </c>
      <c r="BJ27" s="9">
        <v>6.3659999999999997</v>
      </c>
      <c r="BK27" s="9">
        <v>14.6</v>
      </c>
      <c r="BL27" s="9">
        <v>11.555</v>
      </c>
      <c r="BM27" s="9">
        <v>3.0449999999999999</v>
      </c>
      <c r="BN27" s="9">
        <v>59.628</v>
      </c>
      <c r="BO27" s="9">
        <v>26.79</v>
      </c>
      <c r="BP27" s="9">
        <v>32.838000000000001</v>
      </c>
      <c r="BQ27" s="9">
        <v>452.46199999999999</v>
      </c>
      <c r="BR27" s="9">
        <v>230.613</v>
      </c>
      <c r="BS27" s="9">
        <v>221.84899999999999</v>
      </c>
      <c r="BT27" s="9">
        <v>159.077</v>
      </c>
      <c r="BU27" s="9">
        <v>121.49</v>
      </c>
      <c r="BV27" s="9">
        <v>37.588000000000001</v>
      </c>
      <c r="BW27" s="9">
        <v>293.38499999999999</v>
      </c>
      <c r="BX27" s="9">
        <v>109.123</v>
      </c>
      <c r="BY27" s="9">
        <v>184.262</v>
      </c>
      <c r="BZ27" s="9">
        <v>183.82499999999999</v>
      </c>
      <c r="CA27" s="9">
        <v>139.60900000000001</v>
      </c>
      <c r="CB27" s="9">
        <v>44.216999999999999</v>
      </c>
      <c r="CC27" s="9">
        <v>319.596</v>
      </c>
      <c r="CD27" s="9">
        <v>120.033</v>
      </c>
      <c r="CE27" s="9">
        <v>199.56299999999999</v>
      </c>
      <c r="CF27" s="9">
        <v>311.57299999999998</v>
      </c>
      <c r="CG27" s="9">
        <v>120.946</v>
      </c>
      <c r="CH27" s="9">
        <v>190.62700000000001</v>
      </c>
      <c r="CI27" s="9">
        <v>2376.5129999999999</v>
      </c>
      <c r="CJ27" s="9">
        <v>1254.3150000000001</v>
      </c>
      <c r="CK27" s="9">
        <v>1122.1980000000001</v>
      </c>
      <c r="CL27" s="9">
        <v>1654.412</v>
      </c>
      <c r="CM27" s="9">
        <v>1041.8689999999999</v>
      </c>
      <c r="CN27" s="9">
        <v>612.54399999999998</v>
      </c>
      <c r="CO27" s="9">
        <v>722.1</v>
      </c>
      <c r="CP27" s="9">
        <v>212.447</v>
      </c>
      <c r="CQ27" s="9">
        <v>509.654</v>
      </c>
      <c r="CR27" s="9">
        <v>347.125</v>
      </c>
      <c r="CS27" s="9">
        <v>184.929</v>
      </c>
      <c r="CT27" s="9">
        <v>162.196</v>
      </c>
      <c r="CU27" s="9">
        <v>54.308999999999997</v>
      </c>
      <c r="CV27" s="9">
        <v>29.533000000000001</v>
      </c>
      <c r="CW27" s="9">
        <v>24.776</v>
      </c>
      <c r="CX27" s="9">
        <v>25.015999999999998</v>
      </c>
      <c r="CY27" s="9">
        <v>17.582999999999998</v>
      </c>
      <c r="CZ27" s="9">
        <v>7.4329999999999998</v>
      </c>
      <c r="DA27" s="9">
        <v>15.723000000000001</v>
      </c>
      <c r="DB27" s="9">
        <v>11.692</v>
      </c>
      <c r="DC27" s="9">
        <v>4.0309999999999997</v>
      </c>
      <c r="DD27" s="9">
        <v>9.2940000000000005</v>
      </c>
      <c r="DE27" s="9">
        <v>5.8920000000000003</v>
      </c>
      <c r="DF27" s="9">
        <v>3.4020000000000001</v>
      </c>
      <c r="DG27" s="9">
        <v>29.292999999999999</v>
      </c>
      <c r="DH27" s="9">
        <v>11.95</v>
      </c>
      <c r="DI27" s="9">
        <v>17.343</v>
      </c>
      <c r="DJ27" s="9">
        <v>316.61700000000002</v>
      </c>
      <c r="DK27" s="9">
        <v>168.39699999999999</v>
      </c>
      <c r="DL27" s="9">
        <v>148.22</v>
      </c>
      <c r="DM27" s="9">
        <v>124.431</v>
      </c>
      <c r="DN27" s="9">
        <v>91.477999999999994</v>
      </c>
      <c r="DO27" s="9">
        <v>32.951999999999998</v>
      </c>
      <c r="DP27" s="9">
        <v>192.18600000000001</v>
      </c>
      <c r="DQ27" s="9">
        <v>76.918999999999997</v>
      </c>
      <c r="DR27" s="9">
        <v>115.267</v>
      </c>
      <c r="DS27" s="9">
        <v>142.90199999999999</v>
      </c>
      <c r="DT27" s="9">
        <v>104.224</v>
      </c>
      <c r="DU27" s="9">
        <v>38.677999999999997</v>
      </c>
      <c r="DV27" s="9">
        <v>204.22300000000001</v>
      </c>
      <c r="DW27" s="9">
        <v>80.706000000000003</v>
      </c>
      <c r="DX27" s="9">
        <v>123.518</v>
      </c>
      <c r="DY27" s="9">
        <v>207.90899999999999</v>
      </c>
      <c r="DZ27" s="9">
        <v>88.61</v>
      </c>
      <c r="EA27" s="9">
        <v>119.298</v>
      </c>
      <c r="EB27" s="9">
        <v>810.745</v>
      </c>
      <c r="EC27" s="9">
        <v>426.27499999999998</v>
      </c>
      <c r="ED27" s="9">
        <v>384.46899999999999</v>
      </c>
      <c r="EE27" s="9">
        <v>526.053</v>
      </c>
      <c r="EF27" s="9">
        <v>337.96699999999998</v>
      </c>
      <c r="EG27" s="9">
        <v>188.08600000000001</v>
      </c>
      <c r="EH27" s="9">
        <v>284.69200000000001</v>
      </c>
      <c r="EI27" s="9">
        <v>88.308999999999997</v>
      </c>
      <c r="EJ27" s="9">
        <v>196.38399999999999</v>
      </c>
      <c r="EK27" s="9">
        <v>137.167</v>
      </c>
      <c r="EL27" s="9">
        <v>69.284000000000006</v>
      </c>
      <c r="EM27" s="9">
        <v>67.882999999999996</v>
      </c>
      <c r="EN27" s="9">
        <v>28.815000000000001</v>
      </c>
      <c r="EO27" s="9">
        <v>14.205</v>
      </c>
      <c r="EP27" s="9">
        <v>14.61</v>
      </c>
      <c r="EQ27" s="9">
        <v>8.1829999999999998</v>
      </c>
      <c r="ER27" s="9">
        <v>5.5810000000000004</v>
      </c>
      <c r="ES27" s="9">
        <v>2.6019999999999999</v>
      </c>
      <c r="ET27" s="9">
        <v>5.4489999999999998</v>
      </c>
      <c r="EU27" s="9">
        <v>3.6989999999999998</v>
      </c>
      <c r="EV27" s="9">
        <v>1.75</v>
      </c>
      <c r="EW27" s="9">
        <v>2.734</v>
      </c>
      <c r="EX27" s="9">
        <v>1.8819999999999999</v>
      </c>
      <c r="EY27" s="9">
        <v>0.85199999999999998</v>
      </c>
      <c r="EZ27" s="9">
        <v>20.632000000000001</v>
      </c>
      <c r="FA27" s="9">
        <v>8.6240000000000006</v>
      </c>
      <c r="FB27" s="9">
        <v>12.007999999999999</v>
      </c>
      <c r="FC27" s="9">
        <v>124.696</v>
      </c>
      <c r="FD27" s="9">
        <v>64.066000000000003</v>
      </c>
      <c r="FE27" s="9">
        <v>60.628999999999998</v>
      </c>
      <c r="FF27" s="9">
        <v>34.130000000000003</v>
      </c>
      <c r="FG27" s="9">
        <v>25.274000000000001</v>
      </c>
      <c r="FH27" s="9">
        <v>8.8559999999999999</v>
      </c>
      <c r="FI27" s="9">
        <v>90.566000000000003</v>
      </c>
      <c r="FJ27" s="9">
        <v>38.792999999999999</v>
      </c>
      <c r="FK27" s="9">
        <v>51.773000000000003</v>
      </c>
      <c r="FL27" s="9">
        <v>40.286999999999999</v>
      </c>
      <c r="FM27" s="9">
        <v>29.081</v>
      </c>
      <c r="FN27" s="9">
        <v>11.206</v>
      </c>
      <c r="FO27" s="9">
        <v>96.88</v>
      </c>
      <c r="FP27" s="9">
        <v>40.203000000000003</v>
      </c>
      <c r="FQ27" s="9">
        <v>56.677</v>
      </c>
      <c r="FR27" s="9">
        <v>96.015000000000001</v>
      </c>
      <c r="FS27" s="9">
        <v>42.491</v>
      </c>
      <c r="FT27" s="9">
        <v>53.524000000000001</v>
      </c>
      <c r="FU27" s="9">
        <v>1312.0429999999999</v>
      </c>
      <c r="FV27" s="9">
        <v>723.62199999999996</v>
      </c>
      <c r="FW27" s="9">
        <v>588.42100000000005</v>
      </c>
      <c r="FX27" s="9">
        <v>909.69200000000001</v>
      </c>
      <c r="FY27" s="9">
        <v>609.17499999999995</v>
      </c>
      <c r="FZ27" s="9">
        <v>300.517</v>
      </c>
      <c r="GA27" s="9">
        <v>402.351</v>
      </c>
      <c r="GB27" s="9">
        <v>114.447</v>
      </c>
      <c r="GC27" s="9">
        <v>287.904</v>
      </c>
      <c r="GD27" s="9">
        <v>200.12100000000001</v>
      </c>
      <c r="GE27" s="9">
        <v>102.08499999999999</v>
      </c>
      <c r="GF27" s="9">
        <v>98.036000000000001</v>
      </c>
      <c r="GG27" s="9">
        <v>40.369999999999997</v>
      </c>
      <c r="GH27" s="9">
        <v>27.015000000000001</v>
      </c>
      <c r="GI27" s="9">
        <v>13.353999999999999</v>
      </c>
      <c r="GJ27" s="9">
        <v>21.388999999999999</v>
      </c>
      <c r="GK27" s="9">
        <v>17.667999999999999</v>
      </c>
      <c r="GL27" s="9">
        <v>3.7210000000000001</v>
      </c>
      <c r="GM27" s="9">
        <v>13.648</v>
      </c>
      <c r="GN27" s="9">
        <v>10.744999999999999</v>
      </c>
      <c r="GO27" s="9">
        <v>2.903</v>
      </c>
      <c r="GP27" s="9">
        <v>7.7409999999999997</v>
      </c>
      <c r="GQ27" s="9">
        <v>6.923</v>
      </c>
      <c r="GR27" s="9">
        <v>0.81799999999999995</v>
      </c>
      <c r="GS27" s="9">
        <v>18.981000000000002</v>
      </c>
      <c r="GT27" s="9">
        <v>9.3480000000000008</v>
      </c>
      <c r="GU27" s="9">
        <v>9.6329999999999991</v>
      </c>
      <c r="GV27" s="9">
        <v>178.19800000000001</v>
      </c>
      <c r="GW27" s="9">
        <v>87.167000000000002</v>
      </c>
      <c r="GX27" s="9">
        <v>91.03</v>
      </c>
      <c r="GY27" s="9">
        <v>66.983000000000004</v>
      </c>
      <c r="GZ27" s="9">
        <v>46.295999999999999</v>
      </c>
      <c r="HA27" s="9">
        <v>20.687000000000001</v>
      </c>
      <c r="HB27" s="9">
        <v>111.214</v>
      </c>
      <c r="HC27" s="9">
        <v>40.871000000000002</v>
      </c>
      <c r="HD27" s="9">
        <v>70.343000000000004</v>
      </c>
      <c r="HE27" s="9">
        <v>81.31</v>
      </c>
      <c r="HF27" s="9">
        <v>58.412999999999997</v>
      </c>
      <c r="HG27" s="9">
        <v>22.896999999999998</v>
      </c>
      <c r="HH27" s="9">
        <v>118.81100000000001</v>
      </c>
      <c r="HI27" s="9">
        <v>43.671999999999997</v>
      </c>
      <c r="HJ27" s="9">
        <v>75.138999999999996</v>
      </c>
      <c r="HK27" s="9">
        <v>124.86199999999999</v>
      </c>
      <c r="HL27" s="9">
        <v>51.616</v>
      </c>
      <c r="HM27" s="9">
        <v>73.245999999999995</v>
      </c>
      <c r="HN27" s="9">
        <v>241.339</v>
      </c>
      <c r="HO27" s="9">
        <v>127.726</v>
      </c>
      <c r="HP27" s="9">
        <v>113.613</v>
      </c>
      <c r="HQ27" s="9">
        <v>155.21100000000001</v>
      </c>
      <c r="HR27" s="9">
        <v>101.18300000000001</v>
      </c>
      <c r="HS27" s="9">
        <v>54.027999999999999</v>
      </c>
      <c r="HT27" s="9">
        <v>86.128</v>
      </c>
      <c r="HU27" s="9">
        <v>26.542999999999999</v>
      </c>
      <c r="HV27" s="9">
        <v>59.585000000000001</v>
      </c>
      <c r="HW27" s="9">
        <v>42.548000000000002</v>
      </c>
      <c r="HX27" s="9">
        <v>22.721</v>
      </c>
      <c r="HY27" s="9">
        <v>19.827000000000002</v>
      </c>
      <c r="HZ27" s="9">
        <v>5.9</v>
      </c>
      <c r="IA27" s="9">
        <v>3.69</v>
      </c>
      <c r="IB27" s="9">
        <v>2.2090000000000001</v>
      </c>
      <c r="IC27" s="9">
        <v>2.3380000000000001</v>
      </c>
      <c r="ID27" s="9">
        <v>1.9</v>
      </c>
      <c r="IE27" s="9">
        <v>0.438</v>
      </c>
      <c r="IF27" s="9">
        <v>1.07</v>
      </c>
      <c r="IG27" s="9">
        <v>0.82099999999999995</v>
      </c>
      <c r="IH27" s="9">
        <v>0.249</v>
      </c>
      <c r="II27" s="9">
        <v>1.268</v>
      </c>
      <c r="IJ27" s="9">
        <v>1.0780000000000001</v>
      </c>
      <c r="IK27" s="9">
        <v>0.189</v>
      </c>
      <c r="IL27" s="9">
        <v>3.5619999999999998</v>
      </c>
      <c r="IM27" s="9">
        <v>1.7909999999999999</v>
      </c>
      <c r="IN27" s="9">
        <v>1.7709999999999999</v>
      </c>
      <c r="IO27" s="9">
        <v>40.146999999999998</v>
      </c>
      <c r="IP27" s="9">
        <v>21.213999999999999</v>
      </c>
      <c r="IQ27" s="9">
        <v>18.933</v>
      </c>
    </row>
    <row r="28" spans="1:251">
      <c r="A28" s="10">
        <v>42339</v>
      </c>
      <c r="B28" s="9">
        <v>1028.076</v>
      </c>
      <c r="C28" s="9">
        <v>1110.5809999999999</v>
      </c>
      <c r="D28" s="9">
        <v>343.53699999999998</v>
      </c>
      <c r="E28" s="9">
        <v>767.04399999999998</v>
      </c>
      <c r="F28" s="9">
        <v>528.39</v>
      </c>
      <c r="G28" s="9">
        <v>269.476</v>
      </c>
      <c r="H28" s="9">
        <v>258.91399999999999</v>
      </c>
      <c r="I28" s="9">
        <v>90.960999999999999</v>
      </c>
      <c r="J28" s="9">
        <v>54.418999999999997</v>
      </c>
      <c r="K28" s="9">
        <v>36.540999999999997</v>
      </c>
      <c r="L28" s="9">
        <v>33.533999999999999</v>
      </c>
      <c r="M28" s="9">
        <v>25.689</v>
      </c>
      <c r="N28" s="9">
        <v>7.8460000000000001</v>
      </c>
      <c r="O28" s="9">
        <v>15.833</v>
      </c>
      <c r="P28" s="9">
        <v>12.208</v>
      </c>
      <c r="Q28" s="9">
        <v>3.625</v>
      </c>
      <c r="R28" s="9">
        <v>17.701000000000001</v>
      </c>
      <c r="S28" s="9">
        <v>13.481</v>
      </c>
      <c r="T28" s="9">
        <v>4.2210000000000001</v>
      </c>
      <c r="U28" s="9">
        <v>57.427</v>
      </c>
      <c r="V28" s="9">
        <v>28.731000000000002</v>
      </c>
      <c r="W28" s="9">
        <v>28.696000000000002</v>
      </c>
      <c r="X28" s="9">
        <v>480.04199999999997</v>
      </c>
      <c r="Y28" s="9">
        <v>240.721</v>
      </c>
      <c r="Z28" s="9">
        <v>239.321</v>
      </c>
      <c r="AA28" s="9">
        <v>177.23099999999999</v>
      </c>
      <c r="AB28" s="9">
        <v>129.10499999999999</v>
      </c>
      <c r="AC28" s="9">
        <v>48.125999999999998</v>
      </c>
      <c r="AD28" s="9">
        <v>302.81099999999998</v>
      </c>
      <c r="AE28" s="9">
        <v>111.616</v>
      </c>
      <c r="AF28" s="9">
        <v>191.19499999999999</v>
      </c>
      <c r="AG28" s="9">
        <v>201.06700000000001</v>
      </c>
      <c r="AH28" s="9">
        <v>146.37100000000001</v>
      </c>
      <c r="AI28" s="9">
        <v>54.695999999999998</v>
      </c>
      <c r="AJ28" s="9">
        <v>327.32299999999998</v>
      </c>
      <c r="AK28" s="9">
        <v>123.10599999999999</v>
      </c>
      <c r="AL28" s="9">
        <v>204.21700000000001</v>
      </c>
      <c r="AM28" s="9">
        <v>318.64400000000001</v>
      </c>
      <c r="AN28" s="9">
        <v>123.824</v>
      </c>
      <c r="AO28" s="9">
        <v>194.82</v>
      </c>
      <c r="AP28" s="9">
        <v>3046.9250000000002</v>
      </c>
      <c r="AQ28" s="9">
        <v>1659.4059999999999</v>
      </c>
      <c r="AR28" s="9">
        <v>1387.519</v>
      </c>
      <c r="AS28" s="9">
        <v>2075.6990000000001</v>
      </c>
      <c r="AT28" s="9">
        <v>1355.64</v>
      </c>
      <c r="AU28" s="9">
        <v>720.05899999999997</v>
      </c>
      <c r="AV28" s="9">
        <v>971.226</v>
      </c>
      <c r="AW28" s="9">
        <v>303.76600000000002</v>
      </c>
      <c r="AX28" s="9">
        <v>667.46</v>
      </c>
      <c r="AY28" s="9">
        <v>517.00199999999995</v>
      </c>
      <c r="AZ28" s="9">
        <v>277.67700000000002</v>
      </c>
      <c r="BA28" s="9">
        <v>239.32499999999999</v>
      </c>
      <c r="BB28" s="9">
        <v>94.652000000000001</v>
      </c>
      <c r="BC28" s="9">
        <v>52.776000000000003</v>
      </c>
      <c r="BD28" s="9">
        <v>41.875999999999998</v>
      </c>
      <c r="BE28" s="9">
        <v>40.558999999999997</v>
      </c>
      <c r="BF28" s="9">
        <v>29.698</v>
      </c>
      <c r="BG28" s="9">
        <v>10.86</v>
      </c>
      <c r="BH28" s="9">
        <v>22.341999999999999</v>
      </c>
      <c r="BI28" s="9">
        <v>15.692</v>
      </c>
      <c r="BJ28" s="9">
        <v>6.65</v>
      </c>
      <c r="BK28" s="9">
        <v>18.216999999999999</v>
      </c>
      <c r="BL28" s="9">
        <v>14.007</v>
      </c>
      <c r="BM28" s="9">
        <v>4.21</v>
      </c>
      <c r="BN28" s="9">
        <v>54.093000000000004</v>
      </c>
      <c r="BO28" s="9">
        <v>23.077999999999999</v>
      </c>
      <c r="BP28" s="9">
        <v>31.015000000000001</v>
      </c>
      <c r="BQ28" s="9">
        <v>461.01499999999999</v>
      </c>
      <c r="BR28" s="9">
        <v>244.98</v>
      </c>
      <c r="BS28" s="9">
        <v>216.035</v>
      </c>
      <c r="BT28" s="9">
        <v>168.536</v>
      </c>
      <c r="BU28" s="9">
        <v>131.57900000000001</v>
      </c>
      <c r="BV28" s="9">
        <v>36.957000000000001</v>
      </c>
      <c r="BW28" s="9">
        <v>292.47899999999998</v>
      </c>
      <c r="BX28" s="9">
        <v>113.401</v>
      </c>
      <c r="BY28" s="9">
        <v>179.078</v>
      </c>
      <c r="BZ28" s="9">
        <v>199.41900000000001</v>
      </c>
      <c r="CA28" s="9">
        <v>153.54</v>
      </c>
      <c r="CB28" s="9">
        <v>45.878999999999998</v>
      </c>
      <c r="CC28" s="9">
        <v>317.58300000000003</v>
      </c>
      <c r="CD28" s="9">
        <v>124.137</v>
      </c>
      <c r="CE28" s="9">
        <v>193.446</v>
      </c>
      <c r="CF28" s="9">
        <v>314.82</v>
      </c>
      <c r="CG28" s="9">
        <v>129.09200000000001</v>
      </c>
      <c r="CH28" s="9">
        <v>185.72800000000001</v>
      </c>
      <c r="CI28" s="9">
        <v>2399.9850000000001</v>
      </c>
      <c r="CJ28" s="9">
        <v>1269.7860000000001</v>
      </c>
      <c r="CK28" s="9">
        <v>1130.1990000000001</v>
      </c>
      <c r="CL28" s="9">
        <v>1671.355</v>
      </c>
      <c r="CM28" s="9">
        <v>1055.4860000000001</v>
      </c>
      <c r="CN28" s="9">
        <v>615.86900000000003</v>
      </c>
      <c r="CO28" s="9">
        <v>728.62900000000002</v>
      </c>
      <c r="CP28" s="9">
        <v>214.3</v>
      </c>
      <c r="CQ28" s="9">
        <v>514.32899999999995</v>
      </c>
      <c r="CR28" s="9">
        <v>364.39699999999999</v>
      </c>
      <c r="CS28" s="9">
        <v>179.82</v>
      </c>
      <c r="CT28" s="9">
        <v>184.577</v>
      </c>
      <c r="CU28" s="9">
        <v>72.962999999999994</v>
      </c>
      <c r="CV28" s="9">
        <v>36.103999999999999</v>
      </c>
      <c r="CW28" s="9">
        <v>36.859000000000002</v>
      </c>
      <c r="CX28" s="9">
        <v>31.754000000000001</v>
      </c>
      <c r="CY28" s="9">
        <v>23.087</v>
      </c>
      <c r="CZ28" s="9">
        <v>8.6669999999999998</v>
      </c>
      <c r="DA28" s="9">
        <v>11.343999999999999</v>
      </c>
      <c r="DB28" s="9">
        <v>8.2520000000000007</v>
      </c>
      <c r="DC28" s="9">
        <v>3.0910000000000002</v>
      </c>
      <c r="DD28" s="9">
        <v>20.41</v>
      </c>
      <c r="DE28" s="9">
        <v>14.835000000000001</v>
      </c>
      <c r="DF28" s="9">
        <v>5.5750000000000002</v>
      </c>
      <c r="DG28" s="9">
        <v>41.209000000000003</v>
      </c>
      <c r="DH28" s="9">
        <v>13.016999999999999</v>
      </c>
      <c r="DI28" s="9">
        <v>28.193000000000001</v>
      </c>
      <c r="DJ28" s="9">
        <v>318.85399999999998</v>
      </c>
      <c r="DK28" s="9">
        <v>155.982</v>
      </c>
      <c r="DL28" s="9">
        <v>162.87200000000001</v>
      </c>
      <c r="DM28" s="9">
        <v>103.79300000000001</v>
      </c>
      <c r="DN28" s="9">
        <v>78.215000000000003</v>
      </c>
      <c r="DO28" s="9">
        <v>25.577999999999999</v>
      </c>
      <c r="DP28" s="9">
        <v>215.06100000000001</v>
      </c>
      <c r="DQ28" s="9">
        <v>77.766000000000005</v>
      </c>
      <c r="DR28" s="9">
        <v>137.29400000000001</v>
      </c>
      <c r="DS28" s="9">
        <v>128.78100000000001</v>
      </c>
      <c r="DT28" s="9">
        <v>96.302999999999997</v>
      </c>
      <c r="DU28" s="9">
        <v>32.478000000000002</v>
      </c>
      <c r="DV28" s="9">
        <v>235.61500000000001</v>
      </c>
      <c r="DW28" s="9">
        <v>83.516000000000005</v>
      </c>
      <c r="DX28" s="9">
        <v>152.09899999999999</v>
      </c>
      <c r="DY28" s="9">
        <v>226.405</v>
      </c>
      <c r="DZ28" s="9">
        <v>86.019000000000005</v>
      </c>
      <c r="EA28" s="9">
        <v>140.386</v>
      </c>
      <c r="EB28" s="9">
        <v>816.01499999999999</v>
      </c>
      <c r="EC28" s="9">
        <v>427.55900000000003</v>
      </c>
      <c r="ED28" s="9">
        <v>388.45499999999998</v>
      </c>
      <c r="EE28" s="9">
        <v>531.91300000000001</v>
      </c>
      <c r="EF28" s="9">
        <v>340.7</v>
      </c>
      <c r="EG28" s="9">
        <v>191.21299999999999</v>
      </c>
      <c r="EH28" s="9">
        <v>284.10199999999998</v>
      </c>
      <c r="EI28" s="9">
        <v>86.858999999999995</v>
      </c>
      <c r="EJ28" s="9">
        <v>197.24299999999999</v>
      </c>
      <c r="EK28" s="9">
        <v>132.57400000000001</v>
      </c>
      <c r="EL28" s="9">
        <v>65.497</v>
      </c>
      <c r="EM28" s="9">
        <v>67.078000000000003</v>
      </c>
      <c r="EN28" s="9">
        <v>23.716999999999999</v>
      </c>
      <c r="EO28" s="9">
        <v>11.835000000000001</v>
      </c>
      <c r="EP28" s="9">
        <v>11.881</v>
      </c>
      <c r="EQ28" s="9">
        <v>8.3279999999999994</v>
      </c>
      <c r="ER28" s="9">
        <v>5.6509999999999998</v>
      </c>
      <c r="ES28" s="9">
        <v>2.677</v>
      </c>
      <c r="ET28" s="9">
        <v>4.5990000000000002</v>
      </c>
      <c r="EU28" s="9">
        <v>3.069</v>
      </c>
      <c r="EV28" s="9">
        <v>1.53</v>
      </c>
      <c r="EW28" s="9">
        <v>3.7290000000000001</v>
      </c>
      <c r="EX28" s="9">
        <v>2.5819999999999999</v>
      </c>
      <c r="EY28" s="9">
        <v>1.147</v>
      </c>
      <c r="EZ28" s="9">
        <v>15.388</v>
      </c>
      <c r="FA28" s="9">
        <v>6.1840000000000002</v>
      </c>
      <c r="FB28" s="9">
        <v>9.2040000000000006</v>
      </c>
      <c r="FC28" s="9">
        <v>118.625</v>
      </c>
      <c r="FD28" s="9">
        <v>58.655000000000001</v>
      </c>
      <c r="FE28" s="9">
        <v>59.97</v>
      </c>
      <c r="FF28" s="9">
        <v>32.07</v>
      </c>
      <c r="FG28" s="9">
        <v>22.152999999999999</v>
      </c>
      <c r="FH28" s="9">
        <v>9.9169999999999998</v>
      </c>
      <c r="FI28" s="9">
        <v>86.555000000000007</v>
      </c>
      <c r="FJ28" s="9">
        <v>36.502000000000002</v>
      </c>
      <c r="FK28" s="9">
        <v>50.052999999999997</v>
      </c>
      <c r="FL28" s="9">
        <v>38.564</v>
      </c>
      <c r="FM28" s="9">
        <v>26.550999999999998</v>
      </c>
      <c r="FN28" s="9">
        <v>12.013</v>
      </c>
      <c r="FO28" s="9">
        <v>94.010999999999996</v>
      </c>
      <c r="FP28" s="9">
        <v>38.945999999999998</v>
      </c>
      <c r="FQ28" s="9">
        <v>55.064999999999998</v>
      </c>
      <c r="FR28" s="9">
        <v>91.155000000000001</v>
      </c>
      <c r="FS28" s="9">
        <v>39.570999999999998</v>
      </c>
      <c r="FT28" s="9">
        <v>51.582999999999998</v>
      </c>
      <c r="FU28" s="9">
        <v>1333.5060000000001</v>
      </c>
      <c r="FV28" s="9">
        <v>731.59500000000003</v>
      </c>
      <c r="FW28" s="9">
        <v>601.91099999999994</v>
      </c>
      <c r="FX28" s="9">
        <v>922.79600000000005</v>
      </c>
      <c r="FY28" s="9">
        <v>613.57399999999996</v>
      </c>
      <c r="FZ28" s="9">
        <v>309.22300000000001</v>
      </c>
      <c r="GA28" s="9">
        <v>410.71</v>
      </c>
      <c r="GB28" s="9">
        <v>118.021</v>
      </c>
      <c r="GC28" s="9">
        <v>292.68799999999999</v>
      </c>
      <c r="GD28" s="9">
        <v>215.52799999999999</v>
      </c>
      <c r="GE28" s="9">
        <v>109.217</v>
      </c>
      <c r="GF28" s="9">
        <v>106.312</v>
      </c>
      <c r="GG28" s="9">
        <v>40.962000000000003</v>
      </c>
      <c r="GH28" s="9">
        <v>22.718</v>
      </c>
      <c r="GI28" s="9">
        <v>18.244</v>
      </c>
      <c r="GJ28" s="9">
        <v>18.741</v>
      </c>
      <c r="GK28" s="9">
        <v>13.741</v>
      </c>
      <c r="GL28" s="9">
        <v>5</v>
      </c>
      <c r="GM28" s="9">
        <v>13.307</v>
      </c>
      <c r="GN28" s="9">
        <v>9.3119999999999994</v>
      </c>
      <c r="GO28" s="9">
        <v>3.9950000000000001</v>
      </c>
      <c r="GP28" s="9">
        <v>5.4340000000000002</v>
      </c>
      <c r="GQ28" s="9">
        <v>4.4290000000000003</v>
      </c>
      <c r="GR28" s="9">
        <v>1.0049999999999999</v>
      </c>
      <c r="GS28" s="9">
        <v>22.222000000000001</v>
      </c>
      <c r="GT28" s="9">
        <v>8.9770000000000003</v>
      </c>
      <c r="GU28" s="9">
        <v>13.244</v>
      </c>
      <c r="GV28" s="9">
        <v>188.59200000000001</v>
      </c>
      <c r="GW28" s="9">
        <v>94.763000000000005</v>
      </c>
      <c r="GX28" s="9">
        <v>93.828999999999994</v>
      </c>
      <c r="GY28" s="9">
        <v>67.367999999999995</v>
      </c>
      <c r="GZ28" s="9">
        <v>48.838000000000001</v>
      </c>
      <c r="HA28" s="9">
        <v>18.53</v>
      </c>
      <c r="HB28" s="9">
        <v>121.224</v>
      </c>
      <c r="HC28" s="9">
        <v>45.924999999999997</v>
      </c>
      <c r="HD28" s="9">
        <v>75.299000000000007</v>
      </c>
      <c r="HE28" s="9">
        <v>81.495999999999995</v>
      </c>
      <c r="HF28" s="9">
        <v>58.329000000000001</v>
      </c>
      <c r="HG28" s="9">
        <v>23.167000000000002</v>
      </c>
      <c r="HH28" s="9">
        <v>134.03299999999999</v>
      </c>
      <c r="HI28" s="9">
        <v>50.887999999999998</v>
      </c>
      <c r="HJ28" s="9">
        <v>83.144999999999996</v>
      </c>
      <c r="HK28" s="9">
        <v>134.53100000000001</v>
      </c>
      <c r="HL28" s="9">
        <v>55.237000000000002</v>
      </c>
      <c r="HM28" s="9">
        <v>79.293000000000006</v>
      </c>
      <c r="HN28" s="9">
        <v>239.66800000000001</v>
      </c>
      <c r="HO28" s="9">
        <v>126.105</v>
      </c>
      <c r="HP28" s="9">
        <v>113.563</v>
      </c>
      <c r="HQ28" s="9">
        <v>155.98500000000001</v>
      </c>
      <c r="HR28" s="9">
        <v>100.919</v>
      </c>
      <c r="HS28" s="9">
        <v>55.066000000000003</v>
      </c>
      <c r="HT28" s="9">
        <v>83.683000000000007</v>
      </c>
      <c r="HU28" s="9">
        <v>25.186</v>
      </c>
      <c r="HV28" s="9">
        <v>58.496000000000002</v>
      </c>
      <c r="HW28" s="9">
        <v>41.039000000000001</v>
      </c>
      <c r="HX28" s="9">
        <v>19.213000000000001</v>
      </c>
      <c r="HY28" s="9">
        <v>21.827000000000002</v>
      </c>
      <c r="HZ28" s="9">
        <v>6.5279999999999996</v>
      </c>
      <c r="IA28" s="9">
        <v>2.67</v>
      </c>
      <c r="IB28" s="9">
        <v>3.8570000000000002</v>
      </c>
      <c r="IC28" s="9">
        <v>1.375</v>
      </c>
      <c r="ID28" s="9">
        <v>1.0309999999999999</v>
      </c>
      <c r="IE28" s="9">
        <v>0.34399999999999997</v>
      </c>
      <c r="IF28" s="9">
        <v>0.63600000000000001</v>
      </c>
      <c r="IG28" s="9">
        <v>0.39600000000000002</v>
      </c>
      <c r="IH28" s="9">
        <v>0.24</v>
      </c>
      <c r="II28" s="9">
        <v>0.73799999999999999</v>
      </c>
      <c r="IJ28" s="9">
        <v>0.63500000000000001</v>
      </c>
      <c r="IK28" s="9">
        <v>0.104</v>
      </c>
      <c r="IL28" s="9">
        <v>5.1529999999999996</v>
      </c>
      <c r="IM28" s="9">
        <v>1.639</v>
      </c>
      <c r="IN28" s="9">
        <v>3.5129999999999999</v>
      </c>
      <c r="IO28" s="9">
        <v>37.262</v>
      </c>
      <c r="IP28" s="9">
        <v>17.734000000000002</v>
      </c>
      <c r="IQ28" s="9">
        <v>19.527999999999999</v>
      </c>
    </row>
    <row r="29" spans="1:251">
      <c r="A29" s="10">
        <v>42370</v>
      </c>
      <c r="B29" s="9">
        <v>982.58100000000002</v>
      </c>
      <c r="C29" s="9">
        <v>1105.4770000000001</v>
      </c>
      <c r="D29" s="9">
        <v>351.92399999999998</v>
      </c>
      <c r="E29" s="9">
        <v>753.55399999999997</v>
      </c>
      <c r="F29" s="9">
        <v>541.41899999999998</v>
      </c>
      <c r="G29" s="9">
        <v>283.98700000000002</v>
      </c>
      <c r="H29" s="9">
        <v>257.43200000000002</v>
      </c>
      <c r="I29" s="9">
        <v>97.807000000000002</v>
      </c>
      <c r="J29" s="9">
        <v>55.121000000000002</v>
      </c>
      <c r="K29" s="9">
        <v>42.686</v>
      </c>
      <c r="L29" s="9">
        <v>47.101999999999997</v>
      </c>
      <c r="M29" s="9">
        <v>33.985999999999997</v>
      </c>
      <c r="N29" s="9">
        <v>13.116</v>
      </c>
      <c r="O29" s="9">
        <v>24.64</v>
      </c>
      <c r="P29" s="9">
        <v>18.623000000000001</v>
      </c>
      <c r="Q29" s="9">
        <v>6.0170000000000003</v>
      </c>
      <c r="R29" s="9">
        <v>22.463000000000001</v>
      </c>
      <c r="S29" s="9">
        <v>15.363</v>
      </c>
      <c r="T29" s="9">
        <v>7.1</v>
      </c>
      <c r="U29" s="9">
        <v>50.704999999999998</v>
      </c>
      <c r="V29" s="9">
        <v>21.135000000000002</v>
      </c>
      <c r="W29" s="9">
        <v>29.568999999999999</v>
      </c>
      <c r="X29" s="9">
        <v>474.21699999999998</v>
      </c>
      <c r="Y29" s="9">
        <v>241.434</v>
      </c>
      <c r="Z29" s="9">
        <v>232.78299999999999</v>
      </c>
      <c r="AA29" s="9">
        <v>178.06299999999999</v>
      </c>
      <c r="AB29" s="9">
        <v>128.221</v>
      </c>
      <c r="AC29" s="9">
        <v>49.841999999999999</v>
      </c>
      <c r="AD29" s="9">
        <v>296.154</v>
      </c>
      <c r="AE29" s="9">
        <v>113.21299999999999</v>
      </c>
      <c r="AF29" s="9">
        <v>182.941</v>
      </c>
      <c r="AG29" s="9">
        <v>219.25399999999999</v>
      </c>
      <c r="AH29" s="9">
        <v>158.726</v>
      </c>
      <c r="AI29" s="9">
        <v>60.527999999999999</v>
      </c>
      <c r="AJ29" s="9">
        <v>322.16500000000002</v>
      </c>
      <c r="AK29" s="9">
        <v>125.261</v>
      </c>
      <c r="AL29" s="9">
        <v>196.904</v>
      </c>
      <c r="AM29" s="9">
        <v>320.79399999999998</v>
      </c>
      <c r="AN29" s="9">
        <v>131.83600000000001</v>
      </c>
      <c r="AO29" s="9">
        <v>188.958</v>
      </c>
      <c r="AP29" s="9">
        <v>2980.819</v>
      </c>
      <c r="AQ29" s="9">
        <v>1623.307</v>
      </c>
      <c r="AR29" s="9">
        <v>1357.5119999999999</v>
      </c>
      <c r="AS29" s="9">
        <v>2021.663</v>
      </c>
      <c r="AT29" s="9">
        <v>1312.752</v>
      </c>
      <c r="AU29" s="9">
        <v>708.91</v>
      </c>
      <c r="AV29" s="9">
        <v>959.15599999999995</v>
      </c>
      <c r="AW29" s="9">
        <v>310.55500000000001</v>
      </c>
      <c r="AX29" s="9">
        <v>648.601</v>
      </c>
      <c r="AY29" s="9">
        <v>490.04399999999998</v>
      </c>
      <c r="AZ29" s="9">
        <v>263.60899999999998</v>
      </c>
      <c r="BA29" s="9">
        <v>226.435</v>
      </c>
      <c r="BB29" s="9">
        <v>109.465</v>
      </c>
      <c r="BC29" s="9">
        <v>66.463999999999999</v>
      </c>
      <c r="BD29" s="9">
        <v>43.000999999999998</v>
      </c>
      <c r="BE29" s="9">
        <v>52.500999999999998</v>
      </c>
      <c r="BF29" s="9">
        <v>39.893000000000001</v>
      </c>
      <c r="BG29" s="9">
        <v>12.606999999999999</v>
      </c>
      <c r="BH29" s="9">
        <v>28.013999999999999</v>
      </c>
      <c r="BI29" s="9">
        <v>21.651</v>
      </c>
      <c r="BJ29" s="9">
        <v>6.3630000000000004</v>
      </c>
      <c r="BK29" s="9">
        <v>24.486999999999998</v>
      </c>
      <c r="BL29" s="9">
        <v>18.242000000000001</v>
      </c>
      <c r="BM29" s="9">
        <v>6.2450000000000001</v>
      </c>
      <c r="BN29" s="9">
        <v>56.963999999999999</v>
      </c>
      <c r="BO29" s="9">
        <v>26.571000000000002</v>
      </c>
      <c r="BP29" s="9">
        <v>30.393999999999998</v>
      </c>
      <c r="BQ29" s="9">
        <v>423.85399999999998</v>
      </c>
      <c r="BR29" s="9">
        <v>221.238</v>
      </c>
      <c r="BS29" s="9">
        <v>202.61600000000001</v>
      </c>
      <c r="BT29" s="9">
        <v>151.95599999999999</v>
      </c>
      <c r="BU29" s="9">
        <v>118.238</v>
      </c>
      <c r="BV29" s="9">
        <v>33.718000000000004</v>
      </c>
      <c r="BW29" s="9">
        <v>271.89800000000002</v>
      </c>
      <c r="BX29" s="9">
        <v>103</v>
      </c>
      <c r="BY29" s="9">
        <v>168.89699999999999</v>
      </c>
      <c r="BZ29" s="9">
        <v>195.72499999999999</v>
      </c>
      <c r="CA29" s="9">
        <v>150.339</v>
      </c>
      <c r="CB29" s="9">
        <v>45.386000000000003</v>
      </c>
      <c r="CC29" s="9">
        <v>294.31900000000002</v>
      </c>
      <c r="CD29" s="9">
        <v>113.27</v>
      </c>
      <c r="CE29" s="9">
        <v>181.04900000000001</v>
      </c>
      <c r="CF29" s="9">
        <v>299.911</v>
      </c>
      <c r="CG29" s="9">
        <v>124.651</v>
      </c>
      <c r="CH29" s="9">
        <v>175.26</v>
      </c>
      <c r="CI29" s="9">
        <v>2352.4450000000002</v>
      </c>
      <c r="CJ29" s="9">
        <v>1253.5440000000001</v>
      </c>
      <c r="CK29" s="9">
        <v>1098.9010000000001</v>
      </c>
      <c r="CL29" s="9">
        <v>1645.7429999999999</v>
      </c>
      <c r="CM29" s="9">
        <v>1045.4159999999999</v>
      </c>
      <c r="CN29" s="9">
        <v>600.327</v>
      </c>
      <c r="CO29" s="9">
        <v>706.702</v>
      </c>
      <c r="CP29" s="9">
        <v>208.12799999999999</v>
      </c>
      <c r="CQ29" s="9">
        <v>498.57400000000001</v>
      </c>
      <c r="CR29" s="9">
        <v>369.09300000000002</v>
      </c>
      <c r="CS29" s="9">
        <v>201.4</v>
      </c>
      <c r="CT29" s="9">
        <v>167.69300000000001</v>
      </c>
      <c r="CU29" s="9">
        <v>79.248000000000005</v>
      </c>
      <c r="CV29" s="9">
        <v>46.424999999999997</v>
      </c>
      <c r="CW29" s="9">
        <v>32.823</v>
      </c>
      <c r="CX29" s="9">
        <v>41.444000000000003</v>
      </c>
      <c r="CY29" s="9">
        <v>28.323</v>
      </c>
      <c r="CZ29" s="9">
        <v>13.122</v>
      </c>
      <c r="DA29" s="9">
        <v>24.061</v>
      </c>
      <c r="DB29" s="9">
        <v>15.904999999999999</v>
      </c>
      <c r="DC29" s="9">
        <v>8.1560000000000006</v>
      </c>
      <c r="DD29" s="9">
        <v>17.384</v>
      </c>
      <c r="DE29" s="9">
        <v>12.417999999999999</v>
      </c>
      <c r="DF29" s="9">
        <v>4.9660000000000002</v>
      </c>
      <c r="DG29" s="9">
        <v>37.804000000000002</v>
      </c>
      <c r="DH29" s="9">
        <v>18.102</v>
      </c>
      <c r="DI29" s="9">
        <v>19.701000000000001</v>
      </c>
      <c r="DJ29" s="9">
        <v>319.89800000000002</v>
      </c>
      <c r="DK29" s="9">
        <v>172.65700000000001</v>
      </c>
      <c r="DL29" s="9">
        <v>147.24100000000001</v>
      </c>
      <c r="DM29" s="9">
        <v>121.967</v>
      </c>
      <c r="DN29" s="9">
        <v>93.724000000000004</v>
      </c>
      <c r="DO29" s="9">
        <v>28.244</v>
      </c>
      <c r="DP29" s="9">
        <v>197.93</v>
      </c>
      <c r="DQ29" s="9">
        <v>78.933000000000007</v>
      </c>
      <c r="DR29" s="9">
        <v>118.997</v>
      </c>
      <c r="DS29" s="9">
        <v>157.363</v>
      </c>
      <c r="DT29" s="9">
        <v>117.274</v>
      </c>
      <c r="DU29" s="9">
        <v>40.088999999999999</v>
      </c>
      <c r="DV29" s="9">
        <v>211.72900000000001</v>
      </c>
      <c r="DW29" s="9">
        <v>84.126000000000005</v>
      </c>
      <c r="DX29" s="9">
        <v>127.60299999999999</v>
      </c>
      <c r="DY29" s="9">
        <v>221.99100000000001</v>
      </c>
      <c r="DZ29" s="9">
        <v>94.837999999999994</v>
      </c>
      <c r="EA29" s="9">
        <v>127.15300000000001</v>
      </c>
      <c r="EB29" s="9">
        <v>795.82299999999998</v>
      </c>
      <c r="EC29" s="9">
        <v>422.21</v>
      </c>
      <c r="ED29" s="9">
        <v>373.61200000000002</v>
      </c>
      <c r="EE29" s="9">
        <v>521.30700000000002</v>
      </c>
      <c r="EF29" s="9">
        <v>339.47500000000002</v>
      </c>
      <c r="EG29" s="9">
        <v>181.83099999999999</v>
      </c>
      <c r="EH29" s="9">
        <v>274.51600000000002</v>
      </c>
      <c r="EI29" s="9">
        <v>82.734999999999999</v>
      </c>
      <c r="EJ29" s="9">
        <v>191.78100000000001</v>
      </c>
      <c r="EK29" s="9">
        <v>138.209</v>
      </c>
      <c r="EL29" s="9">
        <v>70.965999999999994</v>
      </c>
      <c r="EM29" s="9">
        <v>67.242999999999995</v>
      </c>
      <c r="EN29" s="9">
        <v>31.786999999999999</v>
      </c>
      <c r="EO29" s="9">
        <v>17.809999999999999</v>
      </c>
      <c r="EP29" s="9">
        <v>13.978</v>
      </c>
      <c r="EQ29" s="9">
        <v>14.066000000000001</v>
      </c>
      <c r="ER29" s="9">
        <v>10.554</v>
      </c>
      <c r="ES29" s="9">
        <v>3.512</v>
      </c>
      <c r="ET29" s="9">
        <v>7.5170000000000003</v>
      </c>
      <c r="EU29" s="9">
        <v>5.4960000000000004</v>
      </c>
      <c r="EV29" s="9">
        <v>2.0209999999999999</v>
      </c>
      <c r="EW29" s="9">
        <v>6.5490000000000004</v>
      </c>
      <c r="EX29" s="9">
        <v>5.0579999999999998</v>
      </c>
      <c r="EY29" s="9">
        <v>1.4910000000000001</v>
      </c>
      <c r="EZ29" s="9">
        <v>17.722000000000001</v>
      </c>
      <c r="FA29" s="9">
        <v>7.2560000000000002</v>
      </c>
      <c r="FB29" s="9">
        <v>10.465999999999999</v>
      </c>
      <c r="FC29" s="9">
        <v>119.471</v>
      </c>
      <c r="FD29" s="9">
        <v>60.164999999999999</v>
      </c>
      <c r="FE29" s="9">
        <v>59.305999999999997</v>
      </c>
      <c r="FF29" s="9">
        <v>31.65</v>
      </c>
      <c r="FG29" s="9">
        <v>23.225999999999999</v>
      </c>
      <c r="FH29" s="9">
        <v>8.4239999999999995</v>
      </c>
      <c r="FI29" s="9">
        <v>87.820999999999998</v>
      </c>
      <c r="FJ29" s="9">
        <v>36.939</v>
      </c>
      <c r="FK29" s="9">
        <v>50.881999999999998</v>
      </c>
      <c r="FL29" s="9">
        <v>43.259</v>
      </c>
      <c r="FM29" s="9">
        <v>31.585000000000001</v>
      </c>
      <c r="FN29" s="9">
        <v>11.673999999999999</v>
      </c>
      <c r="FO29" s="9">
        <v>94.95</v>
      </c>
      <c r="FP29" s="9">
        <v>39.381</v>
      </c>
      <c r="FQ29" s="9">
        <v>55.569000000000003</v>
      </c>
      <c r="FR29" s="9">
        <v>95.337999999999994</v>
      </c>
      <c r="FS29" s="9">
        <v>42.435000000000002</v>
      </c>
      <c r="FT29" s="9">
        <v>52.902000000000001</v>
      </c>
      <c r="FU29" s="9">
        <v>1306.2819999999999</v>
      </c>
      <c r="FV29" s="9">
        <v>720.22900000000004</v>
      </c>
      <c r="FW29" s="9">
        <v>586.05200000000002</v>
      </c>
      <c r="FX29" s="9">
        <v>907.25</v>
      </c>
      <c r="FY29" s="9">
        <v>605.63199999999995</v>
      </c>
      <c r="FZ29" s="9">
        <v>301.61700000000002</v>
      </c>
      <c r="GA29" s="9">
        <v>399.03199999999998</v>
      </c>
      <c r="GB29" s="9">
        <v>114.59699999999999</v>
      </c>
      <c r="GC29" s="9">
        <v>284.435</v>
      </c>
      <c r="GD29" s="9">
        <v>227.751</v>
      </c>
      <c r="GE29" s="9">
        <v>124.855</v>
      </c>
      <c r="GF29" s="9">
        <v>102.896</v>
      </c>
      <c r="GG29" s="9">
        <v>56.402999999999999</v>
      </c>
      <c r="GH29" s="9">
        <v>36.991999999999997</v>
      </c>
      <c r="GI29" s="9">
        <v>19.411000000000001</v>
      </c>
      <c r="GJ29" s="9">
        <v>28.501000000000001</v>
      </c>
      <c r="GK29" s="9">
        <v>23.762</v>
      </c>
      <c r="GL29" s="9">
        <v>4.74</v>
      </c>
      <c r="GM29" s="9">
        <v>13.193</v>
      </c>
      <c r="GN29" s="9">
        <v>11.4</v>
      </c>
      <c r="GO29" s="9">
        <v>1.792</v>
      </c>
      <c r="GP29" s="9">
        <v>15.308999999999999</v>
      </c>
      <c r="GQ29" s="9">
        <v>12.361000000000001</v>
      </c>
      <c r="GR29" s="9">
        <v>2.9470000000000001</v>
      </c>
      <c r="GS29" s="9">
        <v>27.901</v>
      </c>
      <c r="GT29" s="9">
        <v>13.23</v>
      </c>
      <c r="GU29" s="9">
        <v>14.670999999999999</v>
      </c>
      <c r="GV29" s="9">
        <v>186.8</v>
      </c>
      <c r="GW29" s="9">
        <v>96.956999999999994</v>
      </c>
      <c r="GX29" s="9">
        <v>89.843999999999994</v>
      </c>
      <c r="GY29" s="9">
        <v>71.563999999999993</v>
      </c>
      <c r="GZ29" s="9">
        <v>56.033999999999999</v>
      </c>
      <c r="HA29" s="9">
        <v>15.529</v>
      </c>
      <c r="HB29" s="9">
        <v>115.23699999999999</v>
      </c>
      <c r="HC29" s="9">
        <v>40.921999999999997</v>
      </c>
      <c r="HD29" s="9">
        <v>74.313999999999993</v>
      </c>
      <c r="HE29" s="9">
        <v>96.016000000000005</v>
      </c>
      <c r="HF29" s="9">
        <v>76.072000000000003</v>
      </c>
      <c r="HG29" s="9">
        <v>19.943999999999999</v>
      </c>
      <c r="HH29" s="9">
        <v>131.73500000000001</v>
      </c>
      <c r="HI29" s="9">
        <v>48.783000000000001</v>
      </c>
      <c r="HJ29" s="9">
        <v>82.951999999999998</v>
      </c>
      <c r="HK29" s="9">
        <v>128.429</v>
      </c>
      <c r="HL29" s="9">
        <v>52.323</v>
      </c>
      <c r="HM29" s="9">
        <v>76.106999999999999</v>
      </c>
      <c r="HN29" s="9">
        <v>236.59700000000001</v>
      </c>
      <c r="HO29" s="9">
        <v>126.774</v>
      </c>
      <c r="HP29" s="9">
        <v>109.822</v>
      </c>
      <c r="HQ29" s="9">
        <v>155.523</v>
      </c>
      <c r="HR29" s="9">
        <v>101.167</v>
      </c>
      <c r="HS29" s="9">
        <v>54.356000000000002</v>
      </c>
      <c r="HT29" s="9">
        <v>81.073999999999998</v>
      </c>
      <c r="HU29" s="9">
        <v>25.606999999999999</v>
      </c>
      <c r="HV29" s="9">
        <v>55.466000000000001</v>
      </c>
      <c r="HW29" s="9">
        <v>40.036999999999999</v>
      </c>
      <c r="HX29" s="9">
        <v>22.113</v>
      </c>
      <c r="HY29" s="9">
        <v>17.925000000000001</v>
      </c>
      <c r="HZ29" s="9">
        <v>8.2420000000000009</v>
      </c>
      <c r="IA29" s="9">
        <v>4.7359999999999998</v>
      </c>
      <c r="IB29" s="9">
        <v>3.5059999999999998</v>
      </c>
      <c r="IC29" s="9">
        <v>3.5569999999999999</v>
      </c>
      <c r="ID29" s="9">
        <v>2.3170000000000002</v>
      </c>
      <c r="IE29" s="9">
        <v>1.24</v>
      </c>
      <c r="IF29" s="9">
        <v>1.881</v>
      </c>
      <c r="IG29" s="9">
        <v>1.2030000000000001</v>
      </c>
      <c r="IH29" s="9">
        <v>0.67800000000000005</v>
      </c>
      <c r="II29" s="9">
        <v>1.6759999999999999</v>
      </c>
      <c r="IJ29" s="9">
        <v>1.1140000000000001</v>
      </c>
      <c r="IK29" s="9">
        <v>0.56200000000000006</v>
      </c>
      <c r="IL29" s="9">
        <v>4.6849999999999996</v>
      </c>
      <c r="IM29" s="9">
        <v>2.419</v>
      </c>
      <c r="IN29" s="9">
        <v>2.266</v>
      </c>
      <c r="IO29" s="9">
        <v>34.774000000000001</v>
      </c>
      <c r="IP29" s="9">
        <v>18.736999999999998</v>
      </c>
      <c r="IQ29" s="9">
        <v>16.036999999999999</v>
      </c>
    </row>
    <row r="30" spans="1:251">
      <c r="A30" s="10">
        <v>42401</v>
      </c>
      <c r="B30" s="9">
        <v>996.52599999999995</v>
      </c>
      <c r="C30" s="9">
        <v>1123.6379999999999</v>
      </c>
      <c r="D30" s="9">
        <v>344.13499999999999</v>
      </c>
      <c r="E30" s="9">
        <v>779.50300000000004</v>
      </c>
      <c r="F30" s="9">
        <v>494.69900000000001</v>
      </c>
      <c r="G30" s="9">
        <v>258.86200000000002</v>
      </c>
      <c r="H30" s="9">
        <v>235.83699999999999</v>
      </c>
      <c r="I30" s="9">
        <v>85.986999999999995</v>
      </c>
      <c r="J30" s="9">
        <v>46.314</v>
      </c>
      <c r="K30" s="9">
        <v>39.673000000000002</v>
      </c>
      <c r="L30" s="9">
        <v>31.53</v>
      </c>
      <c r="M30" s="9">
        <v>24.66</v>
      </c>
      <c r="N30" s="9">
        <v>6.87</v>
      </c>
      <c r="O30" s="9">
        <v>18.16</v>
      </c>
      <c r="P30" s="9">
        <v>14.419</v>
      </c>
      <c r="Q30" s="9">
        <v>3.7410000000000001</v>
      </c>
      <c r="R30" s="9">
        <v>13.37</v>
      </c>
      <c r="S30" s="9">
        <v>10.241</v>
      </c>
      <c r="T30" s="9">
        <v>3.129</v>
      </c>
      <c r="U30" s="9">
        <v>54.457000000000001</v>
      </c>
      <c r="V30" s="9">
        <v>21.654</v>
      </c>
      <c r="W30" s="9">
        <v>32.802999999999997</v>
      </c>
      <c r="X30" s="9">
        <v>447.73200000000003</v>
      </c>
      <c r="Y30" s="9">
        <v>232.61799999999999</v>
      </c>
      <c r="Z30" s="9">
        <v>215.11500000000001</v>
      </c>
      <c r="AA30" s="9">
        <v>166.02</v>
      </c>
      <c r="AB30" s="9">
        <v>122.232</v>
      </c>
      <c r="AC30" s="9">
        <v>43.787999999999997</v>
      </c>
      <c r="AD30" s="9">
        <v>281.71199999999999</v>
      </c>
      <c r="AE30" s="9">
        <v>110.386</v>
      </c>
      <c r="AF30" s="9">
        <v>171.327</v>
      </c>
      <c r="AG30" s="9">
        <v>188.00399999999999</v>
      </c>
      <c r="AH30" s="9">
        <v>138.90899999999999</v>
      </c>
      <c r="AI30" s="9">
        <v>49.094999999999999</v>
      </c>
      <c r="AJ30" s="9">
        <v>306.69499999999999</v>
      </c>
      <c r="AK30" s="9">
        <v>119.953</v>
      </c>
      <c r="AL30" s="9">
        <v>186.74199999999999</v>
      </c>
      <c r="AM30" s="9">
        <v>299.87200000000001</v>
      </c>
      <c r="AN30" s="9">
        <v>124.80500000000001</v>
      </c>
      <c r="AO30" s="9">
        <v>175.06800000000001</v>
      </c>
      <c r="AP30" s="9">
        <v>3078.4989999999998</v>
      </c>
      <c r="AQ30" s="9">
        <v>1670.7370000000001</v>
      </c>
      <c r="AR30" s="9">
        <v>1407.7619999999999</v>
      </c>
      <c r="AS30" s="9">
        <v>2075.0529999999999</v>
      </c>
      <c r="AT30" s="9">
        <v>1341.92</v>
      </c>
      <c r="AU30" s="9">
        <v>733.13300000000004</v>
      </c>
      <c r="AV30" s="9">
        <v>1003.446</v>
      </c>
      <c r="AW30" s="9">
        <v>328.81700000000001</v>
      </c>
      <c r="AX30" s="9">
        <v>674.62900000000002</v>
      </c>
      <c r="AY30" s="9">
        <v>476.93700000000001</v>
      </c>
      <c r="AZ30" s="9">
        <v>261.39400000000001</v>
      </c>
      <c r="BA30" s="9">
        <v>215.54300000000001</v>
      </c>
      <c r="BB30" s="9">
        <v>96.992000000000004</v>
      </c>
      <c r="BC30" s="9">
        <v>56.438000000000002</v>
      </c>
      <c r="BD30" s="9">
        <v>40.554000000000002</v>
      </c>
      <c r="BE30" s="9">
        <v>32.777999999999999</v>
      </c>
      <c r="BF30" s="9">
        <v>26.931000000000001</v>
      </c>
      <c r="BG30" s="9">
        <v>5.8470000000000004</v>
      </c>
      <c r="BH30" s="9">
        <v>14.279</v>
      </c>
      <c r="BI30" s="9">
        <v>11.978999999999999</v>
      </c>
      <c r="BJ30" s="9">
        <v>2.2989999999999999</v>
      </c>
      <c r="BK30" s="9">
        <v>18.498999999999999</v>
      </c>
      <c r="BL30" s="9">
        <v>14.952</v>
      </c>
      <c r="BM30" s="9">
        <v>3.5470000000000002</v>
      </c>
      <c r="BN30" s="9">
        <v>64.213999999999999</v>
      </c>
      <c r="BO30" s="9">
        <v>29.507000000000001</v>
      </c>
      <c r="BP30" s="9">
        <v>34.707000000000001</v>
      </c>
      <c r="BQ30" s="9">
        <v>420.48</v>
      </c>
      <c r="BR30" s="9">
        <v>227.179</v>
      </c>
      <c r="BS30" s="9">
        <v>193.30099999999999</v>
      </c>
      <c r="BT30" s="9">
        <v>149.726</v>
      </c>
      <c r="BU30" s="9">
        <v>114.87</v>
      </c>
      <c r="BV30" s="9">
        <v>34.856000000000002</v>
      </c>
      <c r="BW30" s="9">
        <v>270.75400000000002</v>
      </c>
      <c r="BX30" s="9">
        <v>112.309</v>
      </c>
      <c r="BY30" s="9">
        <v>158.44499999999999</v>
      </c>
      <c r="BZ30" s="9">
        <v>176.50899999999999</v>
      </c>
      <c r="CA30" s="9">
        <v>137.33099999999999</v>
      </c>
      <c r="CB30" s="9">
        <v>39.177999999999997</v>
      </c>
      <c r="CC30" s="9">
        <v>300.428</v>
      </c>
      <c r="CD30" s="9">
        <v>124.063</v>
      </c>
      <c r="CE30" s="9">
        <v>176.36500000000001</v>
      </c>
      <c r="CF30" s="9">
        <v>285.03300000000002</v>
      </c>
      <c r="CG30" s="9">
        <v>124.289</v>
      </c>
      <c r="CH30" s="9">
        <v>160.744</v>
      </c>
      <c r="CI30" s="9">
        <v>2392.8150000000001</v>
      </c>
      <c r="CJ30" s="9">
        <v>1270.546</v>
      </c>
      <c r="CK30" s="9">
        <v>1122.269</v>
      </c>
      <c r="CL30" s="9">
        <v>1681.23</v>
      </c>
      <c r="CM30" s="9">
        <v>1057.548</v>
      </c>
      <c r="CN30" s="9">
        <v>623.68200000000002</v>
      </c>
      <c r="CO30" s="9">
        <v>711.58500000000004</v>
      </c>
      <c r="CP30" s="9">
        <v>212.99799999999999</v>
      </c>
      <c r="CQ30" s="9">
        <v>498.58600000000001</v>
      </c>
      <c r="CR30" s="9">
        <v>353.476</v>
      </c>
      <c r="CS30" s="9">
        <v>191.58099999999999</v>
      </c>
      <c r="CT30" s="9">
        <v>161.89500000000001</v>
      </c>
      <c r="CU30" s="9">
        <v>78.956999999999994</v>
      </c>
      <c r="CV30" s="9">
        <v>48.899000000000001</v>
      </c>
      <c r="CW30" s="9">
        <v>30.056999999999999</v>
      </c>
      <c r="CX30" s="9">
        <v>34.860999999999997</v>
      </c>
      <c r="CY30" s="9">
        <v>23.657</v>
      </c>
      <c r="CZ30" s="9">
        <v>11.204000000000001</v>
      </c>
      <c r="DA30" s="9">
        <v>22.815999999999999</v>
      </c>
      <c r="DB30" s="9">
        <v>16.09</v>
      </c>
      <c r="DC30" s="9">
        <v>6.726</v>
      </c>
      <c r="DD30" s="9">
        <v>12.045999999999999</v>
      </c>
      <c r="DE30" s="9">
        <v>7.5670000000000002</v>
      </c>
      <c r="DF30" s="9">
        <v>4.4779999999999998</v>
      </c>
      <c r="DG30" s="9">
        <v>44.095999999999997</v>
      </c>
      <c r="DH30" s="9">
        <v>25.242000000000001</v>
      </c>
      <c r="DI30" s="9">
        <v>18.853000000000002</v>
      </c>
      <c r="DJ30" s="9">
        <v>303.08100000000002</v>
      </c>
      <c r="DK30" s="9">
        <v>159.6</v>
      </c>
      <c r="DL30" s="9">
        <v>143.482</v>
      </c>
      <c r="DM30" s="9">
        <v>117.02500000000001</v>
      </c>
      <c r="DN30" s="9">
        <v>82.647000000000006</v>
      </c>
      <c r="DO30" s="9">
        <v>34.378</v>
      </c>
      <c r="DP30" s="9">
        <v>186.05600000000001</v>
      </c>
      <c r="DQ30" s="9">
        <v>76.953000000000003</v>
      </c>
      <c r="DR30" s="9">
        <v>109.104</v>
      </c>
      <c r="DS30" s="9">
        <v>144.179</v>
      </c>
      <c r="DT30" s="9">
        <v>102.32299999999999</v>
      </c>
      <c r="DU30" s="9">
        <v>41.856000000000002</v>
      </c>
      <c r="DV30" s="9">
        <v>209.297</v>
      </c>
      <c r="DW30" s="9">
        <v>89.257000000000005</v>
      </c>
      <c r="DX30" s="9">
        <v>120.039</v>
      </c>
      <c r="DY30" s="9">
        <v>208.87200000000001</v>
      </c>
      <c r="DZ30" s="9">
        <v>93.042000000000002</v>
      </c>
      <c r="EA30" s="9">
        <v>115.82899999999999</v>
      </c>
      <c r="EB30" s="9">
        <v>809.55100000000004</v>
      </c>
      <c r="EC30" s="9">
        <v>428.07499999999999</v>
      </c>
      <c r="ED30" s="9">
        <v>381.476</v>
      </c>
      <c r="EE30" s="9">
        <v>533.37599999999998</v>
      </c>
      <c r="EF30" s="9">
        <v>346.28</v>
      </c>
      <c r="EG30" s="9">
        <v>187.096</v>
      </c>
      <c r="EH30" s="9">
        <v>276.17500000000001</v>
      </c>
      <c r="EI30" s="9">
        <v>81.795000000000002</v>
      </c>
      <c r="EJ30" s="9">
        <v>194.381</v>
      </c>
      <c r="EK30" s="9">
        <v>130.98099999999999</v>
      </c>
      <c r="EL30" s="9">
        <v>64.941999999999993</v>
      </c>
      <c r="EM30" s="9">
        <v>66.039000000000001</v>
      </c>
      <c r="EN30" s="9">
        <v>26.207000000000001</v>
      </c>
      <c r="EO30" s="9">
        <v>14.148</v>
      </c>
      <c r="EP30" s="9">
        <v>12.058</v>
      </c>
      <c r="EQ30" s="9">
        <v>9.0109999999999992</v>
      </c>
      <c r="ER30" s="9">
        <v>6.0069999999999997</v>
      </c>
      <c r="ES30" s="9">
        <v>3.004</v>
      </c>
      <c r="ET30" s="9">
        <v>5.2590000000000003</v>
      </c>
      <c r="EU30" s="9">
        <v>2.7480000000000002</v>
      </c>
      <c r="EV30" s="9">
        <v>2.5099999999999998</v>
      </c>
      <c r="EW30" s="9">
        <v>3.7519999999999998</v>
      </c>
      <c r="EX30" s="9">
        <v>3.2589999999999999</v>
      </c>
      <c r="EY30" s="9">
        <v>0.49399999999999999</v>
      </c>
      <c r="EZ30" s="9">
        <v>17.196000000000002</v>
      </c>
      <c r="FA30" s="9">
        <v>8.1419999999999995</v>
      </c>
      <c r="FB30" s="9">
        <v>9.0540000000000003</v>
      </c>
      <c r="FC30" s="9">
        <v>114.509</v>
      </c>
      <c r="FD30" s="9">
        <v>56.85</v>
      </c>
      <c r="FE30" s="9">
        <v>57.658999999999999</v>
      </c>
      <c r="FF30" s="9">
        <v>36.262999999999998</v>
      </c>
      <c r="FG30" s="9">
        <v>25.713999999999999</v>
      </c>
      <c r="FH30" s="9">
        <v>10.55</v>
      </c>
      <c r="FI30" s="9">
        <v>78.245999999999995</v>
      </c>
      <c r="FJ30" s="9">
        <v>31.135999999999999</v>
      </c>
      <c r="FK30" s="9">
        <v>47.11</v>
      </c>
      <c r="FL30" s="9">
        <v>43.005000000000003</v>
      </c>
      <c r="FM30" s="9">
        <v>29.946000000000002</v>
      </c>
      <c r="FN30" s="9">
        <v>13.058999999999999</v>
      </c>
      <c r="FO30" s="9">
        <v>87.975999999999999</v>
      </c>
      <c r="FP30" s="9">
        <v>34.996000000000002</v>
      </c>
      <c r="FQ30" s="9">
        <v>52.98</v>
      </c>
      <c r="FR30" s="9">
        <v>83.504999999999995</v>
      </c>
      <c r="FS30" s="9">
        <v>33.884999999999998</v>
      </c>
      <c r="FT30" s="9">
        <v>49.62</v>
      </c>
      <c r="FU30" s="9">
        <v>1311.895</v>
      </c>
      <c r="FV30" s="9">
        <v>721.87900000000002</v>
      </c>
      <c r="FW30" s="9">
        <v>590.01499999999999</v>
      </c>
      <c r="FX30" s="9">
        <v>904.47</v>
      </c>
      <c r="FY30" s="9">
        <v>601.64300000000003</v>
      </c>
      <c r="FZ30" s="9">
        <v>302.827</v>
      </c>
      <c r="GA30" s="9">
        <v>407.42399999999998</v>
      </c>
      <c r="GB30" s="9">
        <v>120.236</v>
      </c>
      <c r="GC30" s="9">
        <v>287.18799999999999</v>
      </c>
      <c r="GD30" s="9">
        <v>209.369</v>
      </c>
      <c r="GE30" s="9">
        <v>113.581</v>
      </c>
      <c r="GF30" s="9">
        <v>95.787999999999997</v>
      </c>
      <c r="GG30" s="9">
        <v>47.295999999999999</v>
      </c>
      <c r="GH30" s="9">
        <v>29.149000000000001</v>
      </c>
      <c r="GI30" s="9">
        <v>18.146999999999998</v>
      </c>
      <c r="GJ30" s="9">
        <v>20.481000000000002</v>
      </c>
      <c r="GK30" s="9">
        <v>17.376999999999999</v>
      </c>
      <c r="GL30" s="9">
        <v>3.1040000000000001</v>
      </c>
      <c r="GM30" s="9">
        <v>11.728</v>
      </c>
      <c r="GN30" s="9">
        <v>9.6379999999999999</v>
      </c>
      <c r="GO30" s="9">
        <v>2.09</v>
      </c>
      <c r="GP30" s="9">
        <v>8.7530000000000001</v>
      </c>
      <c r="GQ30" s="9">
        <v>7.7389999999999999</v>
      </c>
      <c r="GR30" s="9">
        <v>1.0149999999999999</v>
      </c>
      <c r="GS30" s="9">
        <v>26.815000000000001</v>
      </c>
      <c r="GT30" s="9">
        <v>11.772</v>
      </c>
      <c r="GU30" s="9">
        <v>15.042999999999999</v>
      </c>
      <c r="GV30" s="9">
        <v>180.22399999999999</v>
      </c>
      <c r="GW30" s="9">
        <v>96.179000000000002</v>
      </c>
      <c r="GX30" s="9">
        <v>84.043999999999997</v>
      </c>
      <c r="GY30" s="9">
        <v>66.918999999999997</v>
      </c>
      <c r="GZ30" s="9">
        <v>54.42</v>
      </c>
      <c r="HA30" s="9">
        <v>12.499000000000001</v>
      </c>
      <c r="HB30" s="9">
        <v>113.30500000000001</v>
      </c>
      <c r="HC30" s="9">
        <v>41.76</v>
      </c>
      <c r="HD30" s="9">
        <v>71.545000000000002</v>
      </c>
      <c r="HE30" s="9">
        <v>81.884</v>
      </c>
      <c r="HF30" s="9">
        <v>66.593000000000004</v>
      </c>
      <c r="HG30" s="9">
        <v>15.291</v>
      </c>
      <c r="HH30" s="9">
        <v>127.48399999999999</v>
      </c>
      <c r="HI30" s="9">
        <v>46.988</v>
      </c>
      <c r="HJ30" s="9">
        <v>80.495999999999995</v>
      </c>
      <c r="HK30" s="9">
        <v>125.033</v>
      </c>
      <c r="HL30" s="9">
        <v>51.398000000000003</v>
      </c>
      <c r="HM30" s="9">
        <v>73.635000000000005</v>
      </c>
      <c r="HN30" s="9">
        <v>238.06</v>
      </c>
      <c r="HO30" s="9">
        <v>126.63200000000001</v>
      </c>
      <c r="HP30" s="9">
        <v>111.428</v>
      </c>
      <c r="HQ30" s="9">
        <v>158.69800000000001</v>
      </c>
      <c r="HR30" s="9">
        <v>103.708</v>
      </c>
      <c r="HS30" s="9">
        <v>54.988999999999997</v>
      </c>
      <c r="HT30" s="9">
        <v>79.361999999999995</v>
      </c>
      <c r="HU30" s="9">
        <v>22.922999999999998</v>
      </c>
      <c r="HV30" s="9">
        <v>56.439</v>
      </c>
      <c r="HW30" s="9">
        <v>33.963000000000001</v>
      </c>
      <c r="HX30" s="9">
        <v>17.643999999999998</v>
      </c>
      <c r="HY30" s="9">
        <v>16.318999999999999</v>
      </c>
      <c r="HZ30" s="9">
        <v>6.8840000000000003</v>
      </c>
      <c r="IA30" s="9">
        <v>3.2549999999999999</v>
      </c>
      <c r="IB30" s="9">
        <v>3.629</v>
      </c>
      <c r="IC30" s="9">
        <v>2.0089999999999999</v>
      </c>
      <c r="ID30" s="9">
        <v>1.1659999999999999</v>
      </c>
      <c r="IE30" s="9">
        <v>0.84299999999999997</v>
      </c>
      <c r="IF30" s="9">
        <v>1.6040000000000001</v>
      </c>
      <c r="IG30" s="9">
        <v>0.98699999999999999</v>
      </c>
      <c r="IH30" s="9">
        <v>0.61699999999999999</v>
      </c>
      <c r="II30" s="9">
        <v>0.40500000000000003</v>
      </c>
      <c r="IJ30" s="9">
        <v>0.17899999999999999</v>
      </c>
      <c r="IK30" s="9">
        <v>0.22600000000000001</v>
      </c>
      <c r="IL30" s="9">
        <v>4.875</v>
      </c>
      <c r="IM30" s="9">
        <v>2.0880000000000001</v>
      </c>
      <c r="IN30" s="9">
        <v>2.7869999999999999</v>
      </c>
      <c r="IO30" s="9">
        <v>29.364000000000001</v>
      </c>
      <c r="IP30" s="9">
        <v>15.446999999999999</v>
      </c>
      <c r="IQ30" s="9">
        <v>13.917</v>
      </c>
    </row>
    <row r="31" spans="1:251">
      <c r="A31" s="10">
        <v>42430</v>
      </c>
      <c r="B31" s="9">
        <v>978.404</v>
      </c>
      <c r="C31" s="9">
        <v>1177.174</v>
      </c>
      <c r="D31" s="9">
        <v>377.30200000000002</v>
      </c>
      <c r="E31" s="9">
        <v>799.87099999999998</v>
      </c>
      <c r="F31" s="9">
        <v>516.55100000000004</v>
      </c>
      <c r="G31" s="9">
        <v>271.80200000000002</v>
      </c>
      <c r="H31" s="9">
        <v>244.749</v>
      </c>
      <c r="I31" s="9">
        <v>95.287999999999997</v>
      </c>
      <c r="J31" s="9">
        <v>52.335999999999999</v>
      </c>
      <c r="K31" s="9">
        <v>42.951999999999998</v>
      </c>
      <c r="L31" s="9">
        <v>38.463999999999999</v>
      </c>
      <c r="M31" s="9">
        <v>29.957000000000001</v>
      </c>
      <c r="N31" s="9">
        <v>8.5069999999999997</v>
      </c>
      <c r="O31" s="9">
        <v>22.56</v>
      </c>
      <c r="P31" s="9">
        <v>18.614999999999998</v>
      </c>
      <c r="Q31" s="9">
        <v>3.9449999999999998</v>
      </c>
      <c r="R31" s="9">
        <v>15.904</v>
      </c>
      <c r="S31" s="9">
        <v>11.342000000000001</v>
      </c>
      <c r="T31" s="9">
        <v>4.5620000000000003</v>
      </c>
      <c r="U31" s="9">
        <v>56.823999999999998</v>
      </c>
      <c r="V31" s="9">
        <v>22.379000000000001</v>
      </c>
      <c r="W31" s="9">
        <v>34.445</v>
      </c>
      <c r="X31" s="9">
        <v>467.02800000000002</v>
      </c>
      <c r="Y31" s="9">
        <v>243.41900000000001</v>
      </c>
      <c r="Z31" s="9">
        <v>223.60900000000001</v>
      </c>
      <c r="AA31" s="9">
        <v>162.101</v>
      </c>
      <c r="AB31" s="9">
        <v>124.75700000000001</v>
      </c>
      <c r="AC31" s="9">
        <v>37.344000000000001</v>
      </c>
      <c r="AD31" s="9">
        <v>304.92700000000002</v>
      </c>
      <c r="AE31" s="9">
        <v>118.66200000000001</v>
      </c>
      <c r="AF31" s="9">
        <v>186.26499999999999</v>
      </c>
      <c r="AG31" s="9">
        <v>189.607</v>
      </c>
      <c r="AH31" s="9">
        <v>145.40700000000001</v>
      </c>
      <c r="AI31" s="9">
        <v>44.2</v>
      </c>
      <c r="AJ31" s="9">
        <v>326.94400000000002</v>
      </c>
      <c r="AK31" s="9">
        <v>126.395</v>
      </c>
      <c r="AL31" s="9">
        <v>200.54900000000001</v>
      </c>
      <c r="AM31" s="9">
        <v>327.48700000000002</v>
      </c>
      <c r="AN31" s="9">
        <v>137.27699999999999</v>
      </c>
      <c r="AO31" s="9">
        <v>190.21</v>
      </c>
      <c r="AP31" s="9">
        <v>3063.5619999999999</v>
      </c>
      <c r="AQ31" s="9">
        <v>1664.172</v>
      </c>
      <c r="AR31" s="9">
        <v>1399.39</v>
      </c>
      <c r="AS31" s="9">
        <v>2071.4409999999998</v>
      </c>
      <c r="AT31" s="9">
        <v>1339.778</v>
      </c>
      <c r="AU31" s="9">
        <v>731.66300000000001</v>
      </c>
      <c r="AV31" s="9">
        <v>992.12</v>
      </c>
      <c r="AW31" s="9">
        <v>324.39400000000001</v>
      </c>
      <c r="AX31" s="9">
        <v>667.72699999999998</v>
      </c>
      <c r="AY31" s="9">
        <v>479.721</v>
      </c>
      <c r="AZ31" s="9">
        <v>255.465</v>
      </c>
      <c r="BA31" s="9">
        <v>224.256</v>
      </c>
      <c r="BB31" s="9">
        <v>99.113</v>
      </c>
      <c r="BC31" s="9">
        <v>58.164999999999999</v>
      </c>
      <c r="BD31" s="9">
        <v>40.948</v>
      </c>
      <c r="BE31" s="9">
        <v>35.024999999999999</v>
      </c>
      <c r="BF31" s="9">
        <v>28.126000000000001</v>
      </c>
      <c r="BG31" s="9">
        <v>6.899</v>
      </c>
      <c r="BH31" s="9">
        <v>17.75</v>
      </c>
      <c r="BI31" s="9">
        <v>14.394</v>
      </c>
      <c r="BJ31" s="9">
        <v>3.3559999999999999</v>
      </c>
      <c r="BK31" s="9">
        <v>17.276</v>
      </c>
      <c r="BL31" s="9">
        <v>13.731999999999999</v>
      </c>
      <c r="BM31" s="9">
        <v>3.544</v>
      </c>
      <c r="BN31" s="9">
        <v>64.087999999999994</v>
      </c>
      <c r="BO31" s="9">
        <v>30.04</v>
      </c>
      <c r="BP31" s="9">
        <v>34.048999999999999</v>
      </c>
      <c r="BQ31" s="9">
        <v>418.80900000000003</v>
      </c>
      <c r="BR31" s="9">
        <v>219.65899999999999</v>
      </c>
      <c r="BS31" s="9">
        <v>199.15</v>
      </c>
      <c r="BT31" s="9">
        <v>158.4</v>
      </c>
      <c r="BU31" s="9">
        <v>120.017</v>
      </c>
      <c r="BV31" s="9">
        <v>38.383000000000003</v>
      </c>
      <c r="BW31" s="9">
        <v>260.40899999999999</v>
      </c>
      <c r="BX31" s="9">
        <v>99.641999999999996</v>
      </c>
      <c r="BY31" s="9">
        <v>160.767</v>
      </c>
      <c r="BZ31" s="9">
        <v>186.05600000000001</v>
      </c>
      <c r="CA31" s="9">
        <v>141.37</v>
      </c>
      <c r="CB31" s="9">
        <v>44.686</v>
      </c>
      <c r="CC31" s="9">
        <v>293.66500000000002</v>
      </c>
      <c r="CD31" s="9">
        <v>114.095</v>
      </c>
      <c r="CE31" s="9">
        <v>179.57</v>
      </c>
      <c r="CF31" s="9">
        <v>278.15899999999999</v>
      </c>
      <c r="CG31" s="9">
        <v>114.036</v>
      </c>
      <c r="CH31" s="9">
        <v>164.12200000000001</v>
      </c>
      <c r="CI31" s="9">
        <v>2354.4949999999999</v>
      </c>
      <c r="CJ31" s="9">
        <v>1246.6320000000001</v>
      </c>
      <c r="CK31" s="9">
        <v>1107.8630000000001</v>
      </c>
      <c r="CL31" s="9">
        <v>1623.8720000000001</v>
      </c>
      <c r="CM31" s="9">
        <v>1026.1880000000001</v>
      </c>
      <c r="CN31" s="9">
        <v>597.68399999999997</v>
      </c>
      <c r="CO31" s="9">
        <v>730.62300000000005</v>
      </c>
      <c r="CP31" s="9">
        <v>220.44300000000001</v>
      </c>
      <c r="CQ31" s="9">
        <v>510.18</v>
      </c>
      <c r="CR31" s="9">
        <v>342.24200000000002</v>
      </c>
      <c r="CS31" s="9">
        <v>181.05600000000001</v>
      </c>
      <c r="CT31" s="9">
        <v>161.18600000000001</v>
      </c>
      <c r="CU31" s="9">
        <v>75.578999999999994</v>
      </c>
      <c r="CV31" s="9">
        <v>42.302</v>
      </c>
      <c r="CW31" s="9">
        <v>33.277000000000001</v>
      </c>
      <c r="CX31" s="9">
        <v>31.555</v>
      </c>
      <c r="CY31" s="9">
        <v>24.748999999999999</v>
      </c>
      <c r="CZ31" s="9">
        <v>6.806</v>
      </c>
      <c r="DA31" s="9">
        <v>17.408000000000001</v>
      </c>
      <c r="DB31" s="9">
        <v>13.829000000000001</v>
      </c>
      <c r="DC31" s="9">
        <v>3.5790000000000002</v>
      </c>
      <c r="DD31" s="9">
        <v>14.148</v>
      </c>
      <c r="DE31" s="9">
        <v>10.92</v>
      </c>
      <c r="DF31" s="9">
        <v>3.2280000000000002</v>
      </c>
      <c r="DG31" s="9">
        <v>44.024000000000001</v>
      </c>
      <c r="DH31" s="9">
        <v>17.553000000000001</v>
      </c>
      <c r="DI31" s="9">
        <v>26.47</v>
      </c>
      <c r="DJ31" s="9">
        <v>301.74400000000003</v>
      </c>
      <c r="DK31" s="9">
        <v>156.91499999999999</v>
      </c>
      <c r="DL31" s="9">
        <v>144.82900000000001</v>
      </c>
      <c r="DM31" s="9">
        <v>115.172</v>
      </c>
      <c r="DN31" s="9">
        <v>82.382000000000005</v>
      </c>
      <c r="DO31" s="9">
        <v>32.790999999999997</v>
      </c>
      <c r="DP31" s="9">
        <v>186.572</v>
      </c>
      <c r="DQ31" s="9">
        <v>74.534000000000006</v>
      </c>
      <c r="DR31" s="9">
        <v>112.039</v>
      </c>
      <c r="DS31" s="9">
        <v>139.072</v>
      </c>
      <c r="DT31" s="9">
        <v>102.209</v>
      </c>
      <c r="DU31" s="9">
        <v>36.863999999999997</v>
      </c>
      <c r="DV31" s="9">
        <v>203.17</v>
      </c>
      <c r="DW31" s="9">
        <v>78.846999999999994</v>
      </c>
      <c r="DX31" s="9">
        <v>124.32299999999999</v>
      </c>
      <c r="DY31" s="9">
        <v>203.98</v>
      </c>
      <c r="DZ31" s="9">
        <v>88.363</v>
      </c>
      <c r="EA31" s="9">
        <v>115.617</v>
      </c>
      <c r="EB31" s="9">
        <v>813.53800000000001</v>
      </c>
      <c r="EC31" s="9">
        <v>432.49599999999998</v>
      </c>
      <c r="ED31" s="9">
        <v>381.04300000000001</v>
      </c>
      <c r="EE31" s="9">
        <v>529.03300000000002</v>
      </c>
      <c r="EF31" s="9">
        <v>342.90899999999999</v>
      </c>
      <c r="EG31" s="9">
        <v>186.124</v>
      </c>
      <c r="EH31" s="9">
        <v>284.50599999999997</v>
      </c>
      <c r="EI31" s="9">
        <v>89.587000000000003</v>
      </c>
      <c r="EJ31" s="9">
        <v>194.91900000000001</v>
      </c>
      <c r="EK31" s="9">
        <v>127.419</v>
      </c>
      <c r="EL31" s="9">
        <v>66.596999999999994</v>
      </c>
      <c r="EM31" s="9">
        <v>60.822000000000003</v>
      </c>
      <c r="EN31" s="9">
        <v>24.353000000000002</v>
      </c>
      <c r="EO31" s="9">
        <v>13.839</v>
      </c>
      <c r="EP31" s="9">
        <v>10.513999999999999</v>
      </c>
      <c r="EQ31" s="9">
        <v>8.4960000000000004</v>
      </c>
      <c r="ER31" s="9">
        <v>6.4240000000000004</v>
      </c>
      <c r="ES31" s="9">
        <v>2.073</v>
      </c>
      <c r="ET31" s="9">
        <v>4.7300000000000004</v>
      </c>
      <c r="EU31" s="9">
        <v>3.2930000000000001</v>
      </c>
      <c r="EV31" s="9">
        <v>1.4379999999999999</v>
      </c>
      <c r="EW31" s="9">
        <v>3.766</v>
      </c>
      <c r="EX31" s="9">
        <v>3.1309999999999998</v>
      </c>
      <c r="EY31" s="9">
        <v>0.63500000000000001</v>
      </c>
      <c r="EZ31" s="9">
        <v>15.856</v>
      </c>
      <c r="FA31" s="9">
        <v>7.415</v>
      </c>
      <c r="FB31" s="9">
        <v>8.4420000000000002</v>
      </c>
      <c r="FC31" s="9">
        <v>111.877</v>
      </c>
      <c r="FD31" s="9">
        <v>58.271999999999998</v>
      </c>
      <c r="FE31" s="9">
        <v>53.604999999999997</v>
      </c>
      <c r="FF31" s="9">
        <v>39.012</v>
      </c>
      <c r="FG31" s="9">
        <v>27.16</v>
      </c>
      <c r="FH31" s="9">
        <v>11.852</v>
      </c>
      <c r="FI31" s="9">
        <v>72.864999999999995</v>
      </c>
      <c r="FJ31" s="9">
        <v>31.111999999999998</v>
      </c>
      <c r="FK31" s="9">
        <v>41.753</v>
      </c>
      <c r="FL31" s="9">
        <v>46.173000000000002</v>
      </c>
      <c r="FM31" s="9">
        <v>32.247999999999998</v>
      </c>
      <c r="FN31" s="9">
        <v>13.925000000000001</v>
      </c>
      <c r="FO31" s="9">
        <v>81.245999999999995</v>
      </c>
      <c r="FP31" s="9">
        <v>34.348999999999997</v>
      </c>
      <c r="FQ31" s="9">
        <v>46.896999999999998</v>
      </c>
      <c r="FR31" s="9">
        <v>77.594999999999999</v>
      </c>
      <c r="FS31" s="9">
        <v>34.405000000000001</v>
      </c>
      <c r="FT31" s="9">
        <v>43.19</v>
      </c>
      <c r="FU31" s="9">
        <v>1321.768</v>
      </c>
      <c r="FV31" s="9">
        <v>723.34699999999998</v>
      </c>
      <c r="FW31" s="9">
        <v>598.42100000000005</v>
      </c>
      <c r="FX31" s="9">
        <v>894.04899999999998</v>
      </c>
      <c r="FY31" s="9">
        <v>600.65300000000002</v>
      </c>
      <c r="FZ31" s="9">
        <v>293.39600000000002</v>
      </c>
      <c r="GA31" s="9">
        <v>427.71899999999999</v>
      </c>
      <c r="GB31" s="9">
        <v>122.693</v>
      </c>
      <c r="GC31" s="9">
        <v>305.02600000000001</v>
      </c>
      <c r="GD31" s="9">
        <v>213.35400000000001</v>
      </c>
      <c r="GE31" s="9">
        <v>116.563</v>
      </c>
      <c r="GF31" s="9">
        <v>96.790999999999997</v>
      </c>
      <c r="GG31" s="9">
        <v>45.323</v>
      </c>
      <c r="GH31" s="9">
        <v>27.216000000000001</v>
      </c>
      <c r="GI31" s="9">
        <v>18.106999999999999</v>
      </c>
      <c r="GJ31" s="9">
        <v>18.245000000000001</v>
      </c>
      <c r="GK31" s="9">
        <v>15.567</v>
      </c>
      <c r="GL31" s="9">
        <v>2.6779999999999999</v>
      </c>
      <c r="GM31" s="9">
        <v>9.7789999999999999</v>
      </c>
      <c r="GN31" s="9">
        <v>9.0820000000000007</v>
      </c>
      <c r="GO31" s="9">
        <v>0.69799999999999995</v>
      </c>
      <c r="GP31" s="9">
        <v>8.4659999999999993</v>
      </c>
      <c r="GQ31" s="9">
        <v>6.4850000000000003</v>
      </c>
      <c r="GR31" s="9">
        <v>1.98</v>
      </c>
      <c r="GS31" s="9">
        <v>27.077999999999999</v>
      </c>
      <c r="GT31" s="9">
        <v>11.648999999999999</v>
      </c>
      <c r="GU31" s="9">
        <v>15.429</v>
      </c>
      <c r="GV31" s="9">
        <v>187.30699999999999</v>
      </c>
      <c r="GW31" s="9">
        <v>100.354</v>
      </c>
      <c r="GX31" s="9">
        <v>86.953000000000003</v>
      </c>
      <c r="GY31" s="9">
        <v>77.662000000000006</v>
      </c>
      <c r="GZ31" s="9">
        <v>58.636000000000003</v>
      </c>
      <c r="HA31" s="9">
        <v>19.027000000000001</v>
      </c>
      <c r="HB31" s="9">
        <v>109.645</v>
      </c>
      <c r="HC31" s="9">
        <v>41.718000000000004</v>
      </c>
      <c r="HD31" s="9">
        <v>67.927000000000007</v>
      </c>
      <c r="HE31" s="9">
        <v>90.733999999999995</v>
      </c>
      <c r="HF31" s="9">
        <v>69.38</v>
      </c>
      <c r="HG31" s="9">
        <v>21.353999999999999</v>
      </c>
      <c r="HH31" s="9">
        <v>122.62</v>
      </c>
      <c r="HI31" s="9">
        <v>47.183999999999997</v>
      </c>
      <c r="HJ31" s="9">
        <v>75.436000000000007</v>
      </c>
      <c r="HK31" s="9">
        <v>119.42400000000001</v>
      </c>
      <c r="HL31" s="9">
        <v>50.8</v>
      </c>
      <c r="HM31" s="9">
        <v>68.623999999999995</v>
      </c>
      <c r="HN31" s="9">
        <v>238.93299999999999</v>
      </c>
      <c r="HO31" s="9">
        <v>127.601</v>
      </c>
      <c r="HP31" s="9">
        <v>111.33199999999999</v>
      </c>
      <c r="HQ31" s="9">
        <v>155.86500000000001</v>
      </c>
      <c r="HR31" s="9">
        <v>100.831</v>
      </c>
      <c r="HS31" s="9">
        <v>55.034999999999997</v>
      </c>
      <c r="HT31" s="9">
        <v>83.067999999999998</v>
      </c>
      <c r="HU31" s="9">
        <v>26.77</v>
      </c>
      <c r="HV31" s="9">
        <v>56.296999999999997</v>
      </c>
      <c r="HW31" s="9">
        <v>34.040999999999997</v>
      </c>
      <c r="HX31" s="9">
        <v>18.32</v>
      </c>
      <c r="HY31" s="9">
        <v>15.721</v>
      </c>
      <c r="HZ31" s="9">
        <v>8.1649999999999991</v>
      </c>
      <c r="IA31" s="9">
        <v>3.597</v>
      </c>
      <c r="IB31" s="9">
        <v>4.5679999999999996</v>
      </c>
      <c r="IC31" s="9">
        <v>2.4279999999999999</v>
      </c>
      <c r="ID31" s="9">
        <v>2.085</v>
      </c>
      <c r="IE31" s="9">
        <v>0.34300000000000003</v>
      </c>
      <c r="IF31" s="9">
        <v>1.988</v>
      </c>
      <c r="IG31" s="9">
        <v>1.645</v>
      </c>
      <c r="IH31" s="9">
        <v>0.34300000000000003</v>
      </c>
      <c r="II31" s="9">
        <v>0.44</v>
      </c>
      <c r="IJ31" s="9">
        <v>0.44</v>
      </c>
      <c r="IK31" s="9">
        <v>0</v>
      </c>
      <c r="IL31" s="9">
        <v>5.7370000000000001</v>
      </c>
      <c r="IM31" s="9">
        <v>1.512</v>
      </c>
      <c r="IN31" s="9">
        <v>4.2249999999999996</v>
      </c>
      <c r="IO31" s="9">
        <v>29.623000000000001</v>
      </c>
      <c r="IP31" s="9">
        <v>16.204000000000001</v>
      </c>
      <c r="IQ31" s="9">
        <v>13.42</v>
      </c>
    </row>
    <row r="32" spans="1:251">
      <c r="A32" s="10">
        <v>42461</v>
      </c>
      <c r="B32" s="9">
        <v>995.65599999999995</v>
      </c>
      <c r="C32" s="9">
        <v>1174.741</v>
      </c>
      <c r="D32" s="9">
        <v>381.94299999999998</v>
      </c>
      <c r="E32" s="9">
        <v>792.798</v>
      </c>
      <c r="F32" s="9">
        <v>519.08299999999997</v>
      </c>
      <c r="G32" s="9">
        <v>287.03800000000001</v>
      </c>
      <c r="H32" s="9">
        <v>232.04499999999999</v>
      </c>
      <c r="I32" s="9">
        <v>93.426000000000002</v>
      </c>
      <c r="J32" s="9">
        <v>53.423999999999999</v>
      </c>
      <c r="K32" s="9">
        <v>40.002000000000002</v>
      </c>
      <c r="L32" s="9">
        <v>37.209000000000003</v>
      </c>
      <c r="M32" s="9">
        <v>26.143999999999998</v>
      </c>
      <c r="N32" s="9">
        <v>11.065</v>
      </c>
      <c r="O32" s="9">
        <v>19.855</v>
      </c>
      <c r="P32" s="9">
        <v>13.141999999999999</v>
      </c>
      <c r="Q32" s="9">
        <v>6.7130000000000001</v>
      </c>
      <c r="R32" s="9">
        <v>17.353999999999999</v>
      </c>
      <c r="S32" s="9">
        <v>13.002000000000001</v>
      </c>
      <c r="T32" s="9">
        <v>4.3520000000000003</v>
      </c>
      <c r="U32" s="9">
        <v>56.216999999999999</v>
      </c>
      <c r="V32" s="9">
        <v>27.28</v>
      </c>
      <c r="W32" s="9">
        <v>28.937000000000001</v>
      </c>
      <c r="X32" s="9">
        <v>461.95100000000002</v>
      </c>
      <c r="Y32" s="9">
        <v>253.285</v>
      </c>
      <c r="Z32" s="9">
        <v>208.666</v>
      </c>
      <c r="AA32" s="9">
        <v>170.86799999999999</v>
      </c>
      <c r="AB32" s="9">
        <v>132.96600000000001</v>
      </c>
      <c r="AC32" s="9">
        <v>37.901000000000003</v>
      </c>
      <c r="AD32" s="9">
        <v>291.08300000000003</v>
      </c>
      <c r="AE32" s="9">
        <v>120.319</v>
      </c>
      <c r="AF32" s="9">
        <v>170.76400000000001</v>
      </c>
      <c r="AG32" s="9">
        <v>198.875</v>
      </c>
      <c r="AH32" s="9">
        <v>154.03299999999999</v>
      </c>
      <c r="AI32" s="9">
        <v>44.841999999999999</v>
      </c>
      <c r="AJ32" s="9">
        <v>320.20800000000003</v>
      </c>
      <c r="AK32" s="9">
        <v>133.005</v>
      </c>
      <c r="AL32" s="9">
        <v>187.203</v>
      </c>
      <c r="AM32" s="9">
        <v>310.93799999999999</v>
      </c>
      <c r="AN32" s="9">
        <v>133.46199999999999</v>
      </c>
      <c r="AO32" s="9">
        <v>177.477</v>
      </c>
      <c r="AP32" s="9">
        <v>3063.482</v>
      </c>
      <c r="AQ32" s="9">
        <v>1668.434</v>
      </c>
      <c r="AR32" s="9">
        <v>1395.048</v>
      </c>
      <c r="AS32" s="9">
        <v>2044.931</v>
      </c>
      <c r="AT32" s="9">
        <v>1328.325</v>
      </c>
      <c r="AU32" s="9">
        <v>716.60599999999999</v>
      </c>
      <c r="AV32" s="9">
        <v>1018.552</v>
      </c>
      <c r="AW32" s="9">
        <v>340.11</v>
      </c>
      <c r="AX32" s="9">
        <v>678.44200000000001</v>
      </c>
      <c r="AY32" s="9">
        <v>488.72899999999998</v>
      </c>
      <c r="AZ32" s="9">
        <v>267.92599999999999</v>
      </c>
      <c r="BA32" s="9">
        <v>220.803</v>
      </c>
      <c r="BB32" s="9">
        <v>103.337</v>
      </c>
      <c r="BC32" s="9">
        <v>61.08</v>
      </c>
      <c r="BD32" s="9">
        <v>42.258000000000003</v>
      </c>
      <c r="BE32" s="9">
        <v>34.460999999999999</v>
      </c>
      <c r="BF32" s="9">
        <v>26.254000000000001</v>
      </c>
      <c r="BG32" s="9">
        <v>8.2070000000000007</v>
      </c>
      <c r="BH32" s="9">
        <v>17.896000000000001</v>
      </c>
      <c r="BI32" s="9">
        <v>12.907999999999999</v>
      </c>
      <c r="BJ32" s="9">
        <v>4.9880000000000004</v>
      </c>
      <c r="BK32" s="9">
        <v>16.565000000000001</v>
      </c>
      <c r="BL32" s="9">
        <v>13.345000000000001</v>
      </c>
      <c r="BM32" s="9">
        <v>3.22</v>
      </c>
      <c r="BN32" s="9">
        <v>68.876999999999995</v>
      </c>
      <c r="BO32" s="9">
        <v>34.826000000000001</v>
      </c>
      <c r="BP32" s="9">
        <v>34.051000000000002</v>
      </c>
      <c r="BQ32" s="9">
        <v>432.053</v>
      </c>
      <c r="BR32" s="9">
        <v>235.32499999999999</v>
      </c>
      <c r="BS32" s="9">
        <v>196.72800000000001</v>
      </c>
      <c r="BT32" s="9">
        <v>157.29599999999999</v>
      </c>
      <c r="BU32" s="9">
        <v>117.417</v>
      </c>
      <c r="BV32" s="9">
        <v>39.878999999999998</v>
      </c>
      <c r="BW32" s="9">
        <v>274.75700000000001</v>
      </c>
      <c r="BX32" s="9">
        <v>117.908</v>
      </c>
      <c r="BY32" s="9">
        <v>156.84899999999999</v>
      </c>
      <c r="BZ32" s="9">
        <v>180.721</v>
      </c>
      <c r="CA32" s="9">
        <v>135.209</v>
      </c>
      <c r="CB32" s="9">
        <v>45.512</v>
      </c>
      <c r="CC32" s="9">
        <v>308.00700000000001</v>
      </c>
      <c r="CD32" s="9">
        <v>132.71700000000001</v>
      </c>
      <c r="CE32" s="9">
        <v>175.29</v>
      </c>
      <c r="CF32" s="9">
        <v>292.65300000000002</v>
      </c>
      <c r="CG32" s="9">
        <v>130.81700000000001</v>
      </c>
      <c r="CH32" s="9">
        <v>161.83600000000001</v>
      </c>
      <c r="CI32" s="9">
        <v>2358.817</v>
      </c>
      <c r="CJ32" s="9">
        <v>1241.124</v>
      </c>
      <c r="CK32" s="9">
        <v>1117.693</v>
      </c>
      <c r="CL32" s="9">
        <v>1621.7909999999999</v>
      </c>
      <c r="CM32" s="9">
        <v>1016.27</v>
      </c>
      <c r="CN32" s="9">
        <v>605.52099999999996</v>
      </c>
      <c r="CO32" s="9">
        <v>737.02599999999995</v>
      </c>
      <c r="CP32" s="9">
        <v>224.85400000000001</v>
      </c>
      <c r="CQ32" s="9">
        <v>512.17200000000003</v>
      </c>
      <c r="CR32" s="9">
        <v>340.44400000000002</v>
      </c>
      <c r="CS32" s="9">
        <v>182.416</v>
      </c>
      <c r="CT32" s="9">
        <v>158.02799999999999</v>
      </c>
      <c r="CU32" s="9">
        <v>72.570999999999998</v>
      </c>
      <c r="CV32" s="9">
        <v>44.332999999999998</v>
      </c>
      <c r="CW32" s="9">
        <v>28.238</v>
      </c>
      <c r="CX32" s="9">
        <v>30.135999999999999</v>
      </c>
      <c r="CY32" s="9">
        <v>23.495000000000001</v>
      </c>
      <c r="CZ32" s="9">
        <v>6.6420000000000003</v>
      </c>
      <c r="DA32" s="9">
        <v>17.446999999999999</v>
      </c>
      <c r="DB32" s="9">
        <v>14.983000000000001</v>
      </c>
      <c r="DC32" s="9">
        <v>2.464</v>
      </c>
      <c r="DD32" s="9">
        <v>12.689</v>
      </c>
      <c r="DE32" s="9">
        <v>8.5109999999999992</v>
      </c>
      <c r="DF32" s="9">
        <v>4.1779999999999999</v>
      </c>
      <c r="DG32" s="9">
        <v>42.435000000000002</v>
      </c>
      <c r="DH32" s="9">
        <v>20.838000000000001</v>
      </c>
      <c r="DI32" s="9">
        <v>21.596</v>
      </c>
      <c r="DJ32" s="9">
        <v>297.04399999999998</v>
      </c>
      <c r="DK32" s="9">
        <v>155.512</v>
      </c>
      <c r="DL32" s="9">
        <v>141.53200000000001</v>
      </c>
      <c r="DM32" s="9">
        <v>103.614</v>
      </c>
      <c r="DN32" s="9">
        <v>78.628</v>
      </c>
      <c r="DO32" s="9">
        <v>24.986000000000001</v>
      </c>
      <c r="DP32" s="9">
        <v>193.43100000000001</v>
      </c>
      <c r="DQ32" s="9">
        <v>76.885000000000005</v>
      </c>
      <c r="DR32" s="9">
        <v>116.54600000000001</v>
      </c>
      <c r="DS32" s="9">
        <v>126.854</v>
      </c>
      <c r="DT32" s="9">
        <v>97.191999999999993</v>
      </c>
      <c r="DU32" s="9">
        <v>29.661999999999999</v>
      </c>
      <c r="DV32" s="9">
        <v>213.59</v>
      </c>
      <c r="DW32" s="9">
        <v>85.224000000000004</v>
      </c>
      <c r="DX32" s="9">
        <v>128.36500000000001</v>
      </c>
      <c r="DY32" s="9">
        <v>210.87799999999999</v>
      </c>
      <c r="DZ32" s="9">
        <v>91.867999999999995</v>
      </c>
      <c r="EA32" s="9">
        <v>119.009</v>
      </c>
      <c r="EB32" s="9">
        <v>821.99400000000003</v>
      </c>
      <c r="EC32" s="9">
        <v>433.95699999999999</v>
      </c>
      <c r="ED32" s="9">
        <v>388.03699999999998</v>
      </c>
      <c r="EE32" s="9">
        <v>525.16399999999999</v>
      </c>
      <c r="EF32" s="9">
        <v>338.423</v>
      </c>
      <c r="EG32" s="9">
        <v>186.74100000000001</v>
      </c>
      <c r="EH32" s="9">
        <v>296.83</v>
      </c>
      <c r="EI32" s="9">
        <v>95.534000000000006</v>
      </c>
      <c r="EJ32" s="9">
        <v>201.29599999999999</v>
      </c>
      <c r="EK32" s="9">
        <v>136.21199999999999</v>
      </c>
      <c r="EL32" s="9">
        <v>71.203999999999994</v>
      </c>
      <c r="EM32" s="9">
        <v>65.007999999999996</v>
      </c>
      <c r="EN32" s="9">
        <v>27.204000000000001</v>
      </c>
      <c r="EO32" s="9">
        <v>16.477</v>
      </c>
      <c r="EP32" s="9">
        <v>10.727</v>
      </c>
      <c r="EQ32" s="9">
        <v>9.1379999999999999</v>
      </c>
      <c r="ER32" s="9">
        <v>7.0049999999999999</v>
      </c>
      <c r="ES32" s="9">
        <v>2.133</v>
      </c>
      <c r="ET32" s="9">
        <v>6.0990000000000002</v>
      </c>
      <c r="EU32" s="9">
        <v>3.9660000000000002</v>
      </c>
      <c r="EV32" s="9">
        <v>2.133</v>
      </c>
      <c r="EW32" s="9">
        <v>3.0390000000000001</v>
      </c>
      <c r="EX32" s="9">
        <v>3.0390000000000001</v>
      </c>
      <c r="EY32" s="9">
        <v>0</v>
      </c>
      <c r="EZ32" s="9">
        <v>18.065999999999999</v>
      </c>
      <c r="FA32" s="9">
        <v>9.4719999999999995</v>
      </c>
      <c r="FB32" s="9">
        <v>8.5939999999999994</v>
      </c>
      <c r="FC32" s="9">
        <v>119.32899999999999</v>
      </c>
      <c r="FD32" s="9">
        <v>61.779000000000003</v>
      </c>
      <c r="FE32" s="9">
        <v>57.55</v>
      </c>
      <c r="FF32" s="9">
        <v>34.287999999999997</v>
      </c>
      <c r="FG32" s="9">
        <v>24.201000000000001</v>
      </c>
      <c r="FH32" s="9">
        <v>10.087999999999999</v>
      </c>
      <c r="FI32" s="9">
        <v>85.040999999999997</v>
      </c>
      <c r="FJ32" s="9">
        <v>37.578000000000003</v>
      </c>
      <c r="FK32" s="9">
        <v>47.462000000000003</v>
      </c>
      <c r="FL32" s="9">
        <v>41.155999999999999</v>
      </c>
      <c r="FM32" s="9">
        <v>29.477</v>
      </c>
      <c r="FN32" s="9">
        <v>11.68</v>
      </c>
      <c r="FO32" s="9">
        <v>95.055000000000007</v>
      </c>
      <c r="FP32" s="9">
        <v>41.726999999999997</v>
      </c>
      <c r="FQ32" s="9">
        <v>53.329000000000001</v>
      </c>
      <c r="FR32" s="9">
        <v>91.14</v>
      </c>
      <c r="FS32" s="9">
        <v>41.545000000000002</v>
      </c>
      <c r="FT32" s="9">
        <v>49.594999999999999</v>
      </c>
      <c r="FU32" s="9">
        <v>1314.104</v>
      </c>
      <c r="FV32" s="9">
        <v>719.02800000000002</v>
      </c>
      <c r="FW32" s="9">
        <v>595.07500000000005</v>
      </c>
      <c r="FX32" s="9">
        <v>886.08900000000006</v>
      </c>
      <c r="FY32" s="9">
        <v>582.48599999999999</v>
      </c>
      <c r="FZ32" s="9">
        <v>303.60300000000001</v>
      </c>
      <c r="GA32" s="9">
        <v>428.01400000000001</v>
      </c>
      <c r="GB32" s="9">
        <v>136.542</v>
      </c>
      <c r="GC32" s="9">
        <v>291.47199999999998</v>
      </c>
      <c r="GD32" s="9">
        <v>210.964</v>
      </c>
      <c r="GE32" s="9">
        <v>124.631</v>
      </c>
      <c r="GF32" s="9">
        <v>86.332999999999998</v>
      </c>
      <c r="GG32" s="9">
        <v>45.625</v>
      </c>
      <c r="GH32" s="9">
        <v>31.081</v>
      </c>
      <c r="GI32" s="9">
        <v>14.544</v>
      </c>
      <c r="GJ32" s="9">
        <v>19.245999999999999</v>
      </c>
      <c r="GK32" s="9">
        <v>17.327999999999999</v>
      </c>
      <c r="GL32" s="9">
        <v>1.9179999999999999</v>
      </c>
      <c r="GM32" s="9">
        <v>10.632999999999999</v>
      </c>
      <c r="GN32" s="9">
        <v>9.4689999999999994</v>
      </c>
      <c r="GO32" s="9">
        <v>1.1639999999999999</v>
      </c>
      <c r="GP32" s="9">
        <v>8.6129999999999995</v>
      </c>
      <c r="GQ32" s="9">
        <v>7.859</v>
      </c>
      <c r="GR32" s="9">
        <v>0.754</v>
      </c>
      <c r="GS32" s="9">
        <v>26.379000000000001</v>
      </c>
      <c r="GT32" s="9">
        <v>13.753</v>
      </c>
      <c r="GU32" s="9">
        <v>12.625999999999999</v>
      </c>
      <c r="GV32" s="9">
        <v>189.673</v>
      </c>
      <c r="GW32" s="9">
        <v>108.636</v>
      </c>
      <c r="GX32" s="9">
        <v>81.037000000000006</v>
      </c>
      <c r="GY32" s="9">
        <v>78.628</v>
      </c>
      <c r="GZ32" s="9">
        <v>61.331000000000003</v>
      </c>
      <c r="HA32" s="9">
        <v>17.297000000000001</v>
      </c>
      <c r="HB32" s="9">
        <v>111.045</v>
      </c>
      <c r="HC32" s="9">
        <v>47.304000000000002</v>
      </c>
      <c r="HD32" s="9">
        <v>63.74</v>
      </c>
      <c r="HE32" s="9">
        <v>90.475999999999999</v>
      </c>
      <c r="HF32" s="9">
        <v>72.14</v>
      </c>
      <c r="HG32" s="9">
        <v>18.335999999999999</v>
      </c>
      <c r="HH32" s="9">
        <v>120.489</v>
      </c>
      <c r="HI32" s="9">
        <v>52.491999999999997</v>
      </c>
      <c r="HJ32" s="9">
        <v>67.997</v>
      </c>
      <c r="HK32" s="9">
        <v>121.678</v>
      </c>
      <c r="HL32" s="9">
        <v>56.774000000000001</v>
      </c>
      <c r="HM32" s="9">
        <v>64.903999999999996</v>
      </c>
      <c r="HN32" s="9">
        <v>239.34800000000001</v>
      </c>
      <c r="HO32" s="9">
        <v>127.012</v>
      </c>
      <c r="HP32" s="9">
        <v>112.336</v>
      </c>
      <c r="HQ32" s="9">
        <v>156.977</v>
      </c>
      <c r="HR32" s="9">
        <v>102.04900000000001</v>
      </c>
      <c r="HS32" s="9">
        <v>54.927999999999997</v>
      </c>
      <c r="HT32" s="9">
        <v>82.370999999999995</v>
      </c>
      <c r="HU32" s="9">
        <v>24.963000000000001</v>
      </c>
      <c r="HV32" s="9">
        <v>57.408000000000001</v>
      </c>
      <c r="HW32" s="9">
        <v>36.26</v>
      </c>
      <c r="HX32" s="9">
        <v>19.140999999999998</v>
      </c>
      <c r="HY32" s="9">
        <v>17.119</v>
      </c>
      <c r="HZ32" s="9">
        <v>5.2789999999999999</v>
      </c>
      <c r="IA32" s="9">
        <v>2.8719999999999999</v>
      </c>
      <c r="IB32" s="9">
        <v>2.407</v>
      </c>
      <c r="IC32" s="9">
        <v>2.1989999999999998</v>
      </c>
      <c r="ID32" s="9">
        <v>1.88</v>
      </c>
      <c r="IE32" s="9">
        <v>0.32</v>
      </c>
      <c r="IF32" s="9">
        <v>0.81699999999999995</v>
      </c>
      <c r="IG32" s="9">
        <v>0.57799999999999996</v>
      </c>
      <c r="IH32" s="9">
        <v>0.23899999999999999</v>
      </c>
      <c r="II32" s="9">
        <v>1.3819999999999999</v>
      </c>
      <c r="IJ32" s="9">
        <v>1.302</v>
      </c>
      <c r="IK32" s="9">
        <v>0.08</v>
      </c>
      <c r="IL32" s="9">
        <v>3.08</v>
      </c>
      <c r="IM32" s="9">
        <v>0.99299999999999999</v>
      </c>
      <c r="IN32" s="9">
        <v>2.0870000000000002</v>
      </c>
      <c r="IO32" s="9">
        <v>32.914000000000001</v>
      </c>
      <c r="IP32" s="9">
        <v>17.100000000000001</v>
      </c>
      <c r="IQ32" s="9">
        <v>15.814</v>
      </c>
    </row>
    <row r="33" spans="1:251">
      <c r="A33" s="10">
        <v>42491</v>
      </c>
      <c r="B33" s="9">
        <v>981.798</v>
      </c>
      <c r="C33" s="9">
        <v>1195.9860000000001</v>
      </c>
      <c r="D33" s="9">
        <v>391.42599999999999</v>
      </c>
      <c r="E33" s="9">
        <v>804.56</v>
      </c>
      <c r="F33" s="9">
        <v>530.74</v>
      </c>
      <c r="G33" s="9">
        <v>293.24299999999999</v>
      </c>
      <c r="H33" s="9">
        <v>237.49700000000001</v>
      </c>
      <c r="I33" s="9">
        <v>95.79</v>
      </c>
      <c r="J33" s="9">
        <v>60.072000000000003</v>
      </c>
      <c r="K33" s="9">
        <v>35.718000000000004</v>
      </c>
      <c r="L33" s="9">
        <v>37.341999999999999</v>
      </c>
      <c r="M33" s="9">
        <v>29.24</v>
      </c>
      <c r="N33" s="9">
        <v>8.1029999999999998</v>
      </c>
      <c r="O33" s="9">
        <v>14.901999999999999</v>
      </c>
      <c r="P33" s="9">
        <v>11.005000000000001</v>
      </c>
      <c r="Q33" s="9">
        <v>3.8969999999999998</v>
      </c>
      <c r="R33" s="9">
        <v>22.44</v>
      </c>
      <c r="S33" s="9">
        <v>18.234999999999999</v>
      </c>
      <c r="T33" s="9">
        <v>4.2050000000000001</v>
      </c>
      <c r="U33" s="9">
        <v>58.448</v>
      </c>
      <c r="V33" s="9">
        <v>30.832999999999998</v>
      </c>
      <c r="W33" s="9">
        <v>27.614999999999998</v>
      </c>
      <c r="X33" s="9">
        <v>476.916</v>
      </c>
      <c r="Y33" s="9">
        <v>259.24200000000002</v>
      </c>
      <c r="Z33" s="9">
        <v>217.67400000000001</v>
      </c>
      <c r="AA33" s="9">
        <v>179.774</v>
      </c>
      <c r="AB33" s="9">
        <v>135.101</v>
      </c>
      <c r="AC33" s="9">
        <v>44.673000000000002</v>
      </c>
      <c r="AD33" s="9">
        <v>297.142</v>
      </c>
      <c r="AE33" s="9">
        <v>124.14100000000001</v>
      </c>
      <c r="AF33" s="9">
        <v>173.001</v>
      </c>
      <c r="AG33" s="9">
        <v>207.13800000000001</v>
      </c>
      <c r="AH33" s="9">
        <v>156.83000000000001</v>
      </c>
      <c r="AI33" s="9">
        <v>50.308</v>
      </c>
      <c r="AJ33" s="9">
        <v>323.60199999999998</v>
      </c>
      <c r="AK33" s="9">
        <v>136.41300000000001</v>
      </c>
      <c r="AL33" s="9">
        <v>187.18899999999999</v>
      </c>
      <c r="AM33" s="9">
        <v>312.04399999999998</v>
      </c>
      <c r="AN33" s="9">
        <v>135.14599999999999</v>
      </c>
      <c r="AO33" s="9">
        <v>176.898</v>
      </c>
      <c r="AP33" s="9">
        <v>3084.0390000000002</v>
      </c>
      <c r="AQ33" s="9">
        <v>1676.91</v>
      </c>
      <c r="AR33" s="9">
        <v>1407.1289999999999</v>
      </c>
      <c r="AS33" s="9">
        <v>2078.7179999999998</v>
      </c>
      <c r="AT33" s="9">
        <v>1339.17</v>
      </c>
      <c r="AU33" s="9">
        <v>739.548</v>
      </c>
      <c r="AV33" s="9">
        <v>1005.32</v>
      </c>
      <c r="AW33" s="9">
        <v>337.73899999999998</v>
      </c>
      <c r="AX33" s="9">
        <v>667.58100000000002</v>
      </c>
      <c r="AY33" s="9">
        <v>482.77300000000002</v>
      </c>
      <c r="AZ33" s="9">
        <v>260.79300000000001</v>
      </c>
      <c r="BA33" s="9">
        <v>221.98</v>
      </c>
      <c r="BB33" s="9">
        <v>93.171000000000006</v>
      </c>
      <c r="BC33" s="9">
        <v>52.848999999999997</v>
      </c>
      <c r="BD33" s="9">
        <v>40.323</v>
      </c>
      <c r="BE33" s="9">
        <v>36.171999999999997</v>
      </c>
      <c r="BF33" s="9">
        <v>26.225000000000001</v>
      </c>
      <c r="BG33" s="9">
        <v>9.9469999999999992</v>
      </c>
      <c r="BH33" s="9">
        <v>19.783999999999999</v>
      </c>
      <c r="BI33" s="9">
        <v>14.725</v>
      </c>
      <c r="BJ33" s="9">
        <v>5.0590000000000002</v>
      </c>
      <c r="BK33" s="9">
        <v>16.388000000000002</v>
      </c>
      <c r="BL33" s="9">
        <v>11.5</v>
      </c>
      <c r="BM33" s="9">
        <v>4.8879999999999999</v>
      </c>
      <c r="BN33" s="9">
        <v>57</v>
      </c>
      <c r="BO33" s="9">
        <v>26.623999999999999</v>
      </c>
      <c r="BP33" s="9">
        <v>30.375</v>
      </c>
      <c r="BQ33" s="9">
        <v>424.96699999999998</v>
      </c>
      <c r="BR33" s="9">
        <v>229.786</v>
      </c>
      <c r="BS33" s="9">
        <v>195.18</v>
      </c>
      <c r="BT33" s="9">
        <v>171.297</v>
      </c>
      <c r="BU33" s="9">
        <v>129.27699999999999</v>
      </c>
      <c r="BV33" s="9">
        <v>42.02</v>
      </c>
      <c r="BW33" s="9">
        <v>253.66900000000001</v>
      </c>
      <c r="BX33" s="9">
        <v>100.509</v>
      </c>
      <c r="BY33" s="9">
        <v>153.16</v>
      </c>
      <c r="BZ33" s="9">
        <v>197.90799999999999</v>
      </c>
      <c r="CA33" s="9">
        <v>147.75899999999999</v>
      </c>
      <c r="CB33" s="9">
        <v>50.149000000000001</v>
      </c>
      <c r="CC33" s="9">
        <v>284.86500000000001</v>
      </c>
      <c r="CD33" s="9">
        <v>113.03400000000001</v>
      </c>
      <c r="CE33" s="9">
        <v>171.83099999999999</v>
      </c>
      <c r="CF33" s="9">
        <v>273.45299999999997</v>
      </c>
      <c r="CG33" s="9">
        <v>115.23399999999999</v>
      </c>
      <c r="CH33" s="9">
        <v>158.21899999999999</v>
      </c>
      <c r="CI33" s="9">
        <v>2359.2040000000002</v>
      </c>
      <c r="CJ33" s="9">
        <v>1241.6110000000001</v>
      </c>
      <c r="CK33" s="9">
        <v>1117.5930000000001</v>
      </c>
      <c r="CL33" s="9">
        <v>1629.039</v>
      </c>
      <c r="CM33" s="9">
        <v>1017.573</v>
      </c>
      <c r="CN33" s="9">
        <v>611.46600000000001</v>
      </c>
      <c r="CO33" s="9">
        <v>730.16499999999996</v>
      </c>
      <c r="CP33" s="9">
        <v>224.03800000000001</v>
      </c>
      <c r="CQ33" s="9">
        <v>506.12799999999999</v>
      </c>
      <c r="CR33" s="9">
        <v>318.93200000000002</v>
      </c>
      <c r="CS33" s="9">
        <v>172.48500000000001</v>
      </c>
      <c r="CT33" s="9">
        <v>146.44800000000001</v>
      </c>
      <c r="CU33" s="9">
        <v>59.197000000000003</v>
      </c>
      <c r="CV33" s="9">
        <v>31.881</v>
      </c>
      <c r="CW33" s="9">
        <v>27.315999999999999</v>
      </c>
      <c r="CX33" s="9">
        <v>24.844999999999999</v>
      </c>
      <c r="CY33" s="9">
        <v>18.91</v>
      </c>
      <c r="CZ33" s="9">
        <v>5.9349999999999996</v>
      </c>
      <c r="DA33" s="9">
        <v>16.113</v>
      </c>
      <c r="DB33" s="9">
        <v>11.842000000000001</v>
      </c>
      <c r="DC33" s="9">
        <v>4.2709999999999999</v>
      </c>
      <c r="DD33" s="9">
        <v>8.7330000000000005</v>
      </c>
      <c r="DE33" s="9">
        <v>7.0679999999999996</v>
      </c>
      <c r="DF33" s="9">
        <v>1.665</v>
      </c>
      <c r="DG33" s="9">
        <v>34.350999999999999</v>
      </c>
      <c r="DH33" s="9">
        <v>12.971</v>
      </c>
      <c r="DI33" s="9">
        <v>21.38</v>
      </c>
      <c r="DJ33" s="9">
        <v>284.68</v>
      </c>
      <c r="DK33" s="9">
        <v>153.82900000000001</v>
      </c>
      <c r="DL33" s="9">
        <v>130.851</v>
      </c>
      <c r="DM33" s="9">
        <v>102.94199999999999</v>
      </c>
      <c r="DN33" s="9">
        <v>77.61</v>
      </c>
      <c r="DO33" s="9">
        <v>25.332000000000001</v>
      </c>
      <c r="DP33" s="9">
        <v>181.738</v>
      </c>
      <c r="DQ33" s="9">
        <v>76.218999999999994</v>
      </c>
      <c r="DR33" s="9">
        <v>105.51900000000001</v>
      </c>
      <c r="DS33" s="9">
        <v>121.68899999999999</v>
      </c>
      <c r="DT33" s="9">
        <v>91.676000000000002</v>
      </c>
      <c r="DU33" s="9">
        <v>30.013000000000002</v>
      </c>
      <c r="DV33" s="9">
        <v>197.244</v>
      </c>
      <c r="DW33" s="9">
        <v>80.808999999999997</v>
      </c>
      <c r="DX33" s="9">
        <v>116.435</v>
      </c>
      <c r="DY33" s="9">
        <v>197.851</v>
      </c>
      <c r="DZ33" s="9">
        <v>88.061000000000007</v>
      </c>
      <c r="EA33" s="9">
        <v>109.79</v>
      </c>
      <c r="EB33" s="9">
        <v>806.82500000000005</v>
      </c>
      <c r="EC33" s="9">
        <v>425.94</v>
      </c>
      <c r="ED33" s="9">
        <v>380.88499999999999</v>
      </c>
      <c r="EE33" s="9">
        <v>522.66099999999994</v>
      </c>
      <c r="EF33" s="9">
        <v>335.90199999999999</v>
      </c>
      <c r="EG33" s="9">
        <v>186.75899999999999</v>
      </c>
      <c r="EH33" s="9">
        <v>284.16300000000001</v>
      </c>
      <c r="EI33" s="9">
        <v>90.037999999999997</v>
      </c>
      <c r="EJ33" s="9">
        <v>194.126</v>
      </c>
      <c r="EK33" s="9">
        <v>137.22499999999999</v>
      </c>
      <c r="EL33" s="9">
        <v>74.364000000000004</v>
      </c>
      <c r="EM33" s="9">
        <v>62.860999999999997</v>
      </c>
      <c r="EN33" s="9">
        <v>29.405999999999999</v>
      </c>
      <c r="EO33" s="9">
        <v>16.882000000000001</v>
      </c>
      <c r="EP33" s="9">
        <v>12.525</v>
      </c>
      <c r="EQ33" s="9">
        <v>12.271000000000001</v>
      </c>
      <c r="ER33" s="9">
        <v>9.3719999999999999</v>
      </c>
      <c r="ES33" s="9">
        <v>2.899</v>
      </c>
      <c r="ET33" s="9">
        <v>6.9950000000000001</v>
      </c>
      <c r="EU33" s="9">
        <v>4.6130000000000004</v>
      </c>
      <c r="EV33" s="9">
        <v>2.3820000000000001</v>
      </c>
      <c r="EW33" s="9">
        <v>5.2759999999999998</v>
      </c>
      <c r="EX33" s="9">
        <v>4.76</v>
      </c>
      <c r="EY33" s="9">
        <v>0.51700000000000002</v>
      </c>
      <c r="EZ33" s="9">
        <v>17.135000000000002</v>
      </c>
      <c r="FA33" s="9">
        <v>7.5090000000000003</v>
      </c>
      <c r="FB33" s="9">
        <v>9.6259999999999994</v>
      </c>
      <c r="FC33" s="9">
        <v>118.639</v>
      </c>
      <c r="FD33" s="9">
        <v>63.158999999999999</v>
      </c>
      <c r="FE33" s="9">
        <v>55.48</v>
      </c>
      <c r="FF33" s="9">
        <v>35.716000000000001</v>
      </c>
      <c r="FG33" s="9">
        <v>26.126000000000001</v>
      </c>
      <c r="FH33" s="9">
        <v>9.59</v>
      </c>
      <c r="FI33" s="9">
        <v>82.923000000000002</v>
      </c>
      <c r="FJ33" s="9">
        <v>37.033000000000001</v>
      </c>
      <c r="FK33" s="9">
        <v>45.89</v>
      </c>
      <c r="FL33" s="9">
        <v>45.465000000000003</v>
      </c>
      <c r="FM33" s="9">
        <v>33.866</v>
      </c>
      <c r="FN33" s="9">
        <v>11.599</v>
      </c>
      <c r="FO33" s="9">
        <v>91.760999999999996</v>
      </c>
      <c r="FP33" s="9">
        <v>40.497999999999998</v>
      </c>
      <c r="FQ33" s="9">
        <v>51.262</v>
      </c>
      <c r="FR33" s="9">
        <v>89.918000000000006</v>
      </c>
      <c r="FS33" s="9">
        <v>41.646000000000001</v>
      </c>
      <c r="FT33" s="9">
        <v>48.271999999999998</v>
      </c>
      <c r="FU33" s="9">
        <v>1321.9570000000001</v>
      </c>
      <c r="FV33" s="9">
        <v>719.26400000000001</v>
      </c>
      <c r="FW33" s="9">
        <v>602.69299999999998</v>
      </c>
      <c r="FX33" s="9">
        <v>879.15800000000002</v>
      </c>
      <c r="FY33" s="9">
        <v>590.79499999999996</v>
      </c>
      <c r="FZ33" s="9">
        <v>288.36200000000002</v>
      </c>
      <c r="GA33" s="9">
        <v>442.79899999999998</v>
      </c>
      <c r="GB33" s="9">
        <v>128.46899999999999</v>
      </c>
      <c r="GC33" s="9">
        <v>314.33</v>
      </c>
      <c r="GD33" s="9">
        <v>229.82300000000001</v>
      </c>
      <c r="GE33" s="9">
        <v>127.813</v>
      </c>
      <c r="GF33" s="9">
        <v>102.009</v>
      </c>
      <c r="GG33" s="9">
        <v>49.701999999999998</v>
      </c>
      <c r="GH33" s="9">
        <v>29.004999999999999</v>
      </c>
      <c r="GI33" s="9">
        <v>20.698</v>
      </c>
      <c r="GJ33" s="9">
        <v>21.518999999999998</v>
      </c>
      <c r="GK33" s="9">
        <v>17.329999999999998</v>
      </c>
      <c r="GL33" s="9">
        <v>4.1890000000000001</v>
      </c>
      <c r="GM33" s="9">
        <v>11.943</v>
      </c>
      <c r="GN33" s="9">
        <v>10.023999999999999</v>
      </c>
      <c r="GO33" s="9">
        <v>1.919</v>
      </c>
      <c r="GP33" s="9">
        <v>9.5760000000000005</v>
      </c>
      <c r="GQ33" s="9">
        <v>7.306</v>
      </c>
      <c r="GR33" s="9">
        <v>2.2709999999999999</v>
      </c>
      <c r="GS33" s="9">
        <v>28.183</v>
      </c>
      <c r="GT33" s="9">
        <v>11.675000000000001</v>
      </c>
      <c r="GU33" s="9">
        <v>16.507999999999999</v>
      </c>
      <c r="GV33" s="9">
        <v>201.74600000000001</v>
      </c>
      <c r="GW33" s="9">
        <v>111.866</v>
      </c>
      <c r="GX33" s="9">
        <v>89.88</v>
      </c>
      <c r="GY33" s="9">
        <v>88.305999999999997</v>
      </c>
      <c r="GZ33" s="9">
        <v>69.790999999999997</v>
      </c>
      <c r="HA33" s="9">
        <v>18.515000000000001</v>
      </c>
      <c r="HB33" s="9">
        <v>113.44</v>
      </c>
      <c r="HC33" s="9">
        <v>42.075000000000003</v>
      </c>
      <c r="HD33" s="9">
        <v>71.364999999999995</v>
      </c>
      <c r="HE33" s="9">
        <v>100.69799999999999</v>
      </c>
      <c r="HF33" s="9">
        <v>79.488</v>
      </c>
      <c r="HG33" s="9">
        <v>21.21</v>
      </c>
      <c r="HH33" s="9">
        <v>129.125</v>
      </c>
      <c r="HI33" s="9">
        <v>48.326000000000001</v>
      </c>
      <c r="HJ33" s="9">
        <v>80.799000000000007</v>
      </c>
      <c r="HK33" s="9">
        <v>125.383</v>
      </c>
      <c r="HL33" s="9">
        <v>52.098999999999997</v>
      </c>
      <c r="HM33" s="9">
        <v>73.284000000000006</v>
      </c>
      <c r="HN33" s="9">
        <v>237.57900000000001</v>
      </c>
      <c r="HO33" s="9">
        <v>125.426</v>
      </c>
      <c r="HP33" s="9">
        <v>112.152</v>
      </c>
      <c r="HQ33" s="9">
        <v>155.101</v>
      </c>
      <c r="HR33" s="9">
        <v>100.398</v>
      </c>
      <c r="HS33" s="9">
        <v>54.703000000000003</v>
      </c>
      <c r="HT33" s="9">
        <v>82.477999999999994</v>
      </c>
      <c r="HU33" s="9">
        <v>25.029</v>
      </c>
      <c r="HV33" s="9">
        <v>57.448999999999998</v>
      </c>
      <c r="HW33" s="9">
        <v>37.473999999999997</v>
      </c>
      <c r="HX33" s="9">
        <v>18.484000000000002</v>
      </c>
      <c r="HY33" s="9">
        <v>18.989999999999998</v>
      </c>
      <c r="HZ33" s="9">
        <v>7.6859999999999999</v>
      </c>
      <c r="IA33" s="9">
        <v>4.01</v>
      </c>
      <c r="IB33" s="9">
        <v>3.6760000000000002</v>
      </c>
      <c r="IC33" s="9">
        <v>1.8620000000000001</v>
      </c>
      <c r="ID33" s="9">
        <v>1.45</v>
      </c>
      <c r="IE33" s="9">
        <v>0.41199999999999998</v>
      </c>
      <c r="IF33" s="9">
        <v>1.119</v>
      </c>
      <c r="IG33" s="9">
        <v>0.70699999999999996</v>
      </c>
      <c r="IH33" s="9">
        <v>0.41199999999999998</v>
      </c>
      <c r="II33" s="9">
        <v>0.74299999999999999</v>
      </c>
      <c r="IJ33" s="9">
        <v>0.74299999999999999</v>
      </c>
      <c r="IK33" s="9">
        <v>0</v>
      </c>
      <c r="IL33" s="9">
        <v>5.8230000000000004</v>
      </c>
      <c r="IM33" s="9">
        <v>2.56</v>
      </c>
      <c r="IN33" s="9">
        <v>3.2639999999999998</v>
      </c>
      <c r="IO33" s="9">
        <v>32.667999999999999</v>
      </c>
      <c r="IP33" s="9">
        <v>15.939</v>
      </c>
      <c r="IQ33" s="9">
        <v>16.728999999999999</v>
      </c>
    </row>
    <row r="34" spans="1:251">
      <c r="A34" s="10">
        <v>42522</v>
      </c>
      <c r="B34" s="9">
        <v>983.41700000000003</v>
      </c>
      <c r="C34" s="9">
        <v>1189.779</v>
      </c>
      <c r="D34" s="9">
        <v>386.21899999999999</v>
      </c>
      <c r="E34" s="9">
        <v>803.55899999999997</v>
      </c>
      <c r="F34" s="9">
        <v>558.90599999999995</v>
      </c>
      <c r="G34" s="9">
        <v>302.87099999999998</v>
      </c>
      <c r="H34" s="9">
        <v>256.036</v>
      </c>
      <c r="I34" s="9">
        <v>109.057</v>
      </c>
      <c r="J34" s="9">
        <v>60.354999999999997</v>
      </c>
      <c r="K34" s="9">
        <v>48.701999999999998</v>
      </c>
      <c r="L34" s="9">
        <v>40.704999999999998</v>
      </c>
      <c r="M34" s="9">
        <v>28.103999999999999</v>
      </c>
      <c r="N34" s="9">
        <v>12.601000000000001</v>
      </c>
      <c r="O34" s="9">
        <v>18.853000000000002</v>
      </c>
      <c r="P34" s="9">
        <v>10.933</v>
      </c>
      <c r="Q34" s="9">
        <v>7.9189999999999996</v>
      </c>
      <c r="R34" s="9">
        <v>21.852</v>
      </c>
      <c r="S34" s="9">
        <v>17.170000000000002</v>
      </c>
      <c r="T34" s="9">
        <v>4.6820000000000004</v>
      </c>
      <c r="U34" s="9">
        <v>68.352000000000004</v>
      </c>
      <c r="V34" s="9">
        <v>32.250999999999998</v>
      </c>
      <c r="W34" s="9">
        <v>36.100999999999999</v>
      </c>
      <c r="X34" s="9">
        <v>499.86799999999999</v>
      </c>
      <c r="Y34" s="9">
        <v>273.26299999999998</v>
      </c>
      <c r="Z34" s="9">
        <v>226.60499999999999</v>
      </c>
      <c r="AA34" s="9">
        <v>188.41399999999999</v>
      </c>
      <c r="AB34" s="9">
        <v>138.977</v>
      </c>
      <c r="AC34" s="9">
        <v>49.436999999999998</v>
      </c>
      <c r="AD34" s="9">
        <v>311.45400000000001</v>
      </c>
      <c r="AE34" s="9">
        <v>134.286</v>
      </c>
      <c r="AF34" s="9">
        <v>177.16800000000001</v>
      </c>
      <c r="AG34" s="9">
        <v>216.00399999999999</v>
      </c>
      <c r="AH34" s="9">
        <v>158.322</v>
      </c>
      <c r="AI34" s="9">
        <v>57.682000000000002</v>
      </c>
      <c r="AJ34" s="9">
        <v>342.90199999999999</v>
      </c>
      <c r="AK34" s="9">
        <v>144.54900000000001</v>
      </c>
      <c r="AL34" s="9">
        <v>198.35300000000001</v>
      </c>
      <c r="AM34" s="9">
        <v>330.30599999999998</v>
      </c>
      <c r="AN34" s="9">
        <v>145.21899999999999</v>
      </c>
      <c r="AO34" s="9">
        <v>185.08799999999999</v>
      </c>
      <c r="AP34" s="9">
        <v>3108.5050000000001</v>
      </c>
      <c r="AQ34" s="9">
        <v>1686.4269999999999</v>
      </c>
      <c r="AR34" s="9">
        <v>1422.078</v>
      </c>
      <c r="AS34" s="9">
        <v>2094.451</v>
      </c>
      <c r="AT34" s="9">
        <v>1353.8879999999999</v>
      </c>
      <c r="AU34" s="9">
        <v>740.56299999999999</v>
      </c>
      <c r="AV34" s="9">
        <v>1014.054</v>
      </c>
      <c r="AW34" s="9">
        <v>332.53899999999999</v>
      </c>
      <c r="AX34" s="9">
        <v>681.51499999999999</v>
      </c>
      <c r="AY34" s="9">
        <v>521.90499999999997</v>
      </c>
      <c r="AZ34" s="9">
        <v>279.83300000000003</v>
      </c>
      <c r="BA34" s="9">
        <v>242.072</v>
      </c>
      <c r="BB34" s="9">
        <v>109.002</v>
      </c>
      <c r="BC34" s="9">
        <v>63.485999999999997</v>
      </c>
      <c r="BD34" s="9">
        <v>45.515999999999998</v>
      </c>
      <c r="BE34" s="9">
        <v>46.832000000000001</v>
      </c>
      <c r="BF34" s="9">
        <v>34.9</v>
      </c>
      <c r="BG34" s="9">
        <v>11.932</v>
      </c>
      <c r="BH34" s="9">
        <v>24.55</v>
      </c>
      <c r="BI34" s="9">
        <v>19.533999999999999</v>
      </c>
      <c r="BJ34" s="9">
        <v>5.016</v>
      </c>
      <c r="BK34" s="9">
        <v>22.282</v>
      </c>
      <c r="BL34" s="9">
        <v>15.366</v>
      </c>
      <c r="BM34" s="9">
        <v>6.9160000000000004</v>
      </c>
      <c r="BN34" s="9">
        <v>62.17</v>
      </c>
      <c r="BO34" s="9">
        <v>28.585999999999999</v>
      </c>
      <c r="BP34" s="9">
        <v>33.584000000000003</v>
      </c>
      <c r="BQ34" s="9">
        <v>460.65300000000002</v>
      </c>
      <c r="BR34" s="9">
        <v>244.36199999999999</v>
      </c>
      <c r="BS34" s="9">
        <v>216.291</v>
      </c>
      <c r="BT34" s="9">
        <v>175.94800000000001</v>
      </c>
      <c r="BU34" s="9">
        <v>134.43799999999999</v>
      </c>
      <c r="BV34" s="9">
        <v>41.509</v>
      </c>
      <c r="BW34" s="9">
        <v>284.70499999999998</v>
      </c>
      <c r="BX34" s="9">
        <v>109.92400000000001</v>
      </c>
      <c r="BY34" s="9">
        <v>174.78100000000001</v>
      </c>
      <c r="BZ34" s="9">
        <v>208.66900000000001</v>
      </c>
      <c r="CA34" s="9">
        <v>158.79900000000001</v>
      </c>
      <c r="CB34" s="9">
        <v>49.87</v>
      </c>
      <c r="CC34" s="9">
        <v>313.23599999999999</v>
      </c>
      <c r="CD34" s="9">
        <v>121.03400000000001</v>
      </c>
      <c r="CE34" s="9">
        <v>192.202</v>
      </c>
      <c r="CF34" s="9">
        <v>309.255</v>
      </c>
      <c r="CG34" s="9">
        <v>129.458</v>
      </c>
      <c r="CH34" s="9">
        <v>179.797</v>
      </c>
      <c r="CI34" s="9">
        <v>2350.5619999999999</v>
      </c>
      <c r="CJ34" s="9">
        <v>1241.627</v>
      </c>
      <c r="CK34" s="9">
        <v>1108.934</v>
      </c>
      <c r="CL34" s="9">
        <v>1635.4680000000001</v>
      </c>
      <c r="CM34" s="9">
        <v>1028.5219999999999</v>
      </c>
      <c r="CN34" s="9">
        <v>606.94600000000003</v>
      </c>
      <c r="CO34" s="9">
        <v>715.09400000000005</v>
      </c>
      <c r="CP34" s="9">
        <v>213.10599999999999</v>
      </c>
      <c r="CQ34" s="9">
        <v>501.988</v>
      </c>
      <c r="CR34" s="9">
        <v>361.13</v>
      </c>
      <c r="CS34" s="9">
        <v>191.26900000000001</v>
      </c>
      <c r="CT34" s="9">
        <v>169.86099999999999</v>
      </c>
      <c r="CU34" s="9">
        <v>77.825999999999993</v>
      </c>
      <c r="CV34" s="9">
        <v>48.213999999999999</v>
      </c>
      <c r="CW34" s="9">
        <v>29.611999999999998</v>
      </c>
      <c r="CX34" s="9">
        <v>34.683999999999997</v>
      </c>
      <c r="CY34" s="9">
        <v>27.806999999999999</v>
      </c>
      <c r="CZ34" s="9">
        <v>6.8769999999999998</v>
      </c>
      <c r="DA34" s="9">
        <v>17.384</v>
      </c>
      <c r="DB34" s="9">
        <v>13.699</v>
      </c>
      <c r="DC34" s="9">
        <v>3.6850000000000001</v>
      </c>
      <c r="DD34" s="9">
        <v>17.3</v>
      </c>
      <c r="DE34" s="9">
        <v>14.108000000000001</v>
      </c>
      <c r="DF34" s="9">
        <v>3.1920000000000002</v>
      </c>
      <c r="DG34" s="9">
        <v>43.142000000000003</v>
      </c>
      <c r="DH34" s="9">
        <v>20.407</v>
      </c>
      <c r="DI34" s="9">
        <v>22.734999999999999</v>
      </c>
      <c r="DJ34" s="9">
        <v>314.88099999999997</v>
      </c>
      <c r="DK34" s="9">
        <v>162.51</v>
      </c>
      <c r="DL34" s="9">
        <v>152.37100000000001</v>
      </c>
      <c r="DM34" s="9">
        <v>124.982</v>
      </c>
      <c r="DN34" s="9">
        <v>91.459000000000003</v>
      </c>
      <c r="DO34" s="9">
        <v>33.523000000000003</v>
      </c>
      <c r="DP34" s="9">
        <v>189.899</v>
      </c>
      <c r="DQ34" s="9">
        <v>71.051000000000002</v>
      </c>
      <c r="DR34" s="9">
        <v>118.848</v>
      </c>
      <c r="DS34" s="9">
        <v>149.52199999999999</v>
      </c>
      <c r="DT34" s="9">
        <v>111.002</v>
      </c>
      <c r="DU34" s="9">
        <v>38.518999999999998</v>
      </c>
      <c r="DV34" s="9">
        <v>211.608</v>
      </c>
      <c r="DW34" s="9">
        <v>80.266999999999996</v>
      </c>
      <c r="DX34" s="9">
        <v>131.34100000000001</v>
      </c>
      <c r="DY34" s="9">
        <v>207.28299999999999</v>
      </c>
      <c r="DZ34" s="9">
        <v>84.75</v>
      </c>
      <c r="EA34" s="9">
        <v>122.533</v>
      </c>
      <c r="EB34" s="9">
        <v>813.202</v>
      </c>
      <c r="EC34" s="9">
        <v>425.96899999999999</v>
      </c>
      <c r="ED34" s="9">
        <v>387.233</v>
      </c>
      <c r="EE34" s="9">
        <v>516.18600000000004</v>
      </c>
      <c r="EF34" s="9">
        <v>334.32299999999998</v>
      </c>
      <c r="EG34" s="9">
        <v>181.863</v>
      </c>
      <c r="EH34" s="9">
        <v>297.017</v>
      </c>
      <c r="EI34" s="9">
        <v>91.647000000000006</v>
      </c>
      <c r="EJ34" s="9">
        <v>205.37</v>
      </c>
      <c r="EK34" s="9">
        <v>134.77600000000001</v>
      </c>
      <c r="EL34" s="9">
        <v>70.938000000000002</v>
      </c>
      <c r="EM34" s="9">
        <v>63.838000000000001</v>
      </c>
      <c r="EN34" s="9">
        <v>26.236000000000001</v>
      </c>
      <c r="EO34" s="9">
        <v>14.108000000000001</v>
      </c>
      <c r="EP34" s="9">
        <v>12.128</v>
      </c>
      <c r="EQ34" s="9">
        <v>8.8230000000000004</v>
      </c>
      <c r="ER34" s="9">
        <v>6.4109999999999996</v>
      </c>
      <c r="ES34" s="9">
        <v>2.411</v>
      </c>
      <c r="ET34" s="9">
        <v>4.1319999999999997</v>
      </c>
      <c r="EU34" s="9">
        <v>2.6930000000000001</v>
      </c>
      <c r="EV34" s="9">
        <v>1.4390000000000001</v>
      </c>
      <c r="EW34" s="9">
        <v>4.6909999999999998</v>
      </c>
      <c r="EX34" s="9">
        <v>3.7189999999999999</v>
      </c>
      <c r="EY34" s="9">
        <v>0.97199999999999998</v>
      </c>
      <c r="EZ34" s="9">
        <v>17.414000000000001</v>
      </c>
      <c r="FA34" s="9">
        <v>7.6970000000000001</v>
      </c>
      <c r="FB34" s="9">
        <v>9.7170000000000005</v>
      </c>
      <c r="FC34" s="9">
        <v>121.295</v>
      </c>
      <c r="FD34" s="9">
        <v>62.984999999999999</v>
      </c>
      <c r="FE34" s="9">
        <v>58.31</v>
      </c>
      <c r="FF34" s="9">
        <v>35.665999999999997</v>
      </c>
      <c r="FG34" s="9">
        <v>26.706</v>
      </c>
      <c r="FH34" s="9">
        <v>8.9600000000000009</v>
      </c>
      <c r="FI34" s="9">
        <v>85.629000000000005</v>
      </c>
      <c r="FJ34" s="9">
        <v>36.279000000000003</v>
      </c>
      <c r="FK34" s="9">
        <v>49.35</v>
      </c>
      <c r="FL34" s="9">
        <v>41.826999999999998</v>
      </c>
      <c r="FM34" s="9">
        <v>31.385999999999999</v>
      </c>
      <c r="FN34" s="9">
        <v>10.442</v>
      </c>
      <c r="FO34" s="9">
        <v>92.948999999999998</v>
      </c>
      <c r="FP34" s="9">
        <v>39.552999999999997</v>
      </c>
      <c r="FQ34" s="9">
        <v>53.396000000000001</v>
      </c>
      <c r="FR34" s="9">
        <v>89.760999999999996</v>
      </c>
      <c r="FS34" s="9">
        <v>38.970999999999997</v>
      </c>
      <c r="FT34" s="9">
        <v>50.79</v>
      </c>
      <c r="FU34" s="9">
        <v>1304.4639999999999</v>
      </c>
      <c r="FV34" s="9">
        <v>707.29600000000005</v>
      </c>
      <c r="FW34" s="9">
        <v>597.16800000000001</v>
      </c>
      <c r="FX34" s="9">
        <v>885.93399999999997</v>
      </c>
      <c r="FY34" s="9">
        <v>584.83600000000001</v>
      </c>
      <c r="FZ34" s="9">
        <v>301.09800000000001</v>
      </c>
      <c r="GA34" s="9">
        <v>418.53</v>
      </c>
      <c r="GB34" s="9">
        <v>122.46</v>
      </c>
      <c r="GC34" s="9">
        <v>296.07</v>
      </c>
      <c r="GD34" s="9">
        <v>231.892</v>
      </c>
      <c r="GE34" s="9">
        <v>126.473</v>
      </c>
      <c r="GF34" s="9">
        <v>105.419</v>
      </c>
      <c r="GG34" s="9">
        <v>47.917999999999999</v>
      </c>
      <c r="GH34" s="9">
        <v>31.890999999999998</v>
      </c>
      <c r="GI34" s="9">
        <v>16.027000000000001</v>
      </c>
      <c r="GJ34" s="9">
        <v>20.105</v>
      </c>
      <c r="GK34" s="9">
        <v>16.274000000000001</v>
      </c>
      <c r="GL34" s="9">
        <v>3.831</v>
      </c>
      <c r="GM34" s="9">
        <v>11.766999999999999</v>
      </c>
      <c r="GN34" s="9">
        <v>9.6709999999999994</v>
      </c>
      <c r="GO34" s="9">
        <v>2.0950000000000002</v>
      </c>
      <c r="GP34" s="9">
        <v>8.3390000000000004</v>
      </c>
      <c r="GQ34" s="9">
        <v>6.6029999999999998</v>
      </c>
      <c r="GR34" s="9">
        <v>1.736</v>
      </c>
      <c r="GS34" s="9">
        <v>27.812999999999999</v>
      </c>
      <c r="GT34" s="9">
        <v>15.616</v>
      </c>
      <c r="GU34" s="9">
        <v>12.196</v>
      </c>
      <c r="GV34" s="9">
        <v>207.12200000000001</v>
      </c>
      <c r="GW34" s="9">
        <v>109.22</v>
      </c>
      <c r="GX34" s="9">
        <v>97.902000000000001</v>
      </c>
      <c r="GY34" s="9">
        <v>86.26</v>
      </c>
      <c r="GZ34" s="9">
        <v>65.474000000000004</v>
      </c>
      <c r="HA34" s="9">
        <v>20.786000000000001</v>
      </c>
      <c r="HB34" s="9">
        <v>120.86199999999999</v>
      </c>
      <c r="HC34" s="9">
        <v>43.746000000000002</v>
      </c>
      <c r="HD34" s="9">
        <v>77.116</v>
      </c>
      <c r="HE34" s="9">
        <v>101.157</v>
      </c>
      <c r="HF34" s="9">
        <v>78.105999999999995</v>
      </c>
      <c r="HG34" s="9">
        <v>23.050999999999998</v>
      </c>
      <c r="HH34" s="9">
        <v>130.73599999999999</v>
      </c>
      <c r="HI34" s="9">
        <v>48.366999999999997</v>
      </c>
      <c r="HJ34" s="9">
        <v>82.369</v>
      </c>
      <c r="HK34" s="9">
        <v>132.62899999999999</v>
      </c>
      <c r="HL34" s="9">
        <v>53.417999999999999</v>
      </c>
      <c r="HM34" s="9">
        <v>79.210999999999999</v>
      </c>
      <c r="HN34" s="9">
        <v>235.86699999999999</v>
      </c>
      <c r="HO34" s="9">
        <v>124.502</v>
      </c>
      <c r="HP34" s="9">
        <v>111.364</v>
      </c>
      <c r="HQ34" s="9">
        <v>153.21799999999999</v>
      </c>
      <c r="HR34" s="9">
        <v>100.703</v>
      </c>
      <c r="HS34" s="9">
        <v>52.515999999999998</v>
      </c>
      <c r="HT34" s="9">
        <v>82.647999999999996</v>
      </c>
      <c r="HU34" s="9">
        <v>23.8</v>
      </c>
      <c r="HV34" s="9">
        <v>58.847999999999999</v>
      </c>
      <c r="HW34" s="9">
        <v>39.658000000000001</v>
      </c>
      <c r="HX34" s="9">
        <v>20.701000000000001</v>
      </c>
      <c r="HY34" s="9">
        <v>18.957000000000001</v>
      </c>
      <c r="HZ34" s="9">
        <v>7.8680000000000003</v>
      </c>
      <c r="IA34" s="9">
        <v>3.855</v>
      </c>
      <c r="IB34" s="9">
        <v>4.0129999999999999</v>
      </c>
      <c r="IC34" s="9">
        <v>2.6520000000000001</v>
      </c>
      <c r="ID34" s="9">
        <v>2.08</v>
      </c>
      <c r="IE34" s="9">
        <v>0.57199999999999995</v>
      </c>
      <c r="IF34" s="9">
        <v>1.363</v>
      </c>
      <c r="IG34" s="9">
        <v>0.79100000000000004</v>
      </c>
      <c r="IH34" s="9">
        <v>0.57199999999999995</v>
      </c>
      <c r="II34" s="9">
        <v>1.2889999999999999</v>
      </c>
      <c r="IJ34" s="9">
        <v>1.2889999999999999</v>
      </c>
      <c r="IK34" s="9">
        <v>0</v>
      </c>
      <c r="IL34" s="9">
        <v>5.2160000000000002</v>
      </c>
      <c r="IM34" s="9">
        <v>1.7749999999999999</v>
      </c>
      <c r="IN34" s="9">
        <v>3.4409999999999998</v>
      </c>
      <c r="IO34" s="9">
        <v>35.29</v>
      </c>
      <c r="IP34" s="9">
        <v>17.782</v>
      </c>
      <c r="IQ34" s="9">
        <v>17.507999999999999</v>
      </c>
    </row>
    <row r="35" spans="1:251">
      <c r="A35" s="10">
        <v>42552</v>
      </c>
      <c r="B35" s="9">
        <v>968.91600000000005</v>
      </c>
      <c r="C35" s="9">
        <v>1204.308</v>
      </c>
      <c r="D35" s="9">
        <v>393.33</v>
      </c>
      <c r="E35" s="9">
        <v>810.97799999999995</v>
      </c>
      <c r="F35" s="9">
        <v>543.09</v>
      </c>
      <c r="G35" s="9">
        <v>285.02199999999999</v>
      </c>
      <c r="H35" s="9">
        <v>258.06799999999998</v>
      </c>
      <c r="I35" s="9">
        <v>99.518000000000001</v>
      </c>
      <c r="J35" s="9">
        <v>56.938000000000002</v>
      </c>
      <c r="K35" s="9">
        <v>42.58</v>
      </c>
      <c r="L35" s="9">
        <v>44.631999999999998</v>
      </c>
      <c r="M35" s="9">
        <v>33.506999999999998</v>
      </c>
      <c r="N35" s="9">
        <v>11.125999999999999</v>
      </c>
      <c r="O35" s="9">
        <v>24.478999999999999</v>
      </c>
      <c r="P35" s="9">
        <v>17.228000000000002</v>
      </c>
      <c r="Q35" s="9">
        <v>7.2510000000000003</v>
      </c>
      <c r="R35" s="9">
        <v>20.154</v>
      </c>
      <c r="S35" s="9">
        <v>16.279</v>
      </c>
      <c r="T35" s="9">
        <v>3.875</v>
      </c>
      <c r="U35" s="9">
        <v>54.886000000000003</v>
      </c>
      <c r="V35" s="9">
        <v>23.431999999999999</v>
      </c>
      <c r="W35" s="9">
        <v>31.454000000000001</v>
      </c>
      <c r="X35" s="9">
        <v>485.63099999999997</v>
      </c>
      <c r="Y35" s="9">
        <v>251.96799999999999</v>
      </c>
      <c r="Z35" s="9">
        <v>233.66300000000001</v>
      </c>
      <c r="AA35" s="9">
        <v>171.40799999999999</v>
      </c>
      <c r="AB35" s="9">
        <v>126.621</v>
      </c>
      <c r="AC35" s="9">
        <v>44.786999999999999</v>
      </c>
      <c r="AD35" s="9">
        <v>314.22300000000001</v>
      </c>
      <c r="AE35" s="9">
        <v>125.34699999999999</v>
      </c>
      <c r="AF35" s="9">
        <v>188.876</v>
      </c>
      <c r="AG35" s="9">
        <v>204.93799999999999</v>
      </c>
      <c r="AH35" s="9">
        <v>151.87799999999999</v>
      </c>
      <c r="AI35" s="9">
        <v>53.06</v>
      </c>
      <c r="AJ35" s="9">
        <v>338.15199999999999</v>
      </c>
      <c r="AK35" s="9">
        <v>133.14400000000001</v>
      </c>
      <c r="AL35" s="9">
        <v>205.00800000000001</v>
      </c>
      <c r="AM35" s="9">
        <v>338.702</v>
      </c>
      <c r="AN35" s="9">
        <v>142.57499999999999</v>
      </c>
      <c r="AO35" s="9">
        <v>196.12700000000001</v>
      </c>
      <c r="AP35" s="9">
        <v>3103.386</v>
      </c>
      <c r="AQ35" s="9">
        <v>1675.9290000000001</v>
      </c>
      <c r="AR35" s="9">
        <v>1427.4570000000001</v>
      </c>
      <c r="AS35" s="9">
        <v>2099.2629999999999</v>
      </c>
      <c r="AT35" s="9">
        <v>1350.3810000000001</v>
      </c>
      <c r="AU35" s="9">
        <v>748.88199999999995</v>
      </c>
      <c r="AV35" s="9">
        <v>1004.123</v>
      </c>
      <c r="AW35" s="9">
        <v>325.548</v>
      </c>
      <c r="AX35" s="9">
        <v>678.57500000000005</v>
      </c>
      <c r="AY35" s="9">
        <v>524.81899999999996</v>
      </c>
      <c r="AZ35" s="9">
        <v>288.88600000000002</v>
      </c>
      <c r="BA35" s="9">
        <v>235.93299999999999</v>
      </c>
      <c r="BB35" s="9">
        <v>85.542000000000002</v>
      </c>
      <c r="BC35" s="9">
        <v>53.204000000000001</v>
      </c>
      <c r="BD35" s="9">
        <v>32.338000000000001</v>
      </c>
      <c r="BE35" s="9">
        <v>30.477</v>
      </c>
      <c r="BF35" s="9">
        <v>26.321999999999999</v>
      </c>
      <c r="BG35" s="9">
        <v>4.1539999999999999</v>
      </c>
      <c r="BH35" s="9">
        <v>13.374000000000001</v>
      </c>
      <c r="BI35" s="9">
        <v>11.529</v>
      </c>
      <c r="BJ35" s="9">
        <v>1.845</v>
      </c>
      <c r="BK35" s="9">
        <v>17.103000000000002</v>
      </c>
      <c r="BL35" s="9">
        <v>14.792999999999999</v>
      </c>
      <c r="BM35" s="9">
        <v>2.31</v>
      </c>
      <c r="BN35" s="9">
        <v>55.064999999999998</v>
      </c>
      <c r="BO35" s="9">
        <v>26.882000000000001</v>
      </c>
      <c r="BP35" s="9">
        <v>28.184000000000001</v>
      </c>
      <c r="BQ35" s="9">
        <v>473.31299999999999</v>
      </c>
      <c r="BR35" s="9">
        <v>254.303</v>
      </c>
      <c r="BS35" s="9">
        <v>219.011</v>
      </c>
      <c r="BT35" s="9">
        <v>191.21799999999999</v>
      </c>
      <c r="BU35" s="9">
        <v>142.40899999999999</v>
      </c>
      <c r="BV35" s="9">
        <v>48.808999999999997</v>
      </c>
      <c r="BW35" s="9">
        <v>282.09500000000003</v>
      </c>
      <c r="BX35" s="9">
        <v>111.893</v>
      </c>
      <c r="BY35" s="9">
        <v>170.202</v>
      </c>
      <c r="BZ35" s="9">
        <v>216.66</v>
      </c>
      <c r="CA35" s="9">
        <v>164.10900000000001</v>
      </c>
      <c r="CB35" s="9">
        <v>52.551000000000002</v>
      </c>
      <c r="CC35" s="9">
        <v>308.15899999999999</v>
      </c>
      <c r="CD35" s="9">
        <v>124.777</v>
      </c>
      <c r="CE35" s="9">
        <v>183.38200000000001</v>
      </c>
      <c r="CF35" s="9">
        <v>295.46899999999999</v>
      </c>
      <c r="CG35" s="9">
        <v>123.422</v>
      </c>
      <c r="CH35" s="9">
        <v>172.047</v>
      </c>
      <c r="CI35" s="9">
        <v>2363.2579999999998</v>
      </c>
      <c r="CJ35" s="9">
        <v>1252.663</v>
      </c>
      <c r="CK35" s="9">
        <v>1110.595</v>
      </c>
      <c r="CL35" s="9">
        <v>1654.3389999999999</v>
      </c>
      <c r="CM35" s="9">
        <v>1036.701</v>
      </c>
      <c r="CN35" s="9">
        <v>617.63800000000003</v>
      </c>
      <c r="CO35" s="9">
        <v>708.91899999999998</v>
      </c>
      <c r="CP35" s="9">
        <v>215.96199999999999</v>
      </c>
      <c r="CQ35" s="9">
        <v>492.95699999999999</v>
      </c>
      <c r="CR35" s="9">
        <v>365.69499999999999</v>
      </c>
      <c r="CS35" s="9">
        <v>188.97300000000001</v>
      </c>
      <c r="CT35" s="9">
        <v>176.72200000000001</v>
      </c>
      <c r="CU35" s="9">
        <v>85.463999999999999</v>
      </c>
      <c r="CV35" s="9">
        <v>49.942999999999998</v>
      </c>
      <c r="CW35" s="9">
        <v>35.521000000000001</v>
      </c>
      <c r="CX35" s="9">
        <v>41.384999999999998</v>
      </c>
      <c r="CY35" s="9">
        <v>30.268000000000001</v>
      </c>
      <c r="CZ35" s="9">
        <v>11.116</v>
      </c>
      <c r="DA35" s="9">
        <v>25.495000000000001</v>
      </c>
      <c r="DB35" s="9">
        <v>19.632999999999999</v>
      </c>
      <c r="DC35" s="9">
        <v>5.8620000000000001</v>
      </c>
      <c r="DD35" s="9">
        <v>15.89</v>
      </c>
      <c r="DE35" s="9">
        <v>10.635999999999999</v>
      </c>
      <c r="DF35" s="9">
        <v>5.2539999999999996</v>
      </c>
      <c r="DG35" s="9">
        <v>44.079000000000001</v>
      </c>
      <c r="DH35" s="9">
        <v>19.673999999999999</v>
      </c>
      <c r="DI35" s="9">
        <v>24.405000000000001</v>
      </c>
      <c r="DJ35" s="9">
        <v>318.37599999999998</v>
      </c>
      <c r="DK35" s="9">
        <v>160.41200000000001</v>
      </c>
      <c r="DL35" s="9">
        <v>157.964</v>
      </c>
      <c r="DM35" s="9">
        <v>122.742</v>
      </c>
      <c r="DN35" s="9">
        <v>87.063999999999993</v>
      </c>
      <c r="DO35" s="9">
        <v>35.677999999999997</v>
      </c>
      <c r="DP35" s="9">
        <v>195.63399999999999</v>
      </c>
      <c r="DQ35" s="9">
        <v>73.347999999999999</v>
      </c>
      <c r="DR35" s="9">
        <v>122.286</v>
      </c>
      <c r="DS35" s="9">
        <v>151.76900000000001</v>
      </c>
      <c r="DT35" s="9">
        <v>108.339</v>
      </c>
      <c r="DU35" s="9">
        <v>43.43</v>
      </c>
      <c r="DV35" s="9">
        <v>213.92599999999999</v>
      </c>
      <c r="DW35" s="9">
        <v>80.634</v>
      </c>
      <c r="DX35" s="9">
        <v>133.292</v>
      </c>
      <c r="DY35" s="9">
        <v>221.12899999999999</v>
      </c>
      <c r="DZ35" s="9">
        <v>92.980999999999995</v>
      </c>
      <c r="EA35" s="9">
        <v>128.148</v>
      </c>
      <c r="EB35" s="9">
        <v>812.44100000000003</v>
      </c>
      <c r="EC35" s="9">
        <v>429.1</v>
      </c>
      <c r="ED35" s="9">
        <v>383.34100000000001</v>
      </c>
      <c r="EE35" s="9">
        <v>523.72</v>
      </c>
      <c r="EF35" s="9">
        <v>333.43599999999998</v>
      </c>
      <c r="EG35" s="9">
        <v>190.28299999999999</v>
      </c>
      <c r="EH35" s="9">
        <v>288.72199999999998</v>
      </c>
      <c r="EI35" s="9">
        <v>95.664000000000001</v>
      </c>
      <c r="EJ35" s="9">
        <v>193.05799999999999</v>
      </c>
      <c r="EK35" s="9">
        <v>138.20500000000001</v>
      </c>
      <c r="EL35" s="9">
        <v>72.316999999999993</v>
      </c>
      <c r="EM35" s="9">
        <v>65.888000000000005</v>
      </c>
      <c r="EN35" s="9">
        <v>29.978000000000002</v>
      </c>
      <c r="EO35" s="9">
        <v>16.751999999999999</v>
      </c>
      <c r="EP35" s="9">
        <v>13.226000000000001</v>
      </c>
      <c r="EQ35" s="9">
        <v>11.265000000000001</v>
      </c>
      <c r="ER35" s="9">
        <v>8.84</v>
      </c>
      <c r="ES35" s="9">
        <v>2.4249999999999998</v>
      </c>
      <c r="ET35" s="9">
        <v>5.54</v>
      </c>
      <c r="EU35" s="9">
        <v>4.0830000000000002</v>
      </c>
      <c r="EV35" s="9">
        <v>1.456</v>
      </c>
      <c r="EW35" s="9">
        <v>5.7249999999999996</v>
      </c>
      <c r="EX35" s="9">
        <v>4.7560000000000002</v>
      </c>
      <c r="EY35" s="9">
        <v>0.96899999999999997</v>
      </c>
      <c r="EZ35" s="9">
        <v>18.713000000000001</v>
      </c>
      <c r="FA35" s="9">
        <v>7.9119999999999999</v>
      </c>
      <c r="FB35" s="9">
        <v>10.8</v>
      </c>
      <c r="FC35" s="9">
        <v>123.90600000000001</v>
      </c>
      <c r="FD35" s="9">
        <v>63.646000000000001</v>
      </c>
      <c r="FE35" s="9">
        <v>60.26</v>
      </c>
      <c r="FF35" s="9">
        <v>33.731000000000002</v>
      </c>
      <c r="FG35" s="9">
        <v>24.69</v>
      </c>
      <c r="FH35" s="9">
        <v>9.0410000000000004</v>
      </c>
      <c r="FI35" s="9">
        <v>90.174999999999997</v>
      </c>
      <c r="FJ35" s="9">
        <v>38.956000000000003</v>
      </c>
      <c r="FK35" s="9">
        <v>51.219000000000001</v>
      </c>
      <c r="FL35" s="9">
        <v>41.427999999999997</v>
      </c>
      <c r="FM35" s="9">
        <v>30.748000000000001</v>
      </c>
      <c r="FN35" s="9">
        <v>10.680999999999999</v>
      </c>
      <c r="FO35" s="9">
        <v>96.777000000000001</v>
      </c>
      <c r="FP35" s="9">
        <v>41.569000000000003</v>
      </c>
      <c r="FQ35" s="9">
        <v>55.207999999999998</v>
      </c>
      <c r="FR35" s="9">
        <v>95.715000000000003</v>
      </c>
      <c r="FS35" s="9">
        <v>43.039000000000001</v>
      </c>
      <c r="FT35" s="9">
        <v>52.674999999999997</v>
      </c>
      <c r="FU35" s="9">
        <v>1305.454</v>
      </c>
      <c r="FV35" s="9">
        <v>705.34</v>
      </c>
      <c r="FW35" s="9">
        <v>600.11400000000003</v>
      </c>
      <c r="FX35" s="9">
        <v>871.80600000000004</v>
      </c>
      <c r="FY35" s="9">
        <v>578.22199999999998</v>
      </c>
      <c r="FZ35" s="9">
        <v>293.584</v>
      </c>
      <c r="GA35" s="9">
        <v>433.64800000000002</v>
      </c>
      <c r="GB35" s="9">
        <v>127.11799999999999</v>
      </c>
      <c r="GC35" s="9">
        <v>306.52999999999997</v>
      </c>
      <c r="GD35" s="9">
        <v>242.06299999999999</v>
      </c>
      <c r="GE35" s="9">
        <v>130.81200000000001</v>
      </c>
      <c r="GF35" s="9">
        <v>111.25</v>
      </c>
      <c r="GG35" s="9">
        <v>53.85</v>
      </c>
      <c r="GH35" s="9">
        <v>31.331</v>
      </c>
      <c r="GI35" s="9">
        <v>22.518999999999998</v>
      </c>
      <c r="GJ35" s="9">
        <v>25.437999999999999</v>
      </c>
      <c r="GK35" s="9">
        <v>18.731000000000002</v>
      </c>
      <c r="GL35" s="9">
        <v>6.7080000000000002</v>
      </c>
      <c r="GM35" s="9">
        <v>13.798999999999999</v>
      </c>
      <c r="GN35" s="9">
        <v>9.4380000000000006</v>
      </c>
      <c r="GO35" s="9">
        <v>4.3609999999999998</v>
      </c>
      <c r="GP35" s="9">
        <v>11.638999999999999</v>
      </c>
      <c r="GQ35" s="9">
        <v>9.2929999999999993</v>
      </c>
      <c r="GR35" s="9">
        <v>2.3460000000000001</v>
      </c>
      <c r="GS35" s="9">
        <v>28.411000000000001</v>
      </c>
      <c r="GT35" s="9">
        <v>12.6</v>
      </c>
      <c r="GU35" s="9">
        <v>15.811999999999999</v>
      </c>
      <c r="GV35" s="9">
        <v>213.483</v>
      </c>
      <c r="GW35" s="9">
        <v>112.771</v>
      </c>
      <c r="GX35" s="9">
        <v>100.711</v>
      </c>
      <c r="GY35" s="9">
        <v>85.888000000000005</v>
      </c>
      <c r="GZ35" s="9">
        <v>65.647999999999996</v>
      </c>
      <c r="HA35" s="9">
        <v>20.239999999999998</v>
      </c>
      <c r="HB35" s="9">
        <v>127.595</v>
      </c>
      <c r="HC35" s="9">
        <v>47.122999999999998</v>
      </c>
      <c r="HD35" s="9">
        <v>80.471000000000004</v>
      </c>
      <c r="HE35" s="9">
        <v>102.923</v>
      </c>
      <c r="HF35" s="9">
        <v>77.533000000000001</v>
      </c>
      <c r="HG35" s="9">
        <v>25.39</v>
      </c>
      <c r="HH35" s="9">
        <v>139.13999999999999</v>
      </c>
      <c r="HI35" s="9">
        <v>53.28</v>
      </c>
      <c r="HJ35" s="9">
        <v>85.86</v>
      </c>
      <c r="HK35" s="9">
        <v>141.39400000000001</v>
      </c>
      <c r="HL35" s="9">
        <v>56.561</v>
      </c>
      <c r="HM35" s="9">
        <v>84.832999999999998</v>
      </c>
      <c r="HN35" s="9">
        <v>234.69900000000001</v>
      </c>
      <c r="HO35" s="9">
        <v>124.273</v>
      </c>
      <c r="HP35" s="9">
        <v>110.426</v>
      </c>
      <c r="HQ35" s="9">
        <v>153.321</v>
      </c>
      <c r="HR35" s="9">
        <v>101.515</v>
      </c>
      <c r="HS35" s="9">
        <v>51.805999999999997</v>
      </c>
      <c r="HT35" s="9">
        <v>81.378</v>
      </c>
      <c r="HU35" s="9">
        <v>22.757999999999999</v>
      </c>
      <c r="HV35" s="9">
        <v>58.62</v>
      </c>
      <c r="HW35" s="9">
        <v>41.603000000000002</v>
      </c>
      <c r="HX35" s="9">
        <v>20.818000000000001</v>
      </c>
      <c r="HY35" s="9">
        <v>20.785</v>
      </c>
      <c r="HZ35" s="9">
        <v>9.2170000000000005</v>
      </c>
      <c r="IA35" s="9">
        <v>5.2279999999999998</v>
      </c>
      <c r="IB35" s="9">
        <v>3.988</v>
      </c>
      <c r="IC35" s="9">
        <v>3.7469999999999999</v>
      </c>
      <c r="ID35" s="9">
        <v>2.7789999999999999</v>
      </c>
      <c r="IE35" s="9">
        <v>0.96799999999999997</v>
      </c>
      <c r="IF35" s="9">
        <v>1.488</v>
      </c>
      <c r="IG35" s="9">
        <v>1.1120000000000001</v>
      </c>
      <c r="IH35" s="9">
        <v>0.376</v>
      </c>
      <c r="II35" s="9">
        <v>2.2589999999999999</v>
      </c>
      <c r="IJ35" s="9">
        <v>1.6659999999999999</v>
      </c>
      <c r="IK35" s="9">
        <v>0.59299999999999997</v>
      </c>
      <c r="IL35" s="9">
        <v>5.47</v>
      </c>
      <c r="IM35" s="9">
        <v>2.4500000000000002</v>
      </c>
      <c r="IN35" s="9">
        <v>3.02</v>
      </c>
      <c r="IO35" s="9">
        <v>35.049999999999997</v>
      </c>
      <c r="IP35" s="9">
        <v>17.193999999999999</v>
      </c>
      <c r="IQ35" s="9">
        <v>17.856000000000002</v>
      </c>
    </row>
    <row r="36" spans="1:251">
      <c r="A36" s="10">
        <v>42583</v>
      </c>
      <c r="B36" s="9">
        <v>956.37099999999998</v>
      </c>
      <c r="C36" s="9">
        <v>1194.4480000000001</v>
      </c>
      <c r="D36" s="9">
        <v>390.46899999999999</v>
      </c>
      <c r="E36" s="9">
        <v>803.97900000000004</v>
      </c>
      <c r="F36" s="9">
        <v>539.26</v>
      </c>
      <c r="G36" s="9">
        <v>299.08499999999998</v>
      </c>
      <c r="H36" s="9">
        <v>240.17500000000001</v>
      </c>
      <c r="I36" s="9">
        <v>103.2</v>
      </c>
      <c r="J36" s="9">
        <v>59.345999999999997</v>
      </c>
      <c r="K36" s="9">
        <v>43.854999999999997</v>
      </c>
      <c r="L36" s="9">
        <v>37.453000000000003</v>
      </c>
      <c r="M36" s="9">
        <v>30.004999999999999</v>
      </c>
      <c r="N36" s="9">
        <v>7.4480000000000004</v>
      </c>
      <c r="O36" s="9">
        <v>15.625</v>
      </c>
      <c r="P36" s="9">
        <v>13.433999999999999</v>
      </c>
      <c r="Q36" s="9">
        <v>2.1909999999999998</v>
      </c>
      <c r="R36" s="9">
        <v>21.827999999999999</v>
      </c>
      <c r="S36" s="9">
        <v>16.57</v>
      </c>
      <c r="T36" s="9">
        <v>5.2569999999999997</v>
      </c>
      <c r="U36" s="9">
        <v>65.748000000000005</v>
      </c>
      <c r="V36" s="9">
        <v>29.341000000000001</v>
      </c>
      <c r="W36" s="9">
        <v>36.406999999999996</v>
      </c>
      <c r="X36" s="9">
        <v>481.20600000000002</v>
      </c>
      <c r="Y36" s="9">
        <v>265.041</v>
      </c>
      <c r="Z36" s="9">
        <v>216.16499999999999</v>
      </c>
      <c r="AA36" s="9">
        <v>178.02099999999999</v>
      </c>
      <c r="AB36" s="9">
        <v>136.48400000000001</v>
      </c>
      <c r="AC36" s="9">
        <v>41.536999999999999</v>
      </c>
      <c r="AD36" s="9">
        <v>303.18400000000003</v>
      </c>
      <c r="AE36" s="9">
        <v>128.55699999999999</v>
      </c>
      <c r="AF36" s="9">
        <v>174.62700000000001</v>
      </c>
      <c r="AG36" s="9">
        <v>207.578</v>
      </c>
      <c r="AH36" s="9">
        <v>160.13200000000001</v>
      </c>
      <c r="AI36" s="9">
        <v>47.445999999999998</v>
      </c>
      <c r="AJ36" s="9">
        <v>331.68200000000002</v>
      </c>
      <c r="AK36" s="9">
        <v>138.953</v>
      </c>
      <c r="AL36" s="9">
        <v>192.72800000000001</v>
      </c>
      <c r="AM36" s="9">
        <v>318.81</v>
      </c>
      <c r="AN36" s="9">
        <v>141.99199999999999</v>
      </c>
      <c r="AO36" s="9">
        <v>176.81800000000001</v>
      </c>
      <c r="AP36" s="9">
        <v>3099.4740000000002</v>
      </c>
      <c r="AQ36" s="9">
        <v>1671.6189999999999</v>
      </c>
      <c r="AR36" s="9">
        <v>1427.856</v>
      </c>
      <c r="AS36" s="9">
        <v>2080.8110000000001</v>
      </c>
      <c r="AT36" s="9">
        <v>1349.0340000000001</v>
      </c>
      <c r="AU36" s="9">
        <v>731.77700000000004</v>
      </c>
      <c r="AV36" s="9">
        <v>1018.663</v>
      </c>
      <c r="AW36" s="9">
        <v>322.584</v>
      </c>
      <c r="AX36" s="9">
        <v>696.07899999999995</v>
      </c>
      <c r="AY36" s="9">
        <v>506.89100000000002</v>
      </c>
      <c r="AZ36" s="9">
        <v>268.00400000000002</v>
      </c>
      <c r="BA36" s="9">
        <v>238.887</v>
      </c>
      <c r="BB36" s="9">
        <v>78.289000000000001</v>
      </c>
      <c r="BC36" s="9">
        <v>48.671999999999997</v>
      </c>
      <c r="BD36" s="9">
        <v>29.617000000000001</v>
      </c>
      <c r="BE36" s="9">
        <v>32.386000000000003</v>
      </c>
      <c r="BF36" s="9">
        <v>23.911000000000001</v>
      </c>
      <c r="BG36" s="9">
        <v>8.4749999999999996</v>
      </c>
      <c r="BH36" s="9">
        <v>14.3</v>
      </c>
      <c r="BI36" s="9">
        <v>10.11</v>
      </c>
      <c r="BJ36" s="9">
        <v>4.1890000000000001</v>
      </c>
      <c r="BK36" s="9">
        <v>18.085999999999999</v>
      </c>
      <c r="BL36" s="9">
        <v>13.801</v>
      </c>
      <c r="BM36" s="9">
        <v>4.2859999999999996</v>
      </c>
      <c r="BN36" s="9">
        <v>45.902999999999999</v>
      </c>
      <c r="BO36" s="9">
        <v>24.760999999999999</v>
      </c>
      <c r="BP36" s="9">
        <v>21.141999999999999</v>
      </c>
      <c r="BQ36" s="9">
        <v>465.904</v>
      </c>
      <c r="BR36" s="9">
        <v>243.45500000000001</v>
      </c>
      <c r="BS36" s="9">
        <v>222.44900000000001</v>
      </c>
      <c r="BT36" s="9">
        <v>176.17099999999999</v>
      </c>
      <c r="BU36" s="9">
        <v>132.15199999999999</v>
      </c>
      <c r="BV36" s="9">
        <v>44.018999999999998</v>
      </c>
      <c r="BW36" s="9">
        <v>289.73399999999998</v>
      </c>
      <c r="BX36" s="9">
        <v>111.303</v>
      </c>
      <c r="BY36" s="9">
        <v>178.43</v>
      </c>
      <c r="BZ36" s="9">
        <v>199.328</v>
      </c>
      <c r="CA36" s="9">
        <v>147.81399999999999</v>
      </c>
      <c r="CB36" s="9">
        <v>51.514000000000003</v>
      </c>
      <c r="CC36" s="9">
        <v>307.56299999999999</v>
      </c>
      <c r="CD36" s="9">
        <v>120.19</v>
      </c>
      <c r="CE36" s="9">
        <v>187.37299999999999</v>
      </c>
      <c r="CF36" s="9">
        <v>304.03300000000002</v>
      </c>
      <c r="CG36" s="9">
        <v>121.414</v>
      </c>
      <c r="CH36" s="9">
        <v>182.619</v>
      </c>
      <c r="CI36" s="9">
        <v>2341.3519999999999</v>
      </c>
      <c r="CJ36" s="9">
        <v>1240.8340000000001</v>
      </c>
      <c r="CK36" s="9">
        <v>1100.518</v>
      </c>
      <c r="CL36" s="9">
        <v>1634.5319999999999</v>
      </c>
      <c r="CM36" s="9">
        <v>1024.9100000000001</v>
      </c>
      <c r="CN36" s="9">
        <v>609.62300000000005</v>
      </c>
      <c r="CO36" s="9">
        <v>706.82</v>
      </c>
      <c r="CP36" s="9">
        <v>215.92400000000001</v>
      </c>
      <c r="CQ36" s="9">
        <v>490.89499999999998</v>
      </c>
      <c r="CR36" s="9">
        <v>352.125</v>
      </c>
      <c r="CS36" s="9">
        <v>194.34899999999999</v>
      </c>
      <c r="CT36" s="9">
        <v>157.77600000000001</v>
      </c>
      <c r="CU36" s="9">
        <v>72.772000000000006</v>
      </c>
      <c r="CV36" s="9">
        <v>42.994999999999997</v>
      </c>
      <c r="CW36" s="9">
        <v>29.777000000000001</v>
      </c>
      <c r="CX36" s="9">
        <v>31.806000000000001</v>
      </c>
      <c r="CY36" s="9">
        <v>25.501000000000001</v>
      </c>
      <c r="CZ36" s="9">
        <v>6.306</v>
      </c>
      <c r="DA36" s="9">
        <v>20.757000000000001</v>
      </c>
      <c r="DB36" s="9">
        <v>16.605</v>
      </c>
      <c r="DC36" s="9">
        <v>4.1520000000000001</v>
      </c>
      <c r="DD36" s="9">
        <v>11.048999999999999</v>
      </c>
      <c r="DE36" s="9">
        <v>8.8949999999999996</v>
      </c>
      <c r="DF36" s="9">
        <v>2.1539999999999999</v>
      </c>
      <c r="DG36" s="9">
        <v>40.966000000000001</v>
      </c>
      <c r="DH36" s="9">
        <v>17.495000000000001</v>
      </c>
      <c r="DI36" s="9">
        <v>23.471</v>
      </c>
      <c r="DJ36" s="9">
        <v>306.27100000000002</v>
      </c>
      <c r="DK36" s="9">
        <v>167.398</v>
      </c>
      <c r="DL36" s="9">
        <v>138.87299999999999</v>
      </c>
      <c r="DM36" s="9">
        <v>121.997</v>
      </c>
      <c r="DN36" s="9">
        <v>91.786000000000001</v>
      </c>
      <c r="DO36" s="9">
        <v>30.210999999999999</v>
      </c>
      <c r="DP36" s="9">
        <v>184.274</v>
      </c>
      <c r="DQ36" s="9">
        <v>75.611999999999995</v>
      </c>
      <c r="DR36" s="9">
        <v>108.66200000000001</v>
      </c>
      <c r="DS36" s="9">
        <v>144.87899999999999</v>
      </c>
      <c r="DT36" s="9">
        <v>110.792</v>
      </c>
      <c r="DU36" s="9">
        <v>34.087000000000003</v>
      </c>
      <c r="DV36" s="9">
        <v>207.24600000000001</v>
      </c>
      <c r="DW36" s="9">
        <v>83.557000000000002</v>
      </c>
      <c r="DX36" s="9">
        <v>123.68899999999999</v>
      </c>
      <c r="DY36" s="9">
        <v>205.03100000000001</v>
      </c>
      <c r="DZ36" s="9">
        <v>92.216999999999999</v>
      </c>
      <c r="EA36" s="9">
        <v>112.81399999999999</v>
      </c>
      <c r="EB36" s="9">
        <v>807.42899999999997</v>
      </c>
      <c r="EC36" s="9">
        <v>425.50599999999997</v>
      </c>
      <c r="ED36" s="9">
        <v>381.923</v>
      </c>
      <c r="EE36" s="9">
        <v>520.29200000000003</v>
      </c>
      <c r="EF36" s="9">
        <v>333.41</v>
      </c>
      <c r="EG36" s="9">
        <v>186.88200000000001</v>
      </c>
      <c r="EH36" s="9">
        <v>287.137</v>
      </c>
      <c r="EI36" s="9">
        <v>92.096000000000004</v>
      </c>
      <c r="EJ36" s="9">
        <v>195.041</v>
      </c>
      <c r="EK36" s="9">
        <v>133.995</v>
      </c>
      <c r="EL36" s="9">
        <v>69.221000000000004</v>
      </c>
      <c r="EM36" s="9">
        <v>64.774000000000001</v>
      </c>
      <c r="EN36" s="9">
        <v>26.352</v>
      </c>
      <c r="EO36" s="9">
        <v>15.458</v>
      </c>
      <c r="EP36" s="9">
        <v>10.894</v>
      </c>
      <c r="EQ36" s="9">
        <v>8.99</v>
      </c>
      <c r="ER36" s="9">
        <v>6.8659999999999997</v>
      </c>
      <c r="ES36" s="9">
        <v>2.1240000000000001</v>
      </c>
      <c r="ET36" s="9">
        <v>4.7050000000000001</v>
      </c>
      <c r="EU36" s="9">
        <v>3.774</v>
      </c>
      <c r="EV36" s="9">
        <v>0.93100000000000005</v>
      </c>
      <c r="EW36" s="9">
        <v>4.2850000000000001</v>
      </c>
      <c r="EX36" s="9">
        <v>3.0920000000000001</v>
      </c>
      <c r="EY36" s="9">
        <v>1.1930000000000001</v>
      </c>
      <c r="EZ36" s="9">
        <v>17.361999999999998</v>
      </c>
      <c r="FA36" s="9">
        <v>8.5920000000000005</v>
      </c>
      <c r="FB36" s="9">
        <v>8.77</v>
      </c>
      <c r="FC36" s="9">
        <v>118.247</v>
      </c>
      <c r="FD36" s="9">
        <v>60.694000000000003</v>
      </c>
      <c r="FE36" s="9">
        <v>57.552</v>
      </c>
      <c r="FF36" s="9">
        <v>35.366999999999997</v>
      </c>
      <c r="FG36" s="9">
        <v>26.882000000000001</v>
      </c>
      <c r="FH36" s="9">
        <v>8.4849999999999994</v>
      </c>
      <c r="FI36" s="9">
        <v>82.879000000000005</v>
      </c>
      <c r="FJ36" s="9">
        <v>33.813000000000002</v>
      </c>
      <c r="FK36" s="9">
        <v>49.067</v>
      </c>
      <c r="FL36" s="9">
        <v>41.856999999999999</v>
      </c>
      <c r="FM36" s="9">
        <v>31.472999999999999</v>
      </c>
      <c r="FN36" s="9">
        <v>10.384</v>
      </c>
      <c r="FO36" s="9">
        <v>92.138000000000005</v>
      </c>
      <c r="FP36" s="9">
        <v>37.747999999999998</v>
      </c>
      <c r="FQ36" s="9">
        <v>54.39</v>
      </c>
      <c r="FR36" s="9">
        <v>87.584000000000003</v>
      </c>
      <c r="FS36" s="9">
        <v>37.587000000000003</v>
      </c>
      <c r="FT36" s="9">
        <v>49.997</v>
      </c>
      <c r="FU36" s="9">
        <v>1285.114</v>
      </c>
      <c r="FV36" s="9">
        <v>697.14300000000003</v>
      </c>
      <c r="FW36" s="9">
        <v>587.971</v>
      </c>
      <c r="FX36" s="9">
        <v>864.05</v>
      </c>
      <c r="FY36" s="9">
        <v>573.45000000000005</v>
      </c>
      <c r="FZ36" s="9">
        <v>290.60000000000002</v>
      </c>
      <c r="GA36" s="9">
        <v>421.06299999999999</v>
      </c>
      <c r="GB36" s="9">
        <v>123.693</v>
      </c>
      <c r="GC36" s="9">
        <v>297.37099999999998</v>
      </c>
      <c r="GD36" s="9">
        <v>214.899</v>
      </c>
      <c r="GE36" s="9">
        <v>121.501</v>
      </c>
      <c r="GF36" s="9">
        <v>93.397999999999996</v>
      </c>
      <c r="GG36" s="9">
        <v>49.146000000000001</v>
      </c>
      <c r="GH36" s="9">
        <v>29.488</v>
      </c>
      <c r="GI36" s="9">
        <v>19.658000000000001</v>
      </c>
      <c r="GJ36" s="9">
        <v>20.452000000000002</v>
      </c>
      <c r="GK36" s="9">
        <v>16.902999999999999</v>
      </c>
      <c r="GL36" s="9">
        <v>3.5489999999999999</v>
      </c>
      <c r="GM36" s="9">
        <v>13.956</v>
      </c>
      <c r="GN36" s="9">
        <v>11.532999999999999</v>
      </c>
      <c r="GO36" s="9">
        <v>2.423</v>
      </c>
      <c r="GP36" s="9">
        <v>6.4960000000000004</v>
      </c>
      <c r="GQ36" s="9">
        <v>5.37</v>
      </c>
      <c r="GR36" s="9">
        <v>1.1259999999999999</v>
      </c>
      <c r="GS36" s="9">
        <v>28.693999999999999</v>
      </c>
      <c r="GT36" s="9">
        <v>12.585000000000001</v>
      </c>
      <c r="GU36" s="9">
        <v>16.109000000000002</v>
      </c>
      <c r="GV36" s="9">
        <v>190.91200000000001</v>
      </c>
      <c r="GW36" s="9">
        <v>105.76300000000001</v>
      </c>
      <c r="GX36" s="9">
        <v>85.149000000000001</v>
      </c>
      <c r="GY36" s="9">
        <v>81.090999999999994</v>
      </c>
      <c r="GZ36" s="9">
        <v>62.13</v>
      </c>
      <c r="HA36" s="9">
        <v>18.960999999999999</v>
      </c>
      <c r="HB36" s="9">
        <v>109.821</v>
      </c>
      <c r="HC36" s="9">
        <v>43.633000000000003</v>
      </c>
      <c r="HD36" s="9">
        <v>66.188000000000002</v>
      </c>
      <c r="HE36" s="9">
        <v>95.332999999999998</v>
      </c>
      <c r="HF36" s="9">
        <v>73.66</v>
      </c>
      <c r="HG36" s="9">
        <v>21.672999999999998</v>
      </c>
      <c r="HH36" s="9">
        <v>119.566</v>
      </c>
      <c r="HI36" s="9">
        <v>47.841999999999999</v>
      </c>
      <c r="HJ36" s="9">
        <v>71.724999999999994</v>
      </c>
      <c r="HK36" s="9">
        <v>123.777</v>
      </c>
      <c r="HL36" s="9">
        <v>55.165999999999997</v>
      </c>
      <c r="HM36" s="9">
        <v>68.611000000000004</v>
      </c>
      <c r="HN36" s="9">
        <v>236.04400000000001</v>
      </c>
      <c r="HO36" s="9">
        <v>124.821</v>
      </c>
      <c r="HP36" s="9">
        <v>111.223</v>
      </c>
      <c r="HQ36" s="9">
        <v>152.66999999999999</v>
      </c>
      <c r="HR36" s="9">
        <v>101.303</v>
      </c>
      <c r="HS36" s="9">
        <v>51.366999999999997</v>
      </c>
      <c r="HT36" s="9">
        <v>83.373999999999995</v>
      </c>
      <c r="HU36" s="9">
        <v>23.516999999999999</v>
      </c>
      <c r="HV36" s="9">
        <v>59.856000000000002</v>
      </c>
      <c r="HW36" s="9">
        <v>41.220999999999997</v>
      </c>
      <c r="HX36" s="9">
        <v>19.966999999999999</v>
      </c>
      <c r="HY36" s="9">
        <v>21.254000000000001</v>
      </c>
      <c r="HZ36" s="9">
        <v>7.407</v>
      </c>
      <c r="IA36" s="9">
        <v>4.2569999999999997</v>
      </c>
      <c r="IB36" s="9">
        <v>3.15</v>
      </c>
      <c r="IC36" s="9">
        <v>2.3140000000000001</v>
      </c>
      <c r="ID36" s="9">
        <v>1.7729999999999999</v>
      </c>
      <c r="IE36" s="9">
        <v>0.54100000000000004</v>
      </c>
      <c r="IF36" s="9">
        <v>0.90700000000000003</v>
      </c>
      <c r="IG36" s="9">
        <v>0.57399999999999995</v>
      </c>
      <c r="IH36" s="9">
        <v>0.33200000000000002</v>
      </c>
      <c r="II36" s="9">
        <v>1.407</v>
      </c>
      <c r="IJ36" s="9">
        <v>1.1990000000000001</v>
      </c>
      <c r="IK36" s="9">
        <v>0.20899999999999999</v>
      </c>
      <c r="IL36" s="9">
        <v>5.093</v>
      </c>
      <c r="IM36" s="9">
        <v>2.484</v>
      </c>
      <c r="IN36" s="9">
        <v>2.609</v>
      </c>
      <c r="IO36" s="9">
        <v>36.542000000000002</v>
      </c>
      <c r="IP36" s="9">
        <v>17.224</v>
      </c>
      <c r="IQ36" s="9">
        <v>19.318000000000001</v>
      </c>
    </row>
    <row r="37" spans="1:251">
      <c r="A37" s="10">
        <v>42614</v>
      </c>
      <c r="B37" s="9">
        <v>974.83299999999997</v>
      </c>
      <c r="C37" s="9">
        <v>1213.2470000000001</v>
      </c>
      <c r="D37" s="9">
        <v>408.00299999999999</v>
      </c>
      <c r="E37" s="9">
        <v>805.245</v>
      </c>
      <c r="F37" s="9">
        <v>534.10400000000004</v>
      </c>
      <c r="G37" s="9">
        <v>286.67700000000002</v>
      </c>
      <c r="H37" s="9">
        <v>247.42699999999999</v>
      </c>
      <c r="I37" s="9">
        <v>103.22499999999999</v>
      </c>
      <c r="J37" s="9">
        <v>59.598999999999997</v>
      </c>
      <c r="K37" s="9">
        <v>43.625999999999998</v>
      </c>
      <c r="L37" s="9">
        <v>43.784999999999997</v>
      </c>
      <c r="M37" s="9">
        <v>31.876000000000001</v>
      </c>
      <c r="N37" s="9">
        <v>11.909000000000001</v>
      </c>
      <c r="O37" s="9">
        <v>20.263999999999999</v>
      </c>
      <c r="P37" s="9">
        <v>14.57</v>
      </c>
      <c r="Q37" s="9">
        <v>5.694</v>
      </c>
      <c r="R37" s="9">
        <v>23.52</v>
      </c>
      <c r="S37" s="9">
        <v>17.306000000000001</v>
      </c>
      <c r="T37" s="9">
        <v>6.2140000000000004</v>
      </c>
      <c r="U37" s="9">
        <v>59.44</v>
      </c>
      <c r="V37" s="9">
        <v>27.722999999999999</v>
      </c>
      <c r="W37" s="9">
        <v>31.718</v>
      </c>
      <c r="X37" s="9">
        <v>473.99</v>
      </c>
      <c r="Y37" s="9">
        <v>249.006</v>
      </c>
      <c r="Z37" s="9">
        <v>224.98400000000001</v>
      </c>
      <c r="AA37" s="9">
        <v>180.791</v>
      </c>
      <c r="AB37" s="9">
        <v>123.501</v>
      </c>
      <c r="AC37" s="9">
        <v>57.29</v>
      </c>
      <c r="AD37" s="9">
        <v>293.19900000000001</v>
      </c>
      <c r="AE37" s="9">
        <v>125.505</v>
      </c>
      <c r="AF37" s="9">
        <v>167.69399999999999</v>
      </c>
      <c r="AG37" s="9">
        <v>212.97800000000001</v>
      </c>
      <c r="AH37" s="9">
        <v>148.74</v>
      </c>
      <c r="AI37" s="9">
        <v>64.239000000000004</v>
      </c>
      <c r="AJ37" s="9">
        <v>321.12599999999998</v>
      </c>
      <c r="AK37" s="9">
        <v>137.93700000000001</v>
      </c>
      <c r="AL37" s="9">
        <v>183.18799999999999</v>
      </c>
      <c r="AM37" s="9">
        <v>313.46300000000002</v>
      </c>
      <c r="AN37" s="9">
        <v>140.07499999999999</v>
      </c>
      <c r="AO37" s="9">
        <v>173.38800000000001</v>
      </c>
      <c r="AP37" s="9">
        <v>3095.3719999999998</v>
      </c>
      <c r="AQ37" s="9">
        <v>1665.2139999999999</v>
      </c>
      <c r="AR37" s="9">
        <v>1430.1579999999999</v>
      </c>
      <c r="AS37" s="9">
        <v>2063.058</v>
      </c>
      <c r="AT37" s="9">
        <v>1333.6769999999999</v>
      </c>
      <c r="AU37" s="9">
        <v>729.38099999999997</v>
      </c>
      <c r="AV37" s="9">
        <v>1032.3140000000001</v>
      </c>
      <c r="AW37" s="9">
        <v>331.53800000000001</v>
      </c>
      <c r="AX37" s="9">
        <v>700.77599999999995</v>
      </c>
      <c r="AY37" s="9">
        <v>493.42399999999998</v>
      </c>
      <c r="AZ37" s="9">
        <v>253.554</v>
      </c>
      <c r="BA37" s="9">
        <v>239.87</v>
      </c>
      <c r="BB37" s="9">
        <v>91.766999999999996</v>
      </c>
      <c r="BC37" s="9">
        <v>53.613</v>
      </c>
      <c r="BD37" s="9">
        <v>38.154000000000003</v>
      </c>
      <c r="BE37" s="9">
        <v>33.984999999999999</v>
      </c>
      <c r="BF37" s="9">
        <v>28.565999999999999</v>
      </c>
      <c r="BG37" s="9">
        <v>5.4189999999999996</v>
      </c>
      <c r="BH37" s="9">
        <v>14.885999999999999</v>
      </c>
      <c r="BI37" s="9">
        <v>12.957000000000001</v>
      </c>
      <c r="BJ37" s="9">
        <v>1.929</v>
      </c>
      <c r="BK37" s="9">
        <v>19.097999999999999</v>
      </c>
      <c r="BL37" s="9">
        <v>15.609</v>
      </c>
      <c r="BM37" s="9">
        <v>3.4889999999999999</v>
      </c>
      <c r="BN37" s="9">
        <v>57.781999999999996</v>
      </c>
      <c r="BO37" s="9">
        <v>25.047000000000001</v>
      </c>
      <c r="BP37" s="9">
        <v>32.734999999999999</v>
      </c>
      <c r="BQ37" s="9">
        <v>444.31700000000001</v>
      </c>
      <c r="BR37" s="9">
        <v>225.17699999999999</v>
      </c>
      <c r="BS37" s="9">
        <v>219.14</v>
      </c>
      <c r="BT37" s="9">
        <v>163.941</v>
      </c>
      <c r="BU37" s="9">
        <v>127.09099999999999</v>
      </c>
      <c r="BV37" s="9">
        <v>36.85</v>
      </c>
      <c r="BW37" s="9">
        <v>280.37700000000001</v>
      </c>
      <c r="BX37" s="9">
        <v>98.087000000000003</v>
      </c>
      <c r="BY37" s="9">
        <v>182.29</v>
      </c>
      <c r="BZ37" s="9">
        <v>188.119</v>
      </c>
      <c r="CA37" s="9">
        <v>146.422</v>
      </c>
      <c r="CB37" s="9">
        <v>41.695999999999998</v>
      </c>
      <c r="CC37" s="9">
        <v>305.30500000000001</v>
      </c>
      <c r="CD37" s="9">
        <v>107.13200000000001</v>
      </c>
      <c r="CE37" s="9">
        <v>198.173</v>
      </c>
      <c r="CF37" s="9">
        <v>295.26299999999998</v>
      </c>
      <c r="CG37" s="9">
        <v>111.044</v>
      </c>
      <c r="CH37" s="9">
        <v>184.22</v>
      </c>
      <c r="CI37" s="9">
        <v>2340.3539999999998</v>
      </c>
      <c r="CJ37" s="9">
        <v>1240.155</v>
      </c>
      <c r="CK37" s="9">
        <v>1100.1990000000001</v>
      </c>
      <c r="CL37" s="9">
        <v>1605.9290000000001</v>
      </c>
      <c r="CM37" s="9">
        <v>1011.843</v>
      </c>
      <c r="CN37" s="9">
        <v>594.08699999999999</v>
      </c>
      <c r="CO37" s="9">
        <v>734.42499999999995</v>
      </c>
      <c r="CP37" s="9">
        <v>228.31299999999999</v>
      </c>
      <c r="CQ37" s="9">
        <v>506.11200000000002</v>
      </c>
      <c r="CR37" s="9">
        <v>325.33100000000002</v>
      </c>
      <c r="CS37" s="9">
        <v>172.15600000000001</v>
      </c>
      <c r="CT37" s="9">
        <v>153.17500000000001</v>
      </c>
      <c r="CU37" s="9">
        <v>70.778000000000006</v>
      </c>
      <c r="CV37" s="9">
        <v>42.957999999999998</v>
      </c>
      <c r="CW37" s="9">
        <v>27.82</v>
      </c>
      <c r="CX37" s="9">
        <v>32.506</v>
      </c>
      <c r="CY37" s="9">
        <v>26.184000000000001</v>
      </c>
      <c r="CZ37" s="9">
        <v>6.3220000000000001</v>
      </c>
      <c r="DA37" s="9">
        <v>19.943999999999999</v>
      </c>
      <c r="DB37" s="9">
        <v>16.13</v>
      </c>
      <c r="DC37" s="9">
        <v>3.8140000000000001</v>
      </c>
      <c r="DD37" s="9">
        <v>12.561</v>
      </c>
      <c r="DE37" s="9">
        <v>10.054</v>
      </c>
      <c r="DF37" s="9">
        <v>2.508</v>
      </c>
      <c r="DG37" s="9">
        <v>38.271999999999998</v>
      </c>
      <c r="DH37" s="9">
        <v>16.774000000000001</v>
      </c>
      <c r="DI37" s="9">
        <v>21.498000000000001</v>
      </c>
      <c r="DJ37" s="9">
        <v>291.03800000000001</v>
      </c>
      <c r="DK37" s="9">
        <v>151.35900000000001</v>
      </c>
      <c r="DL37" s="9">
        <v>139.679</v>
      </c>
      <c r="DM37" s="9">
        <v>109.137</v>
      </c>
      <c r="DN37" s="9">
        <v>84.397999999999996</v>
      </c>
      <c r="DO37" s="9">
        <v>24.739000000000001</v>
      </c>
      <c r="DP37" s="9">
        <v>181.90100000000001</v>
      </c>
      <c r="DQ37" s="9">
        <v>66.962000000000003</v>
      </c>
      <c r="DR37" s="9">
        <v>114.94</v>
      </c>
      <c r="DS37" s="9">
        <v>128.887</v>
      </c>
      <c r="DT37" s="9">
        <v>99.438999999999993</v>
      </c>
      <c r="DU37" s="9">
        <v>29.449000000000002</v>
      </c>
      <c r="DV37" s="9">
        <v>196.44300000000001</v>
      </c>
      <c r="DW37" s="9">
        <v>72.716999999999999</v>
      </c>
      <c r="DX37" s="9">
        <v>123.726</v>
      </c>
      <c r="DY37" s="9">
        <v>201.846</v>
      </c>
      <c r="DZ37" s="9">
        <v>83.091999999999999</v>
      </c>
      <c r="EA37" s="9">
        <v>118.754</v>
      </c>
      <c r="EB37" s="9">
        <v>812.30700000000002</v>
      </c>
      <c r="EC37" s="9">
        <v>422.40800000000002</v>
      </c>
      <c r="ED37" s="9">
        <v>389.899</v>
      </c>
      <c r="EE37" s="9">
        <v>521.36099999999999</v>
      </c>
      <c r="EF37" s="9">
        <v>331.59300000000002</v>
      </c>
      <c r="EG37" s="9">
        <v>189.767</v>
      </c>
      <c r="EH37" s="9">
        <v>290.94600000000003</v>
      </c>
      <c r="EI37" s="9">
        <v>90.814999999999998</v>
      </c>
      <c r="EJ37" s="9">
        <v>200.13200000000001</v>
      </c>
      <c r="EK37" s="9">
        <v>137.14599999999999</v>
      </c>
      <c r="EL37" s="9">
        <v>71.492000000000004</v>
      </c>
      <c r="EM37" s="9">
        <v>65.653999999999996</v>
      </c>
      <c r="EN37" s="9">
        <v>30.509</v>
      </c>
      <c r="EO37" s="9">
        <v>17.504000000000001</v>
      </c>
      <c r="EP37" s="9">
        <v>13.005000000000001</v>
      </c>
      <c r="EQ37" s="9">
        <v>12.433999999999999</v>
      </c>
      <c r="ER37" s="9">
        <v>9.6910000000000007</v>
      </c>
      <c r="ES37" s="9">
        <v>2.7429999999999999</v>
      </c>
      <c r="ET37" s="9">
        <v>5.8789999999999996</v>
      </c>
      <c r="EU37" s="9">
        <v>4.3330000000000002</v>
      </c>
      <c r="EV37" s="9">
        <v>1.5469999999999999</v>
      </c>
      <c r="EW37" s="9">
        <v>6.5549999999999997</v>
      </c>
      <c r="EX37" s="9">
        <v>5.3579999999999997</v>
      </c>
      <c r="EY37" s="9">
        <v>1.1970000000000001</v>
      </c>
      <c r="EZ37" s="9">
        <v>18.074000000000002</v>
      </c>
      <c r="FA37" s="9">
        <v>7.8129999999999997</v>
      </c>
      <c r="FB37" s="9">
        <v>10.260999999999999</v>
      </c>
      <c r="FC37" s="9">
        <v>119.72499999999999</v>
      </c>
      <c r="FD37" s="9">
        <v>62.155000000000001</v>
      </c>
      <c r="FE37" s="9">
        <v>57.57</v>
      </c>
      <c r="FF37" s="9">
        <v>39.712000000000003</v>
      </c>
      <c r="FG37" s="9">
        <v>28.228999999999999</v>
      </c>
      <c r="FH37" s="9">
        <v>11.483000000000001</v>
      </c>
      <c r="FI37" s="9">
        <v>80.013000000000005</v>
      </c>
      <c r="FJ37" s="9">
        <v>33.924999999999997</v>
      </c>
      <c r="FK37" s="9">
        <v>46.088000000000001</v>
      </c>
      <c r="FL37" s="9">
        <v>48.9</v>
      </c>
      <c r="FM37" s="9">
        <v>35.145000000000003</v>
      </c>
      <c r="FN37" s="9">
        <v>13.755000000000001</v>
      </c>
      <c r="FO37" s="9">
        <v>88.245999999999995</v>
      </c>
      <c r="FP37" s="9">
        <v>36.347999999999999</v>
      </c>
      <c r="FQ37" s="9">
        <v>51.898000000000003</v>
      </c>
      <c r="FR37" s="9">
        <v>85.891999999999996</v>
      </c>
      <c r="FS37" s="9">
        <v>38.258000000000003</v>
      </c>
      <c r="FT37" s="9">
        <v>47.634</v>
      </c>
      <c r="FU37" s="9">
        <v>1283.095</v>
      </c>
      <c r="FV37" s="9">
        <v>693.61</v>
      </c>
      <c r="FW37" s="9">
        <v>589.48500000000001</v>
      </c>
      <c r="FX37" s="9">
        <v>859.26400000000001</v>
      </c>
      <c r="FY37" s="9">
        <v>568.79999999999995</v>
      </c>
      <c r="FZ37" s="9">
        <v>290.464</v>
      </c>
      <c r="GA37" s="9">
        <v>423.83100000000002</v>
      </c>
      <c r="GB37" s="9">
        <v>124.81</v>
      </c>
      <c r="GC37" s="9">
        <v>299.02100000000002</v>
      </c>
      <c r="GD37" s="9">
        <v>206.505</v>
      </c>
      <c r="GE37" s="9">
        <v>116.309</v>
      </c>
      <c r="GF37" s="9">
        <v>90.194999999999993</v>
      </c>
      <c r="GG37" s="9">
        <v>50.779000000000003</v>
      </c>
      <c r="GH37" s="9">
        <v>29.297000000000001</v>
      </c>
      <c r="GI37" s="9">
        <v>21.481999999999999</v>
      </c>
      <c r="GJ37" s="9">
        <v>18.832000000000001</v>
      </c>
      <c r="GK37" s="9">
        <v>15.859</v>
      </c>
      <c r="GL37" s="9">
        <v>2.9729999999999999</v>
      </c>
      <c r="GM37" s="9">
        <v>12.881</v>
      </c>
      <c r="GN37" s="9">
        <v>11.188000000000001</v>
      </c>
      <c r="GO37" s="9">
        <v>1.6930000000000001</v>
      </c>
      <c r="GP37" s="9">
        <v>5.9509999999999996</v>
      </c>
      <c r="GQ37" s="9">
        <v>4.6710000000000003</v>
      </c>
      <c r="GR37" s="9">
        <v>1.2789999999999999</v>
      </c>
      <c r="GS37" s="9">
        <v>31.946999999999999</v>
      </c>
      <c r="GT37" s="9">
        <v>13.438000000000001</v>
      </c>
      <c r="GU37" s="9">
        <v>18.510000000000002</v>
      </c>
      <c r="GV37" s="9">
        <v>177.495</v>
      </c>
      <c r="GW37" s="9">
        <v>98.378</v>
      </c>
      <c r="GX37" s="9">
        <v>79.117000000000004</v>
      </c>
      <c r="GY37" s="9">
        <v>68.316999999999993</v>
      </c>
      <c r="GZ37" s="9">
        <v>56.798999999999999</v>
      </c>
      <c r="HA37" s="9">
        <v>11.518000000000001</v>
      </c>
      <c r="HB37" s="9">
        <v>109.178</v>
      </c>
      <c r="HC37" s="9">
        <v>41.579000000000001</v>
      </c>
      <c r="HD37" s="9">
        <v>67.599000000000004</v>
      </c>
      <c r="HE37" s="9">
        <v>83.483000000000004</v>
      </c>
      <c r="HF37" s="9">
        <v>69.963999999999999</v>
      </c>
      <c r="HG37" s="9">
        <v>13.519</v>
      </c>
      <c r="HH37" s="9">
        <v>123.02200000000001</v>
      </c>
      <c r="HI37" s="9">
        <v>46.345999999999997</v>
      </c>
      <c r="HJ37" s="9">
        <v>76.676000000000002</v>
      </c>
      <c r="HK37" s="9">
        <v>122.059</v>
      </c>
      <c r="HL37" s="9">
        <v>52.767000000000003</v>
      </c>
      <c r="HM37" s="9">
        <v>69.293000000000006</v>
      </c>
      <c r="HN37" s="9">
        <v>240.15100000000001</v>
      </c>
      <c r="HO37" s="9">
        <v>127.241</v>
      </c>
      <c r="HP37" s="9">
        <v>112.91</v>
      </c>
      <c r="HQ37" s="9">
        <v>154.16399999999999</v>
      </c>
      <c r="HR37" s="9">
        <v>102.449</v>
      </c>
      <c r="HS37" s="9">
        <v>51.716000000000001</v>
      </c>
      <c r="HT37" s="9">
        <v>85.986999999999995</v>
      </c>
      <c r="HU37" s="9">
        <v>24.792000000000002</v>
      </c>
      <c r="HV37" s="9">
        <v>61.195</v>
      </c>
      <c r="HW37" s="9">
        <v>37.253</v>
      </c>
      <c r="HX37" s="9">
        <v>19.491</v>
      </c>
      <c r="HY37" s="9">
        <v>17.762</v>
      </c>
      <c r="HZ37" s="9">
        <v>7.9260000000000002</v>
      </c>
      <c r="IA37" s="9">
        <v>4.6230000000000002</v>
      </c>
      <c r="IB37" s="9">
        <v>3.3039999999999998</v>
      </c>
      <c r="IC37" s="9">
        <v>2.6720000000000002</v>
      </c>
      <c r="ID37" s="9">
        <v>1.9370000000000001</v>
      </c>
      <c r="IE37" s="9">
        <v>0.73499999999999999</v>
      </c>
      <c r="IF37" s="9">
        <v>0.752</v>
      </c>
      <c r="IG37" s="9">
        <v>0.61399999999999999</v>
      </c>
      <c r="IH37" s="9">
        <v>0.13800000000000001</v>
      </c>
      <c r="II37" s="9">
        <v>1.92</v>
      </c>
      <c r="IJ37" s="9">
        <v>1.323</v>
      </c>
      <c r="IK37" s="9">
        <v>0.59699999999999998</v>
      </c>
      <c r="IL37" s="9">
        <v>5.2539999999999996</v>
      </c>
      <c r="IM37" s="9">
        <v>2.6859999999999999</v>
      </c>
      <c r="IN37" s="9">
        <v>2.569</v>
      </c>
      <c r="IO37" s="9">
        <v>33.656999999999996</v>
      </c>
      <c r="IP37" s="9">
        <v>17.236999999999998</v>
      </c>
      <c r="IQ37" s="9">
        <v>16.419</v>
      </c>
    </row>
    <row r="38" spans="1:251">
      <c r="A38" s="10">
        <v>42644</v>
      </c>
      <c r="B38" s="9">
        <v>975.59</v>
      </c>
      <c r="C38" s="9">
        <v>1179.8900000000001</v>
      </c>
      <c r="D38" s="9">
        <v>389.33600000000001</v>
      </c>
      <c r="E38" s="9">
        <v>790.55399999999997</v>
      </c>
      <c r="F38" s="9">
        <v>494.238</v>
      </c>
      <c r="G38" s="9">
        <v>264.59199999999998</v>
      </c>
      <c r="H38" s="9">
        <v>229.64599999999999</v>
      </c>
      <c r="I38" s="9">
        <v>81.947000000000003</v>
      </c>
      <c r="J38" s="9">
        <v>50.104999999999997</v>
      </c>
      <c r="K38" s="9">
        <v>31.843</v>
      </c>
      <c r="L38" s="9">
        <v>29.786999999999999</v>
      </c>
      <c r="M38" s="9">
        <v>22.713000000000001</v>
      </c>
      <c r="N38" s="9">
        <v>7.0739999999999998</v>
      </c>
      <c r="O38" s="9">
        <v>17.364000000000001</v>
      </c>
      <c r="P38" s="9">
        <v>12.762</v>
      </c>
      <c r="Q38" s="9">
        <v>4.6020000000000003</v>
      </c>
      <c r="R38" s="9">
        <v>12.423</v>
      </c>
      <c r="S38" s="9">
        <v>9.9510000000000005</v>
      </c>
      <c r="T38" s="9">
        <v>2.472</v>
      </c>
      <c r="U38" s="9">
        <v>52.16</v>
      </c>
      <c r="V38" s="9">
        <v>27.391999999999999</v>
      </c>
      <c r="W38" s="9">
        <v>24.768000000000001</v>
      </c>
      <c r="X38" s="9">
        <v>444.87900000000002</v>
      </c>
      <c r="Y38" s="9">
        <v>235.52199999999999</v>
      </c>
      <c r="Z38" s="9">
        <v>209.357</v>
      </c>
      <c r="AA38" s="9">
        <v>175.392</v>
      </c>
      <c r="AB38" s="9">
        <v>124.131</v>
      </c>
      <c r="AC38" s="9">
        <v>51.261000000000003</v>
      </c>
      <c r="AD38" s="9">
        <v>269.48700000000002</v>
      </c>
      <c r="AE38" s="9">
        <v>111.39100000000001</v>
      </c>
      <c r="AF38" s="9">
        <v>158.096</v>
      </c>
      <c r="AG38" s="9">
        <v>195.43</v>
      </c>
      <c r="AH38" s="9">
        <v>140.02099999999999</v>
      </c>
      <c r="AI38" s="9">
        <v>55.408000000000001</v>
      </c>
      <c r="AJ38" s="9">
        <v>298.80799999999999</v>
      </c>
      <c r="AK38" s="9">
        <v>124.57</v>
      </c>
      <c r="AL38" s="9">
        <v>174.238</v>
      </c>
      <c r="AM38" s="9">
        <v>286.851</v>
      </c>
      <c r="AN38" s="9">
        <v>124.15300000000001</v>
      </c>
      <c r="AO38" s="9">
        <v>162.69800000000001</v>
      </c>
      <c r="AP38" s="9">
        <v>3139.616</v>
      </c>
      <c r="AQ38" s="9">
        <v>1692.8209999999999</v>
      </c>
      <c r="AR38" s="9">
        <v>1446.7950000000001</v>
      </c>
      <c r="AS38" s="9">
        <v>2079.2460000000001</v>
      </c>
      <c r="AT38" s="9">
        <v>1355.5940000000001</v>
      </c>
      <c r="AU38" s="9">
        <v>723.65300000000002</v>
      </c>
      <c r="AV38" s="9">
        <v>1060.3699999999999</v>
      </c>
      <c r="AW38" s="9">
        <v>337.22699999999998</v>
      </c>
      <c r="AX38" s="9">
        <v>723.14200000000005</v>
      </c>
      <c r="AY38" s="9">
        <v>509.46300000000002</v>
      </c>
      <c r="AZ38" s="9">
        <v>272.63499999999999</v>
      </c>
      <c r="BA38" s="9">
        <v>236.828</v>
      </c>
      <c r="BB38" s="9">
        <v>84.540999999999997</v>
      </c>
      <c r="BC38" s="9">
        <v>48.14</v>
      </c>
      <c r="BD38" s="9">
        <v>36.401000000000003</v>
      </c>
      <c r="BE38" s="9">
        <v>31.963999999999999</v>
      </c>
      <c r="BF38" s="9">
        <v>22.538</v>
      </c>
      <c r="BG38" s="9">
        <v>9.4260000000000002</v>
      </c>
      <c r="BH38" s="9">
        <v>12.557</v>
      </c>
      <c r="BI38" s="9">
        <v>9.3279999999999994</v>
      </c>
      <c r="BJ38" s="9">
        <v>3.2290000000000001</v>
      </c>
      <c r="BK38" s="9">
        <v>19.407</v>
      </c>
      <c r="BL38" s="9">
        <v>13.21</v>
      </c>
      <c r="BM38" s="9">
        <v>6.1970000000000001</v>
      </c>
      <c r="BN38" s="9">
        <v>52.576999999999998</v>
      </c>
      <c r="BO38" s="9">
        <v>25.602</v>
      </c>
      <c r="BP38" s="9">
        <v>26.975000000000001</v>
      </c>
      <c r="BQ38" s="9">
        <v>457.39100000000002</v>
      </c>
      <c r="BR38" s="9">
        <v>243.50800000000001</v>
      </c>
      <c r="BS38" s="9">
        <v>213.88300000000001</v>
      </c>
      <c r="BT38" s="9">
        <v>163.41800000000001</v>
      </c>
      <c r="BU38" s="9">
        <v>129.28100000000001</v>
      </c>
      <c r="BV38" s="9">
        <v>34.137</v>
      </c>
      <c r="BW38" s="9">
        <v>293.97300000000001</v>
      </c>
      <c r="BX38" s="9">
        <v>114.227</v>
      </c>
      <c r="BY38" s="9">
        <v>179.74600000000001</v>
      </c>
      <c r="BZ38" s="9">
        <v>190.75200000000001</v>
      </c>
      <c r="CA38" s="9">
        <v>148.37100000000001</v>
      </c>
      <c r="CB38" s="9">
        <v>42.381</v>
      </c>
      <c r="CC38" s="9">
        <v>318.71199999999999</v>
      </c>
      <c r="CD38" s="9">
        <v>124.264</v>
      </c>
      <c r="CE38" s="9">
        <v>194.447</v>
      </c>
      <c r="CF38" s="9">
        <v>306.52999999999997</v>
      </c>
      <c r="CG38" s="9">
        <v>123.55500000000001</v>
      </c>
      <c r="CH38" s="9">
        <v>182.97399999999999</v>
      </c>
      <c r="CI38" s="9">
        <v>2337.9749999999999</v>
      </c>
      <c r="CJ38" s="9">
        <v>1233.92</v>
      </c>
      <c r="CK38" s="9">
        <v>1104.0550000000001</v>
      </c>
      <c r="CL38" s="9">
        <v>1613.2360000000001</v>
      </c>
      <c r="CM38" s="9">
        <v>1013.9160000000001</v>
      </c>
      <c r="CN38" s="9">
        <v>599.32000000000005</v>
      </c>
      <c r="CO38" s="9">
        <v>724.73800000000006</v>
      </c>
      <c r="CP38" s="9">
        <v>220.00299999999999</v>
      </c>
      <c r="CQ38" s="9">
        <v>504.73500000000001</v>
      </c>
      <c r="CR38" s="9">
        <v>322.91399999999999</v>
      </c>
      <c r="CS38" s="9">
        <v>176.626</v>
      </c>
      <c r="CT38" s="9">
        <v>146.28700000000001</v>
      </c>
      <c r="CU38" s="9">
        <v>69.430000000000007</v>
      </c>
      <c r="CV38" s="9">
        <v>39.863</v>
      </c>
      <c r="CW38" s="9">
        <v>29.567</v>
      </c>
      <c r="CX38" s="9">
        <v>25.56</v>
      </c>
      <c r="CY38" s="9">
        <v>21.216000000000001</v>
      </c>
      <c r="CZ38" s="9">
        <v>4.3440000000000003</v>
      </c>
      <c r="DA38" s="9">
        <v>14.401</v>
      </c>
      <c r="DB38" s="9">
        <v>12.923999999999999</v>
      </c>
      <c r="DC38" s="9">
        <v>1.476</v>
      </c>
      <c r="DD38" s="9">
        <v>11.159000000000001</v>
      </c>
      <c r="DE38" s="9">
        <v>8.2919999999999998</v>
      </c>
      <c r="DF38" s="9">
        <v>2.867</v>
      </c>
      <c r="DG38" s="9">
        <v>43.87</v>
      </c>
      <c r="DH38" s="9">
        <v>18.646999999999998</v>
      </c>
      <c r="DI38" s="9">
        <v>25.222999999999999</v>
      </c>
      <c r="DJ38" s="9">
        <v>289.61700000000002</v>
      </c>
      <c r="DK38" s="9">
        <v>158.864</v>
      </c>
      <c r="DL38" s="9">
        <v>130.75299999999999</v>
      </c>
      <c r="DM38" s="9">
        <v>105.98399999999999</v>
      </c>
      <c r="DN38" s="9">
        <v>84.603999999999999</v>
      </c>
      <c r="DO38" s="9">
        <v>21.38</v>
      </c>
      <c r="DP38" s="9">
        <v>183.63300000000001</v>
      </c>
      <c r="DQ38" s="9">
        <v>74.260000000000005</v>
      </c>
      <c r="DR38" s="9">
        <v>109.373</v>
      </c>
      <c r="DS38" s="9">
        <v>124.542</v>
      </c>
      <c r="DT38" s="9">
        <v>99.210999999999999</v>
      </c>
      <c r="DU38" s="9">
        <v>25.331</v>
      </c>
      <c r="DV38" s="9">
        <v>198.37200000000001</v>
      </c>
      <c r="DW38" s="9">
        <v>77.415000000000006</v>
      </c>
      <c r="DX38" s="9">
        <v>120.956</v>
      </c>
      <c r="DY38" s="9">
        <v>198.03399999999999</v>
      </c>
      <c r="DZ38" s="9">
        <v>87.183999999999997</v>
      </c>
      <c r="EA38" s="9">
        <v>110.849</v>
      </c>
      <c r="EB38" s="9">
        <v>813.82899999999995</v>
      </c>
      <c r="EC38" s="9">
        <v>425.58699999999999</v>
      </c>
      <c r="ED38" s="9">
        <v>388.24200000000002</v>
      </c>
      <c r="EE38" s="9">
        <v>517.99199999999996</v>
      </c>
      <c r="EF38" s="9">
        <v>332.137</v>
      </c>
      <c r="EG38" s="9">
        <v>185.85400000000001</v>
      </c>
      <c r="EH38" s="9">
        <v>295.83699999999999</v>
      </c>
      <c r="EI38" s="9">
        <v>93.45</v>
      </c>
      <c r="EJ38" s="9">
        <v>202.387</v>
      </c>
      <c r="EK38" s="9">
        <v>128.285</v>
      </c>
      <c r="EL38" s="9">
        <v>69.975999999999999</v>
      </c>
      <c r="EM38" s="9">
        <v>58.308999999999997</v>
      </c>
      <c r="EN38" s="9">
        <v>23.635000000000002</v>
      </c>
      <c r="EO38" s="9">
        <v>13.750999999999999</v>
      </c>
      <c r="EP38" s="9">
        <v>9.8840000000000003</v>
      </c>
      <c r="EQ38" s="9">
        <v>6.6980000000000004</v>
      </c>
      <c r="ER38" s="9">
        <v>4.6050000000000004</v>
      </c>
      <c r="ES38" s="9">
        <v>2.093</v>
      </c>
      <c r="ET38" s="9">
        <v>4.117</v>
      </c>
      <c r="EU38" s="9">
        <v>2.948</v>
      </c>
      <c r="EV38" s="9">
        <v>1.169</v>
      </c>
      <c r="EW38" s="9">
        <v>2.5819999999999999</v>
      </c>
      <c r="EX38" s="9">
        <v>1.657</v>
      </c>
      <c r="EY38" s="9">
        <v>0.92500000000000004</v>
      </c>
      <c r="EZ38" s="9">
        <v>16.937000000000001</v>
      </c>
      <c r="FA38" s="9">
        <v>9.1460000000000008</v>
      </c>
      <c r="FB38" s="9">
        <v>7.7910000000000004</v>
      </c>
      <c r="FC38" s="9">
        <v>116.991</v>
      </c>
      <c r="FD38" s="9">
        <v>62.994999999999997</v>
      </c>
      <c r="FE38" s="9">
        <v>53.996000000000002</v>
      </c>
      <c r="FF38" s="9">
        <v>37.484000000000002</v>
      </c>
      <c r="FG38" s="9">
        <v>28.38</v>
      </c>
      <c r="FH38" s="9">
        <v>9.1029999999999998</v>
      </c>
      <c r="FI38" s="9">
        <v>79.507000000000005</v>
      </c>
      <c r="FJ38" s="9">
        <v>34.613999999999997</v>
      </c>
      <c r="FK38" s="9">
        <v>44.893000000000001</v>
      </c>
      <c r="FL38" s="9">
        <v>41.953000000000003</v>
      </c>
      <c r="FM38" s="9">
        <v>31.946999999999999</v>
      </c>
      <c r="FN38" s="9">
        <v>10.005000000000001</v>
      </c>
      <c r="FO38" s="9">
        <v>86.331999999999994</v>
      </c>
      <c r="FP38" s="9">
        <v>38.029000000000003</v>
      </c>
      <c r="FQ38" s="9">
        <v>48.302999999999997</v>
      </c>
      <c r="FR38" s="9">
        <v>83.623000000000005</v>
      </c>
      <c r="FS38" s="9">
        <v>37.561999999999998</v>
      </c>
      <c r="FT38" s="9">
        <v>46.061</v>
      </c>
      <c r="FU38" s="9">
        <v>1292.538</v>
      </c>
      <c r="FV38" s="9">
        <v>699.93399999999997</v>
      </c>
      <c r="FW38" s="9">
        <v>592.60299999999995</v>
      </c>
      <c r="FX38" s="9">
        <v>866.58699999999999</v>
      </c>
      <c r="FY38" s="9">
        <v>572.58399999999995</v>
      </c>
      <c r="FZ38" s="9">
        <v>294.00299999999999</v>
      </c>
      <c r="GA38" s="9">
        <v>425.95</v>
      </c>
      <c r="GB38" s="9">
        <v>127.35</v>
      </c>
      <c r="GC38" s="9">
        <v>298.60000000000002</v>
      </c>
      <c r="GD38" s="9">
        <v>204.80199999999999</v>
      </c>
      <c r="GE38" s="9">
        <v>112.04600000000001</v>
      </c>
      <c r="GF38" s="9">
        <v>92.756</v>
      </c>
      <c r="GG38" s="9">
        <v>43.805</v>
      </c>
      <c r="GH38" s="9">
        <v>24.045000000000002</v>
      </c>
      <c r="GI38" s="9">
        <v>19.760000000000002</v>
      </c>
      <c r="GJ38" s="9">
        <v>17.920999999999999</v>
      </c>
      <c r="GK38" s="9">
        <v>15.298</v>
      </c>
      <c r="GL38" s="9">
        <v>2.6230000000000002</v>
      </c>
      <c r="GM38" s="9">
        <v>10.093999999999999</v>
      </c>
      <c r="GN38" s="9">
        <v>7.8440000000000003</v>
      </c>
      <c r="GO38" s="9">
        <v>2.25</v>
      </c>
      <c r="GP38" s="9">
        <v>7.827</v>
      </c>
      <c r="GQ38" s="9">
        <v>7.4530000000000003</v>
      </c>
      <c r="GR38" s="9">
        <v>0.373</v>
      </c>
      <c r="GS38" s="9">
        <v>25.884</v>
      </c>
      <c r="GT38" s="9">
        <v>8.7479999999999993</v>
      </c>
      <c r="GU38" s="9">
        <v>17.137</v>
      </c>
      <c r="GV38" s="9">
        <v>179.874</v>
      </c>
      <c r="GW38" s="9">
        <v>97.034999999999997</v>
      </c>
      <c r="GX38" s="9">
        <v>82.84</v>
      </c>
      <c r="GY38" s="9">
        <v>74.02</v>
      </c>
      <c r="GZ38" s="9">
        <v>57.222999999999999</v>
      </c>
      <c r="HA38" s="9">
        <v>16.797000000000001</v>
      </c>
      <c r="HB38" s="9">
        <v>105.854</v>
      </c>
      <c r="HC38" s="9">
        <v>39.811999999999998</v>
      </c>
      <c r="HD38" s="9">
        <v>66.042000000000002</v>
      </c>
      <c r="HE38" s="9">
        <v>85.730999999999995</v>
      </c>
      <c r="HF38" s="9">
        <v>67.567999999999998</v>
      </c>
      <c r="HG38" s="9">
        <v>18.163</v>
      </c>
      <c r="HH38" s="9">
        <v>119.07</v>
      </c>
      <c r="HI38" s="9">
        <v>44.478000000000002</v>
      </c>
      <c r="HJ38" s="9">
        <v>74.591999999999999</v>
      </c>
      <c r="HK38" s="9">
        <v>115.94799999999999</v>
      </c>
      <c r="HL38" s="9">
        <v>47.655999999999999</v>
      </c>
      <c r="HM38" s="9">
        <v>68.292000000000002</v>
      </c>
      <c r="HN38" s="9">
        <v>237.93</v>
      </c>
      <c r="HO38" s="9">
        <v>126.17</v>
      </c>
      <c r="HP38" s="9">
        <v>111.76</v>
      </c>
      <c r="HQ38" s="9">
        <v>150.11099999999999</v>
      </c>
      <c r="HR38" s="9">
        <v>100.637</v>
      </c>
      <c r="HS38" s="9">
        <v>49.473999999999997</v>
      </c>
      <c r="HT38" s="9">
        <v>87.819000000000003</v>
      </c>
      <c r="HU38" s="9">
        <v>25.533000000000001</v>
      </c>
      <c r="HV38" s="9">
        <v>62.286000000000001</v>
      </c>
      <c r="HW38" s="9">
        <v>37.701000000000001</v>
      </c>
      <c r="HX38" s="9">
        <v>18.719000000000001</v>
      </c>
      <c r="HY38" s="9">
        <v>18.981999999999999</v>
      </c>
      <c r="HZ38" s="9">
        <v>7.2320000000000002</v>
      </c>
      <c r="IA38" s="9">
        <v>4.2960000000000003</v>
      </c>
      <c r="IB38" s="9">
        <v>2.9369999999999998</v>
      </c>
      <c r="IC38" s="9">
        <v>3.0979999999999999</v>
      </c>
      <c r="ID38" s="9">
        <v>2.2930000000000001</v>
      </c>
      <c r="IE38" s="9">
        <v>0.80600000000000005</v>
      </c>
      <c r="IF38" s="9">
        <v>1.2450000000000001</v>
      </c>
      <c r="IG38" s="9">
        <v>0.74299999999999999</v>
      </c>
      <c r="IH38" s="9">
        <v>0.502</v>
      </c>
      <c r="II38" s="9">
        <v>1.8540000000000001</v>
      </c>
      <c r="IJ38" s="9">
        <v>1.55</v>
      </c>
      <c r="IK38" s="9">
        <v>0.30399999999999999</v>
      </c>
      <c r="IL38" s="9">
        <v>4.1340000000000003</v>
      </c>
      <c r="IM38" s="9">
        <v>2.0030000000000001</v>
      </c>
      <c r="IN38" s="9">
        <v>2.1309999999999998</v>
      </c>
      <c r="IO38" s="9">
        <v>33.97</v>
      </c>
      <c r="IP38" s="9">
        <v>16.628</v>
      </c>
      <c r="IQ38" s="9">
        <v>17.341000000000001</v>
      </c>
    </row>
    <row r="39" spans="1:251">
      <c r="A39" s="10">
        <v>42675</v>
      </c>
      <c r="B39" s="9">
        <v>973.94299999999998</v>
      </c>
      <c r="C39" s="9">
        <v>1187.194</v>
      </c>
      <c r="D39" s="9">
        <v>389.83100000000002</v>
      </c>
      <c r="E39" s="9">
        <v>797.36300000000006</v>
      </c>
      <c r="F39" s="9">
        <v>546.30200000000002</v>
      </c>
      <c r="G39" s="9">
        <v>305.04399999999998</v>
      </c>
      <c r="H39" s="9">
        <v>241.25700000000001</v>
      </c>
      <c r="I39" s="9">
        <v>80.986000000000004</v>
      </c>
      <c r="J39" s="9">
        <v>47.743000000000002</v>
      </c>
      <c r="K39" s="9">
        <v>33.244</v>
      </c>
      <c r="L39" s="9">
        <v>30.469000000000001</v>
      </c>
      <c r="M39" s="9">
        <v>22.645</v>
      </c>
      <c r="N39" s="9">
        <v>7.8239999999999998</v>
      </c>
      <c r="O39" s="9">
        <v>18.510000000000002</v>
      </c>
      <c r="P39" s="9">
        <v>12.529</v>
      </c>
      <c r="Q39" s="9">
        <v>5.9809999999999999</v>
      </c>
      <c r="R39" s="9">
        <v>11.959</v>
      </c>
      <c r="S39" s="9">
        <v>10.116</v>
      </c>
      <c r="T39" s="9">
        <v>1.843</v>
      </c>
      <c r="U39" s="9">
        <v>50.518000000000001</v>
      </c>
      <c r="V39" s="9">
        <v>25.097999999999999</v>
      </c>
      <c r="W39" s="9">
        <v>25.42</v>
      </c>
      <c r="X39" s="9">
        <v>503.82900000000001</v>
      </c>
      <c r="Y39" s="9">
        <v>278.70600000000002</v>
      </c>
      <c r="Z39" s="9">
        <v>225.12299999999999</v>
      </c>
      <c r="AA39" s="9">
        <v>195.20599999999999</v>
      </c>
      <c r="AB39" s="9">
        <v>145.85300000000001</v>
      </c>
      <c r="AC39" s="9">
        <v>49.353000000000002</v>
      </c>
      <c r="AD39" s="9">
        <v>308.62299999999999</v>
      </c>
      <c r="AE39" s="9">
        <v>132.852</v>
      </c>
      <c r="AF39" s="9">
        <v>175.77099999999999</v>
      </c>
      <c r="AG39" s="9">
        <v>219.286</v>
      </c>
      <c r="AH39" s="9">
        <v>164.11199999999999</v>
      </c>
      <c r="AI39" s="9">
        <v>55.173999999999999</v>
      </c>
      <c r="AJ39" s="9">
        <v>327.01600000000002</v>
      </c>
      <c r="AK39" s="9">
        <v>140.93199999999999</v>
      </c>
      <c r="AL39" s="9">
        <v>186.084</v>
      </c>
      <c r="AM39" s="9">
        <v>327.13299999999998</v>
      </c>
      <c r="AN39" s="9">
        <v>145.381</v>
      </c>
      <c r="AO39" s="9">
        <v>181.75200000000001</v>
      </c>
      <c r="AP39" s="9">
        <v>3135.4110000000001</v>
      </c>
      <c r="AQ39" s="9">
        <v>1682.335</v>
      </c>
      <c r="AR39" s="9">
        <v>1453.076</v>
      </c>
      <c r="AS39" s="9">
        <v>2108.0970000000002</v>
      </c>
      <c r="AT39" s="9">
        <v>1365.3320000000001</v>
      </c>
      <c r="AU39" s="9">
        <v>742.76499999999999</v>
      </c>
      <c r="AV39" s="9">
        <v>1027.3140000000001</v>
      </c>
      <c r="AW39" s="9">
        <v>317.00299999999999</v>
      </c>
      <c r="AX39" s="9">
        <v>710.31200000000001</v>
      </c>
      <c r="AY39" s="9">
        <v>490.85500000000002</v>
      </c>
      <c r="AZ39" s="9">
        <v>251.57400000000001</v>
      </c>
      <c r="BA39" s="9">
        <v>239.28100000000001</v>
      </c>
      <c r="BB39" s="9">
        <v>72.798000000000002</v>
      </c>
      <c r="BC39" s="9">
        <v>42.883000000000003</v>
      </c>
      <c r="BD39" s="9">
        <v>29.914000000000001</v>
      </c>
      <c r="BE39" s="9">
        <v>28.927</v>
      </c>
      <c r="BF39" s="9">
        <v>19.704999999999998</v>
      </c>
      <c r="BG39" s="9">
        <v>9.2230000000000008</v>
      </c>
      <c r="BH39" s="9">
        <v>16.774000000000001</v>
      </c>
      <c r="BI39" s="9">
        <v>9.8859999999999992</v>
      </c>
      <c r="BJ39" s="9">
        <v>6.8879999999999999</v>
      </c>
      <c r="BK39" s="9">
        <v>12.154</v>
      </c>
      <c r="BL39" s="9">
        <v>9.8190000000000008</v>
      </c>
      <c r="BM39" s="9">
        <v>2.335</v>
      </c>
      <c r="BN39" s="9">
        <v>43.87</v>
      </c>
      <c r="BO39" s="9">
        <v>23.178000000000001</v>
      </c>
      <c r="BP39" s="9">
        <v>20.692</v>
      </c>
      <c r="BQ39" s="9">
        <v>447.74200000000002</v>
      </c>
      <c r="BR39" s="9">
        <v>226.59800000000001</v>
      </c>
      <c r="BS39" s="9">
        <v>221.14400000000001</v>
      </c>
      <c r="BT39" s="9">
        <v>158.57499999999999</v>
      </c>
      <c r="BU39" s="9">
        <v>118.752</v>
      </c>
      <c r="BV39" s="9">
        <v>39.823</v>
      </c>
      <c r="BW39" s="9">
        <v>289.16699999999997</v>
      </c>
      <c r="BX39" s="9">
        <v>107.84699999999999</v>
      </c>
      <c r="BY39" s="9">
        <v>181.321</v>
      </c>
      <c r="BZ39" s="9">
        <v>181.34899999999999</v>
      </c>
      <c r="CA39" s="9">
        <v>133.76900000000001</v>
      </c>
      <c r="CB39" s="9">
        <v>47.579000000000001</v>
      </c>
      <c r="CC39" s="9">
        <v>309.50599999999997</v>
      </c>
      <c r="CD39" s="9">
        <v>117.804</v>
      </c>
      <c r="CE39" s="9">
        <v>191.702</v>
      </c>
      <c r="CF39" s="9">
        <v>305.94099999999997</v>
      </c>
      <c r="CG39" s="9">
        <v>117.733</v>
      </c>
      <c r="CH39" s="9">
        <v>188.209</v>
      </c>
      <c r="CI39" s="9">
        <v>2373.2260000000001</v>
      </c>
      <c r="CJ39" s="9">
        <v>1248.5440000000001</v>
      </c>
      <c r="CK39" s="9">
        <v>1124.682</v>
      </c>
      <c r="CL39" s="9">
        <v>1647.0239999999999</v>
      </c>
      <c r="CM39" s="9">
        <v>1030.2149999999999</v>
      </c>
      <c r="CN39" s="9">
        <v>616.80899999999997</v>
      </c>
      <c r="CO39" s="9">
        <v>726.202</v>
      </c>
      <c r="CP39" s="9">
        <v>218.32900000000001</v>
      </c>
      <c r="CQ39" s="9">
        <v>507.87299999999999</v>
      </c>
      <c r="CR39" s="9">
        <v>335.06099999999998</v>
      </c>
      <c r="CS39" s="9">
        <v>180.68899999999999</v>
      </c>
      <c r="CT39" s="9">
        <v>154.37200000000001</v>
      </c>
      <c r="CU39" s="9">
        <v>73.570999999999998</v>
      </c>
      <c r="CV39" s="9">
        <v>45.44</v>
      </c>
      <c r="CW39" s="9">
        <v>28.13</v>
      </c>
      <c r="CX39" s="9">
        <v>33.591000000000001</v>
      </c>
      <c r="CY39" s="9">
        <v>28.454999999999998</v>
      </c>
      <c r="CZ39" s="9">
        <v>5.1360000000000001</v>
      </c>
      <c r="DA39" s="9">
        <v>19.661999999999999</v>
      </c>
      <c r="DB39" s="9">
        <v>16.983000000000001</v>
      </c>
      <c r="DC39" s="9">
        <v>2.6789999999999998</v>
      </c>
      <c r="DD39" s="9">
        <v>13.929</v>
      </c>
      <c r="DE39" s="9">
        <v>11.472</v>
      </c>
      <c r="DF39" s="9">
        <v>2.4569999999999999</v>
      </c>
      <c r="DG39" s="9">
        <v>39.978999999999999</v>
      </c>
      <c r="DH39" s="9">
        <v>16.984999999999999</v>
      </c>
      <c r="DI39" s="9">
        <v>22.994</v>
      </c>
      <c r="DJ39" s="9">
        <v>289.041</v>
      </c>
      <c r="DK39" s="9">
        <v>150.44999999999999</v>
      </c>
      <c r="DL39" s="9">
        <v>138.59</v>
      </c>
      <c r="DM39" s="9">
        <v>106.791</v>
      </c>
      <c r="DN39" s="9">
        <v>77.847999999999999</v>
      </c>
      <c r="DO39" s="9">
        <v>28.943000000000001</v>
      </c>
      <c r="DP39" s="9">
        <v>182.25</v>
      </c>
      <c r="DQ39" s="9">
        <v>72.602999999999994</v>
      </c>
      <c r="DR39" s="9">
        <v>109.64700000000001</v>
      </c>
      <c r="DS39" s="9">
        <v>133.012</v>
      </c>
      <c r="DT39" s="9">
        <v>100.827</v>
      </c>
      <c r="DU39" s="9">
        <v>32.185000000000002</v>
      </c>
      <c r="DV39" s="9">
        <v>202.04900000000001</v>
      </c>
      <c r="DW39" s="9">
        <v>79.861999999999995</v>
      </c>
      <c r="DX39" s="9">
        <v>122.187</v>
      </c>
      <c r="DY39" s="9">
        <v>201.91200000000001</v>
      </c>
      <c r="DZ39" s="9">
        <v>89.585999999999999</v>
      </c>
      <c r="EA39" s="9">
        <v>112.32599999999999</v>
      </c>
      <c r="EB39" s="9">
        <v>819.65099999999995</v>
      </c>
      <c r="EC39" s="9">
        <v>426.86399999999998</v>
      </c>
      <c r="ED39" s="9">
        <v>392.78699999999998</v>
      </c>
      <c r="EE39" s="9">
        <v>533.32399999999996</v>
      </c>
      <c r="EF39" s="9">
        <v>341.262</v>
      </c>
      <c r="EG39" s="9">
        <v>192.06200000000001</v>
      </c>
      <c r="EH39" s="9">
        <v>286.327</v>
      </c>
      <c r="EI39" s="9">
        <v>85.602000000000004</v>
      </c>
      <c r="EJ39" s="9">
        <v>200.72499999999999</v>
      </c>
      <c r="EK39" s="9">
        <v>128.386</v>
      </c>
      <c r="EL39" s="9">
        <v>65.664000000000001</v>
      </c>
      <c r="EM39" s="9">
        <v>62.722000000000001</v>
      </c>
      <c r="EN39" s="9">
        <v>25.457000000000001</v>
      </c>
      <c r="EO39" s="9">
        <v>16.344999999999999</v>
      </c>
      <c r="EP39" s="9">
        <v>9.1120000000000001</v>
      </c>
      <c r="EQ39" s="9">
        <v>9.0329999999999995</v>
      </c>
      <c r="ER39" s="9">
        <v>7.8259999999999996</v>
      </c>
      <c r="ES39" s="9">
        <v>1.2070000000000001</v>
      </c>
      <c r="ET39" s="9">
        <v>5.2619999999999996</v>
      </c>
      <c r="EU39" s="9">
        <v>4.7670000000000003</v>
      </c>
      <c r="EV39" s="9">
        <v>0.495</v>
      </c>
      <c r="EW39" s="9">
        <v>3.7709999999999999</v>
      </c>
      <c r="EX39" s="9">
        <v>3.0579999999999998</v>
      </c>
      <c r="EY39" s="9">
        <v>0.71299999999999997</v>
      </c>
      <c r="EZ39" s="9">
        <v>16.423999999999999</v>
      </c>
      <c r="FA39" s="9">
        <v>8.5190000000000001</v>
      </c>
      <c r="FB39" s="9">
        <v>7.9050000000000002</v>
      </c>
      <c r="FC39" s="9">
        <v>114.35599999999999</v>
      </c>
      <c r="FD39" s="9">
        <v>57.243000000000002</v>
      </c>
      <c r="FE39" s="9">
        <v>57.113</v>
      </c>
      <c r="FF39" s="9">
        <v>35.542999999999999</v>
      </c>
      <c r="FG39" s="9">
        <v>27.670999999999999</v>
      </c>
      <c r="FH39" s="9">
        <v>7.8719999999999999</v>
      </c>
      <c r="FI39" s="9">
        <v>78.813000000000002</v>
      </c>
      <c r="FJ39" s="9">
        <v>29.571999999999999</v>
      </c>
      <c r="FK39" s="9">
        <v>49.241</v>
      </c>
      <c r="FL39" s="9">
        <v>41.515000000000001</v>
      </c>
      <c r="FM39" s="9">
        <v>32.69</v>
      </c>
      <c r="FN39" s="9">
        <v>8.8249999999999993</v>
      </c>
      <c r="FO39" s="9">
        <v>86.870999999999995</v>
      </c>
      <c r="FP39" s="9">
        <v>32.975000000000001</v>
      </c>
      <c r="FQ39" s="9">
        <v>53.896999999999998</v>
      </c>
      <c r="FR39" s="9">
        <v>84.075000000000003</v>
      </c>
      <c r="FS39" s="9">
        <v>34.338999999999999</v>
      </c>
      <c r="FT39" s="9">
        <v>49.735999999999997</v>
      </c>
      <c r="FU39" s="9">
        <v>1303.096</v>
      </c>
      <c r="FV39" s="9">
        <v>704.84199999999998</v>
      </c>
      <c r="FW39" s="9">
        <v>598.255</v>
      </c>
      <c r="FX39" s="9">
        <v>881.37900000000002</v>
      </c>
      <c r="FY39" s="9">
        <v>581.14800000000002</v>
      </c>
      <c r="FZ39" s="9">
        <v>300.23099999999999</v>
      </c>
      <c r="GA39" s="9">
        <v>421.71699999999998</v>
      </c>
      <c r="GB39" s="9">
        <v>123.694</v>
      </c>
      <c r="GC39" s="9">
        <v>298.02300000000002</v>
      </c>
      <c r="GD39" s="9">
        <v>212.72800000000001</v>
      </c>
      <c r="GE39" s="9">
        <v>112.086</v>
      </c>
      <c r="GF39" s="9">
        <v>100.642</v>
      </c>
      <c r="GG39" s="9">
        <v>43.353000000000002</v>
      </c>
      <c r="GH39" s="9">
        <v>24.215</v>
      </c>
      <c r="GI39" s="9">
        <v>19.138999999999999</v>
      </c>
      <c r="GJ39" s="9">
        <v>18.927</v>
      </c>
      <c r="GK39" s="9">
        <v>15.013</v>
      </c>
      <c r="GL39" s="9">
        <v>3.9129999999999998</v>
      </c>
      <c r="GM39" s="9">
        <v>9.91</v>
      </c>
      <c r="GN39" s="9">
        <v>7.42</v>
      </c>
      <c r="GO39" s="9">
        <v>2.4900000000000002</v>
      </c>
      <c r="GP39" s="9">
        <v>9.0169999999999995</v>
      </c>
      <c r="GQ39" s="9">
        <v>7.593</v>
      </c>
      <c r="GR39" s="9">
        <v>1.4239999999999999</v>
      </c>
      <c r="GS39" s="9">
        <v>24.427</v>
      </c>
      <c r="GT39" s="9">
        <v>9.2010000000000005</v>
      </c>
      <c r="GU39" s="9">
        <v>15.226000000000001</v>
      </c>
      <c r="GV39" s="9">
        <v>188.94900000000001</v>
      </c>
      <c r="GW39" s="9">
        <v>96.998000000000005</v>
      </c>
      <c r="GX39" s="9">
        <v>91.950999999999993</v>
      </c>
      <c r="GY39" s="9">
        <v>74.007000000000005</v>
      </c>
      <c r="GZ39" s="9">
        <v>55.125</v>
      </c>
      <c r="HA39" s="9">
        <v>18.881</v>
      </c>
      <c r="HB39" s="9">
        <v>114.94199999999999</v>
      </c>
      <c r="HC39" s="9">
        <v>41.872</v>
      </c>
      <c r="HD39" s="9">
        <v>73.069999999999993</v>
      </c>
      <c r="HE39" s="9">
        <v>87.524000000000001</v>
      </c>
      <c r="HF39" s="9">
        <v>65.988</v>
      </c>
      <c r="HG39" s="9">
        <v>21.536000000000001</v>
      </c>
      <c r="HH39" s="9">
        <v>125.20399999999999</v>
      </c>
      <c r="HI39" s="9">
        <v>46.097999999999999</v>
      </c>
      <c r="HJ39" s="9">
        <v>79.105999999999995</v>
      </c>
      <c r="HK39" s="9">
        <v>124.852</v>
      </c>
      <c r="HL39" s="9">
        <v>49.292000000000002</v>
      </c>
      <c r="HM39" s="9">
        <v>75.558999999999997</v>
      </c>
      <c r="HN39" s="9">
        <v>241.47200000000001</v>
      </c>
      <c r="HO39" s="9">
        <v>128.77199999999999</v>
      </c>
      <c r="HP39" s="9">
        <v>112.7</v>
      </c>
      <c r="HQ39" s="9">
        <v>150.53800000000001</v>
      </c>
      <c r="HR39" s="9">
        <v>100.83499999999999</v>
      </c>
      <c r="HS39" s="9">
        <v>49.703000000000003</v>
      </c>
      <c r="HT39" s="9">
        <v>90.933000000000007</v>
      </c>
      <c r="HU39" s="9">
        <v>27.937000000000001</v>
      </c>
      <c r="HV39" s="9">
        <v>62.997</v>
      </c>
      <c r="HW39" s="9">
        <v>40.14</v>
      </c>
      <c r="HX39" s="9">
        <v>20.309000000000001</v>
      </c>
      <c r="HY39" s="9">
        <v>19.831</v>
      </c>
      <c r="HZ39" s="9">
        <v>7.1609999999999996</v>
      </c>
      <c r="IA39" s="9">
        <v>3.339</v>
      </c>
      <c r="IB39" s="9">
        <v>3.8220000000000001</v>
      </c>
      <c r="IC39" s="9">
        <v>3.0110000000000001</v>
      </c>
      <c r="ID39" s="9">
        <v>1.8740000000000001</v>
      </c>
      <c r="IE39" s="9">
        <v>1.137</v>
      </c>
      <c r="IF39" s="9">
        <v>1.651</v>
      </c>
      <c r="IG39" s="9">
        <v>0.86799999999999999</v>
      </c>
      <c r="IH39" s="9">
        <v>0.78300000000000003</v>
      </c>
      <c r="II39" s="9">
        <v>1.36</v>
      </c>
      <c r="IJ39" s="9">
        <v>1.006</v>
      </c>
      <c r="IK39" s="9">
        <v>0.35399999999999998</v>
      </c>
      <c r="IL39" s="9">
        <v>4.1500000000000004</v>
      </c>
      <c r="IM39" s="9">
        <v>1.4650000000000001</v>
      </c>
      <c r="IN39" s="9">
        <v>2.6850000000000001</v>
      </c>
      <c r="IO39" s="9">
        <v>36.551000000000002</v>
      </c>
      <c r="IP39" s="9">
        <v>18.257999999999999</v>
      </c>
      <c r="IQ39" s="9">
        <v>18.292999999999999</v>
      </c>
    </row>
    <row r="40" spans="1:251">
      <c r="A40" s="10">
        <v>42705</v>
      </c>
      <c r="B40" s="9">
        <v>990.59299999999996</v>
      </c>
      <c r="C40" s="9">
        <v>1179.7739999999999</v>
      </c>
      <c r="D40" s="9">
        <v>379.43799999999999</v>
      </c>
      <c r="E40" s="9">
        <v>800.33600000000001</v>
      </c>
      <c r="F40" s="9">
        <v>558.82899999999995</v>
      </c>
      <c r="G40" s="9">
        <v>302.93799999999999</v>
      </c>
      <c r="H40" s="9">
        <v>255.89099999999999</v>
      </c>
      <c r="I40" s="9">
        <v>98.01</v>
      </c>
      <c r="J40" s="9">
        <v>53.009</v>
      </c>
      <c r="K40" s="9">
        <v>45.000999999999998</v>
      </c>
      <c r="L40" s="9">
        <v>34.25</v>
      </c>
      <c r="M40" s="9">
        <v>25.587</v>
      </c>
      <c r="N40" s="9">
        <v>8.6630000000000003</v>
      </c>
      <c r="O40" s="9">
        <v>16.884</v>
      </c>
      <c r="P40" s="9">
        <v>12.86</v>
      </c>
      <c r="Q40" s="9">
        <v>4.024</v>
      </c>
      <c r="R40" s="9">
        <v>17.366</v>
      </c>
      <c r="S40" s="9">
        <v>12.727</v>
      </c>
      <c r="T40" s="9">
        <v>4.6390000000000002</v>
      </c>
      <c r="U40" s="9">
        <v>63.76</v>
      </c>
      <c r="V40" s="9">
        <v>27.420999999999999</v>
      </c>
      <c r="W40" s="9">
        <v>36.338999999999999</v>
      </c>
      <c r="X40" s="9">
        <v>505.267</v>
      </c>
      <c r="Y40" s="9">
        <v>274.67200000000003</v>
      </c>
      <c r="Z40" s="9">
        <v>230.595</v>
      </c>
      <c r="AA40" s="9">
        <v>189.08099999999999</v>
      </c>
      <c r="AB40" s="9">
        <v>140.411</v>
      </c>
      <c r="AC40" s="9">
        <v>48.67</v>
      </c>
      <c r="AD40" s="9">
        <v>316.18599999999998</v>
      </c>
      <c r="AE40" s="9">
        <v>134.261</v>
      </c>
      <c r="AF40" s="9">
        <v>181.92500000000001</v>
      </c>
      <c r="AG40" s="9">
        <v>215.67400000000001</v>
      </c>
      <c r="AH40" s="9">
        <v>160.482</v>
      </c>
      <c r="AI40" s="9">
        <v>55.192</v>
      </c>
      <c r="AJ40" s="9">
        <v>343.154</v>
      </c>
      <c r="AK40" s="9">
        <v>142.45599999999999</v>
      </c>
      <c r="AL40" s="9">
        <v>200.69800000000001</v>
      </c>
      <c r="AM40" s="9">
        <v>333.07</v>
      </c>
      <c r="AN40" s="9">
        <v>147.12100000000001</v>
      </c>
      <c r="AO40" s="9">
        <v>185.94900000000001</v>
      </c>
      <c r="AP40" s="9">
        <v>3178.7260000000001</v>
      </c>
      <c r="AQ40" s="9">
        <v>1708.1289999999999</v>
      </c>
      <c r="AR40" s="9">
        <v>1470.597</v>
      </c>
      <c r="AS40" s="9">
        <v>2154.6320000000001</v>
      </c>
      <c r="AT40" s="9">
        <v>1388.7270000000001</v>
      </c>
      <c r="AU40" s="9">
        <v>765.90499999999997</v>
      </c>
      <c r="AV40" s="9">
        <v>1024.0940000000001</v>
      </c>
      <c r="AW40" s="9">
        <v>319.40199999999999</v>
      </c>
      <c r="AX40" s="9">
        <v>704.69299999999998</v>
      </c>
      <c r="AY40" s="9">
        <v>543.26</v>
      </c>
      <c r="AZ40" s="9">
        <v>281.839</v>
      </c>
      <c r="BA40" s="9">
        <v>261.42099999999999</v>
      </c>
      <c r="BB40" s="9">
        <v>84.613</v>
      </c>
      <c r="BC40" s="9">
        <v>49.481999999999999</v>
      </c>
      <c r="BD40" s="9">
        <v>35.131</v>
      </c>
      <c r="BE40" s="9">
        <v>31.861000000000001</v>
      </c>
      <c r="BF40" s="9">
        <v>26.922000000000001</v>
      </c>
      <c r="BG40" s="9">
        <v>4.9390000000000001</v>
      </c>
      <c r="BH40" s="9">
        <v>16.533999999999999</v>
      </c>
      <c r="BI40" s="9">
        <v>14.509</v>
      </c>
      <c r="BJ40" s="9">
        <v>2.0249999999999999</v>
      </c>
      <c r="BK40" s="9">
        <v>15.327</v>
      </c>
      <c r="BL40" s="9">
        <v>12.413</v>
      </c>
      <c r="BM40" s="9">
        <v>2.9140000000000001</v>
      </c>
      <c r="BN40" s="9">
        <v>52.753</v>
      </c>
      <c r="BO40" s="9">
        <v>22.561</v>
      </c>
      <c r="BP40" s="9">
        <v>30.192</v>
      </c>
      <c r="BQ40" s="9">
        <v>495.96100000000001</v>
      </c>
      <c r="BR40" s="9">
        <v>253.53899999999999</v>
      </c>
      <c r="BS40" s="9">
        <v>242.422</v>
      </c>
      <c r="BT40" s="9">
        <v>170.92400000000001</v>
      </c>
      <c r="BU40" s="9">
        <v>125.491</v>
      </c>
      <c r="BV40" s="9">
        <v>45.433</v>
      </c>
      <c r="BW40" s="9">
        <v>325.03800000000001</v>
      </c>
      <c r="BX40" s="9">
        <v>128.04900000000001</v>
      </c>
      <c r="BY40" s="9">
        <v>196.989</v>
      </c>
      <c r="BZ40" s="9">
        <v>196.17400000000001</v>
      </c>
      <c r="CA40" s="9">
        <v>146.90799999999999</v>
      </c>
      <c r="CB40" s="9">
        <v>49.265999999999998</v>
      </c>
      <c r="CC40" s="9">
        <v>347.08600000000001</v>
      </c>
      <c r="CD40" s="9">
        <v>134.93100000000001</v>
      </c>
      <c r="CE40" s="9">
        <v>212.155</v>
      </c>
      <c r="CF40" s="9">
        <v>341.572</v>
      </c>
      <c r="CG40" s="9">
        <v>142.55699999999999</v>
      </c>
      <c r="CH40" s="9">
        <v>199.01400000000001</v>
      </c>
      <c r="CI40" s="9">
        <v>2377.7289999999998</v>
      </c>
      <c r="CJ40" s="9">
        <v>1256.56</v>
      </c>
      <c r="CK40" s="9">
        <v>1121.17</v>
      </c>
      <c r="CL40" s="9">
        <v>1653.4760000000001</v>
      </c>
      <c r="CM40" s="9">
        <v>1044.376</v>
      </c>
      <c r="CN40" s="9">
        <v>609.1</v>
      </c>
      <c r="CO40" s="9">
        <v>724.25300000000004</v>
      </c>
      <c r="CP40" s="9">
        <v>212.18299999999999</v>
      </c>
      <c r="CQ40" s="9">
        <v>512.07000000000005</v>
      </c>
      <c r="CR40" s="9">
        <v>337.767</v>
      </c>
      <c r="CS40" s="9">
        <v>174.73400000000001</v>
      </c>
      <c r="CT40" s="9">
        <v>163.03399999999999</v>
      </c>
      <c r="CU40" s="9">
        <v>58.401000000000003</v>
      </c>
      <c r="CV40" s="9">
        <v>30.741</v>
      </c>
      <c r="CW40" s="9">
        <v>27.66</v>
      </c>
      <c r="CX40" s="9">
        <v>20.53</v>
      </c>
      <c r="CY40" s="9">
        <v>16.454000000000001</v>
      </c>
      <c r="CZ40" s="9">
        <v>4.0759999999999996</v>
      </c>
      <c r="DA40" s="9">
        <v>15.347</v>
      </c>
      <c r="DB40" s="9">
        <v>12.122999999999999</v>
      </c>
      <c r="DC40" s="9">
        <v>3.2240000000000002</v>
      </c>
      <c r="DD40" s="9">
        <v>5.1829999999999998</v>
      </c>
      <c r="DE40" s="9">
        <v>4.3310000000000004</v>
      </c>
      <c r="DF40" s="9">
        <v>0.85199999999999998</v>
      </c>
      <c r="DG40" s="9">
        <v>37.871000000000002</v>
      </c>
      <c r="DH40" s="9">
        <v>14.286</v>
      </c>
      <c r="DI40" s="9">
        <v>23.585000000000001</v>
      </c>
      <c r="DJ40" s="9">
        <v>305.49599999999998</v>
      </c>
      <c r="DK40" s="9">
        <v>157.31</v>
      </c>
      <c r="DL40" s="9">
        <v>148.18600000000001</v>
      </c>
      <c r="DM40" s="9">
        <v>103.898</v>
      </c>
      <c r="DN40" s="9">
        <v>79.891000000000005</v>
      </c>
      <c r="DO40" s="9">
        <v>24.007000000000001</v>
      </c>
      <c r="DP40" s="9">
        <v>201.59800000000001</v>
      </c>
      <c r="DQ40" s="9">
        <v>77.418999999999997</v>
      </c>
      <c r="DR40" s="9">
        <v>124.179</v>
      </c>
      <c r="DS40" s="9">
        <v>119.755</v>
      </c>
      <c r="DT40" s="9">
        <v>92.451999999999998</v>
      </c>
      <c r="DU40" s="9">
        <v>27.303000000000001</v>
      </c>
      <c r="DV40" s="9">
        <v>218.01300000000001</v>
      </c>
      <c r="DW40" s="9">
        <v>82.281999999999996</v>
      </c>
      <c r="DX40" s="9">
        <v>135.73099999999999</v>
      </c>
      <c r="DY40" s="9">
        <v>216.94499999999999</v>
      </c>
      <c r="DZ40" s="9">
        <v>89.542000000000002</v>
      </c>
      <c r="EA40" s="9">
        <v>127.40300000000001</v>
      </c>
      <c r="EB40" s="9">
        <v>825.53</v>
      </c>
      <c r="EC40" s="9">
        <v>430.92099999999999</v>
      </c>
      <c r="ED40" s="9">
        <v>394.608</v>
      </c>
      <c r="EE40" s="9">
        <v>538.36300000000006</v>
      </c>
      <c r="EF40" s="9">
        <v>345.59</v>
      </c>
      <c r="EG40" s="9">
        <v>192.773</v>
      </c>
      <c r="EH40" s="9">
        <v>287.16699999999997</v>
      </c>
      <c r="EI40" s="9">
        <v>85.331000000000003</v>
      </c>
      <c r="EJ40" s="9">
        <v>201.83500000000001</v>
      </c>
      <c r="EK40" s="9">
        <v>122.188</v>
      </c>
      <c r="EL40" s="9">
        <v>57.545000000000002</v>
      </c>
      <c r="EM40" s="9">
        <v>64.644000000000005</v>
      </c>
      <c r="EN40" s="9">
        <v>19.707999999999998</v>
      </c>
      <c r="EO40" s="9">
        <v>11.063000000000001</v>
      </c>
      <c r="EP40" s="9">
        <v>8.6440000000000001</v>
      </c>
      <c r="EQ40" s="9">
        <v>8.9760000000000009</v>
      </c>
      <c r="ER40" s="9">
        <v>6.1779999999999999</v>
      </c>
      <c r="ES40" s="9">
        <v>2.7989999999999999</v>
      </c>
      <c r="ET40" s="9">
        <v>5.1470000000000002</v>
      </c>
      <c r="EU40" s="9">
        <v>4.0979999999999999</v>
      </c>
      <c r="EV40" s="9">
        <v>1.0489999999999999</v>
      </c>
      <c r="EW40" s="9">
        <v>3.8290000000000002</v>
      </c>
      <c r="EX40" s="9">
        <v>2.08</v>
      </c>
      <c r="EY40" s="9">
        <v>1.7490000000000001</v>
      </c>
      <c r="EZ40" s="9">
        <v>10.731</v>
      </c>
      <c r="FA40" s="9">
        <v>4.8849999999999998</v>
      </c>
      <c r="FB40" s="9">
        <v>5.8460000000000001</v>
      </c>
      <c r="FC40" s="9">
        <v>112.039</v>
      </c>
      <c r="FD40" s="9">
        <v>51.878</v>
      </c>
      <c r="FE40" s="9">
        <v>60.161999999999999</v>
      </c>
      <c r="FF40" s="9">
        <v>29.552</v>
      </c>
      <c r="FG40" s="9">
        <v>20.157</v>
      </c>
      <c r="FH40" s="9">
        <v>9.3949999999999996</v>
      </c>
      <c r="FI40" s="9">
        <v>82.488</v>
      </c>
      <c r="FJ40" s="9">
        <v>31.721</v>
      </c>
      <c r="FK40" s="9">
        <v>50.767000000000003</v>
      </c>
      <c r="FL40" s="9">
        <v>35.878999999999998</v>
      </c>
      <c r="FM40" s="9">
        <v>24.158999999999999</v>
      </c>
      <c r="FN40" s="9">
        <v>11.718999999999999</v>
      </c>
      <c r="FO40" s="9">
        <v>86.31</v>
      </c>
      <c r="FP40" s="9">
        <v>33.384999999999998</v>
      </c>
      <c r="FQ40" s="9">
        <v>52.923999999999999</v>
      </c>
      <c r="FR40" s="9">
        <v>87.635000000000005</v>
      </c>
      <c r="FS40" s="9">
        <v>35.819000000000003</v>
      </c>
      <c r="FT40" s="9">
        <v>51.817</v>
      </c>
      <c r="FU40" s="9">
        <v>1307.7560000000001</v>
      </c>
      <c r="FV40" s="9">
        <v>714.81700000000001</v>
      </c>
      <c r="FW40" s="9">
        <v>592.93899999999996</v>
      </c>
      <c r="FX40" s="9">
        <v>893.745</v>
      </c>
      <c r="FY40" s="9">
        <v>588.35799999999995</v>
      </c>
      <c r="FZ40" s="9">
        <v>305.387</v>
      </c>
      <c r="GA40" s="9">
        <v>414.01100000000002</v>
      </c>
      <c r="GB40" s="9">
        <v>126.46</v>
      </c>
      <c r="GC40" s="9">
        <v>287.55099999999999</v>
      </c>
      <c r="GD40" s="9">
        <v>243.654</v>
      </c>
      <c r="GE40" s="9">
        <v>133.209</v>
      </c>
      <c r="GF40" s="9">
        <v>110.44499999999999</v>
      </c>
      <c r="GG40" s="9">
        <v>42.14</v>
      </c>
      <c r="GH40" s="9">
        <v>21.882000000000001</v>
      </c>
      <c r="GI40" s="9">
        <v>20.259</v>
      </c>
      <c r="GJ40" s="9">
        <v>17.817</v>
      </c>
      <c r="GK40" s="9">
        <v>12.811999999999999</v>
      </c>
      <c r="GL40" s="9">
        <v>5.0049999999999999</v>
      </c>
      <c r="GM40" s="9">
        <v>11.656000000000001</v>
      </c>
      <c r="GN40" s="9">
        <v>7.5970000000000004</v>
      </c>
      <c r="GO40" s="9">
        <v>4.0590000000000002</v>
      </c>
      <c r="GP40" s="9">
        <v>6.1609999999999996</v>
      </c>
      <c r="GQ40" s="9">
        <v>5.2160000000000002</v>
      </c>
      <c r="GR40" s="9">
        <v>0.94599999999999995</v>
      </c>
      <c r="GS40" s="9">
        <v>24.323</v>
      </c>
      <c r="GT40" s="9">
        <v>9.0690000000000008</v>
      </c>
      <c r="GU40" s="9">
        <v>15.254</v>
      </c>
      <c r="GV40" s="9">
        <v>222.52</v>
      </c>
      <c r="GW40" s="9">
        <v>121.22799999999999</v>
      </c>
      <c r="GX40" s="9">
        <v>101.292</v>
      </c>
      <c r="GY40" s="9">
        <v>95.444000000000003</v>
      </c>
      <c r="GZ40" s="9">
        <v>71.655000000000001</v>
      </c>
      <c r="HA40" s="9">
        <v>23.789000000000001</v>
      </c>
      <c r="HB40" s="9">
        <v>127.07599999999999</v>
      </c>
      <c r="HC40" s="9">
        <v>49.573</v>
      </c>
      <c r="HD40" s="9">
        <v>77.503</v>
      </c>
      <c r="HE40" s="9">
        <v>106.18899999999999</v>
      </c>
      <c r="HF40" s="9">
        <v>78.980999999999995</v>
      </c>
      <c r="HG40" s="9">
        <v>27.207999999999998</v>
      </c>
      <c r="HH40" s="9">
        <v>137.465</v>
      </c>
      <c r="HI40" s="9">
        <v>54.228000000000002</v>
      </c>
      <c r="HJ40" s="9">
        <v>83.236999999999995</v>
      </c>
      <c r="HK40" s="9">
        <v>138.732</v>
      </c>
      <c r="HL40" s="9">
        <v>57.168999999999997</v>
      </c>
      <c r="HM40" s="9">
        <v>81.561999999999998</v>
      </c>
      <c r="HN40" s="9">
        <v>244.14699999999999</v>
      </c>
      <c r="HO40" s="9">
        <v>130.34700000000001</v>
      </c>
      <c r="HP40" s="9">
        <v>113.801</v>
      </c>
      <c r="HQ40" s="9">
        <v>156.36500000000001</v>
      </c>
      <c r="HR40" s="9">
        <v>104.172</v>
      </c>
      <c r="HS40" s="9">
        <v>52.192999999999998</v>
      </c>
      <c r="HT40" s="9">
        <v>87.781999999999996</v>
      </c>
      <c r="HU40" s="9">
        <v>26.173999999999999</v>
      </c>
      <c r="HV40" s="9">
        <v>61.607999999999997</v>
      </c>
      <c r="HW40" s="9">
        <v>38.923999999999999</v>
      </c>
      <c r="HX40" s="9">
        <v>18.492999999999999</v>
      </c>
      <c r="HY40" s="9">
        <v>20.431000000000001</v>
      </c>
      <c r="HZ40" s="9">
        <v>6.6</v>
      </c>
      <c r="IA40" s="9">
        <v>3.2040000000000002</v>
      </c>
      <c r="IB40" s="9">
        <v>3.3959999999999999</v>
      </c>
      <c r="IC40" s="9">
        <v>2.0680000000000001</v>
      </c>
      <c r="ID40" s="9">
        <v>1.0880000000000001</v>
      </c>
      <c r="IE40" s="9">
        <v>0.98</v>
      </c>
      <c r="IF40" s="9">
        <v>0.97799999999999998</v>
      </c>
      <c r="IG40" s="9">
        <v>0.47799999999999998</v>
      </c>
      <c r="IH40" s="9">
        <v>0.5</v>
      </c>
      <c r="II40" s="9">
        <v>1.0900000000000001</v>
      </c>
      <c r="IJ40" s="9">
        <v>0.61</v>
      </c>
      <c r="IK40" s="9">
        <v>0.48</v>
      </c>
      <c r="IL40" s="9">
        <v>4.532</v>
      </c>
      <c r="IM40" s="9">
        <v>2.117</v>
      </c>
      <c r="IN40" s="9">
        <v>2.415</v>
      </c>
      <c r="IO40" s="9">
        <v>34.837000000000003</v>
      </c>
      <c r="IP40" s="9">
        <v>16.643000000000001</v>
      </c>
      <c r="IQ40" s="9">
        <v>18.193999999999999</v>
      </c>
    </row>
    <row r="41" spans="1:251">
      <c r="A41" s="10">
        <v>42736</v>
      </c>
      <c r="B41" s="9">
        <v>951.85599999999999</v>
      </c>
      <c r="C41" s="9">
        <v>1137.3510000000001</v>
      </c>
      <c r="D41" s="9">
        <v>356.07600000000002</v>
      </c>
      <c r="E41" s="9">
        <v>781.27499999999998</v>
      </c>
      <c r="F41" s="9">
        <v>524.04999999999995</v>
      </c>
      <c r="G41" s="9">
        <v>274.84399999999999</v>
      </c>
      <c r="H41" s="9">
        <v>249.20599999999999</v>
      </c>
      <c r="I41" s="9">
        <v>97.745000000000005</v>
      </c>
      <c r="J41" s="9">
        <v>54.332000000000001</v>
      </c>
      <c r="K41" s="9">
        <v>43.412999999999997</v>
      </c>
      <c r="L41" s="9">
        <v>40.683999999999997</v>
      </c>
      <c r="M41" s="9">
        <v>26.54</v>
      </c>
      <c r="N41" s="9">
        <v>14.144</v>
      </c>
      <c r="O41" s="9">
        <v>22.099</v>
      </c>
      <c r="P41" s="9">
        <v>13.407</v>
      </c>
      <c r="Q41" s="9">
        <v>8.6920000000000002</v>
      </c>
      <c r="R41" s="9">
        <v>18.585000000000001</v>
      </c>
      <c r="S41" s="9">
        <v>13.132999999999999</v>
      </c>
      <c r="T41" s="9">
        <v>5.452</v>
      </c>
      <c r="U41" s="9">
        <v>57.061</v>
      </c>
      <c r="V41" s="9">
        <v>27.792000000000002</v>
      </c>
      <c r="W41" s="9">
        <v>29.27</v>
      </c>
      <c r="X41" s="9">
        <v>469.51400000000001</v>
      </c>
      <c r="Y41" s="9">
        <v>243.14500000000001</v>
      </c>
      <c r="Z41" s="9">
        <v>226.369</v>
      </c>
      <c r="AA41" s="9">
        <v>163.52099999999999</v>
      </c>
      <c r="AB41" s="9">
        <v>113.581</v>
      </c>
      <c r="AC41" s="9">
        <v>49.94</v>
      </c>
      <c r="AD41" s="9">
        <v>305.99299999999999</v>
      </c>
      <c r="AE41" s="9">
        <v>129.56399999999999</v>
      </c>
      <c r="AF41" s="9">
        <v>176.429</v>
      </c>
      <c r="AG41" s="9">
        <v>196.364</v>
      </c>
      <c r="AH41" s="9">
        <v>136.47300000000001</v>
      </c>
      <c r="AI41" s="9">
        <v>59.890999999999998</v>
      </c>
      <c r="AJ41" s="9">
        <v>327.685</v>
      </c>
      <c r="AK41" s="9">
        <v>138.37100000000001</v>
      </c>
      <c r="AL41" s="9">
        <v>189.315</v>
      </c>
      <c r="AM41" s="9">
        <v>328.09199999999998</v>
      </c>
      <c r="AN41" s="9">
        <v>142.971</v>
      </c>
      <c r="AO41" s="9">
        <v>185.12100000000001</v>
      </c>
      <c r="AP41" s="9">
        <v>3101.8249999999998</v>
      </c>
      <c r="AQ41" s="9">
        <v>1665.682</v>
      </c>
      <c r="AR41" s="9">
        <v>1436.143</v>
      </c>
      <c r="AS41" s="9">
        <v>2087.31</v>
      </c>
      <c r="AT41" s="9">
        <v>1356.92</v>
      </c>
      <c r="AU41" s="9">
        <v>730.39</v>
      </c>
      <c r="AV41" s="9">
        <v>1014.515</v>
      </c>
      <c r="AW41" s="9">
        <v>308.762</v>
      </c>
      <c r="AX41" s="9">
        <v>705.75300000000004</v>
      </c>
      <c r="AY41" s="9">
        <v>525.33600000000001</v>
      </c>
      <c r="AZ41" s="9">
        <v>269.49799999999999</v>
      </c>
      <c r="BA41" s="9">
        <v>255.83799999999999</v>
      </c>
      <c r="BB41" s="9">
        <v>103.848</v>
      </c>
      <c r="BC41" s="9">
        <v>55.527999999999999</v>
      </c>
      <c r="BD41" s="9">
        <v>48.32</v>
      </c>
      <c r="BE41" s="9">
        <v>47.067999999999998</v>
      </c>
      <c r="BF41" s="9">
        <v>34.164999999999999</v>
      </c>
      <c r="BG41" s="9">
        <v>12.903</v>
      </c>
      <c r="BH41" s="9">
        <v>25.334</v>
      </c>
      <c r="BI41" s="9">
        <v>17.14</v>
      </c>
      <c r="BJ41" s="9">
        <v>8.1940000000000008</v>
      </c>
      <c r="BK41" s="9">
        <v>21.734000000000002</v>
      </c>
      <c r="BL41" s="9">
        <v>17.024999999999999</v>
      </c>
      <c r="BM41" s="9">
        <v>4.7089999999999996</v>
      </c>
      <c r="BN41" s="9">
        <v>56.78</v>
      </c>
      <c r="BO41" s="9">
        <v>21.363</v>
      </c>
      <c r="BP41" s="9">
        <v>35.417000000000002</v>
      </c>
      <c r="BQ41" s="9">
        <v>462.166</v>
      </c>
      <c r="BR41" s="9">
        <v>230.68700000000001</v>
      </c>
      <c r="BS41" s="9">
        <v>231.47900000000001</v>
      </c>
      <c r="BT41" s="9">
        <v>172.607</v>
      </c>
      <c r="BU41" s="9">
        <v>127.571</v>
      </c>
      <c r="BV41" s="9">
        <v>45.036000000000001</v>
      </c>
      <c r="BW41" s="9">
        <v>289.55900000000003</v>
      </c>
      <c r="BX41" s="9">
        <v>103.11499999999999</v>
      </c>
      <c r="BY41" s="9">
        <v>186.44399999999999</v>
      </c>
      <c r="BZ41" s="9">
        <v>208.81700000000001</v>
      </c>
      <c r="CA41" s="9">
        <v>154.572</v>
      </c>
      <c r="CB41" s="9">
        <v>54.244999999999997</v>
      </c>
      <c r="CC41" s="9">
        <v>316.51900000000001</v>
      </c>
      <c r="CD41" s="9">
        <v>114.92700000000001</v>
      </c>
      <c r="CE41" s="9">
        <v>201.59200000000001</v>
      </c>
      <c r="CF41" s="9">
        <v>314.89299999999997</v>
      </c>
      <c r="CG41" s="9">
        <v>120.255</v>
      </c>
      <c r="CH41" s="9">
        <v>194.63800000000001</v>
      </c>
      <c r="CI41" s="9">
        <v>2328.4119999999998</v>
      </c>
      <c r="CJ41" s="9">
        <v>1230.769</v>
      </c>
      <c r="CK41" s="9">
        <v>1097.643</v>
      </c>
      <c r="CL41" s="9">
        <v>1581.9760000000001</v>
      </c>
      <c r="CM41" s="9">
        <v>1000.503</v>
      </c>
      <c r="CN41" s="9">
        <v>581.47299999999996</v>
      </c>
      <c r="CO41" s="9">
        <v>746.43600000000004</v>
      </c>
      <c r="CP41" s="9">
        <v>230.26599999999999</v>
      </c>
      <c r="CQ41" s="9">
        <v>516.16999999999996</v>
      </c>
      <c r="CR41" s="9">
        <v>341.27800000000002</v>
      </c>
      <c r="CS41" s="9">
        <v>175.661</v>
      </c>
      <c r="CT41" s="9">
        <v>165.61699999999999</v>
      </c>
      <c r="CU41" s="9">
        <v>69.132000000000005</v>
      </c>
      <c r="CV41" s="9">
        <v>43.634</v>
      </c>
      <c r="CW41" s="9">
        <v>25.497</v>
      </c>
      <c r="CX41" s="9">
        <v>29.376999999999999</v>
      </c>
      <c r="CY41" s="9">
        <v>23.184000000000001</v>
      </c>
      <c r="CZ41" s="9">
        <v>6.194</v>
      </c>
      <c r="DA41" s="9">
        <v>17.809999999999999</v>
      </c>
      <c r="DB41" s="9">
        <v>12.952999999999999</v>
      </c>
      <c r="DC41" s="9">
        <v>4.8570000000000002</v>
      </c>
      <c r="DD41" s="9">
        <v>11.567</v>
      </c>
      <c r="DE41" s="9">
        <v>10.23</v>
      </c>
      <c r="DF41" s="9">
        <v>1.337</v>
      </c>
      <c r="DG41" s="9">
        <v>39.753999999999998</v>
      </c>
      <c r="DH41" s="9">
        <v>20.451000000000001</v>
      </c>
      <c r="DI41" s="9">
        <v>19.303999999999998</v>
      </c>
      <c r="DJ41" s="9">
        <v>301.32799999999997</v>
      </c>
      <c r="DK41" s="9">
        <v>149.21700000000001</v>
      </c>
      <c r="DL41" s="9">
        <v>152.11099999999999</v>
      </c>
      <c r="DM41" s="9">
        <v>91.998000000000005</v>
      </c>
      <c r="DN41" s="9">
        <v>62.58</v>
      </c>
      <c r="DO41" s="9">
        <v>29.417999999999999</v>
      </c>
      <c r="DP41" s="9">
        <v>209.33</v>
      </c>
      <c r="DQ41" s="9">
        <v>86.637</v>
      </c>
      <c r="DR41" s="9">
        <v>122.693</v>
      </c>
      <c r="DS41" s="9">
        <v>115.289</v>
      </c>
      <c r="DT41" s="9">
        <v>81.247</v>
      </c>
      <c r="DU41" s="9">
        <v>34.042000000000002</v>
      </c>
      <c r="DV41" s="9">
        <v>225.989</v>
      </c>
      <c r="DW41" s="9">
        <v>94.414000000000001</v>
      </c>
      <c r="DX41" s="9">
        <v>131.57499999999999</v>
      </c>
      <c r="DY41" s="9">
        <v>227.14</v>
      </c>
      <c r="DZ41" s="9">
        <v>99.59</v>
      </c>
      <c r="EA41" s="9">
        <v>127.55</v>
      </c>
      <c r="EB41" s="9">
        <v>813.03099999999995</v>
      </c>
      <c r="EC41" s="9">
        <v>426.209</v>
      </c>
      <c r="ED41" s="9">
        <v>386.82299999999998</v>
      </c>
      <c r="EE41" s="9">
        <v>528.93700000000001</v>
      </c>
      <c r="EF41" s="9">
        <v>338.15899999999999</v>
      </c>
      <c r="EG41" s="9">
        <v>190.77799999999999</v>
      </c>
      <c r="EH41" s="9">
        <v>284.09399999999999</v>
      </c>
      <c r="EI41" s="9">
        <v>88.05</v>
      </c>
      <c r="EJ41" s="9">
        <v>196.04499999999999</v>
      </c>
      <c r="EK41" s="9">
        <v>136.005</v>
      </c>
      <c r="EL41" s="9">
        <v>67.191000000000003</v>
      </c>
      <c r="EM41" s="9">
        <v>68.813999999999993</v>
      </c>
      <c r="EN41" s="9">
        <v>23.975000000000001</v>
      </c>
      <c r="EO41" s="9">
        <v>12.868</v>
      </c>
      <c r="EP41" s="9">
        <v>11.106999999999999</v>
      </c>
      <c r="EQ41" s="9">
        <v>8.7010000000000005</v>
      </c>
      <c r="ER41" s="9">
        <v>6.1050000000000004</v>
      </c>
      <c r="ES41" s="9">
        <v>2.5960000000000001</v>
      </c>
      <c r="ET41" s="9">
        <v>5.516</v>
      </c>
      <c r="EU41" s="9">
        <v>3.9430000000000001</v>
      </c>
      <c r="EV41" s="9">
        <v>1.573</v>
      </c>
      <c r="EW41" s="9">
        <v>3.1850000000000001</v>
      </c>
      <c r="EX41" s="9">
        <v>2.1619999999999999</v>
      </c>
      <c r="EY41" s="9">
        <v>1.0229999999999999</v>
      </c>
      <c r="EZ41" s="9">
        <v>15.273999999999999</v>
      </c>
      <c r="FA41" s="9">
        <v>6.7629999999999999</v>
      </c>
      <c r="FB41" s="9">
        <v>8.51</v>
      </c>
      <c r="FC41" s="9">
        <v>122.51900000000001</v>
      </c>
      <c r="FD41" s="9">
        <v>59.494</v>
      </c>
      <c r="FE41" s="9">
        <v>63.024999999999999</v>
      </c>
      <c r="FF41" s="9">
        <v>36.558999999999997</v>
      </c>
      <c r="FG41" s="9">
        <v>26.88</v>
      </c>
      <c r="FH41" s="9">
        <v>9.6790000000000003</v>
      </c>
      <c r="FI41" s="9">
        <v>85.96</v>
      </c>
      <c r="FJ41" s="9">
        <v>32.613999999999997</v>
      </c>
      <c r="FK41" s="9">
        <v>53.347000000000001</v>
      </c>
      <c r="FL41" s="9">
        <v>43.372</v>
      </c>
      <c r="FM41" s="9">
        <v>31.337</v>
      </c>
      <c r="FN41" s="9">
        <v>12.035</v>
      </c>
      <c r="FO41" s="9">
        <v>92.632999999999996</v>
      </c>
      <c r="FP41" s="9">
        <v>35.854999999999997</v>
      </c>
      <c r="FQ41" s="9">
        <v>56.779000000000003</v>
      </c>
      <c r="FR41" s="9">
        <v>91.475999999999999</v>
      </c>
      <c r="FS41" s="9">
        <v>36.557000000000002</v>
      </c>
      <c r="FT41" s="9">
        <v>54.92</v>
      </c>
      <c r="FU41" s="9">
        <v>1298.92</v>
      </c>
      <c r="FV41" s="9">
        <v>708.08399999999995</v>
      </c>
      <c r="FW41" s="9">
        <v>590.83699999999999</v>
      </c>
      <c r="FX41" s="9">
        <v>877.976</v>
      </c>
      <c r="FY41" s="9">
        <v>583.59500000000003</v>
      </c>
      <c r="FZ41" s="9">
        <v>294.38099999999997</v>
      </c>
      <c r="GA41" s="9">
        <v>420.94400000000002</v>
      </c>
      <c r="GB41" s="9">
        <v>124.489</v>
      </c>
      <c r="GC41" s="9">
        <v>296.45499999999998</v>
      </c>
      <c r="GD41" s="9">
        <v>231.71</v>
      </c>
      <c r="GE41" s="9">
        <v>128.13300000000001</v>
      </c>
      <c r="GF41" s="9">
        <v>103.577</v>
      </c>
      <c r="GG41" s="9">
        <v>40.677</v>
      </c>
      <c r="GH41" s="9">
        <v>25.372</v>
      </c>
      <c r="GI41" s="9">
        <v>15.305</v>
      </c>
      <c r="GJ41" s="9">
        <v>16.366</v>
      </c>
      <c r="GK41" s="9">
        <v>14.185</v>
      </c>
      <c r="GL41" s="9">
        <v>2.181</v>
      </c>
      <c r="GM41" s="9">
        <v>11.196999999999999</v>
      </c>
      <c r="GN41" s="9">
        <v>9.0169999999999995</v>
      </c>
      <c r="GO41" s="9">
        <v>2.181</v>
      </c>
      <c r="GP41" s="9">
        <v>5.1689999999999996</v>
      </c>
      <c r="GQ41" s="9">
        <v>5.1689999999999996</v>
      </c>
      <c r="GR41" s="9">
        <v>0</v>
      </c>
      <c r="GS41" s="9">
        <v>24.311</v>
      </c>
      <c r="GT41" s="9">
        <v>11.186999999999999</v>
      </c>
      <c r="GU41" s="9">
        <v>13.124000000000001</v>
      </c>
      <c r="GV41" s="9">
        <v>214.012</v>
      </c>
      <c r="GW41" s="9">
        <v>115.011</v>
      </c>
      <c r="GX41" s="9">
        <v>99.001000000000005</v>
      </c>
      <c r="GY41" s="9">
        <v>81.338999999999999</v>
      </c>
      <c r="GZ41" s="9">
        <v>64.709000000000003</v>
      </c>
      <c r="HA41" s="9">
        <v>16.631</v>
      </c>
      <c r="HB41" s="9">
        <v>132.673</v>
      </c>
      <c r="HC41" s="9">
        <v>50.302999999999997</v>
      </c>
      <c r="HD41" s="9">
        <v>82.370999999999995</v>
      </c>
      <c r="HE41" s="9">
        <v>91.867999999999995</v>
      </c>
      <c r="HF41" s="9">
        <v>73.814999999999998</v>
      </c>
      <c r="HG41" s="9">
        <v>18.052</v>
      </c>
      <c r="HH41" s="9">
        <v>139.84200000000001</v>
      </c>
      <c r="HI41" s="9">
        <v>54.317999999999998</v>
      </c>
      <c r="HJ41" s="9">
        <v>85.524000000000001</v>
      </c>
      <c r="HK41" s="9">
        <v>143.87100000000001</v>
      </c>
      <c r="HL41" s="9">
        <v>59.319000000000003</v>
      </c>
      <c r="HM41" s="9">
        <v>84.551000000000002</v>
      </c>
      <c r="HN41" s="9">
        <v>241.94200000000001</v>
      </c>
      <c r="HO41" s="9">
        <v>130.059</v>
      </c>
      <c r="HP41" s="9">
        <v>111.883</v>
      </c>
      <c r="HQ41" s="9">
        <v>153.714</v>
      </c>
      <c r="HR41" s="9">
        <v>104.532</v>
      </c>
      <c r="HS41" s="9">
        <v>49.183</v>
      </c>
      <c r="HT41" s="9">
        <v>88.227000000000004</v>
      </c>
      <c r="HU41" s="9">
        <v>25.527000000000001</v>
      </c>
      <c r="HV41" s="9">
        <v>62.7</v>
      </c>
      <c r="HW41" s="9">
        <v>36.905000000000001</v>
      </c>
      <c r="HX41" s="9">
        <v>19.353999999999999</v>
      </c>
      <c r="HY41" s="9">
        <v>17.550999999999998</v>
      </c>
      <c r="HZ41" s="9">
        <v>5.9130000000000003</v>
      </c>
      <c r="IA41" s="9">
        <v>3.093</v>
      </c>
      <c r="IB41" s="9">
        <v>2.82</v>
      </c>
      <c r="IC41" s="9">
        <v>1.9279999999999999</v>
      </c>
      <c r="ID41" s="9">
        <v>1.36</v>
      </c>
      <c r="IE41" s="9">
        <v>0.56799999999999995</v>
      </c>
      <c r="IF41" s="9">
        <v>1.1519999999999999</v>
      </c>
      <c r="IG41" s="9">
        <v>0.93100000000000005</v>
      </c>
      <c r="IH41" s="9">
        <v>0.221</v>
      </c>
      <c r="II41" s="9">
        <v>0.77600000000000002</v>
      </c>
      <c r="IJ41" s="9">
        <v>0.42899999999999999</v>
      </c>
      <c r="IK41" s="9">
        <v>0.34699999999999998</v>
      </c>
      <c r="IL41" s="9">
        <v>3.9849999999999999</v>
      </c>
      <c r="IM41" s="9">
        <v>1.7330000000000001</v>
      </c>
      <c r="IN41" s="9">
        <v>2.2519999999999998</v>
      </c>
      <c r="IO41" s="9">
        <v>33.762</v>
      </c>
      <c r="IP41" s="9">
        <v>17.62</v>
      </c>
      <c r="IQ41" s="9">
        <v>16.143000000000001</v>
      </c>
    </row>
    <row r="42" spans="1:251">
      <c r="A42" s="10">
        <v>42767</v>
      </c>
      <c r="B42" s="9">
        <v>976.16399999999999</v>
      </c>
      <c r="C42" s="9">
        <v>1139.7190000000001</v>
      </c>
      <c r="D42" s="9">
        <v>359.41800000000001</v>
      </c>
      <c r="E42" s="9">
        <v>780.30100000000004</v>
      </c>
      <c r="F42" s="9">
        <v>524.23199999999997</v>
      </c>
      <c r="G42" s="9">
        <v>270.31700000000001</v>
      </c>
      <c r="H42" s="9">
        <v>253.91499999999999</v>
      </c>
      <c r="I42" s="9">
        <v>102.956</v>
      </c>
      <c r="J42" s="9">
        <v>52.93</v>
      </c>
      <c r="K42" s="9">
        <v>50.024999999999999</v>
      </c>
      <c r="L42" s="9">
        <v>39.18</v>
      </c>
      <c r="M42" s="9">
        <v>26.007999999999999</v>
      </c>
      <c r="N42" s="9">
        <v>13.172000000000001</v>
      </c>
      <c r="O42" s="9">
        <v>19.940000000000001</v>
      </c>
      <c r="P42" s="9">
        <v>11.637</v>
      </c>
      <c r="Q42" s="9">
        <v>8.3030000000000008</v>
      </c>
      <c r="R42" s="9">
        <v>19.241</v>
      </c>
      <c r="S42" s="9">
        <v>14.371</v>
      </c>
      <c r="T42" s="9">
        <v>4.87</v>
      </c>
      <c r="U42" s="9">
        <v>63.774999999999999</v>
      </c>
      <c r="V42" s="9">
        <v>26.922000000000001</v>
      </c>
      <c r="W42" s="9">
        <v>36.853000000000002</v>
      </c>
      <c r="X42" s="9">
        <v>470.04199999999997</v>
      </c>
      <c r="Y42" s="9">
        <v>241.52</v>
      </c>
      <c r="Z42" s="9">
        <v>228.52199999999999</v>
      </c>
      <c r="AA42" s="9">
        <v>178.66399999999999</v>
      </c>
      <c r="AB42" s="9">
        <v>132.86000000000001</v>
      </c>
      <c r="AC42" s="9">
        <v>45.805</v>
      </c>
      <c r="AD42" s="9">
        <v>291.37799999999999</v>
      </c>
      <c r="AE42" s="9">
        <v>108.661</v>
      </c>
      <c r="AF42" s="9">
        <v>182.71700000000001</v>
      </c>
      <c r="AG42" s="9">
        <v>206.06200000000001</v>
      </c>
      <c r="AH42" s="9">
        <v>151.47</v>
      </c>
      <c r="AI42" s="9">
        <v>54.591000000000001</v>
      </c>
      <c r="AJ42" s="9">
        <v>318.17</v>
      </c>
      <c r="AK42" s="9">
        <v>118.84699999999999</v>
      </c>
      <c r="AL42" s="9">
        <v>199.32300000000001</v>
      </c>
      <c r="AM42" s="9">
        <v>311.31700000000001</v>
      </c>
      <c r="AN42" s="9">
        <v>120.298</v>
      </c>
      <c r="AO42" s="9">
        <v>191.02</v>
      </c>
      <c r="AP42" s="9">
        <v>3184.1610000000001</v>
      </c>
      <c r="AQ42" s="9">
        <v>1709.432</v>
      </c>
      <c r="AR42" s="9">
        <v>1474.729</v>
      </c>
      <c r="AS42" s="9">
        <v>2141.5680000000002</v>
      </c>
      <c r="AT42" s="9">
        <v>1385.893</v>
      </c>
      <c r="AU42" s="9">
        <v>755.67399999999998</v>
      </c>
      <c r="AV42" s="9">
        <v>1042.5930000000001</v>
      </c>
      <c r="AW42" s="9">
        <v>323.53899999999999</v>
      </c>
      <c r="AX42" s="9">
        <v>719.05499999999995</v>
      </c>
      <c r="AY42" s="9">
        <v>501.70299999999997</v>
      </c>
      <c r="AZ42" s="9">
        <v>265.125</v>
      </c>
      <c r="BA42" s="9">
        <v>236.578</v>
      </c>
      <c r="BB42" s="9">
        <v>95.14</v>
      </c>
      <c r="BC42" s="9">
        <v>51.177</v>
      </c>
      <c r="BD42" s="9">
        <v>43.963000000000001</v>
      </c>
      <c r="BE42" s="9">
        <v>37.131</v>
      </c>
      <c r="BF42" s="9">
        <v>26.193999999999999</v>
      </c>
      <c r="BG42" s="9">
        <v>10.936999999999999</v>
      </c>
      <c r="BH42" s="9">
        <v>17.260999999999999</v>
      </c>
      <c r="BI42" s="9">
        <v>10.641999999999999</v>
      </c>
      <c r="BJ42" s="9">
        <v>6.6189999999999998</v>
      </c>
      <c r="BK42" s="9">
        <v>19.87</v>
      </c>
      <c r="BL42" s="9">
        <v>15.552</v>
      </c>
      <c r="BM42" s="9">
        <v>4.3179999999999996</v>
      </c>
      <c r="BN42" s="9">
        <v>58.009</v>
      </c>
      <c r="BO42" s="9">
        <v>24.983000000000001</v>
      </c>
      <c r="BP42" s="9">
        <v>33.026000000000003</v>
      </c>
      <c r="BQ42" s="9">
        <v>446.18799999999999</v>
      </c>
      <c r="BR42" s="9">
        <v>235.01900000000001</v>
      </c>
      <c r="BS42" s="9">
        <v>211.17</v>
      </c>
      <c r="BT42" s="9">
        <v>164.63200000000001</v>
      </c>
      <c r="BU42" s="9">
        <v>122.77</v>
      </c>
      <c r="BV42" s="9">
        <v>41.863</v>
      </c>
      <c r="BW42" s="9">
        <v>281.55599999999998</v>
      </c>
      <c r="BX42" s="9">
        <v>112.249</v>
      </c>
      <c r="BY42" s="9">
        <v>169.30699999999999</v>
      </c>
      <c r="BZ42" s="9">
        <v>194.73400000000001</v>
      </c>
      <c r="CA42" s="9">
        <v>143.66999999999999</v>
      </c>
      <c r="CB42" s="9">
        <v>51.063000000000002</v>
      </c>
      <c r="CC42" s="9">
        <v>306.96899999999999</v>
      </c>
      <c r="CD42" s="9">
        <v>121.45399999999999</v>
      </c>
      <c r="CE42" s="9">
        <v>185.51499999999999</v>
      </c>
      <c r="CF42" s="9">
        <v>298.81700000000001</v>
      </c>
      <c r="CG42" s="9">
        <v>122.892</v>
      </c>
      <c r="CH42" s="9">
        <v>175.92599999999999</v>
      </c>
      <c r="CI42" s="9">
        <v>2361.0540000000001</v>
      </c>
      <c r="CJ42" s="9">
        <v>1243.952</v>
      </c>
      <c r="CK42" s="9">
        <v>1117.1010000000001</v>
      </c>
      <c r="CL42" s="9">
        <v>1619.104</v>
      </c>
      <c r="CM42" s="9">
        <v>1016.519</v>
      </c>
      <c r="CN42" s="9">
        <v>602.58500000000004</v>
      </c>
      <c r="CO42" s="9">
        <v>741.95</v>
      </c>
      <c r="CP42" s="9">
        <v>227.434</v>
      </c>
      <c r="CQ42" s="9">
        <v>514.51599999999996</v>
      </c>
      <c r="CR42" s="9">
        <v>364.49099999999999</v>
      </c>
      <c r="CS42" s="9">
        <v>194.90799999999999</v>
      </c>
      <c r="CT42" s="9">
        <v>169.584</v>
      </c>
      <c r="CU42" s="9">
        <v>88.843000000000004</v>
      </c>
      <c r="CV42" s="9">
        <v>52.459000000000003</v>
      </c>
      <c r="CW42" s="9">
        <v>36.384</v>
      </c>
      <c r="CX42" s="9">
        <v>42.302999999999997</v>
      </c>
      <c r="CY42" s="9">
        <v>29.492000000000001</v>
      </c>
      <c r="CZ42" s="9">
        <v>12.811999999999999</v>
      </c>
      <c r="DA42" s="9">
        <v>26.123000000000001</v>
      </c>
      <c r="DB42" s="9">
        <v>17.492000000000001</v>
      </c>
      <c r="DC42" s="9">
        <v>8.6310000000000002</v>
      </c>
      <c r="DD42" s="9">
        <v>16.18</v>
      </c>
      <c r="DE42" s="9">
        <v>12</v>
      </c>
      <c r="DF42" s="9">
        <v>4.18</v>
      </c>
      <c r="DG42" s="9">
        <v>46.539000000000001</v>
      </c>
      <c r="DH42" s="9">
        <v>22.966999999999999</v>
      </c>
      <c r="DI42" s="9">
        <v>23.571999999999999</v>
      </c>
      <c r="DJ42" s="9">
        <v>317.42200000000003</v>
      </c>
      <c r="DK42" s="9">
        <v>168.03800000000001</v>
      </c>
      <c r="DL42" s="9">
        <v>149.38300000000001</v>
      </c>
      <c r="DM42" s="9">
        <v>108.262</v>
      </c>
      <c r="DN42" s="9">
        <v>78.754000000000005</v>
      </c>
      <c r="DO42" s="9">
        <v>29.507999999999999</v>
      </c>
      <c r="DP42" s="9">
        <v>209.16</v>
      </c>
      <c r="DQ42" s="9">
        <v>89.284999999999997</v>
      </c>
      <c r="DR42" s="9">
        <v>119.875</v>
      </c>
      <c r="DS42" s="9">
        <v>140.024</v>
      </c>
      <c r="DT42" s="9">
        <v>100.205</v>
      </c>
      <c r="DU42" s="9">
        <v>39.817999999999998</v>
      </c>
      <c r="DV42" s="9">
        <v>224.46700000000001</v>
      </c>
      <c r="DW42" s="9">
        <v>94.701999999999998</v>
      </c>
      <c r="DX42" s="9">
        <v>129.76499999999999</v>
      </c>
      <c r="DY42" s="9">
        <v>235.28299999999999</v>
      </c>
      <c r="DZ42" s="9">
        <v>106.776</v>
      </c>
      <c r="EA42" s="9">
        <v>128.506</v>
      </c>
      <c r="EB42" s="9">
        <v>828.74300000000005</v>
      </c>
      <c r="EC42" s="9">
        <v>434.67</v>
      </c>
      <c r="ED42" s="9">
        <v>394.07299999999998</v>
      </c>
      <c r="EE42" s="9">
        <v>531.04399999999998</v>
      </c>
      <c r="EF42" s="9">
        <v>344.43700000000001</v>
      </c>
      <c r="EG42" s="9">
        <v>186.607</v>
      </c>
      <c r="EH42" s="9">
        <v>297.69900000000001</v>
      </c>
      <c r="EI42" s="9">
        <v>90.233999999999995</v>
      </c>
      <c r="EJ42" s="9">
        <v>207.465</v>
      </c>
      <c r="EK42" s="9">
        <v>142.54400000000001</v>
      </c>
      <c r="EL42" s="9">
        <v>70.268000000000001</v>
      </c>
      <c r="EM42" s="9">
        <v>72.277000000000001</v>
      </c>
      <c r="EN42" s="9">
        <v>25.690999999999999</v>
      </c>
      <c r="EO42" s="9">
        <v>12.877000000000001</v>
      </c>
      <c r="EP42" s="9">
        <v>12.814</v>
      </c>
      <c r="EQ42" s="9">
        <v>8.4250000000000007</v>
      </c>
      <c r="ER42" s="9">
        <v>6.5880000000000001</v>
      </c>
      <c r="ES42" s="9">
        <v>1.837</v>
      </c>
      <c r="ET42" s="9">
        <v>4.7679999999999998</v>
      </c>
      <c r="EU42" s="9">
        <v>3.9780000000000002</v>
      </c>
      <c r="EV42" s="9">
        <v>0.79</v>
      </c>
      <c r="EW42" s="9">
        <v>3.657</v>
      </c>
      <c r="EX42" s="9">
        <v>2.61</v>
      </c>
      <c r="EY42" s="9">
        <v>1.0469999999999999</v>
      </c>
      <c r="EZ42" s="9">
        <v>17.265000000000001</v>
      </c>
      <c r="FA42" s="9">
        <v>6.2889999999999997</v>
      </c>
      <c r="FB42" s="9">
        <v>10.976000000000001</v>
      </c>
      <c r="FC42" s="9">
        <v>126.809</v>
      </c>
      <c r="FD42" s="9">
        <v>61.723999999999997</v>
      </c>
      <c r="FE42" s="9">
        <v>65.084999999999994</v>
      </c>
      <c r="FF42" s="9">
        <v>36.441000000000003</v>
      </c>
      <c r="FG42" s="9">
        <v>26.72</v>
      </c>
      <c r="FH42" s="9">
        <v>9.7210000000000001</v>
      </c>
      <c r="FI42" s="9">
        <v>90.367999999999995</v>
      </c>
      <c r="FJ42" s="9">
        <v>35.003</v>
      </c>
      <c r="FK42" s="9">
        <v>55.365000000000002</v>
      </c>
      <c r="FL42" s="9">
        <v>43.579000000000001</v>
      </c>
      <c r="FM42" s="9">
        <v>32.293999999999997</v>
      </c>
      <c r="FN42" s="9">
        <v>11.285</v>
      </c>
      <c r="FO42" s="9">
        <v>98.965999999999994</v>
      </c>
      <c r="FP42" s="9">
        <v>37.973999999999997</v>
      </c>
      <c r="FQ42" s="9">
        <v>60.991999999999997</v>
      </c>
      <c r="FR42" s="9">
        <v>95.137</v>
      </c>
      <c r="FS42" s="9">
        <v>38.981000000000002</v>
      </c>
      <c r="FT42" s="9">
        <v>56.155000000000001</v>
      </c>
      <c r="FU42" s="9">
        <v>1312.192</v>
      </c>
      <c r="FV42" s="9">
        <v>723.19500000000005</v>
      </c>
      <c r="FW42" s="9">
        <v>588.99800000000005</v>
      </c>
      <c r="FX42" s="9">
        <v>902.89499999999998</v>
      </c>
      <c r="FY42" s="9">
        <v>599.62400000000002</v>
      </c>
      <c r="FZ42" s="9">
        <v>303.27100000000002</v>
      </c>
      <c r="GA42" s="9">
        <v>409.29700000000003</v>
      </c>
      <c r="GB42" s="9">
        <v>123.57</v>
      </c>
      <c r="GC42" s="9">
        <v>285.72699999999998</v>
      </c>
      <c r="GD42" s="9">
        <v>248.643</v>
      </c>
      <c r="GE42" s="9">
        <v>139.559</v>
      </c>
      <c r="GF42" s="9">
        <v>109.08499999999999</v>
      </c>
      <c r="GG42" s="9">
        <v>56.456000000000003</v>
      </c>
      <c r="GH42" s="9">
        <v>34.728000000000002</v>
      </c>
      <c r="GI42" s="9">
        <v>21.728000000000002</v>
      </c>
      <c r="GJ42" s="9">
        <v>26.234999999999999</v>
      </c>
      <c r="GK42" s="9">
        <v>21.573</v>
      </c>
      <c r="GL42" s="9">
        <v>4.6609999999999996</v>
      </c>
      <c r="GM42" s="9">
        <v>14.824</v>
      </c>
      <c r="GN42" s="9">
        <v>11.9</v>
      </c>
      <c r="GO42" s="9">
        <v>2.9249999999999998</v>
      </c>
      <c r="GP42" s="9">
        <v>11.41</v>
      </c>
      <c r="GQ42" s="9">
        <v>9.673</v>
      </c>
      <c r="GR42" s="9">
        <v>1.7370000000000001</v>
      </c>
      <c r="GS42" s="9">
        <v>30.221</v>
      </c>
      <c r="GT42" s="9">
        <v>13.154999999999999</v>
      </c>
      <c r="GU42" s="9">
        <v>17.067</v>
      </c>
      <c r="GV42" s="9">
        <v>220.44300000000001</v>
      </c>
      <c r="GW42" s="9">
        <v>121.47199999999999</v>
      </c>
      <c r="GX42" s="9">
        <v>98.971000000000004</v>
      </c>
      <c r="GY42" s="9">
        <v>86.287999999999997</v>
      </c>
      <c r="GZ42" s="9">
        <v>66.307000000000002</v>
      </c>
      <c r="HA42" s="9">
        <v>19.981000000000002</v>
      </c>
      <c r="HB42" s="9">
        <v>134.155</v>
      </c>
      <c r="HC42" s="9">
        <v>55.164999999999999</v>
      </c>
      <c r="HD42" s="9">
        <v>78.989999999999995</v>
      </c>
      <c r="HE42" s="9">
        <v>103.291</v>
      </c>
      <c r="HF42" s="9">
        <v>80.152000000000001</v>
      </c>
      <c r="HG42" s="9">
        <v>23.14</v>
      </c>
      <c r="HH42" s="9">
        <v>145.352</v>
      </c>
      <c r="HI42" s="9">
        <v>59.406999999999996</v>
      </c>
      <c r="HJ42" s="9">
        <v>85.944999999999993</v>
      </c>
      <c r="HK42" s="9">
        <v>148.97900000000001</v>
      </c>
      <c r="HL42" s="9">
        <v>67.064999999999998</v>
      </c>
      <c r="HM42" s="9">
        <v>81.914000000000001</v>
      </c>
      <c r="HN42" s="9">
        <v>243.661</v>
      </c>
      <c r="HO42" s="9">
        <v>130.232</v>
      </c>
      <c r="HP42" s="9">
        <v>113.429</v>
      </c>
      <c r="HQ42" s="9">
        <v>156.648</v>
      </c>
      <c r="HR42" s="9">
        <v>104.56699999999999</v>
      </c>
      <c r="HS42" s="9">
        <v>52.081000000000003</v>
      </c>
      <c r="HT42" s="9">
        <v>87.012</v>
      </c>
      <c r="HU42" s="9">
        <v>25.664999999999999</v>
      </c>
      <c r="HV42" s="9">
        <v>61.347999999999999</v>
      </c>
      <c r="HW42" s="9">
        <v>37.909999999999997</v>
      </c>
      <c r="HX42" s="9">
        <v>19.643999999999998</v>
      </c>
      <c r="HY42" s="9">
        <v>18.265999999999998</v>
      </c>
      <c r="HZ42" s="9">
        <v>7.266</v>
      </c>
      <c r="IA42" s="9">
        <v>4.25</v>
      </c>
      <c r="IB42" s="9">
        <v>3.016</v>
      </c>
      <c r="IC42" s="9">
        <v>2.7210000000000001</v>
      </c>
      <c r="ID42" s="9">
        <v>2.0590000000000002</v>
      </c>
      <c r="IE42" s="9">
        <v>0.66200000000000003</v>
      </c>
      <c r="IF42" s="9">
        <v>1.216</v>
      </c>
      <c r="IG42" s="9">
        <v>0.90900000000000003</v>
      </c>
      <c r="IH42" s="9">
        <v>0.307</v>
      </c>
      <c r="II42" s="9">
        <v>1.5049999999999999</v>
      </c>
      <c r="IJ42" s="9">
        <v>1.1499999999999999</v>
      </c>
      <c r="IK42" s="9">
        <v>0.35499999999999998</v>
      </c>
      <c r="IL42" s="9">
        <v>4.5449999999999999</v>
      </c>
      <c r="IM42" s="9">
        <v>2.1920000000000002</v>
      </c>
      <c r="IN42" s="9">
        <v>2.3530000000000002</v>
      </c>
      <c r="IO42" s="9">
        <v>33.064999999999998</v>
      </c>
      <c r="IP42" s="9">
        <v>16.654</v>
      </c>
      <c r="IQ42" s="9">
        <v>16.41</v>
      </c>
    </row>
    <row r="43" spans="1:251">
      <c r="A43" s="10">
        <v>42795</v>
      </c>
      <c r="B43" s="9">
        <v>960.88</v>
      </c>
      <c r="C43" s="9">
        <v>1189.454</v>
      </c>
      <c r="D43" s="9">
        <v>376.36599999999999</v>
      </c>
      <c r="E43" s="9">
        <v>813.08799999999997</v>
      </c>
      <c r="F43" s="9">
        <v>508.53100000000001</v>
      </c>
      <c r="G43" s="9">
        <v>269.63499999999999</v>
      </c>
      <c r="H43" s="9">
        <v>238.89699999999999</v>
      </c>
      <c r="I43" s="9">
        <v>97.742000000000004</v>
      </c>
      <c r="J43" s="9">
        <v>54.119</v>
      </c>
      <c r="K43" s="9">
        <v>43.622999999999998</v>
      </c>
      <c r="L43" s="9">
        <v>34.988</v>
      </c>
      <c r="M43" s="9">
        <v>27.934000000000001</v>
      </c>
      <c r="N43" s="9">
        <v>7.0540000000000003</v>
      </c>
      <c r="O43" s="9">
        <v>17.78</v>
      </c>
      <c r="P43" s="9">
        <v>13.231</v>
      </c>
      <c r="Q43" s="9">
        <v>4.548</v>
      </c>
      <c r="R43" s="9">
        <v>17.207999999999998</v>
      </c>
      <c r="S43" s="9">
        <v>14.702</v>
      </c>
      <c r="T43" s="9">
        <v>2.5059999999999998</v>
      </c>
      <c r="U43" s="9">
        <v>62.753999999999998</v>
      </c>
      <c r="V43" s="9">
        <v>26.184999999999999</v>
      </c>
      <c r="W43" s="9">
        <v>36.569000000000003</v>
      </c>
      <c r="X43" s="9">
        <v>442.83600000000001</v>
      </c>
      <c r="Y43" s="9">
        <v>234.18600000000001</v>
      </c>
      <c r="Z43" s="9">
        <v>208.65100000000001</v>
      </c>
      <c r="AA43" s="9">
        <v>161.00399999999999</v>
      </c>
      <c r="AB43" s="9">
        <v>121.482</v>
      </c>
      <c r="AC43" s="9">
        <v>39.521999999999998</v>
      </c>
      <c r="AD43" s="9">
        <v>281.83199999999999</v>
      </c>
      <c r="AE43" s="9">
        <v>112.70399999999999</v>
      </c>
      <c r="AF43" s="9">
        <v>169.12799999999999</v>
      </c>
      <c r="AG43" s="9">
        <v>188.84899999999999</v>
      </c>
      <c r="AH43" s="9">
        <v>143.35</v>
      </c>
      <c r="AI43" s="9">
        <v>45.5</v>
      </c>
      <c r="AJ43" s="9">
        <v>319.68200000000002</v>
      </c>
      <c r="AK43" s="9">
        <v>126.285</v>
      </c>
      <c r="AL43" s="9">
        <v>193.39699999999999</v>
      </c>
      <c r="AM43" s="9">
        <v>299.61200000000002</v>
      </c>
      <c r="AN43" s="9">
        <v>125.935</v>
      </c>
      <c r="AO43" s="9">
        <v>173.67699999999999</v>
      </c>
      <c r="AP43" s="9">
        <v>3165.7469999999998</v>
      </c>
      <c r="AQ43" s="9">
        <v>1695.7750000000001</v>
      </c>
      <c r="AR43" s="9">
        <v>1469.973</v>
      </c>
      <c r="AS43" s="9">
        <v>2131.7280000000001</v>
      </c>
      <c r="AT43" s="9">
        <v>1368.788</v>
      </c>
      <c r="AU43" s="9">
        <v>762.93899999999996</v>
      </c>
      <c r="AV43" s="9">
        <v>1034.02</v>
      </c>
      <c r="AW43" s="9">
        <v>326.98599999999999</v>
      </c>
      <c r="AX43" s="9">
        <v>707.03300000000002</v>
      </c>
      <c r="AY43" s="9">
        <v>493.34800000000001</v>
      </c>
      <c r="AZ43" s="9">
        <v>261.892</v>
      </c>
      <c r="BA43" s="9">
        <v>231.45500000000001</v>
      </c>
      <c r="BB43" s="9">
        <v>93.53</v>
      </c>
      <c r="BC43" s="9">
        <v>53.622</v>
      </c>
      <c r="BD43" s="9">
        <v>39.908000000000001</v>
      </c>
      <c r="BE43" s="9">
        <v>30.981000000000002</v>
      </c>
      <c r="BF43" s="9">
        <v>23.722000000000001</v>
      </c>
      <c r="BG43" s="9">
        <v>7.26</v>
      </c>
      <c r="BH43" s="9">
        <v>15.951000000000001</v>
      </c>
      <c r="BI43" s="9">
        <v>12.624000000000001</v>
      </c>
      <c r="BJ43" s="9">
        <v>3.327</v>
      </c>
      <c r="BK43" s="9">
        <v>15.031000000000001</v>
      </c>
      <c r="BL43" s="9">
        <v>11.098000000000001</v>
      </c>
      <c r="BM43" s="9">
        <v>3.9329999999999998</v>
      </c>
      <c r="BN43" s="9">
        <v>62.548999999999999</v>
      </c>
      <c r="BO43" s="9">
        <v>29.901</v>
      </c>
      <c r="BP43" s="9">
        <v>32.648000000000003</v>
      </c>
      <c r="BQ43" s="9">
        <v>438.70600000000002</v>
      </c>
      <c r="BR43" s="9">
        <v>231.143</v>
      </c>
      <c r="BS43" s="9">
        <v>207.56299999999999</v>
      </c>
      <c r="BT43" s="9">
        <v>163.208</v>
      </c>
      <c r="BU43" s="9">
        <v>123.749</v>
      </c>
      <c r="BV43" s="9">
        <v>39.459000000000003</v>
      </c>
      <c r="BW43" s="9">
        <v>275.49799999999999</v>
      </c>
      <c r="BX43" s="9">
        <v>107.393</v>
      </c>
      <c r="BY43" s="9">
        <v>168.10499999999999</v>
      </c>
      <c r="BZ43" s="9">
        <v>188.69300000000001</v>
      </c>
      <c r="CA43" s="9">
        <v>142.84100000000001</v>
      </c>
      <c r="CB43" s="9">
        <v>45.851999999999997</v>
      </c>
      <c r="CC43" s="9">
        <v>304.65499999999997</v>
      </c>
      <c r="CD43" s="9">
        <v>119.05200000000001</v>
      </c>
      <c r="CE43" s="9">
        <v>185.60300000000001</v>
      </c>
      <c r="CF43" s="9">
        <v>291.44900000000001</v>
      </c>
      <c r="CG43" s="9">
        <v>120.017</v>
      </c>
      <c r="CH43" s="9">
        <v>171.43199999999999</v>
      </c>
      <c r="CI43" s="9">
        <v>2375.7919999999999</v>
      </c>
      <c r="CJ43" s="9">
        <v>1245.472</v>
      </c>
      <c r="CK43" s="9">
        <v>1130.319</v>
      </c>
      <c r="CL43" s="9">
        <v>1627.1679999999999</v>
      </c>
      <c r="CM43" s="9">
        <v>1013.287</v>
      </c>
      <c r="CN43" s="9">
        <v>613.88099999999997</v>
      </c>
      <c r="CO43" s="9">
        <v>748.62400000000002</v>
      </c>
      <c r="CP43" s="9">
        <v>232.185</v>
      </c>
      <c r="CQ43" s="9">
        <v>516.43899999999996</v>
      </c>
      <c r="CR43" s="9">
        <v>344.09899999999999</v>
      </c>
      <c r="CS43" s="9">
        <v>182.64599999999999</v>
      </c>
      <c r="CT43" s="9">
        <v>161.452</v>
      </c>
      <c r="CU43" s="9">
        <v>86.789000000000001</v>
      </c>
      <c r="CV43" s="9">
        <v>53.344000000000001</v>
      </c>
      <c r="CW43" s="9">
        <v>33.445999999999998</v>
      </c>
      <c r="CX43" s="9">
        <v>32.768999999999998</v>
      </c>
      <c r="CY43" s="9">
        <v>26.683</v>
      </c>
      <c r="CZ43" s="9">
        <v>6.0869999999999997</v>
      </c>
      <c r="DA43" s="9">
        <v>23.218</v>
      </c>
      <c r="DB43" s="9">
        <v>18.158999999999999</v>
      </c>
      <c r="DC43" s="9">
        <v>5.0590000000000002</v>
      </c>
      <c r="DD43" s="9">
        <v>9.5510000000000002</v>
      </c>
      <c r="DE43" s="9">
        <v>8.5239999999999991</v>
      </c>
      <c r="DF43" s="9">
        <v>1.0269999999999999</v>
      </c>
      <c r="DG43" s="9">
        <v>54.02</v>
      </c>
      <c r="DH43" s="9">
        <v>26.661000000000001</v>
      </c>
      <c r="DI43" s="9">
        <v>27.359000000000002</v>
      </c>
      <c r="DJ43" s="9">
        <v>303.077</v>
      </c>
      <c r="DK43" s="9">
        <v>157.55099999999999</v>
      </c>
      <c r="DL43" s="9">
        <v>145.52600000000001</v>
      </c>
      <c r="DM43" s="9">
        <v>107.479</v>
      </c>
      <c r="DN43" s="9">
        <v>78.828999999999994</v>
      </c>
      <c r="DO43" s="9">
        <v>28.651</v>
      </c>
      <c r="DP43" s="9">
        <v>195.59800000000001</v>
      </c>
      <c r="DQ43" s="9">
        <v>78.722999999999999</v>
      </c>
      <c r="DR43" s="9">
        <v>116.875</v>
      </c>
      <c r="DS43" s="9">
        <v>128.51400000000001</v>
      </c>
      <c r="DT43" s="9">
        <v>95.033000000000001</v>
      </c>
      <c r="DU43" s="9">
        <v>33.481000000000002</v>
      </c>
      <c r="DV43" s="9">
        <v>215.58500000000001</v>
      </c>
      <c r="DW43" s="9">
        <v>87.613</v>
      </c>
      <c r="DX43" s="9">
        <v>127.97199999999999</v>
      </c>
      <c r="DY43" s="9">
        <v>218.816</v>
      </c>
      <c r="DZ43" s="9">
        <v>96.882000000000005</v>
      </c>
      <c r="EA43" s="9">
        <v>121.935</v>
      </c>
      <c r="EB43" s="9">
        <v>826.24800000000005</v>
      </c>
      <c r="EC43" s="9">
        <v>437.18</v>
      </c>
      <c r="ED43" s="9">
        <v>389.06799999999998</v>
      </c>
      <c r="EE43" s="9">
        <v>531.14599999999996</v>
      </c>
      <c r="EF43" s="9">
        <v>348.67899999999997</v>
      </c>
      <c r="EG43" s="9">
        <v>182.46700000000001</v>
      </c>
      <c r="EH43" s="9">
        <v>295.10199999999998</v>
      </c>
      <c r="EI43" s="9">
        <v>88.501000000000005</v>
      </c>
      <c r="EJ43" s="9">
        <v>206.601</v>
      </c>
      <c r="EK43" s="9">
        <v>136.9</v>
      </c>
      <c r="EL43" s="9">
        <v>66.5</v>
      </c>
      <c r="EM43" s="9">
        <v>70.400000000000006</v>
      </c>
      <c r="EN43" s="9">
        <v>30.102</v>
      </c>
      <c r="EO43" s="9">
        <v>16.332000000000001</v>
      </c>
      <c r="EP43" s="9">
        <v>13.77</v>
      </c>
      <c r="EQ43" s="9">
        <v>9.9830000000000005</v>
      </c>
      <c r="ER43" s="9">
        <v>8.173</v>
      </c>
      <c r="ES43" s="9">
        <v>1.81</v>
      </c>
      <c r="ET43" s="9">
        <v>5.617</v>
      </c>
      <c r="EU43" s="9">
        <v>4.0910000000000002</v>
      </c>
      <c r="EV43" s="9">
        <v>1.526</v>
      </c>
      <c r="EW43" s="9">
        <v>4.3659999999999997</v>
      </c>
      <c r="EX43" s="9">
        <v>4.0830000000000002</v>
      </c>
      <c r="EY43" s="9">
        <v>0.28299999999999997</v>
      </c>
      <c r="EZ43" s="9">
        <v>20.119</v>
      </c>
      <c r="FA43" s="9">
        <v>8.1579999999999995</v>
      </c>
      <c r="FB43" s="9">
        <v>11.96</v>
      </c>
      <c r="FC43" s="9">
        <v>118.997</v>
      </c>
      <c r="FD43" s="9">
        <v>55.725999999999999</v>
      </c>
      <c r="FE43" s="9">
        <v>63.271000000000001</v>
      </c>
      <c r="FF43" s="9">
        <v>35.502000000000002</v>
      </c>
      <c r="FG43" s="9">
        <v>27.17</v>
      </c>
      <c r="FH43" s="9">
        <v>8.3320000000000007</v>
      </c>
      <c r="FI43" s="9">
        <v>83.495000000000005</v>
      </c>
      <c r="FJ43" s="9">
        <v>28.556000000000001</v>
      </c>
      <c r="FK43" s="9">
        <v>54.939</v>
      </c>
      <c r="FL43" s="9">
        <v>43.094000000000001</v>
      </c>
      <c r="FM43" s="9">
        <v>33.418999999999997</v>
      </c>
      <c r="FN43" s="9">
        <v>9.6750000000000007</v>
      </c>
      <c r="FO43" s="9">
        <v>93.805000000000007</v>
      </c>
      <c r="FP43" s="9">
        <v>33.081000000000003</v>
      </c>
      <c r="FQ43" s="9">
        <v>60.723999999999997</v>
      </c>
      <c r="FR43" s="9">
        <v>89.111999999999995</v>
      </c>
      <c r="FS43" s="9">
        <v>32.646999999999998</v>
      </c>
      <c r="FT43" s="9">
        <v>56.466000000000001</v>
      </c>
      <c r="FU43" s="9">
        <v>1310.9739999999999</v>
      </c>
      <c r="FV43" s="9">
        <v>723.971</v>
      </c>
      <c r="FW43" s="9">
        <v>587.00300000000004</v>
      </c>
      <c r="FX43" s="9">
        <v>898.24800000000005</v>
      </c>
      <c r="FY43" s="9">
        <v>594.19500000000005</v>
      </c>
      <c r="FZ43" s="9">
        <v>304.053</v>
      </c>
      <c r="GA43" s="9">
        <v>412.72500000000002</v>
      </c>
      <c r="GB43" s="9">
        <v>129.77600000000001</v>
      </c>
      <c r="GC43" s="9">
        <v>282.95</v>
      </c>
      <c r="GD43" s="9">
        <v>234.05199999999999</v>
      </c>
      <c r="GE43" s="9">
        <v>126.855</v>
      </c>
      <c r="GF43" s="9">
        <v>107.196</v>
      </c>
      <c r="GG43" s="9">
        <v>44.368000000000002</v>
      </c>
      <c r="GH43" s="9">
        <v>27.713000000000001</v>
      </c>
      <c r="GI43" s="9">
        <v>16.655000000000001</v>
      </c>
      <c r="GJ43" s="9">
        <v>19.788</v>
      </c>
      <c r="GK43" s="9">
        <v>17.992000000000001</v>
      </c>
      <c r="GL43" s="9">
        <v>1.796</v>
      </c>
      <c r="GM43" s="9">
        <v>12.775</v>
      </c>
      <c r="GN43" s="9">
        <v>11.981999999999999</v>
      </c>
      <c r="GO43" s="9">
        <v>0.79300000000000004</v>
      </c>
      <c r="GP43" s="9">
        <v>7.0129999999999999</v>
      </c>
      <c r="GQ43" s="9">
        <v>6.01</v>
      </c>
      <c r="GR43" s="9">
        <v>1.0029999999999999</v>
      </c>
      <c r="GS43" s="9">
        <v>24.58</v>
      </c>
      <c r="GT43" s="9">
        <v>9.7210000000000001</v>
      </c>
      <c r="GU43" s="9">
        <v>14.859</v>
      </c>
      <c r="GV43" s="9">
        <v>212.65299999999999</v>
      </c>
      <c r="GW43" s="9">
        <v>114.093</v>
      </c>
      <c r="GX43" s="9">
        <v>98.56</v>
      </c>
      <c r="GY43" s="9">
        <v>81.766000000000005</v>
      </c>
      <c r="GZ43" s="9">
        <v>62.098999999999997</v>
      </c>
      <c r="HA43" s="9">
        <v>19.666</v>
      </c>
      <c r="HB43" s="9">
        <v>130.887</v>
      </c>
      <c r="HC43" s="9">
        <v>51.993000000000002</v>
      </c>
      <c r="HD43" s="9">
        <v>78.894000000000005</v>
      </c>
      <c r="HE43" s="9">
        <v>92.239000000000004</v>
      </c>
      <c r="HF43" s="9">
        <v>71.569000000000003</v>
      </c>
      <c r="HG43" s="9">
        <v>20.67</v>
      </c>
      <c r="HH43" s="9">
        <v>141.81299999999999</v>
      </c>
      <c r="HI43" s="9">
        <v>55.286000000000001</v>
      </c>
      <c r="HJ43" s="9">
        <v>86.527000000000001</v>
      </c>
      <c r="HK43" s="9">
        <v>143.66200000000001</v>
      </c>
      <c r="HL43" s="9">
        <v>63.975000000000001</v>
      </c>
      <c r="HM43" s="9">
        <v>79.686000000000007</v>
      </c>
      <c r="HN43" s="9">
        <v>246.07599999999999</v>
      </c>
      <c r="HO43" s="9">
        <v>129.31</v>
      </c>
      <c r="HP43" s="9">
        <v>116.76600000000001</v>
      </c>
      <c r="HQ43" s="9">
        <v>155.94999999999999</v>
      </c>
      <c r="HR43" s="9">
        <v>102.554</v>
      </c>
      <c r="HS43" s="9">
        <v>53.396999999999998</v>
      </c>
      <c r="HT43" s="9">
        <v>90.126000000000005</v>
      </c>
      <c r="HU43" s="9">
        <v>26.756</v>
      </c>
      <c r="HV43" s="9">
        <v>63.369</v>
      </c>
      <c r="HW43" s="9">
        <v>38.045999999999999</v>
      </c>
      <c r="HX43" s="9">
        <v>17.891999999999999</v>
      </c>
      <c r="HY43" s="9">
        <v>20.154</v>
      </c>
      <c r="HZ43" s="9">
        <v>6.87</v>
      </c>
      <c r="IA43" s="9">
        <v>2.9239999999999999</v>
      </c>
      <c r="IB43" s="9">
        <v>3.9460000000000002</v>
      </c>
      <c r="IC43" s="9">
        <v>1.788</v>
      </c>
      <c r="ID43" s="9">
        <v>0.99199999999999999</v>
      </c>
      <c r="IE43" s="9">
        <v>0.79600000000000004</v>
      </c>
      <c r="IF43" s="9">
        <v>0.64800000000000002</v>
      </c>
      <c r="IG43" s="9">
        <v>0.54400000000000004</v>
      </c>
      <c r="IH43" s="9">
        <v>0.105</v>
      </c>
      <c r="II43" s="9">
        <v>1.1399999999999999</v>
      </c>
      <c r="IJ43" s="9">
        <v>0.44900000000000001</v>
      </c>
      <c r="IK43" s="9">
        <v>0.69099999999999995</v>
      </c>
      <c r="IL43" s="9">
        <v>5.0819999999999999</v>
      </c>
      <c r="IM43" s="9">
        <v>1.9319999999999999</v>
      </c>
      <c r="IN43" s="9">
        <v>3.1509999999999998</v>
      </c>
      <c r="IO43" s="9">
        <v>34.488999999999997</v>
      </c>
      <c r="IP43" s="9">
        <v>16.254000000000001</v>
      </c>
      <c r="IQ43" s="9">
        <v>18.236000000000001</v>
      </c>
    </row>
    <row r="44" spans="1:251">
      <c r="A44" s="10">
        <v>42826</v>
      </c>
      <c r="B44" s="9">
        <v>956.48299999999995</v>
      </c>
      <c r="C44" s="9">
        <v>1216.8309999999999</v>
      </c>
      <c r="D44" s="9">
        <v>401.44600000000003</v>
      </c>
      <c r="E44" s="9">
        <v>815.38499999999999</v>
      </c>
      <c r="F44" s="9">
        <v>540.34699999999998</v>
      </c>
      <c r="G44" s="9">
        <v>276.85500000000002</v>
      </c>
      <c r="H44" s="9">
        <v>263.49299999999999</v>
      </c>
      <c r="I44" s="9">
        <v>82.057000000000002</v>
      </c>
      <c r="J44" s="9">
        <v>43.055</v>
      </c>
      <c r="K44" s="9">
        <v>39.000999999999998</v>
      </c>
      <c r="L44" s="9">
        <v>24.632000000000001</v>
      </c>
      <c r="M44" s="9">
        <v>16.872</v>
      </c>
      <c r="N44" s="9">
        <v>7.76</v>
      </c>
      <c r="O44" s="9">
        <v>16.751000000000001</v>
      </c>
      <c r="P44" s="9">
        <v>12.073</v>
      </c>
      <c r="Q44" s="9">
        <v>4.6790000000000003</v>
      </c>
      <c r="R44" s="9">
        <v>7.88</v>
      </c>
      <c r="S44" s="9">
        <v>4.7990000000000004</v>
      </c>
      <c r="T44" s="9">
        <v>3.081</v>
      </c>
      <c r="U44" s="9">
        <v>57.424999999999997</v>
      </c>
      <c r="V44" s="9">
        <v>26.183</v>
      </c>
      <c r="W44" s="9">
        <v>31.242000000000001</v>
      </c>
      <c r="X44" s="9">
        <v>492.79500000000002</v>
      </c>
      <c r="Y44" s="9">
        <v>251.67699999999999</v>
      </c>
      <c r="Z44" s="9">
        <v>241.11799999999999</v>
      </c>
      <c r="AA44" s="9">
        <v>164.55199999999999</v>
      </c>
      <c r="AB44" s="9">
        <v>126.155</v>
      </c>
      <c r="AC44" s="9">
        <v>38.396999999999998</v>
      </c>
      <c r="AD44" s="9">
        <v>328.24299999999999</v>
      </c>
      <c r="AE44" s="9">
        <v>125.523</v>
      </c>
      <c r="AF44" s="9">
        <v>202.72</v>
      </c>
      <c r="AG44" s="9">
        <v>183.15</v>
      </c>
      <c r="AH44" s="9">
        <v>138.09299999999999</v>
      </c>
      <c r="AI44" s="9">
        <v>45.058</v>
      </c>
      <c r="AJ44" s="9">
        <v>357.197</v>
      </c>
      <c r="AK44" s="9">
        <v>138.762</v>
      </c>
      <c r="AL44" s="9">
        <v>218.435</v>
      </c>
      <c r="AM44" s="9">
        <v>344.99400000000003</v>
      </c>
      <c r="AN44" s="9">
        <v>137.596</v>
      </c>
      <c r="AO44" s="9">
        <v>207.399</v>
      </c>
      <c r="AP44" s="9">
        <v>3182.7080000000001</v>
      </c>
      <c r="AQ44" s="9">
        <v>1707.3720000000001</v>
      </c>
      <c r="AR44" s="9">
        <v>1475.336</v>
      </c>
      <c r="AS44" s="9">
        <v>2110.8270000000002</v>
      </c>
      <c r="AT44" s="9">
        <v>1360.269</v>
      </c>
      <c r="AU44" s="9">
        <v>750.55799999999999</v>
      </c>
      <c r="AV44" s="9">
        <v>1071.8810000000001</v>
      </c>
      <c r="AW44" s="9">
        <v>347.10399999999998</v>
      </c>
      <c r="AX44" s="9">
        <v>724.77700000000004</v>
      </c>
      <c r="AY44" s="9">
        <v>476.43400000000003</v>
      </c>
      <c r="AZ44" s="9">
        <v>244.04900000000001</v>
      </c>
      <c r="BA44" s="9">
        <v>232.38499999999999</v>
      </c>
      <c r="BB44" s="9">
        <v>80.682000000000002</v>
      </c>
      <c r="BC44" s="9">
        <v>41.570999999999998</v>
      </c>
      <c r="BD44" s="9">
        <v>39.11</v>
      </c>
      <c r="BE44" s="9">
        <v>26.67</v>
      </c>
      <c r="BF44" s="9">
        <v>18.788</v>
      </c>
      <c r="BG44" s="9">
        <v>7.8819999999999997</v>
      </c>
      <c r="BH44" s="9">
        <v>14.023</v>
      </c>
      <c r="BI44" s="9">
        <v>10.750999999999999</v>
      </c>
      <c r="BJ44" s="9">
        <v>3.2730000000000001</v>
      </c>
      <c r="BK44" s="9">
        <v>12.647</v>
      </c>
      <c r="BL44" s="9">
        <v>8.0370000000000008</v>
      </c>
      <c r="BM44" s="9">
        <v>4.609</v>
      </c>
      <c r="BN44" s="9">
        <v>54.011000000000003</v>
      </c>
      <c r="BO44" s="9">
        <v>22.783999999999999</v>
      </c>
      <c r="BP44" s="9">
        <v>31.228000000000002</v>
      </c>
      <c r="BQ44" s="9">
        <v>434.53399999999999</v>
      </c>
      <c r="BR44" s="9">
        <v>224.108</v>
      </c>
      <c r="BS44" s="9">
        <v>210.42599999999999</v>
      </c>
      <c r="BT44" s="9">
        <v>156.92400000000001</v>
      </c>
      <c r="BU44" s="9">
        <v>110.51</v>
      </c>
      <c r="BV44" s="9">
        <v>46.414000000000001</v>
      </c>
      <c r="BW44" s="9">
        <v>277.61</v>
      </c>
      <c r="BX44" s="9">
        <v>113.598</v>
      </c>
      <c r="BY44" s="9">
        <v>164.012</v>
      </c>
      <c r="BZ44" s="9">
        <v>176.76300000000001</v>
      </c>
      <c r="CA44" s="9">
        <v>124.392</v>
      </c>
      <c r="CB44" s="9">
        <v>52.371000000000002</v>
      </c>
      <c r="CC44" s="9">
        <v>299.67200000000003</v>
      </c>
      <c r="CD44" s="9">
        <v>119.657</v>
      </c>
      <c r="CE44" s="9">
        <v>180.01499999999999</v>
      </c>
      <c r="CF44" s="9">
        <v>291.63400000000001</v>
      </c>
      <c r="CG44" s="9">
        <v>124.349</v>
      </c>
      <c r="CH44" s="9">
        <v>167.285</v>
      </c>
      <c r="CI44" s="9">
        <v>2399.41</v>
      </c>
      <c r="CJ44" s="9">
        <v>1268.653</v>
      </c>
      <c r="CK44" s="9">
        <v>1130.758</v>
      </c>
      <c r="CL44" s="9">
        <v>1646.578</v>
      </c>
      <c r="CM44" s="9">
        <v>1035.7919999999999</v>
      </c>
      <c r="CN44" s="9">
        <v>610.78599999999994</v>
      </c>
      <c r="CO44" s="9">
        <v>752.83299999999997</v>
      </c>
      <c r="CP44" s="9">
        <v>232.86099999999999</v>
      </c>
      <c r="CQ44" s="9">
        <v>519.97199999999998</v>
      </c>
      <c r="CR44" s="9">
        <v>341.53</v>
      </c>
      <c r="CS44" s="9">
        <v>184.071</v>
      </c>
      <c r="CT44" s="9">
        <v>157.459</v>
      </c>
      <c r="CU44" s="9">
        <v>62.295000000000002</v>
      </c>
      <c r="CV44" s="9">
        <v>34.637999999999998</v>
      </c>
      <c r="CW44" s="9">
        <v>27.657</v>
      </c>
      <c r="CX44" s="9">
        <v>20.359000000000002</v>
      </c>
      <c r="CY44" s="9">
        <v>14.847</v>
      </c>
      <c r="CZ44" s="9">
        <v>5.5129999999999999</v>
      </c>
      <c r="DA44" s="9">
        <v>11.178000000000001</v>
      </c>
      <c r="DB44" s="9">
        <v>7.5069999999999997</v>
      </c>
      <c r="DC44" s="9">
        <v>3.6720000000000002</v>
      </c>
      <c r="DD44" s="9">
        <v>9.1809999999999992</v>
      </c>
      <c r="DE44" s="9">
        <v>7.34</v>
      </c>
      <c r="DF44" s="9">
        <v>1.841</v>
      </c>
      <c r="DG44" s="9">
        <v>41.936</v>
      </c>
      <c r="DH44" s="9">
        <v>19.791</v>
      </c>
      <c r="DI44" s="9">
        <v>22.145</v>
      </c>
      <c r="DJ44" s="9">
        <v>305.71699999999998</v>
      </c>
      <c r="DK44" s="9">
        <v>164.97</v>
      </c>
      <c r="DL44" s="9">
        <v>140.74700000000001</v>
      </c>
      <c r="DM44" s="9">
        <v>120.762</v>
      </c>
      <c r="DN44" s="9">
        <v>91.799000000000007</v>
      </c>
      <c r="DO44" s="9">
        <v>28.963000000000001</v>
      </c>
      <c r="DP44" s="9">
        <v>184.95500000000001</v>
      </c>
      <c r="DQ44" s="9">
        <v>73.171000000000006</v>
      </c>
      <c r="DR44" s="9">
        <v>111.78400000000001</v>
      </c>
      <c r="DS44" s="9">
        <v>136.52500000000001</v>
      </c>
      <c r="DT44" s="9">
        <v>102.414</v>
      </c>
      <c r="DU44" s="9">
        <v>34.110999999999997</v>
      </c>
      <c r="DV44" s="9">
        <v>205.005</v>
      </c>
      <c r="DW44" s="9">
        <v>81.656999999999996</v>
      </c>
      <c r="DX44" s="9">
        <v>123.348</v>
      </c>
      <c r="DY44" s="9">
        <v>196.13399999999999</v>
      </c>
      <c r="DZ44" s="9">
        <v>80.677999999999997</v>
      </c>
      <c r="EA44" s="9">
        <v>115.456</v>
      </c>
      <c r="EB44" s="9">
        <v>821.70699999999999</v>
      </c>
      <c r="EC44" s="9">
        <v>438.245</v>
      </c>
      <c r="ED44" s="9">
        <v>383.46100000000001</v>
      </c>
      <c r="EE44" s="9">
        <v>533.37300000000005</v>
      </c>
      <c r="EF44" s="9">
        <v>349.73899999999998</v>
      </c>
      <c r="EG44" s="9">
        <v>183.63399999999999</v>
      </c>
      <c r="EH44" s="9">
        <v>288.334</v>
      </c>
      <c r="EI44" s="9">
        <v>88.506</v>
      </c>
      <c r="EJ44" s="9">
        <v>199.828</v>
      </c>
      <c r="EK44" s="9">
        <v>130.62200000000001</v>
      </c>
      <c r="EL44" s="9">
        <v>62.542000000000002</v>
      </c>
      <c r="EM44" s="9">
        <v>68.08</v>
      </c>
      <c r="EN44" s="9">
        <v>24.882999999999999</v>
      </c>
      <c r="EO44" s="9">
        <v>14.26</v>
      </c>
      <c r="EP44" s="9">
        <v>10.622999999999999</v>
      </c>
      <c r="EQ44" s="9">
        <v>7.55</v>
      </c>
      <c r="ER44" s="9">
        <v>6.0110000000000001</v>
      </c>
      <c r="ES44" s="9">
        <v>1.5389999999999999</v>
      </c>
      <c r="ET44" s="9">
        <v>4.8209999999999997</v>
      </c>
      <c r="EU44" s="9">
        <v>3.5139999999999998</v>
      </c>
      <c r="EV44" s="9">
        <v>1.3069999999999999</v>
      </c>
      <c r="EW44" s="9">
        <v>2.7290000000000001</v>
      </c>
      <c r="EX44" s="9">
        <v>2.4969999999999999</v>
      </c>
      <c r="EY44" s="9">
        <v>0.23200000000000001</v>
      </c>
      <c r="EZ44" s="9">
        <v>17.332999999999998</v>
      </c>
      <c r="FA44" s="9">
        <v>8.2490000000000006</v>
      </c>
      <c r="FB44" s="9">
        <v>9.0839999999999996</v>
      </c>
      <c r="FC44" s="9">
        <v>117.383</v>
      </c>
      <c r="FD44" s="9">
        <v>53.756999999999998</v>
      </c>
      <c r="FE44" s="9">
        <v>63.625999999999998</v>
      </c>
      <c r="FF44" s="9">
        <v>35.97</v>
      </c>
      <c r="FG44" s="9">
        <v>25.408000000000001</v>
      </c>
      <c r="FH44" s="9">
        <v>10.561999999999999</v>
      </c>
      <c r="FI44" s="9">
        <v>81.412999999999997</v>
      </c>
      <c r="FJ44" s="9">
        <v>28.347999999999999</v>
      </c>
      <c r="FK44" s="9">
        <v>53.064</v>
      </c>
      <c r="FL44" s="9">
        <v>41.92</v>
      </c>
      <c r="FM44" s="9">
        <v>30.544</v>
      </c>
      <c r="FN44" s="9">
        <v>11.377000000000001</v>
      </c>
      <c r="FO44" s="9">
        <v>88.700999999999993</v>
      </c>
      <c r="FP44" s="9">
        <v>31.998000000000001</v>
      </c>
      <c r="FQ44" s="9">
        <v>56.703000000000003</v>
      </c>
      <c r="FR44" s="9">
        <v>86.233999999999995</v>
      </c>
      <c r="FS44" s="9">
        <v>31.861999999999998</v>
      </c>
      <c r="FT44" s="9">
        <v>54.372</v>
      </c>
      <c r="FU44" s="9">
        <v>1322.076</v>
      </c>
      <c r="FV44" s="9">
        <v>727.13900000000001</v>
      </c>
      <c r="FW44" s="9">
        <v>594.93700000000001</v>
      </c>
      <c r="FX44" s="9">
        <v>903.30399999999997</v>
      </c>
      <c r="FY44" s="9">
        <v>595.50400000000002</v>
      </c>
      <c r="FZ44" s="9">
        <v>307.79899999999998</v>
      </c>
      <c r="GA44" s="9">
        <v>418.77199999999999</v>
      </c>
      <c r="GB44" s="9">
        <v>131.63399999999999</v>
      </c>
      <c r="GC44" s="9">
        <v>287.13799999999998</v>
      </c>
      <c r="GD44" s="9">
        <v>230.983</v>
      </c>
      <c r="GE44" s="9">
        <v>122.023</v>
      </c>
      <c r="GF44" s="9">
        <v>108.96</v>
      </c>
      <c r="GG44" s="9">
        <v>31.454000000000001</v>
      </c>
      <c r="GH44" s="9">
        <v>18.454999999999998</v>
      </c>
      <c r="GI44" s="9">
        <v>12.999000000000001</v>
      </c>
      <c r="GJ44" s="9">
        <v>12.813000000000001</v>
      </c>
      <c r="GK44" s="9">
        <v>10.704000000000001</v>
      </c>
      <c r="GL44" s="9">
        <v>2.109</v>
      </c>
      <c r="GM44" s="9">
        <v>9.8670000000000009</v>
      </c>
      <c r="GN44" s="9">
        <v>8.4789999999999992</v>
      </c>
      <c r="GO44" s="9">
        <v>1.389</v>
      </c>
      <c r="GP44" s="9">
        <v>2.9460000000000002</v>
      </c>
      <c r="GQ44" s="9">
        <v>2.2250000000000001</v>
      </c>
      <c r="GR44" s="9">
        <v>0.72099999999999997</v>
      </c>
      <c r="GS44" s="9">
        <v>18.640999999999998</v>
      </c>
      <c r="GT44" s="9">
        <v>7.7510000000000003</v>
      </c>
      <c r="GU44" s="9">
        <v>10.89</v>
      </c>
      <c r="GV44" s="9">
        <v>219.09899999999999</v>
      </c>
      <c r="GW44" s="9">
        <v>115.002</v>
      </c>
      <c r="GX44" s="9">
        <v>104.09699999999999</v>
      </c>
      <c r="GY44" s="9">
        <v>86.460999999999999</v>
      </c>
      <c r="GZ44" s="9">
        <v>63.112000000000002</v>
      </c>
      <c r="HA44" s="9">
        <v>23.349</v>
      </c>
      <c r="HB44" s="9">
        <v>132.63800000000001</v>
      </c>
      <c r="HC44" s="9">
        <v>51.89</v>
      </c>
      <c r="HD44" s="9">
        <v>80.748000000000005</v>
      </c>
      <c r="HE44" s="9">
        <v>92.665000000000006</v>
      </c>
      <c r="HF44" s="9">
        <v>68.25</v>
      </c>
      <c r="HG44" s="9">
        <v>24.414999999999999</v>
      </c>
      <c r="HH44" s="9">
        <v>138.31800000000001</v>
      </c>
      <c r="HI44" s="9">
        <v>53.773000000000003</v>
      </c>
      <c r="HJ44" s="9">
        <v>84.545000000000002</v>
      </c>
      <c r="HK44" s="9">
        <v>142.505</v>
      </c>
      <c r="HL44" s="9">
        <v>60.369</v>
      </c>
      <c r="HM44" s="9">
        <v>82.137</v>
      </c>
      <c r="HN44" s="9">
        <v>248.63300000000001</v>
      </c>
      <c r="HO44" s="9">
        <v>131.488</v>
      </c>
      <c r="HP44" s="9">
        <v>117.145</v>
      </c>
      <c r="HQ44" s="9">
        <v>155.81899999999999</v>
      </c>
      <c r="HR44" s="9">
        <v>105.598</v>
      </c>
      <c r="HS44" s="9">
        <v>50.220999999999997</v>
      </c>
      <c r="HT44" s="9">
        <v>92.813999999999993</v>
      </c>
      <c r="HU44" s="9">
        <v>25.89</v>
      </c>
      <c r="HV44" s="9">
        <v>66.924000000000007</v>
      </c>
      <c r="HW44" s="9">
        <v>40.21</v>
      </c>
      <c r="HX44" s="9">
        <v>18.873999999999999</v>
      </c>
      <c r="HY44" s="9">
        <v>21.335000000000001</v>
      </c>
      <c r="HZ44" s="9">
        <v>6.8520000000000003</v>
      </c>
      <c r="IA44" s="9">
        <v>3.5179999999999998</v>
      </c>
      <c r="IB44" s="9">
        <v>3.335</v>
      </c>
      <c r="IC44" s="9">
        <v>2.3450000000000002</v>
      </c>
      <c r="ID44" s="9">
        <v>2.0619999999999998</v>
      </c>
      <c r="IE44" s="9">
        <v>0.28299999999999997</v>
      </c>
      <c r="IF44" s="9">
        <v>1.6120000000000001</v>
      </c>
      <c r="IG44" s="9">
        <v>1.6120000000000001</v>
      </c>
      <c r="IH44" s="9">
        <v>0</v>
      </c>
      <c r="II44" s="9">
        <v>0.73299999999999998</v>
      </c>
      <c r="IJ44" s="9">
        <v>0.45</v>
      </c>
      <c r="IK44" s="9">
        <v>0.28299999999999997</v>
      </c>
      <c r="IL44" s="9">
        <v>4.5069999999999997</v>
      </c>
      <c r="IM44" s="9">
        <v>1.4550000000000001</v>
      </c>
      <c r="IN44" s="9">
        <v>3.052</v>
      </c>
      <c r="IO44" s="9">
        <v>35.970999999999997</v>
      </c>
      <c r="IP44" s="9">
        <v>16.574000000000002</v>
      </c>
      <c r="IQ44" s="9">
        <v>19.396999999999998</v>
      </c>
    </row>
    <row r="45" spans="1:251">
      <c r="A45" s="10">
        <v>42856</v>
      </c>
      <c r="B45" s="9">
        <v>998.61400000000003</v>
      </c>
      <c r="C45" s="9">
        <v>1184.693</v>
      </c>
      <c r="D45" s="9">
        <v>385.43299999999999</v>
      </c>
      <c r="E45" s="9">
        <v>799.26</v>
      </c>
      <c r="F45" s="9">
        <v>544.96900000000005</v>
      </c>
      <c r="G45" s="9">
        <v>283.67700000000002</v>
      </c>
      <c r="H45" s="9">
        <v>261.29199999999997</v>
      </c>
      <c r="I45" s="9">
        <v>104.185</v>
      </c>
      <c r="J45" s="9">
        <v>58.55</v>
      </c>
      <c r="K45" s="9">
        <v>45.634999999999998</v>
      </c>
      <c r="L45" s="9">
        <v>39.347000000000001</v>
      </c>
      <c r="M45" s="9">
        <v>29.038</v>
      </c>
      <c r="N45" s="9">
        <v>10.308999999999999</v>
      </c>
      <c r="O45" s="9">
        <v>19.079999999999998</v>
      </c>
      <c r="P45" s="9">
        <v>15.676</v>
      </c>
      <c r="Q45" s="9">
        <v>3.4039999999999999</v>
      </c>
      <c r="R45" s="9">
        <v>20.266999999999999</v>
      </c>
      <c r="S45" s="9">
        <v>13.362</v>
      </c>
      <c r="T45" s="9">
        <v>6.9050000000000002</v>
      </c>
      <c r="U45" s="9">
        <v>64.837999999999994</v>
      </c>
      <c r="V45" s="9">
        <v>29.512</v>
      </c>
      <c r="W45" s="9">
        <v>35.326000000000001</v>
      </c>
      <c r="X45" s="9">
        <v>483.72300000000001</v>
      </c>
      <c r="Y45" s="9">
        <v>248.173</v>
      </c>
      <c r="Z45" s="9">
        <v>235.55</v>
      </c>
      <c r="AA45" s="9">
        <v>179.43700000000001</v>
      </c>
      <c r="AB45" s="9">
        <v>127.08</v>
      </c>
      <c r="AC45" s="9">
        <v>52.356999999999999</v>
      </c>
      <c r="AD45" s="9">
        <v>304.286</v>
      </c>
      <c r="AE45" s="9">
        <v>121.093</v>
      </c>
      <c r="AF45" s="9">
        <v>183.19399999999999</v>
      </c>
      <c r="AG45" s="9">
        <v>213.49</v>
      </c>
      <c r="AH45" s="9">
        <v>151.34200000000001</v>
      </c>
      <c r="AI45" s="9">
        <v>62.146999999999998</v>
      </c>
      <c r="AJ45" s="9">
        <v>331.47899999999998</v>
      </c>
      <c r="AK45" s="9">
        <v>132.334</v>
      </c>
      <c r="AL45" s="9">
        <v>199.14500000000001</v>
      </c>
      <c r="AM45" s="9">
        <v>323.36599999999999</v>
      </c>
      <c r="AN45" s="9">
        <v>136.768</v>
      </c>
      <c r="AO45" s="9">
        <v>186.59700000000001</v>
      </c>
      <c r="AP45" s="9">
        <v>3202.598</v>
      </c>
      <c r="AQ45" s="9">
        <v>1713.94</v>
      </c>
      <c r="AR45" s="9">
        <v>1488.6579999999999</v>
      </c>
      <c r="AS45" s="9">
        <v>2144.1010000000001</v>
      </c>
      <c r="AT45" s="9">
        <v>1382.069</v>
      </c>
      <c r="AU45" s="9">
        <v>762.03200000000004</v>
      </c>
      <c r="AV45" s="9">
        <v>1058.4970000000001</v>
      </c>
      <c r="AW45" s="9">
        <v>331.87099999999998</v>
      </c>
      <c r="AX45" s="9">
        <v>726.62599999999998</v>
      </c>
      <c r="AY45" s="9">
        <v>459.32900000000001</v>
      </c>
      <c r="AZ45" s="9">
        <v>241.60900000000001</v>
      </c>
      <c r="BA45" s="9">
        <v>217.72</v>
      </c>
      <c r="BB45" s="9">
        <v>95.084999999999994</v>
      </c>
      <c r="BC45" s="9">
        <v>51.804000000000002</v>
      </c>
      <c r="BD45" s="9">
        <v>43.280999999999999</v>
      </c>
      <c r="BE45" s="9">
        <v>32.725000000000001</v>
      </c>
      <c r="BF45" s="9">
        <v>24.637</v>
      </c>
      <c r="BG45" s="9">
        <v>8.0879999999999992</v>
      </c>
      <c r="BH45" s="9">
        <v>18.66</v>
      </c>
      <c r="BI45" s="9">
        <v>14.829000000000001</v>
      </c>
      <c r="BJ45" s="9">
        <v>3.831</v>
      </c>
      <c r="BK45" s="9">
        <v>14.065</v>
      </c>
      <c r="BL45" s="9">
        <v>9.8079999999999998</v>
      </c>
      <c r="BM45" s="9">
        <v>4.2560000000000002</v>
      </c>
      <c r="BN45" s="9">
        <v>62.36</v>
      </c>
      <c r="BO45" s="9">
        <v>27.167000000000002</v>
      </c>
      <c r="BP45" s="9">
        <v>35.192999999999998</v>
      </c>
      <c r="BQ45" s="9">
        <v>404.69200000000001</v>
      </c>
      <c r="BR45" s="9">
        <v>212.268</v>
      </c>
      <c r="BS45" s="9">
        <v>192.42400000000001</v>
      </c>
      <c r="BT45" s="9">
        <v>146.64599999999999</v>
      </c>
      <c r="BU45" s="9">
        <v>110.605</v>
      </c>
      <c r="BV45" s="9">
        <v>36.040999999999997</v>
      </c>
      <c r="BW45" s="9">
        <v>258.04599999999999</v>
      </c>
      <c r="BX45" s="9">
        <v>101.663</v>
      </c>
      <c r="BY45" s="9">
        <v>156.38300000000001</v>
      </c>
      <c r="BZ45" s="9">
        <v>173.11500000000001</v>
      </c>
      <c r="CA45" s="9">
        <v>129.405</v>
      </c>
      <c r="CB45" s="9">
        <v>43.71</v>
      </c>
      <c r="CC45" s="9">
        <v>286.214</v>
      </c>
      <c r="CD45" s="9">
        <v>112.20399999999999</v>
      </c>
      <c r="CE45" s="9">
        <v>174.01</v>
      </c>
      <c r="CF45" s="9">
        <v>276.70600000000002</v>
      </c>
      <c r="CG45" s="9">
        <v>116.492</v>
      </c>
      <c r="CH45" s="9">
        <v>160.214</v>
      </c>
      <c r="CI45" s="9">
        <v>2409.0830000000001</v>
      </c>
      <c r="CJ45" s="9">
        <v>1271.3499999999999</v>
      </c>
      <c r="CK45" s="9">
        <v>1137.7329999999999</v>
      </c>
      <c r="CL45" s="9">
        <v>1641.796</v>
      </c>
      <c r="CM45" s="9">
        <v>1037.8140000000001</v>
      </c>
      <c r="CN45" s="9">
        <v>603.98199999999997</v>
      </c>
      <c r="CO45" s="9">
        <v>767.28700000000003</v>
      </c>
      <c r="CP45" s="9">
        <v>233.536</v>
      </c>
      <c r="CQ45" s="9">
        <v>533.75099999999998</v>
      </c>
      <c r="CR45" s="9">
        <v>354.52199999999999</v>
      </c>
      <c r="CS45" s="9">
        <v>173.077</v>
      </c>
      <c r="CT45" s="9">
        <v>181.44499999999999</v>
      </c>
      <c r="CU45" s="9">
        <v>53.529000000000003</v>
      </c>
      <c r="CV45" s="9">
        <v>27.501000000000001</v>
      </c>
      <c r="CW45" s="9">
        <v>26.027000000000001</v>
      </c>
      <c r="CX45" s="9">
        <v>16.344999999999999</v>
      </c>
      <c r="CY45" s="9">
        <v>11.295999999999999</v>
      </c>
      <c r="CZ45" s="9">
        <v>5.048</v>
      </c>
      <c r="DA45" s="9">
        <v>12.802</v>
      </c>
      <c r="DB45" s="9">
        <v>9.0090000000000003</v>
      </c>
      <c r="DC45" s="9">
        <v>3.7930000000000001</v>
      </c>
      <c r="DD45" s="9">
        <v>3.5430000000000001</v>
      </c>
      <c r="DE45" s="9">
        <v>2.2869999999999999</v>
      </c>
      <c r="DF45" s="9">
        <v>1.2549999999999999</v>
      </c>
      <c r="DG45" s="9">
        <v>37.183999999999997</v>
      </c>
      <c r="DH45" s="9">
        <v>16.204999999999998</v>
      </c>
      <c r="DI45" s="9">
        <v>20.978999999999999</v>
      </c>
      <c r="DJ45" s="9">
        <v>325.649</v>
      </c>
      <c r="DK45" s="9">
        <v>159.16999999999999</v>
      </c>
      <c r="DL45" s="9">
        <v>166.47900000000001</v>
      </c>
      <c r="DM45" s="9">
        <v>109.01300000000001</v>
      </c>
      <c r="DN45" s="9">
        <v>76.899000000000001</v>
      </c>
      <c r="DO45" s="9">
        <v>32.113999999999997</v>
      </c>
      <c r="DP45" s="9">
        <v>216.636</v>
      </c>
      <c r="DQ45" s="9">
        <v>82.271000000000001</v>
      </c>
      <c r="DR45" s="9">
        <v>134.36500000000001</v>
      </c>
      <c r="DS45" s="9">
        <v>121.488</v>
      </c>
      <c r="DT45" s="9">
        <v>84.698999999999998</v>
      </c>
      <c r="DU45" s="9">
        <v>36.789000000000001</v>
      </c>
      <c r="DV45" s="9">
        <v>233.03399999999999</v>
      </c>
      <c r="DW45" s="9">
        <v>88.378</v>
      </c>
      <c r="DX45" s="9">
        <v>144.65600000000001</v>
      </c>
      <c r="DY45" s="9">
        <v>229.43899999999999</v>
      </c>
      <c r="DZ45" s="9">
        <v>91.28</v>
      </c>
      <c r="EA45" s="9">
        <v>138.15899999999999</v>
      </c>
      <c r="EB45" s="9">
        <v>824.92600000000004</v>
      </c>
      <c r="EC45" s="9">
        <v>439.024</v>
      </c>
      <c r="ED45" s="9">
        <v>385.90300000000002</v>
      </c>
      <c r="EE45" s="9">
        <v>532.14499999999998</v>
      </c>
      <c r="EF45" s="9">
        <v>350.11900000000003</v>
      </c>
      <c r="EG45" s="9">
        <v>182.02600000000001</v>
      </c>
      <c r="EH45" s="9">
        <v>292.78100000000001</v>
      </c>
      <c r="EI45" s="9">
        <v>88.903999999999996</v>
      </c>
      <c r="EJ45" s="9">
        <v>203.87700000000001</v>
      </c>
      <c r="EK45" s="9">
        <v>131.48500000000001</v>
      </c>
      <c r="EL45" s="9">
        <v>62.444000000000003</v>
      </c>
      <c r="EM45" s="9">
        <v>69.040999999999997</v>
      </c>
      <c r="EN45" s="9">
        <v>29.49</v>
      </c>
      <c r="EO45" s="9">
        <v>15.523999999999999</v>
      </c>
      <c r="EP45" s="9">
        <v>13.965999999999999</v>
      </c>
      <c r="EQ45" s="9">
        <v>7.6790000000000003</v>
      </c>
      <c r="ER45" s="9">
        <v>6</v>
      </c>
      <c r="ES45" s="9">
        <v>1.68</v>
      </c>
      <c r="ET45" s="9">
        <v>3.8260000000000001</v>
      </c>
      <c r="EU45" s="9">
        <v>2.621</v>
      </c>
      <c r="EV45" s="9">
        <v>1.2050000000000001</v>
      </c>
      <c r="EW45" s="9">
        <v>3.8540000000000001</v>
      </c>
      <c r="EX45" s="9">
        <v>3.3780000000000001</v>
      </c>
      <c r="EY45" s="9">
        <v>0.47499999999999998</v>
      </c>
      <c r="EZ45" s="9">
        <v>21.81</v>
      </c>
      <c r="FA45" s="9">
        <v>9.5239999999999991</v>
      </c>
      <c r="FB45" s="9">
        <v>12.287000000000001</v>
      </c>
      <c r="FC45" s="9">
        <v>116.762</v>
      </c>
      <c r="FD45" s="9">
        <v>55.231000000000002</v>
      </c>
      <c r="FE45" s="9">
        <v>61.531999999999996</v>
      </c>
      <c r="FF45" s="9">
        <v>34.011000000000003</v>
      </c>
      <c r="FG45" s="9">
        <v>25.148</v>
      </c>
      <c r="FH45" s="9">
        <v>8.8640000000000008</v>
      </c>
      <c r="FI45" s="9">
        <v>82.751000000000005</v>
      </c>
      <c r="FJ45" s="9">
        <v>30.082999999999998</v>
      </c>
      <c r="FK45" s="9">
        <v>52.667999999999999</v>
      </c>
      <c r="FL45" s="9">
        <v>39.378</v>
      </c>
      <c r="FM45" s="9">
        <v>29.071000000000002</v>
      </c>
      <c r="FN45" s="9">
        <v>10.308</v>
      </c>
      <c r="FO45" s="9">
        <v>92.105999999999995</v>
      </c>
      <c r="FP45" s="9">
        <v>33.372999999999998</v>
      </c>
      <c r="FQ45" s="9">
        <v>58.732999999999997</v>
      </c>
      <c r="FR45" s="9">
        <v>86.576999999999998</v>
      </c>
      <c r="FS45" s="9">
        <v>32.704000000000001</v>
      </c>
      <c r="FT45" s="9">
        <v>53.872999999999998</v>
      </c>
      <c r="FU45" s="9">
        <v>1335.83</v>
      </c>
      <c r="FV45" s="9">
        <v>727.30100000000004</v>
      </c>
      <c r="FW45" s="9">
        <v>608.529</v>
      </c>
      <c r="FX45" s="9">
        <v>908.572</v>
      </c>
      <c r="FY45" s="9">
        <v>595.30399999999997</v>
      </c>
      <c r="FZ45" s="9">
        <v>313.267</v>
      </c>
      <c r="GA45" s="9">
        <v>427.25799999999998</v>
      </c>
      <c r="GB45" s="9">
        <v>131.99700000000001</v>
      </c>
      <c r="GC45" s="9">
        <v>295.262</v>
      </c>
      <c r="GD45" s="9">
        <v>243.51499999999999</v>
      </c>
      <c r="GE45" s="9">
        <v>134.96600000000001</v>
      </c>
      <c r="GF45" s="9">
        <v>108.54900000000001</v>
      </c>
      <c r="GG45" s="9">
        <v>50.469000000000001</v>
      </c>
      <c r="GH45" s="9">
        <v>34.639000000000003</v>
      </c>
      <c r="GI45" s="9">
        <v>15.83</v>
      </c>
      <c r="GJ45" s="9">
        <v>19.939</v>
      </c>
      <c r="GK45" s="9">
        <v>16.716999999999999</v>
      </c>
      <c r="GL45" s="9">
        <v>3.2229999999999999</v>
      </c>
      <c r="GM45" s="9">
        <v>11.877000000000001</v>
      </c>
      <c r="GN45" s="9">
        <v>9.9149999999999991</v>
      </c>
      <c r="GO45" s="9">
        <v>1.962</v>
      </c>
      <c r="GP45" s="9">
        <v>8.0619999999999994</v>
      </c>
      <c r="GQ45" s="9">
        <v>6.8019999999999996</v>
      </c>
      <c r="GR45" s="9">
        <v>1.26</v>
      </c>
      <c r="GS45" s="9">
        <v>30.53</v>
      </c>
      <c r="GT45" s="9">
        <v>17.922000000000001</v>
      </c>
      <c r="GU45" s="9">
        <v>12.608000000000001</v>
      </c>
      <c r="GV45" s="9">
        <v>219.49</v>
      </c>
      <c r="GW45" s="9">
        <v>119.355</v>
      </c>
      <c r="GX45" s="9">
        <v>100.13500000000001</v>
      </c>
      <c r="GY45" s="9">
        <v>86.561000000000007</v>
      </c>
      <c r="GZ45" s="9">
        <v>63.462000000000003</v>
      </c>
      <c r="HA45" s="9">
        <v>23.099</v>
      </c>
      <c r="HB45" s="9">
        <v>132.929</v>
      </c>
      <c r="HC45" s="9">
        <v>55.893000000000001</v>
      </c>
      <c r="HD45" s="9">
        <v>77.036000000000001</v>
      </c>
      <c r="HE45" s="9">
        <v>100.389</v>
      </c>
      <c r="HF45" s="9">
        <v>74.906000000000006</v>
      </c>
      <c r="HG45" s="9">
        <v>25.484000000000002</v>
      </c>
      <c r="HH45" s="9">
        <v>143.126</v>
      </c>
      <c r="HI45" s="9">
        <v>60.061</v>
      </c>
      <c r="HJ45" s="9">
        <v>83.064999999999998</v>
      </c>
      <c r="HK45" s="9">
        <v>144.80600000000001</v>
      </c>
      <c r="HL45" s="9">
        <v>65.808000000000007</v>
      </c>
      <c r="HM45" s="9">
        <v>78.998000000000005</v>
      </c>
      <c r="HN45" s="9">
        <v>251.77</v>
      </c>
      <c r="HO45" s="9">
        <v>131.607</v>
      </c>
      <c r="HP45" s="9">
        <v>120.163</v>
      </c>
      <c r="HQ45" s="9">
        <v>160.19800000000001</v>
      </c>
      <c r="HR45" s="9">
        <v>105.417</v>
      </c>
      <c r="HS45" s="9">
        <v>54.780999999999999</v>
      </c>
      <c r="HT45" s="9">
        <v>91.572000000000003</v>
      </c>
      <c r="HU45" s="9">
        <v>26.19</v>
      </c>
      <c r="HV45" s="9">
        <v>65.382999999999996</v>
      </c>
      <c r="HW45" s="9">
        <v>41.487000000000002</v>
      </c>
      <c r="HX45" s="9">
        <v>19.885999999999999</v>
      </c>
      <c r="HY45" s="9">
        <v>21.6</v>
      </c>
      <c r="HZ45" s="9">
        <v>10.223000000000001</v>
      </c>
      <c r="IA45" s="9">
        <v>4.3029999999999999</v>
      </c>
      <c r="IB45" s="9">
        <v>5.92</v>
      </c>
      <c r="IC45" s="9">
        <v>2.5630000000000002</v>
      </c>
      <c r="ID45" s="9">
        <v>1.8959999999999999</v>
      </c>
      <c r="IE45" s="9">
        <v>0.66600000000000004</v>
      </c>
      <c r="IF45" s="9">
        <v>1.29</v>
      </c>
      <c r="IG45" s="9">
        <v>1.198</v>
      </c>
      <c r="IH45" s="9">
        <v>9.1999999999999998E-2</v>
      </c>
      <c r="II45" s="9">
        <v>1.2729999999999999</v>
      </c>
      <c r="IJ45" s="9">
        <v>0.69799999999999995</v>
      </c>
      <c r="IK45" s="9">
        <v>0.57399999999999995</v>
      </c>
      <c r="IL45" s="9">
        <v>7.6609999999999996</v>
      </c>
      <c r="IM45" s="9">
        <v>2.407</v>
      </c>
      <c r="IN45" s="9">
        <v>5.2539999999999996</v>
      </c>
      <c r="IO45" s="9">
        <v>35.972999999999999</v>
      </c>
      <c r="IP45" s="9">
        <v>17.603000000000002</v>
      </c>
      <c r="IQ45" s="9">
        <v>18.37</v>
      </c>
    </row>
    <row r="46" spans="1:251">
      <c r="A46" s="10">
        <v>42887</v>
      </c>
      <c r="B46" s="9">
        <v>1002.218</v>
      </c>
      <c r="C46" s="9">
        <v>1172.713</v>
      </c>
      <c r="D46" s="9">
        <v>361.22500000000002</v>
      </c>
      <c r="E46" s="9">
        <v>811.48800000000006</v>
      </c>
      <c r="F46" s="9">
        <v>509.25299999999999</v>
      </c>
      <c r="G46" s="9">
        <v>255.40100000000001</v>
      </c>
      <c r="H46" s="9">
        <v>253.852</v>
      </c>
      <c r="I46" s="9">
        <v>85.53</v>
      </c>
      <c r="J46" s="9">
        <v>43.777999999999999</v>
      </c>
      <c r="K46" s="9">
        <v>41.752000000000002</v>
      </c>
      <c r="L46" s="9">
        <v>30.542000000000002</v>
      </c>
      <c r="M46" s="9">
        <v>21.916</v>
      </c>
      <c r="N46" s="9">
        <v>8.6259999999999994</v>
      </c>
      <c r="O46" s="9">
        <v>12.89</v>
      </c>
      <c r="P46" s="9">
        <v>8.6940000000000008</v>
      </c>
      <c r="Q46" s="9">
        <v>4.1959999999999997</v>
      </c>
      <c r="R46" s="9">
        <v>17.652999999999999</v>
      </c>
      <c r="S46" s="9">
        <v>13.222</v>
      </c>
      <c r="T46" s="9">
        <v>4.431</v>
      </c>
      <c r="U46" s="9">
        <v>54.987000000000002</v>
      </c>
      <c r="V46" s="9">
        <v>21.861999999999998</v>
      </c>
      <c r="W46" s="9">
        <v>33.125999999999998</v>
      </c>
      <c r="X46" s="9">
        <v>462.49299999999999</v>
      </c>
      <c r="Y46" s="9">
        <v>231.18799999999999</v>
      </c>
      <c r="Z46" s="9">
        <v>231.304</v>
      </c>
      <c r="AA46" s="9">
        <v>172.26300000000001</v>
      </c>
      <c r="AB46" s="9">
        <v>125.587</v>
      </c>
      <c r="AC46" s="9">
        <v>46.676000000000002</v>
      </c>
      <c r="AD46" s="9">
        <v>290.23</v>
      </c>
      <c r="AE46" s="9">
        <v>105.601</v>
      </c>
      <c r="AF46" s="9">
        <v>184.62799999999999</v>
      </c>
      <c r="AG46" s="9">
        <v>197.03700000000001</v>
      </c>
      <c r="AH46" s="9">
        <v>143.81</v>
      </c>
      <c r="AI46" s="9">
        <v>53.226999999999997</v>
      </c>
      <c r="AJ46" s="9">
        <v>312.21600000000001</v>
      </c>
      <c r="AK46" s="9">
        <v>111.59099999999999</v>
      </c>
      <c r="AL46" s="9">
        <v>200.625</v>
      </c>
      <c r="AM46" s="9">
        <v>303.11900000000003</v>
      </c>
      <c r="AN46" s="9">
        <v>114.295</v>
      </c>
      <c r="AO46" s="9">
        <v>188.82400000000001</v>
      </c>
      <c r="AP46" s="9">
        <v>3202.3049999999998</v>
      </c>
      <c r="AQ46" s="9">
        <v>1719.1759999999999</v>
      </c>
      <c r="AR46" s="9">
        <v>1483.1279999999999</v>
      </c>
      <c r="AS46" s="9">
        <v>2156.0770000000002</v>
      </c>
      <c r="AT46" s="9">
        <v>1394.6590000000001</v>
      </c>
      <c r="AU46" s="9">
        <v>761.41800000000001</v>
      </c>
      <c r="AV46" s="9">
        <v>1046.2280000000001</v>
      </c>
      <c r="AW46" s="9">
        <v>324.517</v>
      </c>
      <c r="AX46" s="9">
        <v>721.71100000000001</v>
      </c>
      <c r="AY46" s="9">
        <v>475.976</v>
      </c>
      <c r="AZ46" s="9">
        <v>260.89400000000001</v>
      </c>
      <c r="BA46" s="9">
        <v>215.083</v>
      </c>
      <c r="BB46" s="9">
        <v>87.998000000000005</v>
      </c>
      <c r="BC46" s="9">
        <v>46.072000000000003</v>
      </c>
      <c r="BD46" s="9">
        <v>41.926000000000002</v>
      </c>
      <c r="BE46" s="9">
        <v>33.764000000000003</v>
      </c>
      <c r="BF46" s="9">
        <v>23.501999999999999</v>
      </c>
      <c r="BG46" s="9">
        <v>10.262</v>
      </c>
      <c r="BH46" s="9">
        <v>17.925000000000001</v>
      </c>
      <c r="BI46" s="9">
        <v>12.81</v>
      </c>
      <c r="BJ46" s="9">
        <v>5.1150000000000002</v>
      </c>
      <c r="BK46" s="9">
        <v>15.839</v>
      </c>
      <c r="BL46" s="9">
        <v>10.693</v>
      </c>
      <c r="BM46" s="9">
        <v>5.1470000000000002</v>
      </c>
      <c r="BN46" s="9">
        <v>54.234000000000002</v>
      </c>
      <c r="BO46" s="9">
        <v>22.57</v>
      </c>
      <c r="BP46" s="9">
        <v>31.664000000000001</v>
      </c>
      <c r="BQ46" s="9">
        <v>427.02300000000002</v>
      </c>
      <c r="BR46" s="9">
        <v>236.66200000000001</v>
      </c>
      <c r="BS46" s="9">
        <v>190.36099999999999</v>
      </c>
      <c r="BT46" s="9">
        <v>163.23500000000001</v>
      </c>
      <c r="BU46" s="9">
        <v>124.20699999999999</v>
      </c>
      <c r="BV46" s="9">
        <v>39.027999999999999</v>
      </c>
      <c r="BW46" s="9">
        <v>263.78699999999998</v>
      </c>
      <c r="BX46" s="9">
        <v>112.45399999999999</v>
      </c>
      <c r="BY46" s="9">
        <v>151.333</v>
      </c>
      <c r="BZ46" s="9">
        <v>188.589</v>
      </c>
      <c r="CA46" s="9">
        <v>140.33600000000001</v>
      </c>
      <c r="CB46" s="9">
        <v>48.252000000000002</v>
      </c>
      <c r="CC46" s="9">
        <v>287.38799999999998</v>
      </c>
      <c r="CD46" s="9">
        <v>120.557</v>
      </c>
      <c r="CE46" s="9">
        <v>166.83099999999999</v>
      </c>
      <c r="CF46" s="9">
        <v>281.71300000000002</v>
      </c>
      <c r="CG46" s="9">
        <v>125.264</v>
      </c>
      <c r="CH46" s="9">
        <v>156.44900000000001</v>
      </c>
      <c r="CI46" s="9">
        <v>2401.873</v>
      </c>
      <c r="CJ46" s="9">
        <v>1266.3440000000001</v>
      </c>
      <c r="CK46" s="9">
        <v>1135.529</v>
      </c>
      <c r="CL46" s="9">
        <v>1651.482</v>
      </c>
      <c r="CM46" s="9">
        <v>1038.1010000000001</v>
      </c>
      <c r="CN46" s="9">
        <v>613.38099999999997</v>
      </c>
      <c r="CO46" s="9">
        <v>750.39099999999996</v>
      </c>
      <c r="CP46" s="9">
        <v>228.24299999999999</v>
      </c>
      <c r="CQ46" s="9">
        <v>522.14800000000002</v>
      </c>
      <c r="CR46" s="9">
        <v>364.86399999999998</v>
      </c>
      <c r="CS46" s="9">
        <v>186.77</v>
      </c>
      <c r="CT46" s="9">
        <v>178.09399999999999</v>
      </c>
      <c r="CU46" s="9">
        <v>65.320999999999998</v>
      </c>
      <c r="CV46" s="9">
        <v>39.095999999999997</v>
      </c>
      <c r="CW46" s="9">
        <v>26.224</v>
      </c>
      <c r="CX46" s="9">
        <v>24.693999999999999</v>
      </c>
      <c r="CY46" s="9">
        <v>20.843</v>
      </c>
      <c r="CZ46" s="9">
        <v>3.851</v>
      </c>
      <c r="DA46" s="9">
        <v>16.687000000000001</v>
      </c>
      <c r="DB46" s="9">
        <v>14.497</v>
      </c>
      <c r="DC46" s="9">
        <v>2.19</v>
      </c>
      <c r="DD46" s="9">
        <v>8.0069999999999997</v>
      </c>
      <c r="DE46" s="9">
        <v>6.3449999999999998</v>
      </c>
      <c r="DF46" s="9">
        <v>1.661</v>
      </c>
      <c r="DG46" s="9">
        <v>40.627000000000002</v>
      </c>
      <c r="DH46" s="9">
        <v>18.254000000000001</v>
      </c>
      <c r="DI46" s="9">
        <v>22.373000000000001</v>
      </c>
      <c r="DJ46" s="9">
        <v>326.26600000000002</v>
      </c>
      <c r="DK46" s="9">
        <v>163.55099999999999</v>
      </c>
      <c r="DL46" s="9">
        <v>162.71600000000001</v>
      </c>
      <c r="DM46" s="9">
        <v>115.458</v>
      </c>
      <c r="DN46" s="9">
        <v>83.742000000000004</v>
      </c>
      <c r="DO46" s="9">
        <v>31.716000000000001</v>
      </c>
      <c r="DP46" s="9">
        <v>210.80799999999999</v>
      </c>
      <c r="DQ46" s="9">
        <v>79.808999999999997</v>
      </c>
      <c r="DR46" s="9">
        <v>131</v>
      </c>
      <c r="DS46" s="9">
        <v>136.756</v>
      </c>
      <c r="DT46" s="9">
        <v>101.628</v>
      </c>
      <c r="DU46" s="9">
        <v>35.128</v>
      </c>
      <c r="DV46" s="9">
        <v>228.108</v>
      </c>
      <c r="DW46" s="9">
        <v>85.141999999999996</v>
      </c>
      <c r="DX46" s="9">
        <v>142.96600000000001</v>
      </c>
      <c r="DY46" s="9">
        <v>227.495</v>
      </c>
      <c r="DZ46" s="9">
        <v>94.305999999999997</v>
      </c>
      <c r="EA46" s="9">
        <v>133.18899999999999</v>
      </c>
      <c r="EB46" s="9">
        <v>832.548</v>
      </c>
      <c r="EC46" s="9">
        <v>438.81599999999997</v>
      </c>
      <c r="ED46" s="9">
        <v>393.73200000000003</v>
      </c>
      <c r="EE46" s="9">
        <v>539.351</v>
      </c>
      <c r="EF46" s="9">
        <v>352.93799999999999</v>
      </c>
      <c r="EG46" s="9">
        <v>186.41300000000001</v>
      </c>
      <c r="EH46" s="9">
        <v>293.197</v>
      </c>
      <c r="EI46" s="9">
        <v>85.878</v>
      </c>
      <c r="EJ46" s="9">
        <v>207.31899999999999</v>
      </c>
      <c r="EK46" s="9">
        <v>132.28399999999999</v>
      </c>
      <c r="EL46" s="9">
        <v>62.874000000000002</v>
      </c>
      <c r="EM46" s="9">
        <v>69.41</v>
      </c>
      <c r="EN46" s="9">
        <v>27.045999999999999</v>
      </c>
      <c r="EO46" s="9">
        <v>12.198</v>
      </c>
      <c r="EP46" s="9">
        <v>14.848000000000001</v>
      </c>
      <c r="EQ46" s="9">
        <v>7.1150000000000002</v>
      </c>
      <c r="ER46" s="9">
        <v>5.5679999999999996</v>
      </c>
      <c r="ES46" s="9">
        <v>1.5469999999999999</v>
      </c>
      <c r="ET46" s="9">
        <v>3.4710000000000001</v>
      </c>
      <c r="EU46" s="9">
        <v>2.8540000000000001</v>
      </c>
      <c r="EV46" s="9">
        <v>0.61699999999999999</v>
      </c>
      <c r="EW46" s="9">
        <v>3.6440000000000001</v>
      </c>
      <c r="EX46" s="9">
        <v>2.714</v>
      </c>
      <c r="EY46" s="9">
        <v>0.93</v>
      </c>
      <c r="EZ46" s="9">
        <v>19.931000000000001</v>
      </c>
      <c r="FA46" s="9">
        <v>6.63</v>
      </c>
      <c r="FB46" s="9">
        <v>13.301</v>
      </c>
      <c r="FC46" s="9">
        <v>118.60299999999999</v>
      </c>
      <c r="FD46" s="9">
        <v>56.308999999999997</v>
      </c>
      <c r="FE46" s="9">
        <v>62.293999999999997</v>
      </c>
      <c r="FF46" s="9">
        <v>38.04</v>
      </c>
      <c r="FG46" s="9">
        <v>26.498000000000001</v>
      </c>
      <c r="FH46" s="9">
        <v>11.542</v>
      </c>
      <c r="FI46" s="9">
        <v>80.563000000000002</v>
      </c>
      <c r="FJ46" s="9">
        <v>29.811</v>
      </c>
      <c r="FK46" s="9">
        <v>50.752000000000002</v>
      </c>
      <c r="FL46" s="9">
        <v>43.347000000000001</v>
      </c>
      <c r="FM46" s="9">
        <v>30.488</v>
      </c>
      <c r="FN46" s="9">
        <v>12.859</v>
      </c>
      <c r="FO46" s="9">
        <v>88.936999999999998</v>
      </c>
      <c r="FP46" s="9">
        <v>32.386000000000003</v>
      </c>
      <c r="FQ46" s="9">
        <v>56.551000000000002</v>
      </c>
      <c r="FR46" s="9">
        <v>84.034999999999997</v>
      </c>
      <c r="FS46" s="9">
        <v>32.664999999999999</v>
      </c>
      <c r="FT46" s="9">
        <v>51.369</v>
      </c>
      <c r="FU46" s="9">
        <v>1336.5409999999999</v>
      </c>
      <c r="FV46" s="9">
        <v>729.80600000000004</v>
      </c>
      <c r="FW46" s="9">
        <v>606.73500000000001</v>
      </c>
      <c r="FX46" s="9">
        <v>914.92499999999995</v>
      </c>
      <c r="FY46" s="9">
        <v>598.00699999999995</v>
      </c>
      <c r="FZ46" s="9">
        <v>316.91699999999997</v>
      </c>
      <c r="GA46" s="9">
        <v>421.61700000000002</v>
      </c>
      <c r="GB46" s="9">
        <v>131.79900000000001</v>
      </c>
      <c r="GC46" s="9">
        <v>289.81799999999998</v>
      </c>
      <c r="GD46" s="9">
        <v>242.964</v>
      </c>
      <c r="GE46" s="9">
        <v>135.59200000000001</v>
      </c>
      <c r="GF46" s="9">
        <v>107.371</v>
      </c>
      <c r="GG46" s="9">
        <v>46.191000000000003</v>
      </c>
      <c r="GH46" s="9">
        <v>30.518000000000001</v>
      </c>
      <c r="GI46" s="9">
        <v>15.673</v>
      </c>
      <c r="GJ46" s="9">
        <v>20.245000000000001</v>
      </c>
      <c r="GK46" s="9">
        <v>17.475000000000001</v>
      </c>
      <c r="GL46" s="9">
        <v>2.77</v>
      </c>
      <c r="GM46" s="9">
        <v>12.215999999999999</v>
      </c>
      <c r="GN46" s="9">
        <v>10.458</v>
      </c>
      <c r="GO46" s="9">
        <v>1.7569999999999999</v>
      </c>
      <c r="GP46" s="9">
        <v>8.0299999999999994</v>
      </c>
      <c r="GQ46" s="9">
        <v>7.0170000000000003</v>
      </c>
      <c r="GR46" s="9">
        <v>1.0129999999999999</v>
      </c>
      <c r="GS46" s="9">
        <v>25.946000000000002</v>
      </c>
      <c r="GT46" s="9">
        <v>13.042999999999999</v>
      </c>
      <c r="GU46" s="9">
        <v>12.903</v>
      </c>
      <c r="GV46" s="9">
        <v>219.566</v>
      </c>
      <c r="GW46" s="9">
        <v>119.303</v>
      </c>
      <c r="GX46" s="9">
        <v>100.26300000000001</v>
      </c>
      <c r="GY46" s="9">
        <v>86.742000000000004</v>
      </c>
      <c r="GZ46" s="9">
        <v>66.698999999999998</v>
      </c>
      <c r="HA46" s="9">
        <v>20.044</v>
      </c>
      <c r="HB46" s="9">
        <v>132.82400000000001</v>
      </c>
      <c r="HC46" s="9">
        <v>52.603999999999999</v>
      </c>
      <c r="HD46" s="9">
        <v>80.22</v>
      </c>
      <c r="HE46" s="9">
        <v>102.60899999999999</v>
      </c>
      <c r="HF46" s="9">
        <v>80.17</v>
      </c>
      <c r="HG46" s="9">
        <v>22.439</v>
      </c>
      <c r="HH46" s="9">
        <v>140.35400000000001</v>
      </c>
      <c r="HI46" s="9">
        <v>55.421999999999997</v>
      </c>
      <c r="HJ46" s="9">
        <v>84.932000000000002</v>
      </c>
      <c r="HK46" s="9">
        <v>145.03899999999999</v>
      </c>
      <c r="HL46" s="9">
        <v>63.061999999999998</v>
      </c>
      <c r="HM46" s="9">
        <v>81.977000000000004</v>
      </c>
      <c r="HN46" s="9">
        <v>252.50200000000001</v>
      </c>
      <c r="HO46" s="9">
        <v>131.26599999999999</v>
      </c>
      <c r="HP46" s="9">
        <v>121.236</v>
      </c>
      <c r="HQ46" s="9">
        <v>158.99700000000001</v>
      </c>
      <c r="HR46" s="9">
        <v>103.854</v>
      </c>
      <c r="HS46" s="9">
        <v>55.143000000000001</v>
      </c>
      <c r="HT46" s="9">
        <v>93.504999999999995</v>
      </c>
      <c r="HU46" s="9">
        <v>27.411999999999999</v>
      </c>
      <c r="HV46" s="9">
        <v>66.093000000000004</v>
      </c>
      <c r="HW46" s="9">
        <v>41.965000000000003</v>
      </c>
      <c r="HX46" s="9">
        <v>20.655000000000001</v>
      </c>
      <c r="HY46" s="9">
        <v>21.311</v>
      </c>
      <c r="HZ46" s="9">
        <v>8.5779999999999994</v>
      </c>
      <c r="IA46" s="9">
        <v>4.1109999999999998</v>
      </c>
      <c r="IB46" s="9">
        <v>4.4660000000000002</v>
      </c>
      <c r="IC46" s="9">
        <v>2.3490000000000002</v>
      </c>
      <c r="ID46" s="9">
        <v>1.542</v>
      </c>
      <c r="IE46" s="9">
        <v>0.80800000000000005</v>
      </c>
      <c r="IF46" s="9">
        <v>0.872</v>
      </c>
      <c r="IG46" s="9">
        <v>0.35599999999999998</v>
      </c>
      <c r="IH46" s="9">
        <v>0.51700000000000002</v>
      </c>
      <c r="II46" s="9">
        <v>1.4770000000000001</v>
      </c>
      <c r="IJ46" s="9">
        <v>1.1859999999999999</v>
      </c>
      <c r="IK46" s="9">
        <v>0.29099999999999998</v>
      </c>
      <c r="IL46" s="9">
        <v>6.2279999999999998</v>
      </c>
      <c r="IM46" s="9">
        <v>2.57</v>
      </c>
      <c r="IN46" s="9">
        <v>3.6589999999999998</v>
      </c>
      <c r="IO46" s="9">
        <v>36.783999999999999</v>
      </c>
      <c r="IP46" s="9">
        <v>18.109000000000002</v>
      </c>
      <c r="IQ46" s="9">
        <v>18.675000000000001</v>
      </c>
    </row>
    <row r="47" spans="1:251">
      <c r="A47" s="10">
        <v>42917</v>
      </c>
      <c r="B47" s="9">
        <v>1006.61</v>
      </c>
      <c r="C47" s="9">
        <v>1155.2329999999999</v>
      </c>
      <c r="D47" s="9">
        <v>371.78399999999999</v>
      </c>
      <c r="E47" s="9">
        <v>783.44899999999996</v>
      </c>
      <c r="F47" s="9">
        <v>537.91700000000003</v>
      </c>
      <c r="G47" s="9">
        <v>288.65699999999998</v>
      </c>
      <c r="H47" s="9">
        <v>249.26</v>
      </c>
      <c r="I47" s="9">
        <v>110.96299999999999</v>
      </c>
      <c r="J47" s="9">
        <v>58.761000000000003</v>
      </c>
      <c r="K47" s="9">
        <v>52.203000000000003</v>
      </c>
      <c r="L47" s="9">
        <v>39.765999999999998</v>
      </c>
      <c r="M47" s="9">
        <v>27.606000000000002</v>
      </c>
      <c r="N47" s="9">
        <v>12.16</v>
      </c>
      <c r="O47" s="9">
        <v>24.802</v>
      </c>
      <c r="P47" s="9">
        <v>17.821000000000002</v>
      </c>
      <c r="Q47" s="9">
        <v>6.98</v>
      </c>
      <c r="R47" s="9">
        <v>14.964</v>
      </c>
      <c r="S47" s="9">
        <v>9.7840000000000007</v>
      </c>
      <c r="T47" s="9">
        <v>5.18</v>
      </c>
      <c r="U47" s="9">
        <v>71.197999999999993</v>
      </c>
      <c r="V47" s="9">
        <v>31.155000000000001</v>
      </c>
      <c r="W47" s="9">
        <v>40.042000000000002</v>
      </c>
      <c r="X47" s="9">
        <v>475.31799999999998</v>
      </c>
      <c r="Y47" s="9">
        <v>254.828</v>
      </c>
      <c r="Z47" s="9">
        <v>220.49</v>
      </c>
      <c r="AA47" s="9">
        <v>182.32300000000001</v>
      </c>
      <c r="AB47" s="9">
        <v>134.85499999999999</v>
      </c>
      <c r="AC47" s="9">
        <v>47.468000000000004</v>
      </c>
      <c r="AD47" s="9">
        <v>292.995</v>
      </c>
      <c r="AE47" s="9">
        <v>119.973</v>
      </c>
      <c r="AF47" s="9">
        <v>173.02199999999999</v>
      </c>
      <c r="AG47" s="9">
        <v>212.64500000000001</v>
      </c>
      <c r="AH47" s="9">
        <v>155.95699999999999</v>
      </c>
      <c r="AI47" s="9">
        <v>56.688000000000002</v>
      </c>
      <c r="AJ47" s="9">
        <v>325.27199999999999</v>
      </c>
      <c r="AK47" s="9">
        <v>132.69999999999999</v>
      </c>
      <c r="AL47" s="9">
        <v>192.572</v>
      </c>
      <c r="AM47" s="9">
        <v>317.79599999999999</v>
      </c>
      <c r="AN47" s="9">
        <v>137.79499999999999</v>
      </c>
      <c r="AO47" s="9">
        <v>180.00200000000001</v>
      </c>
      <c r="AP47" s="9">
        <v>3185.7440000000001</v>
      </c>
      <c r="AQ47" s="9">
        <v>1708.0540000000001</v>
      </c>
      <c r="AR47" s="9">
        <v>1477.69</v>
      </c>
      <c r="AS47" s="9">
        <v>2149.19</v>
      </c>
      <c r="AT47" s="9">
        <v>1380.5830000000001</v>
      </c>
      <c r="AU47" s="9">
        <v>768.60799999999995</v>
      </c>
      <c r="AV47" s="9">
        <v>1036.5540000000001</v>
      </c>
      <c r="AW47" s="9">
        <v>327.47199999999998</v>
      </c>
      <c r="AX47" s="9">
        <v>709.08199999999999</v>
      </c>
      <c r="AY47" s="9">
        <v>485.45</v>
      </c>
      <c r="AZ47" s="9">
        <v>262.73200000000003</v>
      </c>
      <c r="BA47" s="9">
        <v>222.71799999999999</v>
      </c>
      <c r="BB47" s="9">
        <v>107.321</v>
      </c>
      <c r="BC47" s="9">
        <v>63.51</v>
      </c>
      <c r="BD47" s="9">
        <v>43.811</v>
      </c>
      <c r="BE47" s="9">
        <v>44.621000000000002</v>
      </c>
      <c r="BF47" s="9">
        <v>35.012</v>
      </c>
      <c r="BG47" s="9">
        <v>9.609</v>
      </c>
      <c r="BH47" s="9">
        <v>26.468</v>
      </c>
      <c r="BI47" s="9">
        <v>21.728999999999999</v>
      </c>
      <c r="BJ47" s="9">
        <v>4.74</v>
      </c>
      <c r="BK47" s="9">
        <v>18.152999999999999</v>
      </c>
      <c r="BL47" s="9">
        <v>13.282999999999999</v>
      </c>
      <c r="BM47" s="9">
        <v>4.87</v>
      </c>
      <c r="BN47" s="9">
        <v>62.7</v>
      </c>
      <c r="BO47" s="9">
        <v>28.498000000000001</v>
      </c>
      <c r="BP47" s="9">
        <v>34.201999999999998</v>
      </c>
      <c r="BQ47" s="9">
        <v>423.48899999999998</v>
      </c>
      <c r="BR47" s="9">
        <v>226.363</v>
      </c>
      <c r="BS47" s="9">
        <v>197.126</v>
      </c>
      <c r="BT47" s="9">
        <v>164.13300000000001</v>
      </c>
      <c r="BU47" s="9">
        <v>122.548</v>
      </c>
      <c r="BV47" s="9">
        <v>41.585000000000001</v>
      </c>
      <c r="BW47" s="9">
        <v>259.35599999999999</v>
      </c>
      <c r="BX47" s="9">
        <v>103.815</v>
      </c>
      <c r="BY47" s="9">
        <v>155.541</v>
      </c>
      <c r="BZ47" s="9">
        <v>197.905</v>
      </c>
      <c r="CA47" s="9">
        <v>147.721</v>
      </c>
      <c r="CB47" s="9">
        <v>50.185000000000002</v>
      </c>
      <c r="CC47" s="9">
        <v>287.54399999999998</v>
      </c>
      <c r="CD47" s="9">
        <v>115.011</v>
      </c>
      <c r="CE47" s="9">
        <v>172.53399999999999</v>
      </c>
      <c r="CF47" s="9">
        <v>285.82400000000001</v>
      </c>
      <c r="CG47" s="9">
        <v>125.544</v>
      </c>
      <c r="CH47" s="9">
        <v>160.28100000000001</v>
      </c>
      <c r="CI47" s="9">
        <v>2434.346</v>
      </c>
      <c r="CJ47" s="9">
        <v>1275.896</v>
      </c>
      <c r="CK47" s="9">
        <v>1158.45</v>
      </c>
      <c r="CL47" s="9">
        <v>1663.2280000000001</v>
      </c>
      <c r="CM47" s="9">
        <v>1041.135</v>
      </c>
      <c r="CN47" s="9">
        <v>622.09400000000005</v>
      </c>
      <c r="CO47" s="9">
        <v>771.11800000000005</v>
      </c>
      <c r="CP47" s="9">
        <v>234.761</v>
      </c>
      <c r="CQ47" s="9">
        <v>536.35599999999999</v>
      </c>
      <c r="CR47" s="9">
        <v>361.25299999999999</v>
      </c>
      <c r="CS47" s="9">
        <v>188.09299999999999</v>
      </c>
      <c r="CT47" s="9">
        <v>173.16</v>
      </c>
      <c r="CU47" s="9">
        <v>63.067</v>
      </c>
      <c r="CV47" s="9">
        <v>31.574000000000002</v>
      </c>
      <c r="CW47" s="9">
        <v>31.492000000000001</v>
      </c>
      <c r="CX47" s="9">
        <v>21.454999999999998</v>
      </c>
      <c r="CY47" s="9">
        <v>16.151</v>
      </c>
      <c r="CZ47" s="9">
        <v>5.3049999999999997</v>
      </c>
      <c r="DA47" s="9">
        <v>13.595000000000001</v>
      </c>
      <c r="DB47" s="9">
        <v>10.345000000000001</v>
      </c>
      <c r="DC47" s="9">
        <v>3.25</v>
      </c>
      <c r="DD47" s="9">
        <v>7.86</v>
      </c>
      <c r="DE47" s="9">
        <v>5.806</v>
      </c>
      <c r="DF47" s="9">
        <v>2.0550000000000002</v>
      </c>
      <c r="DG47" s="9">
        <v>41.612000000000002</v>
      </c>
      <c r="DH47" s="9">
        <v>15.423999999999999</v>
      </c>
      <c r="DI47" s="9">
        <v>26.187999999999999</v>
      </c>
      <c r="DJ47" s="9">
        <v>327.04700000000003</v>
      </c>
      <c r="DK47" s="9">
        <v>169.66800000000001</v>
      </c>
      <c r="DL47" s="9">
        <v>157.37899999999999</v>
      </c>
      <c r="DM47" s="9">
        <v>116.839</v>
      </c>
      <c r="DN47" s="9">
        <v>85.019000000000005</v>
      </c>
      <c r="DO47" s="9">
        <v>31.82</v>
      </c>
      <c r="DP47" s="9">
        <v>210.208</v>
      </c>
      <c r="DQ47" s="9">
        <v>84.649000000000001</v>
      </c>
      <c r="DR47" s="9">
        <v>125.559</v>
      </c>
      <c r="DS47" s="9">
        <v>135.25299999999999</v>
      </c>
      <c r="DT47" s="9">
        <v>99.061999999999998</v>
      </c>
      <c r="DU47" s="9">
        <v>36.192</v>
      </c>
      <c r="DV47" s="9">
        <v>226</v>
      </c>
      <c r="DW47" s="9">
        <v>89.031000000000006</v>
      </c>
      <c r="DX47" s="9">
        <v>136.96899999999999</v>
      </c>
      <c r="DY47" s="9">
        <v>223.803</v>
      </c>
      <c r="DZ47" s="9">
        <v>94.994</v>
      </c>
      <c r="EA47" s="9">
        <v>128.809</v>
      </c>
      <c r="EB47" s="9">
        <v>829.45699999999999</v>
      </c>
      <c r="EC47" s="9">
        <v>437.959</v>
      </c>
      <c r="ED47" s="9">
        <v>391.49700000000001</v>
      </c>
      <c r="EE47" s="9">
        <v>536.70000000000005</v>
      </c>
      <c r="EF47" s="9">
        <v>348.17500000000001</v>
      </c>
      <c r="EG47" s="9">
        <v>188.52500000000001</v>
      </c>
      <c r="EH47" s="9">
        <v>292.75599999999997</v>
      </c>
      <c r="EI47" s="9">
        <v>89.784000000000006</v>
      </c>
      <c r="EJ47" s="9">
        <v>202.97200000000001</v>
      </c>
      <c r="EK47" s="9">
        <v>138.392</v>
      </c>
      <c r="EL47" s="9">
        <v>66.533000000000001</v>
      </c>
      <c r="EM47" s="9">
        <v>71.858000000000004</v>
      </c>
      <c r="EN47" s="9">
        <v>23.603999999999999</v>
      </c>
      <c r="EO47" s="9">
        <v>14.016999999999999</v>
      </c>
      <c r="EP47" s="9">
        <v>9.5869999999999997</v>
      </c>
      <c r="EQ47" s="9">
        <v>9.5210000000000008</v>
      </c>
      <c r="ER47" s="9">
        <v>7.6120000000000001</v>
      </c>
      <c r="ES47" s="9">
        <v>1.909</v>
      </c>
      <c r="ET47" s="9">
        <v>4.298</v>
      </c>
      <c r="EU47" s="9">
        <v>3.1640000000000001</v>
      </c>
      <c r="EV47" s="9">
        <v>1.1339999999999999</v>
      </c>
      <c r="EW47" s="9">
        <v>5.2229999999999999</v>
      </c>
      <c r="EX47" s="9">
        <v>4.4480000000000004</v>
      </c>
      <c r="EY47" s="9">
        <v>0.77500000000000002</v>
      </c>
      <c r="EZ47" s="9">
        <v>14.083</v>
      </c>
      <c r="FA47" s="9">
        <v>6.4050000000000002</v>
      </c>
      <c r="FB47" s="9">
        <v>7.6779999999999999</v>
      </c>
      <c r="FC47" s="9">
        <v>126.15</v>
      </c>
      <c r="FD47" s="9">
        <v>58.822000000000003</v>
      </c>
      <c r="FE47" s="9">
        <v>67.328000000000003</v>
      </c>
      <c r="FF47" s="9">
        <v>41.484999999999999</v>
      </c>
      <c r="FG47" s="9">
        <v>27.486999999999998</v>
      </c>
      <c r="FH47" s="9">
        <v>13.997999999999999</v>
      </c>
      <c r="FI47" s="9">
        <v>84.665999999999997</v>
      </c>
      <c r="FJ47" s="9">
        <v>31.335999999999999</v>
      </c>
      <c r="FK47" s="9">
        <v>53.33</v>
      </c>
      <c r="FL47" s="9">
        <v>48.631999999999998</v>
      </c>
      <c r="FM47" s="9">
        <v>32.951000000000001</v>
      </c>
      <c r="FN47" s="9">
        <v>15.680999999999999</v>
      </c>
      <c r="FO47" s="9">
        <v>89.76</v>
      </c>
      <c r="FP47" s="9">
        <v>33.582999999999998</v>
      </c>
      <c r="FQ47" s="9">
        <v>56.177</v>
      </c>
      <c r="FR47" s="9">
        <v>88.963999999999999</v>
      </c>
      <c r="FS47" s="9">
        <v>34.5</v>
      </c>
      <c r="FT47" s="9">
        <v>54.463999999999999</v>
      </c>
      <c r="FU47" s="9">
        <v>1333.886</v>
      </c>
      <c r="FV47" s="9">
        <v>725.11300000000006</v>
      </c>
      <c r="FW47" s="9">
        <v>608.77300000000002</v>
      </c>
      <c r="FX47" s="9">
        <v>917.68399999999997</v>
      </c>
      <c r="FY47" s="9">
        <v>599.13900000000001</v>
      </c>
      <c r="FZ47" s="9">
        <v>318.54399999999998</v>
      </c>
      <c r="GA47" s="9">
        <v>416.202</v>
      </c>
      <c r="GB47" s="9">
        <v>125.974</v>
      </c>
      <c r="GC47" s="9">
        <v>290.22800000000001</v>
      </c>
      <c r="GD47" s="9">
        <v>217.93899999999999</v>
      </c>
      <c r="GE47" s="9">
        <v>121.941</v>
      </c>
      <c r="GF47" s="9">
        <v>95.998000000000005</v>
      </c>
      <c r="GG47" s="9">
        <v>39.164000000000001</v>
      </c>
      <c r="GH47" s="9">
        <v>24.713000000000001</v>
      </c>
      <c r="GI47" s="9">
        <v>14.451000000000001</v>
      </c>
      <c r="GJ47" s="9">
        <v>16.303000000000001</v>
      </c>
      <c r="GK47" s="9">
        <v>12.829000000000001</v>
      </c>
      <c r="GL47" s="9">
        <v>3.4740000000000002</v>
      </c>
      <c r="GM47" s="9">
        <v>8.3719999999999999</v>
      </c>
      <c r="GN47" s="9">
        <v>6.234</v>
      </c>
      <c r="GO47" s="9">
        <v>2.1379999999999999</v>
      </c>
      <c r="GP47" s="9">
        <v>7.931</v>
      </c>
      <c r="GQ47" s="9">
        <v>6.5949999999999998</v>
      </c>
      <c r="GR47" s="9">
        <v>1.3360000000000001</v>
      </c>
      <c r="GS47" s="9">
        <v>22.861000000000001</v>
      </c>
      <c r="GT47" s="9">
        <v>11.884</v>
      </c>
      <c r="GU47" s="9">
        <v>10.977</v>
      </c>
      <c r="GV47" s="9">
        <v>199.67500000000001</v>
      </c>
      <c r="GW47" s="9">
        <v>110.07299999999999</v>
      </c>
      <c r="GX47" s="9">
        <v>89.602000000000004</v>
      </c>
      <c r="GY47" s="9">
        <v>72.045000000000002</v>
      </c>
      <c r="GZ47" s="9">
        <v>54.774999999999999</v>
      </c>
      <c r="HA47" s="9">
        <v>17.27</v>
      </c>
      <c r="HB47" s="9">
        <v>127.63</v>
      </c>
      <c r="HC47" s="9">
        <v>55.298000000000002</v>
      </c>
      <c r="HD47" s="9">
        <v>72.331999999999994</v>
      </c>
      <c r="HE47" s="9">
        <v>83.299000000000007</v>
      </c>
      <c r="HF47" s="9">
        <v>63.686</v>
      </c>
      <c r="HG47" s="9">
        <v>19.613</v>
      </c>
      <c r="HH47" s="9">
        <v>134.63999999999999</v>
      </c>
      <c r="HI47" s="9">
        <v>58.256</v>
      </c>
      <c r="HJ47" s="9">
        <v>76.385000000000005</v>
      </c>
      <c r="HK47" s="9">
        <v>136.00200000000001</v>
      </c>
      <c r="HL47" s="9">
        <v>61.531999999999996</v>
      </c>
      <c r="HM47" s="9">
        <v>74.47</v>
      </c>
      <c r="HN47" s="9">
        <v>249.31899999999999</v>
      </c>
      <c r="HO47" s="9">
        <v>130.73400000000001</v>
      </c>
      <c r="HP47" s="9">
        <v>118.58499999999999</v>
      </c>
      <c r="HQ47" s="9">
        <v>157.30699999999999</v>
      </c>
      <c r="HR47" s="9">
        <v>104.214</v>
      </c>
      <c r="HS47" s="9">
        <v>53.093000000000004</v>
      </c>
      <c r="HT47" s="9">
        <v>92.013000000000005</v>
      </c>
      <c r="HU47" s="9">
        <v>26.52</v>
      </c>
      <c r="HV47" s="9">
        <v>65.492999999999995</v>
      </c>
      <c r="HW47" s="9">
        <v>41.633000000000003</v>
      </c>
      <c r="HX47" s="9">
        <v>21.055</v>
      </c>
      <c r="HY47" s="9">
        <v>20.577000000000002</v>
      </c>
      <c r="HZ47" s="9">
        <v>8.2859999999999996</v>
      </c>
      <c r="IA47" s="9">
        <v>4.6360000000000001</v>
      </c>
      <c r="IB47" s="9">
        <v>3.65</v>
      </c>
      <c r="IC47" s="9">
        <v>2.9249999999999998</v>
      </c>
      <c r="ID47" s="9">
        <v>2.4590000000000001</v>
      </c>
      <c r="IE47" s="9">
        <v>0.46600000000000003</v>
      </c>
      <c r="IF47" s="9">
        <v>0.745</v>
      </c>
      <c r="IG47" s="9">
        <v>0.63200000000000001</v>
      </c>
      <c r="IH47" s="9">
        <v>0.113</v>
      </c>
      <c r="II47" s="9">
        <v>2.1800000000000002</v>
      </c>
      <c r="IJ47" s="9">
        <v>1.827</v>
      </c>
      <c r="IK47" s="9">
        <v>0.35299999999999998</v>
      </c>
      <c r="IL47" s="9">
        <v>5.3609999999999998</v>
      </c>
      <c r="IM47" s="9">
        <v>2.177</v>
      </c>
      <c r="IN47" s="9">
        <v>3.1840000000000002</v>
      </c>
      <c r="IO47" s="9">
        <v>37.304000000000002</v>
      </c>
      <c r="IP47" s="9">
        <v>18.385999999999999</v>
      </c>
      <c r="IQ47" s="9">
        <v>18.917999999999999</v>
      </c>
    </row>
    <row r="48" spans="1:251">
      <c r="A48" s="10">
        <v>42948</v>
      </c>
      <c r="B48" s="9">
        <v>1018.885</v>
      </c>
      <c r="C48" s="9">
        <v>1149.1679999999999</v>
      </c>
      <c r="D48" s="9">
        <v>367.47500000000002</v>
      </c>
      <c r="E48" s="9">
        <v>781.69200000000001</v>
      </c>
      <c r="F48" s="9">
        <v>518.90200000000004</v>
      </c>
      <c r="G48" s="9">
        <v>271.59500000000003</v>
      </c>
      <c r="H48" s="9">
        <v>247.30799999999999</v>
      </c>
      <c r="I48" s="9">
        <v>85.975999999999999</v>
      </c>
      <c r="J48" s="9">
        <v>49.485999999999997</v>
      </c>
      <c r="K48" s="9">
        <v>36.49</v>
      </c>
      <c r="L48" s="9">
        <v>32.250999999999998</v>
      </c>
      <c r="M48" s="9">
        <v>21.614999999999998</v>
      </c>
      <c r="N48" s="9">
        <v>10.635</v>
      </c>
      <c r="O48" s="9">
        <v>18.38</v>
      </c>
      <c r="P48" s="9">
        <v>13.904999999999999</v>
      </c>
      <c r="Q48" s="9">
        <v>4.4740000000000002</v>
      </c>
      <c r="R48" s="9">
        <v>13.871</v>
      </c>
      <c r="S48" s="9">
        <v>7.71</v>
      </c>
      <c r="T48" s="9">
        <v>6.1609999999999996</v>
      </c>
      <c r="U48" s="9">
        <v>53.725000000000001</v>
      </c>
      <c r="V48" s="9">
        <v>27.87</v>
      </c>
      <c r="W48" s="9">
        <v>25.855</v>
      </c>
      <c r="X48" s="9">
        <v>470.65699999999998</v>
      </c>
      <c r="Y48" s="9">
        <v>245.75</v>
      </c>
      <c r="Z48" s="9">
        <v>224.90700000000001</v>
      </c>
      <c r="AA48" s="9">
        <v>178.94300000000001</v>
      </c>
      <c r="AB48" s="9">
        <v>133.172</v>
      </c>
      <c r="AC48" s="9">
        <v>45.771000000000001</v>
      </c>
      <c r="AD48" s="9">
        <v>291.714</v>
      </c>
      <c r="AE48" s="9">
        <v>112.578</v>
      </c>
      <c r="AF48" s="9">
        <v>179.136</v>
      </c>
      <c r="AG48" s="9">
        <v>203.01400000000001</v>
      </c>
      <c r="AH48" s="9">
        <v>148.63800000000001</v>
      </c>
      <c r="AI48" s="9">
        <v>54.375</v>
      </c>
      <c r="AJ48" s="9">
        <v>315.88900000000001</v>
      </c>
      <c r="AK48" s="9">
        <v>122.956</v>
      </c>
      <c r="AL48" s="9">
        <v>192.93199999999999</v>
      </c>
      <c r="AM48" s="9">
        <v>310.09399999999999</v>
      </c>
      <c r="AN48" s="9">
        <v>126.483</v>
      </c>
      <c r="AO48" s="9">
        <v>183.61099999999999</v>
      </c>
      <c r="AP48" s="9">
        <v>3187.002</v>
      </c>
      <c r="AQ48" s="9">
        <v>1705.3030000000001</v>
      </c>
      <c r="AR48" s="9">
        <v>1481.6990000000001</v>
      </c>
      <c r="AS48" s="9">
        <v>2143.2179999999998</v>
      </c>
      <c r="AT48" s="9">
        <v>1379.413</v>
      </c>
      <c r="AU48" s="9">
        <v>763.80399999999997</v>
      </c>
      <c r="AV48" s="9">
        <v>1043.7840000000001</v>
      </c>
      <c r="AW48" s="9">
        <v>325.88900000000001</v>
      </c>
      <c r="AX48" s="9">
        <v>717.89499999999998</v>
      </c>
      <c r="AY48" s="9">
        <v>481.14699999999999</v>
      </c>
      <c r="AZ48" s="9">
        <v>262.07600000000002</v>
      </c>
      <c r="BA48" s="9">
        <v>219.071</v>
      </c>
      <c r="BB48" s="9">
        <v>103.054</v>
      </c>
      <c r="BC48" s="9">
        <v>60.109000000000002</v>
      </c>
      <c r="BD48" s="9">
        <v>42.945</v>
      </c>
      <c r="BE48" s="9">
        <v>39.488</v>
      </c>
      <c r="BF48" s="9">
        <v>31.634</v>
      </c>
      <c r="BG48" s="9">
        <v>7.8550000000000004</v>
      </c>
      <c r="BH48" s="9">
        <v>22.047000000000001</v>
      </c>
      <c r="BI48" s="9">
        <v>18.986000000000001</v>
      </c>
      <c r="BJ48" s="9">
        <v>3.0609999999999999</v>
      </c>
      <c r="BK48" s="9">
        <v>17.442</v>
      </c>
      <c r="BL48" s="9">
        <v>12.648</v>
      </c>
      <c r="BM48" s="9">
        <v>4.7939999999999996</v>
      </c>
      <c r="BN48" s="9">
        <v>63.564999999999998</v>
      </c>
      <c r="BO48" s="9">
        <v>28.475000000000001</v>
      </c>
      <c r="BP48" s="9">
        <v>35.090000000000003</v>
      </c>
      <c r="BQ48" s="9">
        <v>415.52100000000002</v>
      </c>
      <c r="BR48" s="9">
        <v>224.28299999999999</v>
      </c>
      <c r="BS48" s="9">
        <v>191.23699999999999</v>
      </c>
      <c r="BT48" s="9">
        <v>148.154</v>
      </c>
      <c r="BU48" s="9">
        <v>115.86199999999999</v>
      </c>
      <c r="BV48" s="9">
        <v>32.292000000000002</v>
      </c>
      <c r="BW48" s="9">
        <v>267.36700000000002</v>
      </c>
      <c r="BX48" s="9">
        <v>108.42100000000001</v>
      </c>
      <c r="BY48" s="9">
        <v>158.94499999999999</v>
      </c>
      <c r="BZ48" s="9">
        <v>179.459</v>
      </c>
      <c r="CA48" s="9">
        <v>139.828</v>
      </c>
      <c r="CB48" s="9">
        <v>39.631</v>
      </c>
      <c r="CC48" s="9">
        <v>301.68900000000002</v>
      </c>
      <c r="CD48" s="9">
        <v>122.249</v>
      </c>
      <c r="CE48" s="9">
        <v>179.44</v>
      </c>
      <c r="CF48" s="9">
        <v>289.41300000000001</v>
      </c>
      <c r="CG48" s="9">
        <v>127.407</v>
      </c>
      <c r="CH48" s="9">
        <v>162.006</v>
      </c>
      <c r="CI48" s="9">
        <v>2442.752</v>
      </c>
      <c r="CJ48" s="9">
        <v>1288.694</v>
      </c>
      <c r="CK48" s="9">
        <v>1154.058</v>
      </c>
      <c r="CL48" s="9">
        <v>1657.7159999999999</v>
      </c>
      <c r="CM48" s="9">
        <v>1047.759</v>
      </c>
      <c r="CN48" s="9">
        <v>609.95799999999997</v>
      </c>
      <c r="CO48" s="9">
        <v>785.03599999999994</v>
      </c>
      <c r="CP48" s="9">
        <v>240.93600000000001</v>
      </c>
      <c r="CQ48" s="9">
        <v>544.1</v>
      </c>
      <c r="CR48" s="9">
        <v>350.012</v>
      </c>
      <c r="CS48" s="9">
        <v>182.446</v>
      </c>
      <c r="CT48" s="9">
        <v>167.566</v>
      </c>
      <c r="CU48" s="9">
        <v>65.25</v>
      </c>
      <c r="CV48" s="9">
        <v>37.991</v>
      </c>
      <c r="CW48" s="9">
        <v>27.259</v>
      </c>
      <c r="CX48" s="9">
        <v>30.477</v>
      </c>
      <c r="CY48" s="9">
        <v>21.555</v>
      </c>
      <c r="CZ48" s="9">
        <v>8.9220000000000006</v>
      </c>
      <c r="DA48" s="9">
        <v>18.614000000000001</v>
      </c>
      <c r="DB48" s="9">
        <v>13.058999999999999</v>
      </c>
      <c r="DC48" s="9">
        <v>5.5549999999999997</v>
      </c>
      <c r="DD48" s="9">
        <v>11.863</v>
      </c>
      <c r="DE48" s="9">
        <v>8.4960000000000004</v>
      </c>
      <c r="DF48" s="9">
        <v>3.367</v>
      </c>
      <c r="DG48" s="9">
        <v>34.773000000000003</v>
      </c>
      <c r="DH48" s="9">
        <v>16.436</v>
      </c>
      <c r="DI48" s="9">
        <v>18.337</v>
      </c>
      <c r="DJ48" s="9">
        <v>315.90499999999997</v>
      </c>
      <c r="DK48" s="9">
        <v>159.23400000000001</v>
      </c>
      <c r="DL48" s="9">
        <v>156.67099999999999</v>
      </c>
      <c r="DM48" s="9">
        <v>107.087</v>
      </c>
      <c r="DN48" s="9">
        <v>78.772999999999996</v>
      </c>
      <c r="DO48" s="9">
        <v>28.315000000000001</v>
      </c>
      <c r="DP48" s="9">
        <v>208.81800000000001</v>
      </c>
      <c r="DQ48" s="9">
        <v>80.460999999999999</v>
      </c>
      <c r="DR48" s="9">
        <v>128.357</v>
      </c>
      <c r="DS48" s="9">
        <v>130.708</v>
      </c>
      <c r="DT48" s="9">
        <v>95.897000000000006</v>
      </c>
      <c r="DU48" s="9">
        <v>34.811999999999998</v>
      </c>
      <c r="DV48" s="9">
        <v>219.304</v>
      </c>
      <c r="DW48" s="9">
        <v>86.549000000000007</v>
      </c>
      <c r="DX48" s="9">
        <v>132.75399999999999</v>
      </c>
      <c r="DY48" s="9">
        <v>227.43199999999999</v>
      </c>
      <c r="DZ48" s="9">
        <v>93.52</v>
      </c>
      <c r="EA48" s="9">
        <v>133.91200000000001</v>
      </c>
      <c r="EB48" s="9">
        <v>829.47199999999998</v>
      </c>
      <c r="EC48" s="9">
        <v>441.71899999999999</v>
      </c>
      <c r="ED48" s="9">
        <v>387.75299999999999</v>
      </c>
      <c r="EE48" s="9">
        <v>533.548</v>
      </c>
      <c r="EF48" s="9">
        <v>348.37200000000001</v>
      </c>
      <c r="EG48" s="9">
        <v>185.17599999999999</v>
      </c>
      <c r="EH48" s="9">
        <v>295.92500000000001</v>
      </c>
      <c r="EI48" s="9">
        <v>93.347999999999999</v>
      </c>
      <c r="EJ48" s="9">
        <v>202.577</v>
      </c>
      <c r="EK48" s="9">
        <v>135.41200000000001</v>
      </c>
      <c r="EL48" s="9">
        <v>66.418000000000006</v>
      </c>
      <c r="EM48" s="9">
        <v>68.994</v>
      </c>
      <c r="EN48" s="9">
        <v>27.824000000000002</v>
      </c>
      <c r="EO48" s="9">
        <v>13.96</v>
      </c>
      <c r="EP48" s="9">
        <v>13.864000000000001</v>
      </c>
      <c r="EQ48" s="9">
        <v>9.8360000000000003</v>
      </c>
      <c r="ER48" s="9">
        <v>5.843</v>
      </c>
      <c r="ES48" s="9">
        <v>3.9929999999999999</v>
      </c>
      <c r="ET48" s="9">
        <v>2.3839999999999999</v>
      </c>
      <c r="EU48" s="9">
        <v>1.5129999999999999</v>
      </c>
      <c r="EV48" s="9">
        <v>0.871</v>
      </c>
      <c r="EW48" s="9">
        <v>7.452</v>
      </c>
      <c r="EX48" s="9">
        <v>4.33</v>
      </c>
      <c r="EY48" s="9">
        <v>3.1219999999999999</v>
      </c>
      <c r="EZ48" s="9">
        <v>17.988</v>
      </c>
      <c r="FA48" s="9">
        <v>8.1170000000000009</v>
      </c>
      <c r="FB48" s="9">
        <v>9.8710000000000004</v>
      </c>
      <c r="FC48" s="9">
        <v>119.244</v>
      </c>
      <c r="FD48" s="9">
        <v>59.198</v>
      </c>
      <c r="FE48" s="9">
        <v>60.046999999999997</v>
      </c>
      <c r="FF48" s="9">
        <v>37.057000000000002</v>
      </c>
      <c r="FG48" s="9">
        <v>26.989000000000001</v>
      </c>
      <c r="FH48" s="9">
        <v>10.068</v>
      </c>
      <c r="FI48" s="9">
        <v>82.188000000000002</v>
      </c>
      <c r="FJ48" s="9">
        <v>32.209000000000003</v>
      </c>
      <c r="FK48" s="9">
        <v>49.978999999999999</v>
      </c>
      <c r="FL48" s="9">
        <v>45.265999999999998</v>
      </c>
      <c r="FM48" s="9">
        <v>31.466000000000001</v>
      </c>
      <c r="FN48" s="9">
        <v>13.8</v>
      </c>
      <c r="FO48" s="9">
        <v>90.144999999999996</v>
      </c>
      <c r="FP48" s="9">
        <v>34.951999999999998</v>
      </c>
      <c r="FQ48" s="9">
        <v>55.192999999999998</v>
      </c>
      <c r="FR48" s="9">
        <v>84.572000000000003</v>
      </c>
      <c r="FS48" s="9">
        <v>33.722000000000001</v>
      </c>
      <c r="FT48" s="9">
        <v>50.85</v>
      </c>
      <c r="FU48" s="9">
        <v>1321.34</v>
      </c>
      <c r="FV48" s="9">
        <v>714.173</v>
      </c>
      <c r="FW48" s="9">
        <v>607.16700000000003</v>
      </c>
      <c r="FX48" s="9">
        <v>902.78700000000003</v>
      </c>
      <c r="FY48" s="9">
        <v>588.89099999999996</v>
      </c>
      <c r="FZ48" s="9">
        <v>313.89600000000002</v>
      </c>
      <c r="GA48" s="9">
        <v>418.553</v>
      </c>
      <c r="GB48" s="9">
        <v>125.283</v>
      </c>
      <c r="GC48" s="9">
        <v>293.27</v>
      </c>
      <c r="GD48" s="9">
        <v>227.21600000000001</v>
      </c>
      <c r="GE48" s="9">
        <v>125.557</v>
      </c>
      <c r="GF48" s="9">
        <v>101.65900000000001</v>
      </c>
      <c r="GG48" s="9">
        <v>42.972999999999999</v>
      </c>
      <c r="GH48" s="9">
        <v>25.991</v>
      </c>
      <c r="GI48" s="9">
        <v>16.981999999999999</v>
      </c>
      <c r="GJ48" s="9">
        <v>20.654</v>
      </c>
      <c r="GK48" s="9">
        <v>16.058</v>
      </c>
      <c r="GL48" s="9">
        <v>4.5960000000000001</v>
      </c>
      <c r="GM48" s="9">
        <v>10.178000000000001</v>
      </c>
      <c r="GN48" s="9">
        <v>8.2270000000000003</v>
      </c>
      <c r="GO48" s="9">
        <v>1.9510000000000001</v>
      </c>
      <c r="GP48" s="9">
        <v>10.476000000000001</v>
      </c>
      <c r="GQ48" s="9">
        <v>7.8310000000000004</v>
      </c>
      <c r="GR48" s="9">
        <v>2.645</v>
      </c>
      <c r="GS48" s="9">
        <v>22.318999999999999</v>
      </c>
      <c r="GT48" s="9">
        <v>9.9339999999999993</v>
      </c>
      <c r="GU48" s="9">
        <v>12.385999999999999</v>
      </c>
      <c r="GV48" s="9">
        <v>202.74199999999999</v>
      </c>
      <c r="GW48" s="9">
        <v>111.402</v>
      </c>
      <c r="GX48" s="9">
        <v>91.34</v>
      </c>
      <c r="GY48" s="9">
        <v>84.992999999999995</v>
      </c>
      <c r="GZ48" s="9">
        <v>62.417000000000002</v>
      </c>
      <c r="HA48" s="9">
        <v>22.577000000000002</v>
      </c>
      <c r="HB48" s="9">
        <v>117.749</v>
      </c>
      <c r="HC48" s="9">
        <v>48.985999999999997</v>
      </c>
      <c r="HD48" s="9">
        <v>68.763000000000005</v>
      </c>
      <c r="HE48" s="9">
        <v>98.674000000000007</v>
      </c>
      <c r="HF48" s="9">
        <v>71.808999999999997</v>
      </c>
      <c r="HG48" s="9">
        <v>26.866</v>
      </c>
      <c r="HH48" s="9">
        <v>128.542</v>
      </c>
      <c r="HI48" s="9">
        <v>53.749000000000002</v>
      </c>
      <c r="HJ48" s="9">
        <v>74.793000000000006</v>
      </c>
      <c r="HK48" s="9">
        <v>127.92700000000001</v>
      </c>
      <c r="HL48" s="9">
        <v>57.213000000000001</v>
      </c>
      <c r="HM48" s="9">
        <v>70.713999999999999</v>
      </c>
      <c r="HN48" s="9">
        <v>250.608</v>
      </c>
      <c r="HO48" s="9">
        <v>130.28800000000001</v>
      </c>
      <c r="HP48" s="9">
        <v>120.32</v>
      </c>
      <c r="HQ48" s="9">
        <v>156.685</v>
      </c>
      <c r="HR48" s="9">
        <v>101.547</v>
      </c>
      <c r="HS48" s="9">
        <v>55.137999999999998</v>
      </c>
      <c r="HT48" s="9">
        <v>93.923000000000002</v>
      </c>
      <c r="HU48" s="9">
        <v>28.741</v>
      </c>
      <c r="HV48" s="9">
        <v>65.182000000000002</v>
      </c>
      <c r="HW48" s="9">
        <v>43.220999999999997</v>
      </c>
      <c r="HX48" s="9">
        <v>20.384</v>
      </c>
      <c r="HY48" s="9">
        <v>22.837</v>
      </c>
      <c r="HZ48" s="9">
        <v>9.9410000000000007</v>
      </c>
      <c r="IA48" s="9">
        <v>5.0949999999999998</v>
      </c>
      <c r="IB48" s="9">
        <v>4.8449999999999998</v>
      </c>
      <c r="IC48" s="9">
        <v>3.133</v>
      </c>
      <c r="ID48" s="9">
        <v>2.34</v>
      </c>
      <c r="IE48" s="9">
        <v>0.79300000000000004</v>
      </c>
      <c r="IF48" s="9">
        <v>1.3580000000000001</v>
      </c>
      <c r="IG48" s="9">
        <v>0.93600000000000005</v>
      </c>
      <c r="IH48" s="9">
        <v>0.42099999999999999</v>
      </c>
      <c r="II48" s="9">
        <v>1.7749999999999999</v>
      </c>
      <c r="IJ48" s="9">
        <v>1.4039999999999999</v>
      </c>
      <c r="IK48" s="9">
        <v>0.371</v>
      </c>
      <c r="IL48" s="9">
        <v>6.8079999999999998</v>
      </c>
      <c r="IM48" s="9">
        <v>2.7559999999999998</v>
      </c>
      <c r="IN48" s="9">
        <v>4.0519999999999996</v>
      </c>
      <c r="IO48" s="9">
        <v>37.399000000000001</v>
      </c>
      <c r="IP48" s="9">
        <v>17.094000000000001</v>
      </c>
      <c r="IQ48" s="9">
        <v>20.305</v>
      </c>
    </row>
    <row r="49" spans="1:251">
      <c r="A49" s="10">
        <v>42979</v>
      </c>
      <c r="B49" s="9">
        <v>1011.855</v>
      </c>
      <c r="C49" s="9">
        <v>1175.0250000000001</v>
      </c>
      <c r="D49" s="9">
        <v>366.85300000000001</v>
      </c>
      <c r="E49" s="9">
        <v>808.17100000000005</v>
      </c>
      <c r="F49" s="9">
        <v>523.50099999999998</v>
      </c>
      <c r="G49" s="9">
        <v>279.79899999999998</v>
      </c>
      <c r="H49" s="9">
        <v>243.70099999999999</v>
      </c>
      <c r="I49" s="9">
        <v>95.016999999999996</v>
      </c>
      <c r="J49" s="9">
        <v>50.140999999999998</v>
      </c>
      <c r="K49" s="9">
        <v>44.875999999999998</v>
      </c>
      <c r="L49" s="9">
        <v>33.914999999999999</v>
      </c>
      <c r="M49" s="9">
        <v>25.347000000000001</v>
      </c>
      <c r="N49" s="9">
        <v>8.5690000000000008</v>
      </c>
      <c r="O49" s="9">
        <v>18.876000000000001</v>
      </c>
      <c r="P49" s="9">
        <v>14.27</v>
      </c>
      <c r="Q49" s="9">
        <v>4.6059999999999999</v>
      </c>
      <c r="R49" s="9">
        <v>15.039</v>
      </c>
      <c r="S49" s="9">
        <v>11.076000000000001</v>
      </c>
      <c r="T49" s="9">
        <v>3.9630000000000001</v>
      </c>
      <c r="U49" s="9">
        <v>61.100999999999999</v>
      </c>
      <c r="V49" s="9">
        <v>24.794</v>
      </c>
      <c r="W49" s="9">
        <v>36.307000000000002</v>
      </c>
      <c r="X49" s="9">
        <v>477.33499999999998</v>
      </c>
      <c r="Y49" s="9">
        <v>253.42099999999999</v>
      </c>
      <c r="Z49" s="9">
        <v>223.91499999999999</v>
      </c>
      <c r="AA49" s="9">
        <v>181.172</v>
      </c>
      <c r="AB49" s="9">
        <v>137.61600000000001</v>
      </c>
      <c r="AC49" s="9">
        <v>43.557000000000002</v>
      </c>
      <c r="AD49" s="9">
        <v>296.16300000000001</v>
      </c>
      <c r="AE49" s="9">
        <v>115.80500000000001</v>
      </c>
      <c r="AF49" s="9">
        <v>180.358</v>
      </c>
      <c r="AG49" s="9">
        <v>204.017</v>
      </c>
      <c r="AH49" s="9">
        <v>154.14099999999999</v>
      </c>
      <c r="AI49" s="9">
        <v>49.875999999999998</v>
      </c>
      <c r="AJ49" s="9">
        <v>319.48399999999998</v>
      </c>
      <c r="AK49" s="9">
        <v>125.658</v>
      </c>
      <c r="AL49" s="9">
        <v>193.82599999999999</v>
      </c>
      <c r="AM49" s="9">
        <v>315.03899999999999</v>
      </c>
      <c r="AN49" s="9">
        <v>130.07499999999999</v>
      </c>
      <c r="AO49" s="9">
        <v>184.964</v>
      </c>
      <c r="AP49" s="9">
        <v>3203.44</v>
      </c>
      <c r="AQ49" s="9">
        <v>1703.614</v>
      </c>
      <c r="AR49" s="9">
        <v>1499.826</v>
      </c>
      <c r="AS49" s="9">
        <v>2137.8229999999999</v>
      </c>
      <c r="AT49" s="9">
        <v>1371.8330000000001</v>
      </c>
      <c r="AU49" s="9">
        <v>765.99</v>
      </c>
      <c r="AV49" s="9">
        <v>1065.617</v>
      </c>
      <c r="AW49" s="9">
        <v>331.78199999999998</v>
      </c>
      <c r="AX49" s="9">
        <v>733.83500000000004</v>
      </c>
      <c r="AY49" s="9">
        <v>458.03199999999998</v>
      </c>
      <c r="AZ49" s="9">
        <v>240.565</v>
      </c>
      <c r="BA49" s="9">
        <v>217.46799999999999</v>
      </c>
      <c r="BB49" s="9">
        <v>87.141999999999996</v>
      </c>
      <c r="BC49" s="9">
        <v>51.317</v>
      </c>
      <c r="BD49" s="9">
        <v>35.823999999999998</v>
      </c>
      <c r="BE49" s="9">
        <v>34.552999999999997</v>
      </c>
      <c r="BF49" s="9">
        <v>28.663</v>
      </c>
      <c r="BG49" s="9">
        <v>5.89</v>
      </c>
      <c r="BH49" s="9">
        <v>15.879</v>
      </c>
      <c r="BI49" s="9">
        <v>14.385999999999999</v>
      </c>
      <c r="BJ49" s="9">
        <v>1.4930000000000001</v>
      </c>
      <c r="BK49" s="9">
        <v>18.673999999999999</v>
      </c>
      <c r="BL49" s="9">
        <v>14.276999999999999</v>
      </c>
      <c r="BM49" s="9">
        <v>4.3970000000000002</v>
      </c>
      <c r="BN49" s="9">
        <v>52.588999999999999</v>
      </c>
      <c r="BO49" s="9">
        <v>22.654</v>
      </c>
      <c r="BP49" s="9">
        <v>29.934000000000001</v>
      </c>
      <c r="BQ49" s="9">
        <v>410.32799999999997</v>
      </c>
      <c r="BR49" s="9">
        <v>209.85400000000001</v>
      </c>
      <c r="BS49" s="9">
        <v>200.47399999999999</v>
      </c>
      <c r="BT49" s="9">
        <v>135.08799999999999</v>
      </c>
      <c r="BU49" s="9">
        <v>100.47199999999999</v>
      </c>
      <c r="BV49" s="9">
        <v>34.616</v>
      </c>
      <c r="BW49" s="9">
        <v>275.24</v>
      </c>
      <c r="BX49" s="9">
        <v>109.38200000000001</v>
      </c>
      <c r="BY49" s="9">
        <v>165.857</v>
      </c>
      <c r="BZ49" s="9">
        <v>163.62700000000001</v>
      </c>
      <c r="CA49" s="9">
        <v>123.121</v>
      </c>
      <c r="CB49" s="9">
        <v>40.506</v>
      </c>
      <c r="CC49" s="9">
        <v>294.40499999999997</v>
      </c>
      <c r="CD49" s="9">
        <v>117.444</v>
      </c>
      <c r="CE49" s="9">
        <v>176.96100000000001</v>
      </c>
      <c r="CF49" s="9">
        <v>291.11900000000003</v>
      </c>
      <c r="CG49" s="9">
        <v>123.768</v>
      </c>
      <c r="CH49" s="9">
        <v>167.35</v>
      </c>
      <c r="CI49" s="9">
        <v>2443.9949999999999</v>
      </c>
      <c r="CJ49" s="9">
        <v>1283.742</v>
      </c>
      <c r="CK49" s="9">
        <v>1160.2529999999999</v>
      </c>
      <c r="CL49" s="9">
        <v>1666.2719999999999</v>
      </c>
      <c r="CM49" s="9">
        <v>1049.68</v>
      </c>
      <c r="CN49" s="9">
        <v>616.59199999999998</v>
      </c>
      <c r="CO49" s="9">
        <v>777.72199999999998</v>
      </c>
      <c r="CP49" s="9">
        <v>234.06100000000001</v>
      </c>
      <c r="CQ49" s="9">
        <v>543.66099999999994</v>
      </c>
      <c r="CR49" s="9">
        <v>333.14699999999999</v>
      </c>
      <c r="CS49" s="9">
        <v>173.054</v>
      </c>
      <c r="CT49" s="9">
        <v>160.09399999999999</v>
      </c>
      <c r="CU49" s="9">
        <v>75.201999999999998</v>
      </c>
      <c r="CV49" s="9">
        <v>44.21</v>
      </c>
      <c r="CW49" s="9">
        <v>30.992000000000001</v>
      </c>
      <c r="CX49" s="9">
        <v>29.302</v>
      </c>
      <c r="CY49" s="9">
        <v>23.175999999999998</v>
      </c>
      <c r="CZ49" s="9">
        <v>6.1269999999999998</v>
      </c>
      <c r="DA49" s="9">
        <v>17.138999999999999</v>
      </c>
      <c r="DB49" s="9">
        <v>11.476000000000001</v>
      </c>
      <c r="DC49" s="9">
        <v>5.6630000000000003</v>
      </c>
      <c r="DD49" s="9">
        <v>12.163</v>
      </c>
      <c r="DE49" s="9">
        <v>11.7</v>
      </c>
      <c r="DF49" s="9">
        <v>0.46400000000000002</v>
      </c>
      <c r="DG49" s="9">
        <v>45.9</v>
      </c>
      <c r="DH49" s="9">
        <v>21.033999999999999</v>
      </c>
      <c r="DI49" s="9">
        <v>24.864999999999998</v>
      </c>
      <c r="DJ49" s="9">
        <v>290.245</v>
      </c>
      <c r="DK49" s="9">
        <v>145.77199999999999</v>
      </c>
      <c r="DL49" s="9">
        <v>144.47300000000001</v>
      </c>
      <c r="DM49" s="9">
        <v>98.49</v>
      </c>
      <c r="DN49" s="9">
        <v>71.040999999999997</v>
      </c>
      <c r="DO49" s="9">
        <v>27.45</v>
      </c>
      <c r="DP49" s="9">
        <v>191.75399999999999</v>
      </c>
      <c r="DQ49" s="9">
        <v>74.730999999999995</v>
      </c>
      <c r="DR49" s="9">
        <v>117.023</v>
      </c>
      <c r="DS49" s="9">
        <v>121.026</v>
      </c>
      <c r="DT49" s="9">
        <v>89.215000000000003</v>
      </c>
      <c r="DU49" s="9">
        <v>31.811</v>
      </c>
      <c r="DV49" s="9">
        <v>212.12100000000001</v>
      </c>
      <c r="DW49" s="9">
        <v>83.837999999999994</v>
      </c>
      <c r="DX49" s="9">
        <v>128.28200000000001</v>
      </c>
      <c r="DY49" s="9">
        <v>208.89400000000001</v>
      </c>
      <c r="DZ49" s="9">
        <v>86.206999999999994</v>
      </c>
      <c r="EA49" s="9">
        <v>122.68600000000001</v>
      </c>
      <c r="EB49" s="9">
        <v>831.64</v>
      </c>
      <c r="EC49" s="9">
        <v>442.49299999999999</v>
      </c>
      <c r="ED49" s="9">
        <v>389.14699999999999</v>
      </c>
      <c r="EE49" s="9">
        <v>530.36599999999999</v>
      </c>
      <c r="EF49" s="9">
        <v>350.94600000000003</v>
      </c>
      <c r="EG49" s="9">
        <v>179.42</v>
      </c>
      <c r="EH49" s="9">
        <v>301.274</v>
      </c>
      <c r="EI49" s="9">
        <v>91.546999999999997</v>
      </c>
      <c r="EJ49" s="9">
        <v>209.727</v>
      </c>
      <c r="EK49" s="9">
        <v>125.145</v>
      </c>
      <c r="EL49" s="9">
        <v>58.09</v>
      </c>
      <c r="EM49" s="9">
        <v>67.055000000000007</v>
      </c>
      <c r="EN49" s="9">
        <v>24.283999999999999</v>
      </c>
      <c r="EO49" s="9">
        <v>13.173999999999999</v>
      </c>
      <c r="EP49" s="9">
        <v>11.11</v>
      </c>
      <c r="EQ49" s="9">
        <v>7.0190000000000001</v>
      </c>
      <c r="ER49" s="9">
        <v>6.5220000000000002</v>
      </c>
      <c r="ES49" s="9">
        <v>0.497</v>
      </c>
      <c r="ET49" s="9">
        <v>3.1070000000000002</v>
      </c>
      <c r="EU49" s="9">
        <v>2.835</v>
      </c>
      <c r="EV49" s="9">
        <v>0.27200000000000002</v>
      </c>
      <c r="EW49" s="9">
        <v>3.9119999999999999</v>
      </c>
      <c r="EX49" s="9">
        <v>3.6869999999999998</v>
      </c>
      <c r="EY49" s="9">
        <v>0.22500000000000001</v>
      </c>
      <c r="EZ49" s="9">
        <v>17.265000000000001</v>
      </c>
      <c r="FA49" s="9">
        <v>6.6509999999999998</v>
      </c>
      <c r="FB49" s="9">
        <v>10.613</v>
      </c>
      <c r="FC49" s="9">
        <v>111.111</v>
      </c>
      <c r="FD49" s="9">
        <v>50.843000000000004</v>
      </c>
      <c r="FE49" s="9">
        <v>60.268000000000001</v>
      </c>
      <c r="FF49" s="9">
        <v>32.713000000000001</v>
      </c>
      <c r="FG49" s="9">
        <v>23.942</v>
      </c>
      <c r="FH49" s="9">
        <v>8.7710000000000008</v>
      </c>
      <c r="FI49" s="9">
        <v>78.397999999999996</v>
      </c>
      <c r="FJ49" s="9">
        <v>26.901</v>
      </c>
      <c r="FK49" s="9">
        <v>51.497</v>
      </c>
      <c r="FL49" s="9">
        <v>37.862000000000002</v>
      </c>
      <c r="FM49" s="9">
        <v>28.594999999999999</v>
      </c>
      <c r="FN49" s="9">
        <v>9.2680000000000007</v>
      </c>
      <c r="FO49" s="9">
        <v>87.283000000000001</v>
      </c>
      <c r="FP49" s="9">
        <v>29.495000000000001</v>
      </c>
      <c r="FQ49" s="9">
        <v>57.787999999999997</v>
      </c>
      <c r="FR49" s="9">
        <v>81.504999999999995</v>
      </c>
      <c r="FS49" s="9">
        <v>29.736000000000001</v>
      </c>
      <c r="FT49" s="9">
        <v>51.768999999999998</v>
      </c>
      <c r="FU49" s="9">
        <v>1333.6880000000001</v>
      </c>
      <c r="FV49" s="9">
        <v>726.70299999999997</v>
      </c>
      <c r="FW49" s="9">
        <v>606.98500000000001</v>
      </c>
      <c r="FX49" s="9">
        <v>910.60400000000004</v>
      </c>
      <c r="FY49" s="9">
        <v>598.66200000000003</v>
      </c>
      <c r="FZ49" s="9">
        <v>311.94099999999997</v>
      </c>
      <c r="GA49" s="9">
        <v>423.084</v>
      </c>
      <c r="GB49" s="9">
        <v>128.041</v>
      </c>
      <c r="GC49" s="9">
        <v>295.04399999999998</v>
      </c>
      <c r="GD49" s="9">
        <v>211.595</v>
      </c>
      <c r="GE49" s="9">
        <v>116.642</v>
      </c>
      <c r="GF49" s="9">
        <v>94.953000000000003</v>
      </c>
      <c r="GG49" s="9">
        <v>37.697000000000003</v>
      </c>
      <c r="GH49" s="9">
        <v>22.773</v>
      </c>
      <c r="GI49" s="9">
        <v>14.923999999999999</v>
      </c>
      <c r="GJ49" s="9">
        <v>15.86</v>
      </c>
      <c r="GK49" s="9">
        <v>13.21</v>
      </c>
      <c r="GL49" s="9">
        <v>2.649</v>
      </c>
      <c r="GM49" s="9">
        <v>10.054</v>
      </c>
      <c r="GN49" s="9">
        <v>8.2349999999999994</v>
      </c>
      <c r="GO49" s="9">
        <v>1.8180000000000001</v>
      </c>
      <c r="GP49" s="9">
        <v>5.806</v>
      </c>
      <c r="GQ49" s="9">
        <v>4.9749999999999996</v>
      </c>
      <c r="GR49" s="9">
        <v>0.83099999999999996</v>
      </c>
      <c r="GS49" s="9">
        <v>21.837</v>
      </c>
      <c r="GT49" s="9">
        <v>9.5630000000000006</v>
      </c>
      <c r="GU49" s="9">
        <v>12.275</v>
      </c>
      <c r="GV49" s="9">
        <v>192.154</v>
      </c>
      <c r="GW49" s="9">
        <v>106.414</v>
      </c>
      <c r="GX49" s="9">
        <v>85.74</v>
      </c>
      <c r="GY49" s="9">
        <v>77.424999999999997</v>
      </c>
      <c r="GZ49" s="9">
        <v>58.848999999999997</v>
      </c>
      <c r="HA49" s="9">
        <v>18.577000000000002</v>
      </c>
      <c r="HB49" s="9">
        <v>114.729</v>
      </c>
      <c r="HC49" s="9">
        <v>47.564999999999998</v>
      </c>
      <c r="HD49" s="9">
        <v>67.164000000000001</v>
      </c>
      <c r="HE49" s="9">
        <v>85.971999999999994</v>
      </c>
      <c r="HF49" s="9">
        <v>65.778000000000006</v>
      </c>
      <c r="HG49" s="9">
        <v>20.193999999999999</v>
      </c>
      <c r="HH49" s="9">
        <v>125.623</v>
      </c>
      <c r="HI49" s="9">
        <v>50.863999999999997</v>
      </c>
      <c r="HJ49" s="9">
        <v>74.759</v>
      </c>
      <c r="HK49" s="9">
        <v>124.782</v>
      </c>
      <c r="HL49" s="9">
        <v>55.8</v>
      </c>
      <c r="HM49" s="9">
        <v>68.981999999999999</v>
      </c>
      <c r="HN49" s="9">
        <v>253.202</v>
      </c>
      <c r="HO49" s="9">
        <v>130.233</v>
      </c>
      <c r="HP49" s="9">
        <v>122.97</v>
      </c>
      <c r="HQ49" s="9">
        <v>155.41900000000001</v>
      </c>
      <c r="HR49" s="9">
        <v>101.084</v>
      </c>
      <c r="HS49" s="9">
        <v>54.335999999999999</v>
      </c>
      <c r="HT49" s="9">
        <v>97.783000000000001</v>
      </c>
      <c r="HU49" s="9">
        <v>29.149000000000001</v>
      </c>
      <c r="HV49" s="9">
        <v>68.634</v>
      </c>
      <c r="HW49" s="9">
        <v>40.880000000000003</v>
      </c>
      <c r="HX49" s="9">
        <v>18.170000000000002</v>
      </c>
      <c r="HY49" s="9">
        <v>22.710999999999999</v>
      </c>
      <c r="HZ49" s="9">
        <v>8.74</v>
      </c>
      <c r="IA49" s="9">
        <v>4.2939999999999996</v>
      </c>
      <c r="IB49" s="9">
        <v>4.4459999999999997</v>
      </c>
      <c r="IC49" s="9">
        <v>2.7280000000000002</v>
      </c>
      <c r="ID49" s="9">
        <v>2.0390000000000001</v>
      </c>
      <c r="IE49" s="9">
        <v>0.69</v>
      </c>
      <c r="IF49" s="9">
        <v>0.93200000000000005</v>
      </c>
      <c r="IG49" s="9">
        <v>0.60099999999999998</v>
      </c>
      <c r="IH49" s="9">
        <v>0.33200000000000002</v>
      </c>
      <c r="II49" s="9">
        <v>1.796</v>
      </c>
      <c r="IJ49" s="9">
        <v>1.4379999999999999</v>
      </c>
      <c r="IK49" s="9">
        <v>0.35799999999999998</v>
      </c>
      <c r="IL49" s="9">
        <v>6.0119999999999996</v>
      </c>
      <c r="IM49" s="9">
        <v>2.2549999999999999</v>
      </c>
      <c r="IN49" s="9">
        <v>3.7570000000000001</v>
      </c>
      <c r="IO49" s="9">
        <v>36.219000000000001</v>
      </c>
      <c r="IP49" s="9">
        <v>15.423</v>
      </c>
      <c r="IQ49" s="9">
        <v>20.795999999999999</v>
      </c>
    </row>
    <row r="50" spans="1:251">
      <c r="A50" s="10">
        <v>43009</v>
      </c>
      <c r="B50" s="9">
        <v>1024.921</v>
      </c>
      <c r="C50" s="9">
        <v>1157.827</v>
      </c>
      <c r="D50" s="9">
        <v>365.654</v>
      </c>
      <c r="E50" s="9">
        <v>792.173</v>
      </c>
      <c r="F50" s="9">
        <v>521.04200000000003</v>
      </c>
      <c r="G50" s="9">
        <v>272.36399999999998</v>
      </c>
      <c r="H50" s="9">
        <v>248.678</v>
      </c>
      <c r="I50" s="9">
        <v>85.361999999999995</v>
      </c>
      <c r="J50" s="9">
        <v>47.417000000000002</v>
      </c>
      <c r="K50" s="9">
        <v>37.945999999999998</v>
      </c>
      <c r="L50" s="9">
        <v>28.076000000000001</v>
      </c>
      <c r="M50" s="9">
        <v>21.946999999999999</v>
      </c>
      <c r="N50" s="9">
        <v>6.1280000000000001</v>
      </c>
      <c r="O50" s="9">
        <v>12.669</v>
      </c>
      <c r="P50" s="9">
        <v>9.657</v>
      </c>
      <c r="Q50" s="9">
        <v>3.012</v>
      </c>
      <c r="R50" s="9">
        <v>15.406000000000001</v>
      </c>
      <c r="S50" s="9">
        <v>12.29</v>
      </c>
      <c r="T50" s="9">
        <v>3.1160000000000001</v>
      </c>
      <c r="U50" s="9">
        <v>57.286999999999999</v>
      </c>
      <c r="V50" s="9">
        <v>25.47</v>
      </c>
      <c r="W50" s="9">
        <v>31.817</v>
      </c>
      <c r="X50" s="9">
        <v>476.13400000000001</v>
      </c>
      <c r="Y50" s="9">
        <v>249.06299999999999</v>
      </c>
      <c r="Z50" s="9">
        <v>227.071</v>
      </c>
      <c r="AA50" s="9">
        <v>178.86099999999999</v>
      </c>
      <c r="AB50" s="9">
        <v>134.73699999999999</v>
      </c>
      <c r="AC50" s="9">
        <v>44.124000000000002</v>
      </c>
      <c r="AD50" s="9">
        <v>297.27300000000002</v>
      </c>
      <c r="AE50" s="9">
        <v>114.32599999999999</v>
      </c>
      <c r="AF50" s="9">
        <v>182.947</v>
      </c>
      <c r="AG50" s="9">
        <v>198.06899999999999</v>
      </c>
      <c r="AH50" s="9">
        <v>148.90700000000001</v>
      </c>
      <c r="AI50" s="9">
        <v>49.161000000000001</v>
      </c>
      <c r="AJ50" s="9">
        <v>322.97300000000001</v>
      </c>
      <c r="AK50" s="9">
        <v>123.456</v>
      </c>
      <c r="AL50" s="9">
        <v>199.517</v>
      </c>
      <c r="AM50" s="9">
        <v>309.94200000000001</v>
      </c>
      <c r="AN50" s="9">
        <v>123.983</v>
      </c>
      <c r="AO50" s="9">
        <v>185.959</v>
      </c>
      <c r="AP50" s="9">
        <v>3204.3760000000002</v>
      </c>
      <c r="AQ50" s="9">
        <v>1711.672</v>
      </c>
      <c r="AR50" s="9">
        <v>1492.704</v>
      </c>
      <c r="AS50" s="9">
        <v>2151.248</v>
      </c>
      <c r="AT50" s="9">
        <v>1378.5229999999999</v>
      </c>
      <c r="AU50" s="9">
        <v>772.72500000000002</v>
      </c>
      <c r="AV50" s="9">
        <v>1053.1279999999999</v>
      </c>
      <c r="AW50" s="9">
        <v>333.149</v>
      </c>
      <c r="AX50" s="9">
        <v>719.98</v>
      </c>
      <c r="AY50" s="9">
        <v>448.02499999999998</v>
      </c>
      <c r="AZ50" s="9">
        <v>234.15899999999999</v>
      </c>
      <c r="BA50" s="9">
        <v>213.86699999999999</v>
      </c>
      <c r="BB50" s="9">
        <v>79.263999999999996</v>
      </c>
      <c r="BC50" s="9">
        <v>44.415999999999997</v>
      </c>
      <c r="BD50" s="9">
        <v>34.847999999999999</v>
      </c>
      <c r="BE50" s="9">
        <v>29.189</v>
      </c>
      <c r="BF50" s="9">
        <v>23.535</v>
      </c>
      <c r="BG50" s="9">
        <v>5.6539999999999999</v>
      </c>
      <c r="BH50" s="9">
        <v>16.452000000000002</v>
      </c>
      <c r="BI50" s="9">
        <v>11.752000000000001</v>
      </c>
      <c r="BJ50" s="9">
        <v>4.7</v>
      </c>
      <c r="BK50" s="9">
        <v>12.736000000000001</v>
      </c>
      <c r="BL50" s="9">
        <v>11.782</v>
      </c>
      <c r="BM50" s="9">
        <v>0.95399999999999996</v>
      </c>
      <c r="BN50" s="9">
        <v>50.076000000000001</v>
      </c>
      <c r="BO50" s="9">
        <v>20.882000000000001</v>
      </c>
      <c r="BP50" s="9">
        <v>29.193999999999999</v>
      </c>
      <c r="BQ50" s="9">
        <v>403.935</v>
      </c>
      <c r="BR50" s="9">
        <v>208.16399999999999</v>
      </c>
      <c r="BS50" s="9">
        <v>195.77099999999999</v>
      </c>
      <c r="BT50" s="9">
        <v>139.40799999999999</v>
      </c>
      <c r="BU50" s="9">
        <v>101.32299999999999</v>
      </c>
      <c r="BV50" s="9">
        <v>38.084000000000003</v>
      </c>
      <c r="BW50" s="9">
        <v>264.52699999999999</v>
      </c>
      <c r="BX50" s="9">
        <v>106.84099999999999</v>
      </c>
      <c r="BY50" s="9">
        <v>157.68700000000001</v>
      </c>
      <c r="BZ50" s="9">
        <v>161.95699999999999</v>
      </c>
      <c r="CA50" s="9">
        <v>119.3</v>
      </c>
      <c r="CB50" s="9">
        <v>42.655999999999999</v>
      </c>
      <c r="CC50" s="9">
        <v>286.06900000000002</v>
      </c>
      <c r="CD50" s="9">
        <v>114.858</v>
      </c>
      <c r="CE50" s="9">
        <v>171.21</v>
      </c>
      <c r="CF50" s="9">
        <v>280.98</v>
      </c>
      <c r="CG50" s="9">
        <v>118.593</v>
      </c>
      <c r="CH50" s="9">
        <v>162.387</v>
      </c>
      <c r="CI50" s="9">
        <v>2472.9989999999998</v>
      </c>
      <c r="CJ50" s="9">
        <v>1291.951</v>
      </c>
      <c r="CK50" s="9">
        <v>1181.048</v>
      </c>
      <c r="CL50" s="9">
        <v>1678.5740000000001</v>
      </c>
      <c r="CM50" s="9">
        <v>1053.2819999999999</v>
      </c>
      <c r="CN50" s="9">
        <v>625.29200000000003</v>
      </c>
      <c r="CO50" s="9">
        <v>794.42499999999995</v>
      </c>
      <c r="CP50" s="9">
        <v>238.66900000000001</v>
      </c>
      <c r="CQ50" s="9">
        <v>555.75599999999997</v>
      </c>
      <c r="CR50" s="9">
        <v>323.39999999999998</v>
      </c>
      <c r="CS50" s="9">
        <v>164.03200000000001</v>
      </c>
      <c r="CT50" s="9">
        <v>159.36799999999999</v>
      </c>
      <c r="CU50" s="9">
        <v>66.971999999999994</v>
      </c>
      <c r="CV50" s="9">
        <v>35.210999999999999</v>
      </c>
      <c r="CW50" s="9">
        <v>31.760999999999999</v>
      </c>
      <c r="CX50" s="9">
        <v>14.093999999999999</v>
      </c>
      <c r="CY50" s="9">
        <v>11.577</v>
      </c>
      <c r="CZ50" s="9">
        <v>2.5179999999999998</v>
      </c>
      <c r="DA50" s="9">
        <v>8.5850000000000009</v>
      </c>
      <c r="DB50" s="9">
        <v>7.6310000000000002</v>
      </c>
      <c r="DC50" s="9">
        <v>0.95399999999999996</v>
      </c>
      <c r="DD50" s="9">
        <v>5.5090000000000003</v>
      </c>
      <c r="DE50" s="9">
        <v>3.9460000000000002</v>
      </c>
      <c r="DF50" s="9">
        <v>1.5640000000000001</v>
      </c>
      <c r="DG50" s="9">
        <v>52.878</v>
      </c>
      <c r="DH50" s="9">
        <v>23.635000000000002</v>
      </c>
      <c r="DI50" s="9">
        <v>29.242999999999999</v>
      </c>
      <c r="DJ50" s="9">
        <v>294.27800000000002</v>
      </c>
      <c r="DK50" s="9">
        <v>149.98400000000001</v>
      </c>
      <c r="DL50" s="9">
        <v>144.29499999999999</v>
      </c>
      <c r="DM50" s="9">
        <v>96.15</v>
      </c>
      <c r="DN50" s="9">
        <v>68.453000000000003</v>
      </c>
      <c r="DO50" s="9">
        <v>27.696999999999999</v>
      </c>
      <c r="DP50" s="9">
        <v>198.12899999999999</v>
      </c>
      <c r="DQ50" s="9">
        <v>81.531000000000006</v>
      </c>
      <c r="DR50" s="9">
        <v>116.598</v>
      </c>
      <c r="DS50" s="9">
        <v>105.545</v>
      </c>
      <c r="DT50" s="9">
        <v>75.331000000000003</v>
      </c>
      <c r="DU50" s="9">
        <v>30.215</v>
      </c>
      <c r="DV50" s="9">
        <v>217.85499999999999</v>
      </c>
      <c r="DW50" s="9">
        <v>88.701999999999998</v>
      </c>
      <c r="DX50" s="9">
        <v>129.15299999999999</v>
      </c>
      <c r="DY50" s="9">
        <v>206.714</v>
      </c>
      <c r="DZ50" s="9">
        <v>89.162000000000006</v>
      </c>
      <c r="EA50" s="9">
        <v>117.55200000000001</v>
      </c>
      <c r="EB50" s="9">
        <v>827.61400000000003</v>
      </c>
      <c r="EC50" s="9">
        <v>441.85399999999998</v>
      </c>
      <c r="ED50" s="9">
        <v>385.76</v>
      </c>
      <c r="EE50" s="9">
        <v>535.60900000000004</v>
      </c>
      <c r="EF50" s="9">
        <v>355.93900000000002</v>
      </c>
      <c r="EG50" s="9">
        <v>179.67</v>
      </c>
      <c r="EH50" s="9">
        <v>292.005</v>
      </c>
      <c r="EI50" s="9">
        <v>85.915000000000006</v>
      </c>
      <c r="EJ50" s="9">
        <v>206.09</v>
      </c>
      <c r="EK50" s="9">
        <v>127.711</v>
      </c>
      <c r="EL50" s="9">
        <v>62.713999999999999</v>
      </c>
      <c r="EM50" s="9">
        <v>64.997</v>
      </c>
      <c r="EN50" s="9">
        <v>25.94</v>
      </c>
      <c r="EO50" s="9">
        <v>12.096</v>
      </c>
      <c r="EP50" s="9">
        <v>13.843999999999999</v>
      </c>
      <c r="EQ50" s="9">
        <v>7.117</v>
      </c>
      <c r="ER50" s="9">
        <v>4.7629999999999999</v>
      </c>
      <c r="ES50" s="9">
        <v>2.3530000000000002</v>
      </c>
      <c r="ET50" s="9">
        <v>2.9319999999999999</v>
      </c>
      <c r="EU50" s="9">
        <v>2.2799999999999998</v>
      </c>
      <c r="EV50" s="9">
        <v>0.65200000000000002</v>
      </c>
      <c r="EW50" s="9">
        <v>4.1849999999999996</v>
      </c>
      <c r="EX50" s="9">
        <v>2.484</v>
      </c>
      <c r="EY50" s="9">
        <v>1.7010000000000001</v>
      </c>
      <c r="EZ50" s="9">
        <v>18.823</v>
      </c>
      <c r="FA50" s="9">
        <v>7.3330000000000002</v>
      </c>
      <c r="FB50" s="9">
        <v>11.49</v>
      </c>
      <c r="FC50" s="9">
        <v>111.59</v>
      </c>
      <c r="FD50" s="9">
        <v>55.59</v>
      </c>
      <c r="FE50" s="9">
        <v>56</v>
      </c>
      <c r="FF50" s="9">
        <v>36.935000000000002</v>
      </c>
      <c r="FG50" s="9">
        <v>27.728999999999999</v>
      </c>
      <c r="FH50" s="9">
        <v>9.2059999999999995</v>
      </c>
      <c r="FI50" s="9">
        <v>74.655000000000001</v>
      </c>
      <c r="FJ50" s="9">
        <v>27.861000000000001</v>
      </c>
      <c r="FK50" s="9">
        <v>46.793999999999997</v>
      </c>
      <c r="FL50" s="9">
        <v>44.051000000000002</v>
      </c>
      <c r="FM50" s="9">
        <v>32.493000000000002</v>
      </c>
      <c r="FN50" s="9">
        <v>11.558999999999999</v>
      </c>
      <c r="FO50" s="9">
        <v>83.659000000000006</v>
      </c>
      <c r="FP50" s="9">
        <v>30.221</v>
      </c>
      <c r="FQ50" s="9">
        <v>53.438000000000002</v>
      </c>
      <c r="FR50" s="9">
        <v>77.587000000000003</v>
      </c>
      <c r="FS50" s="9">
        <v>30.140999999999998</v>
      </c>
      <c r="FT50" s="9">
        <v>47.445999999999998</v>
      </c>
      <c r="FU50" s="9">
        <v>1330.1310000000001</v>
      </c>
      <c r="FV50" s="9">
        <v>725.94799999999998</v>
      </c>
      <c r="FW50" s="9">
        <v>604.18299999999999</v>
      </c>
      <c r="FX50" s="9">
        <v>899.06600000000003</v>
      </c>
      <c r="FY50" s="9">
        <v>593.92100000000005</v>
      </c>
      <c r="FZ50" s="9">
        <v>305.14499999999998</v>
      </c>
      <c r="GA50" s="9">
        <v>431.065</v>
      </c>
      <c r="GB50" s="9">
        <v>132.02699999999999</v>
      </c>
      <c r="GC50" s="9">
        <v>299.03800000000001</v>
      </c>
      <c r="GD50" s="9">
        <v>228.96899999999999</v>
      </c>
      <c r="GE50" s="9">
        <v>122.011</v>
      </c>
      <c r="GF50" s="9">
        <v>106.958</v>
      </c>
      <c r="GG50" s="9">
        <v>35.246000000000002</v>
      </c>
      <c r="GH50" s="9">
        <v>23.363</v>
      </c>
      <c r="GI50" s="9">
        <v>11.882</v>
      </c>
      <c r="GJ50" s="9">
        <v>15.026999999999999</v>
      </c>
      <c r="GK50" s="9">
        <v>12.752000000000001</v>
      </c>
      <c r="GL50" s="9">
        <v>2.2749999999999999</v>
      </c>
      <c r="GM50" s="9">
        <v>7.8079999999999998</v>
      </c>
      <c r="GN50" s="9">
        <v>7.07</v>
      </c>
      <c r="GO50" s="9">
        <v>0.73799999999999999</v>
      </c>
      <c r="GP50" s="9">
        <v>7.2190000000000003</v>
      </c>
      <c r="GQ50" s="9">
        <v>5.6820000000000004</v>
      </c>
      <c r="GR50" s="9">
        <v>1.5369999999999999</v>
      </c>
      <c r="GS50" s="9">
        <v>20.219000000000001</v>
      </c>
      <c r="GT50" s="9">
        <v>10.612</v>
      </c>
      <c r="GU50" s="9">
        <v>9.6069999999999993</v>
      </c>
      <c r="GV50" s="9">
        <v>206.94800000000001</v>
      </c>
      <c r="GW50" s="9">
        <v>108.438</v>
      </c>
      <c r="GX50" s="9">
        <v>98.51</v>
      </c>
      <c r="GY50" s="9">
        <v>81.772999999999996</v>
      </c>
      <c r="GZ50" s="9">
        <v>60.35</v>
      </c>
      <c r="HA50" s="9">
        <v>21.422999999999998</v>
      </c>
      <c r="HB50" s="9">
        <v>125.17400000000001</v>
      </c>
      <c r="HC50" s="9">
        <v>48.087000000000003</v>
      </c>
      <c r="HD50" s="9">
        <v>77.087000000000003</v>
      </c>
      <c r="HE50" s="9">
        <v>92.543000000000006</v>
      </c>
      <c r="HF50" s="9">
        <v>69.158000000000001</v>
      </c>
      <c r="HG50" s="9">
        <v>23.385000000000002</v>
      </c>
      <c r="HH50" s="9">
        <v>136.42599999999999</v>
      </c>
      <c r="HI50" s="9">
        <v>52.853000000000002</v>
      </c>
      <c r="HJ50" s="9">
        <v>83.572999999999993</v>
      </c>
      <c r="HK50" s="9">
        <v>132.983</v>
      </c>
      <c r="HL50" s="9">
        <v>55.156999999999996</v>
      </c>
      <c r="HM50" s="9">
        <v>77.825000000000003</v>
      </c>
      <c r="HN50" s="9">
        <v>250.24199999999999</v>
      </c>
      <c r="HO50" s="9">
        <v>128.304</v>
      </c>
      <c r="HP50" s="9">
        <v>121.938</v>
      </c>
      <c r="HQ50" s="9">
        <v>153.887</v>
      </c>
      <c r="HR50" s="9">
        <v>100.23699999999999</v>
      </c>
      <c r="HS50" s="9">
        <v>53.65</v>
      </c>
      <c r="HT50" s="9">
        <v>96.355000000000004</v>
      </c>
      <c r="HU50" s="9">
        <v>28.067</v>
      </c>
      <c r="HV50" s="9">
        <v>68.287000000000006</v>
      </c>
      <c r="HW50" s="9">
        <v>42.896999999999998</v>
      </c>
      <c r="HX50" s="9">
        <v>19.201000000000001</v>
      </c>
      <c r="HY50" s="9">
        <v>23.696000000000002</v>
      </c>
      <c r="HZ50" s="9">
        <v>8.7070000000000007</v>
      </c>
      <c r="IA50" s="9">
        <v>4.9850000000000003</v>
      </c>
      <c r="IB50" s="9">
        <v>3.722</v>
      </c>
      <c r="IC50" s="9">
        <v>2.181</v>
      </c>
      <c r="ID50" s="9">
        <v>1.5369999999999999</v>
      </c>
      <c r="IE50" s="9">
        <v>0.64400000000000002</v>
      </c>
      <c r="IF50" s="9">
        <v>1.2709999999999999</v>
      </c>
      <c r="IG50" s="9">
        <v>1.1579999999999999</v>
      </c>
      <c r="IH50" s="9">
        <v>0.113</v>
      </c>
      <c r="II50" s="9">
        <v>0.91</v>
      </c>
      <c r="IJ50" s="9">
        <v>0.379</v>
      </c>
      <c r="IK50" s="9">
        <v>0.53100000000000003</v>
      </c>
      <c r="IL50" s="9">
        <v>6.5259999999999998</v>
      </c>
      <c r="IM50" s="9">
        <v>3.448</v>
      </c>
      <c r="IN50" s="9">
        <v>3.0779999999999998</v>
      </c>
      <c r="IO50" s="9">
        <v>38.061999999999998</v>
      </c>
      <c r="IP50" s="9">
        <v>16.484000000000002</v>
      </c>
      <c r="IQ50" s="9">
        <v>21.577999999999999</v>
      </c>
    </row>
    <row r="51" spans="1:251">
      <c r="A51" s="10">
        <v>43040</v>
      </c>
      <c r="B51" s="9">
        <v>1032.19</v>
      </c>
      <c r="C51" s="9">
        <v>1175.1389999999999</v>
      </c>
      <c r="D51" s="9">
        <v>366.50400000000002</v>
      </c>
      <c r="E51" s="9">
        <v>808.63499999999999</v>
      </c>
      <c r="F51" s="9">
        <v>555.97199999999998</v>
      </c>
      <c r="G51" s="9">
        <v>283.964</v>
      </c>
      <c r="H51" s="9">
        <v>272.00799999999998</v>
      </c>
      <c r="I51" s="9">
        <v>85.98</v>
      </c>
      <c r="J51" s="9">
        <v>43.951999999999998</v>
      </c>
      <c r="K51" s="9">
        <v>42.027999999999999</v>
      </c>
      <c r="L51" s="9">
        <v>29.259</v>
      </c>
      <c r="M51" s="9">
        <v>22.780999999999999</v>
      </c>
      <c r="N51" s="9">
        <v>6.4779999999999998</v>
      </c>
      <c r="O51" s="9">
        <v>14.425000000000001</v>
      </c>
      <c r="P51" s="9">
        <v>11.807</v>
      </c>
      <c r="Q51" s="9">
        <v>2.617</v>
      </c>
      <c r="R51" s="9">
        <v>14.835000000000001</v>
      </c>
      <c r="S51" s="9">
        <v>10.974</v>
      </c>
      <c r="T51" s="9">
        <v>3.8610000000000002</v>
      </c>
      <c r="U51" s="9">
        <v>56.720999999999997</v>
      </c>
      <c r="V51" s="9">
        <v>21.170999999999999</v>
      </c>
      <c r="W51" s="9">
        <v>35.549999999999997</v>
      </c>
      <c r="X51" s="9">
        <v>509.15899999999999</v>
      </c>
      <c r="Y51" s="9">
        <v>258.44400000000002</v>
      </c>
      <c r="Z51" s="9">
        <v>250.715</v>
      </c>
      <c r="AA51" s="9">
        <v>184.505</v>
      </c>
      <c r="AB51" s="9">
        <v>133.35499999999999</v>
      </c>
      <c r="AC51" s="9">
        <v>51.149000000000001</v>
      </c>
      <c r="AD51" s="9">
        <v>324.654</v>
      </c>
      <c r="AE51" s="9">
        <v>125.089</v>
      </c>
      <c r="AF51" s="9">
        <v>199.566</v>
      </c>
      <c r="AG51" s="9">
        <v>205.54400000000001</v>
      </c>
      <c r="AH51" s="9">
        <v>151.69499999999999</v>
      </c>
      <c r="AI51" s="9">
        <v>53.848999999999997</v>
      </c>
      <c r="AJ51" s="9">
        <v>350.428</v>
      </c>
      <c r="AK51" s="9">
        <v>132.268</v>
      </c>
      <c r="AL51" s="9">
        <v>218.15899999999999</v>
      </c>
      <c r="AM51" s="9">
        <v>339.07900000000001</v>
      </c>
      <c r="AN51" s="9">
        <v>136.89599999999999</v>
      </c>
      <c r="AO51" s="9">
        <v>202.18299999999999</v>
      </c>
      <c r="AP51" s="9">
        <v>3236.4589999999998</v>
      </c>
      <c r="AQ51" s="9">
        <v>1726.944</v>
      </c>
      <c r="AR51" s="9">
        <v>1509.5160000000001</v>
      </c>
      <c r="AS51" s="9">
        <v>2179.7950000000001</v>
      </c>
      <c r="AT51" s="9">
        <v>1394.6320000000001</v>
      </c>
      <c r="AU51" s="9">
        <v>785.16300000000001</v>
      </c>
      <c r="AV51" s="9">
        <v>1056.664</v>
      </c>
      <c r="AW51" s="9">
        <v>332.31200000000001</v>
      </c>
      <c r="AX51" s="9">
        <v>724.35299999999995</v>
      </c>
      <c r="AY51" s="9">
        <v>473.947</v>
      </c>
      <c r="AZ51" s="9">
        <v>259.10399999999998</v>
      </c>
      <c r="BA51" s="9">
        <v>214.84299999999999</v>
      </c>
      <c r="BB51" s="9">
        <v>84.13</v>
      </c>
      <c r="BC51" s="9">
        <v>48.212000000000003</v>
      </c>
      <c r="BD51" s="9">
        <v>35.917999999999999</v>
      </c>
      <c r="BE51" s="9">
        <v>31.722000000000001</v>
      </c>
      <c r="BF51" s="9">
        <v>25.945</v>
      </c>
      <c r="BG51" s="9">
        <v>5.7770000000000001</v>
      </c>
      <c r="BH51" s="9">
        <v>12.951000000000001</v>
      </c>
      <c r="BI51" s="9">
        <v>8.0920000000000005</v>
      </c>
      <c r="BJ51" s="9">
        <v>4.859</v>
      </c>
      <c r="BK51" s="9">
        <v>18.771000000000001</v>
      </c>
      <c r="BL51" s="9">
        <v>17.853000000000002</v>
      </c>
      <c r="BM51" s="9">
        <v>0.91800000000000004</v>
      </c>
      <c r="BN51" s="9">
        <v>52.408000000000001</v>
      </c>
      <c r="BO51" s="9">
        <v>22.266999999999999</v>
      </c>
      <c r="BP51" s="9">
        <v>30.140999999999998</v>
      </c>
      <c r="BQ51" s="9">
        <v>425.78899999999999</v>
      </c>
      <c r="BR51" s="9">
        <v>230.37</v>
      </c>
      <c r="BS51" s="9">
        <v>195.41900000000001</v>
      </c>
      <c r="BT51" s="9">
        <v>143.41</v>
      </c>
      <c r="BU51" s="9">
        <v>109.529</v>
      </c>
      <c r="BV51" s="9">
        <v>33.881</v>
      </c>
      <c r="BW51" s="9">
        <v>282.37900000000002</v>
      </c>
      <c r="BX51" s="9">
        <v>120.84099999999999</v>
      </c>
      <c r="BY51" s="9">
        <v>161.53800000000001</v>
      </c>
      <c r="BZ51" s="9">
        <v>169.32900000000001</v>
      </c>
      <c r="CA51" s="9">
        <v>130.63800000000001</v>
      </c>
      <c r="CB51" s="9">
        <v>38.691000000000003</v>
      </c>
      <c r="CC51" s="9">
        <v>304.61799999999999</v>
      </c>
      <c r="CD51" s="9">
        <v>128.46600000000001</v>
      </c>
      <c r="CE51" s="9">
        <v>176.15100000000001</v>
      </c>
      <c r="CF51" s="9">
        <v>295.32900000000001</v>
      </c>
      <c r="CG51" s="9">
        <v>128.93299999999999</v>
      </c>
      <c r="CH51" s="9">
        <v>166.39699999999999</v>
      </c>
      <c r="CI51" s="9">
        <v>2472.7260000000001</v>
      </c>
      <c r="CJ51" s="9">
        <v>1297.1020000000001</v>
      </c>
      <c r="CK51" s="9">
        <v>1175.624</v>
      </c>
      <c r="CL51" s="9">
        <v>1697.653</v>
      </c>
      <c r="CM51" s="9">
        <v>1064.5260000000001</v>
      </c>
      <c r="CN51" s="9">
        <v>633.12800000000004</v>
      </c>
      <c r="CO51" s="9">
        <v>775.07299999999998</v>
      </c>
      <c r="CP51" s="9">
        <v>232.577</v>
      </c>
      <c r="CQ51" s="9">
        <v>542.49599999999998</v>
      </c>
      <c r="CR51" s="9">
        <v>358.58199999999999</v>
      </c>
      <c r="CS51" s="9">
        <v>181.41800000000001</v>
      </c>
      <c r="CT51" s="9">
        <v>177.16300000000001</v>
      </c>
      <c r="CU51" s="9">
        <v>63.948</v>
      </c>
      <c r="CV51" s="9">
        <v>33.896999999999998</v>
      </c>
      <c r="CW51" s="9">
        <v>30.050999999999998</v>
      </c>
      <c r="CX51" s="9">
        <v>25.117000000000001</v>
      </c>
      <c r="CY51" s="9">
        <v>19.48</v>
      </c>
      <c r="CZ51" s="9">
        <v>5.6369999999999996</v>
      </c>
      <c r="DA51" s="9">
        <v>13.675000000000001</v>
      </c>
      <c r="DB51" s="9">
        <v>10.656000000000001</v>
      </c>
      <c r="DC51" s="9">
        <v>3.02</v>
      </c>
      <c r="DD51" s="9">
        <v>11.442</v>
      </c>
      <c r="DE51" s="9">
        <v>8.8239999999999998</v>
      </c>
      <c r="DF51" s="9">
        <v>2.6179999999999999</v>
      </c>
      <c r="DG51" s="9">
        <v>38.831000000000003</v>
      </c>
      <c r="DH51" s="9">
        <v>14.417</v>
      </c>
      <c r="DI51" s="9">
        <v>24.414000000000001</v>
      </c>
      <c r="DJ51" s="9">
        <v>324.33300000000003</v>
      </c>
      <c r="DK51" s="9">
        <v>160.678</v>
      </c>
      <c r="DL51" s="9">
        <v>163.65600000000001</v>
      </c>
      <c r="DM51" s="9">
        <v>108.849</v>
      </c>
      <c r="DN51" s="9">
        <v>75.234999999999999</v>
      </c>
      <c r="DO51" s="9">
        <v>33.613999999999997</v>
      </c>
      <c r="DP51" s="9">
        <v>215.48400000000001</v>
      </c>
      <c r="DQ51" s="9">
        <v>85.442999999999998</v>
      </c>
      <c r="DR51" s="9">
        <v>130.042</v>
      </c>
      <c r="DS51" s="9">
        <v>127.157</v>
      </c>
      <c r="DT51" s="9">
        <v>89.266999999999996</v>
      </c>
      <c r="DU51" s="9">
        <v>37.89</v>
      </c>
      <c r="DV51" s="9">
        <v>231.42400000000001</v>
      </c>
      <c r="DW51" s="9">
        <v>92.152000000000001</v>
      </c>
      <c r="DX51" s="9">
        <v>139.273</v>
      </c>
      <c r="DY51" s="9">
        <v>229.16</v>
      </c>
      <c r="DZ51" s="9">
        <v>96.097999999999999</v>
      </c>
      <c r="EA51" s="9">
        <v>133.06100000000001</v>
      </c>
      <c r="EB51" s="9">
        <v>835.77</v>
      </c>
      <c r="EC51" s="9">
        <v>444.92700000000002</v>
      </c>
      <c r="ED51" s="9">
        <v>390.84199999999998</v>
      </c>
      <c r="EE51" s="9">
        <v>552.91</v>
      </c>
      <c r="EF51" s="9">
        <v>358.25799999999998</v>
      </c>
      <c r="EG51" s="9">
        <v>194.65199999999999</v>
      </c>
      <c r="EH51" s="9">
        <v>282.86</v>
      </c>
      <c r="EI51" s="9">
        <v>86.668999999999997</v>
      </c>
      <c r="EJ51" s="9">
        <v>196.19</v>
      </c>
      <c r="EK51" s="9">
        <v>121.95</v>
      </c>
      <c r="EL51" s="9">
        <v>59.488999999999997</v>
      </c>
      <c r="EM51" s="9">
        <v>62.460999999999999</v>
      </c>
      <c r="EN51" s="9">
        <v>25.177</v>
      </c>
      <c r="EO51" s="9">
        <v>13.337999999999999</v>
      </c>
      <c r="EP51" s="9">
        <v>11.839</v>
      </c>
      <c r="EQ51" s="9">
        <v>8.0719999999999992</v>
      </c>
      <c r="ER51" s="9">
        <v>5.367</v>
      </c>
      <c r="ES51" s="9">
        <v>2.7050000000000001</v>
      </c>
      <c r="ET51" s="9">
        <v>2.7</v>
      </c>
      <c r="EU51" s="9">
        <v>1.704</v>
      </c>
      <c r="EV51" s="9">
        <v>0.996</v>
      </c>
      <c r="EW51" s="9">
        <v>5.3730000000000002</v>
      </c>
      <c r="EX51" s="9">
        <v>3.6629999999999998</v>
      </c>
      <c r="EY51" s="9">
        <v>1.71</v>
      </c>
      <c r="EZ51" s="9">
        <v>17.105</v>
      </c>
      <c r="FA51" s="9">
        <v>7.9710000000000001</v>
      </c>
      <c r="FB51" s="9">
        <v>9.1340000000000003</v>
      </c>
      <c r="FC51" s="9">
        <v>108.035</v>
      </c>
      <c r="FD51" s="9">
        <v>51.779000000000003</v>
      </c>
      <c r="FE51" s="9">
        <v>56.256</v>
      </c>
      <c r="FF51" s="9">
        <v>33.542000000000002</v>
      </c>
      <c r="FG51" s="9">
        <v>22.382999999999999</v>
      </c>
      <c r="FH51" s="9">
        <v>11.16</v>
      </c>
      <c r="FI51" s="9">
        <v>74.492999999999995</v>
      </c>
      <c r="FJ51" s="9">
        <v>29.396999999999998</v>
      </c>
      <c r="FK51" s="9">
        <v>45.097000000000001</v>
      </c>
      <c r="FL51" s="9">
        <v>39.43</v>
      </c>
      <c r="FM51" s="9">
        <v>26.305</v>
      </c>
      <c r="FN51" s="9">
        <v>13.125</v>
      </c>
      <c r="FO51" s="9">
        <v>82.52</v>
      </c>
      <c r="FP51" s="9">
        <v>33.183999999999997</v>
      </c>
      <c r="FQ51" s="9">
        <v>49.337000000000003</v>
      </c>
      <c r="FR51" s="9">
        <v>77.192999999999998</v>
      </c>
      <c r="FS51" s="9">
        <v>31.100999999999999</v>
      </c>
      <c r="FT51" s="9">
        <v>46.091999999999999</v>
      </c>
      <c r="FU51" s="9">
        <v>1343.49</v>
      </c>
      <c r="FV51" s="9">
        <v>725.11699999999996</v>
      </c>
      <c r="FW51" s="9">
        <v>618.37400000000002</v>
      </c>
      <c r="FX51" s="9">
        <v>913.16499999999996</v>
      </c>
      <c r="FY51" s="9">
        <v>594.625</v>
      </c>
      <c r="FZ51" s="9">
        <v>318.54000000000002</v>
      </c>
      <c r="GA51" s="9">
        <v>430.32499999999999</v>
      </c>
      <c r="GB51" s="9">
        <v>130.49100000000001</v>
      </c>
      <c r="GC51" s="9">
        <v>299.83300000000003</v>
      </c>
      <c r="GD51" s="9">
        <v>225.477</v>
      </c>
      <c r="GE51" s="9">
        <v>125.54600000000001</v>
      </c>
      <c r="GF51" s="9">
        <v>99.930999999999997</v>
      </c>
      <c r="GG51" s="9">
        <v>32.1</v>
      </c>
      <c r="GH51" s="9">
        <v>22.986000000000001</v>
      </c>
      <c r="GI51" s="9">
        <v>9.1140000000000008</v>
      </c>
      <c r="GJ51" s="9">
        <v>13.007999999999999</v>
      </c>
      <c r="GK51" s="9">
        <v>11.563000000000001</v>
      </c>
      <c r="GL51" s="9">
        <v>1.4450000000000001</v>
      </c>
      <c r="GM51" s="9">
        <v>8.1940000000000008</v>
      </c>
      <c r="GN51" s="9">
        <v>7.1539999999999999</v>
      </c>
      <c r="GO51" s="9">
        <v>1.04</v>
      </c>
      <c r="GP51" s="9">
        <v>4.8140000000000001</v>
      </c>
      <c r="GQ51" s="9">
        <v>4.4089999999999998</v>
      </c>
      <c r="GR51" s="9">
        <v>0.40600000000000003</v>
      </c>
      <c r="GS51" s="9">
        <v>19.091999999999999</v>
      </c>
      <c r="GT51" s="9">
        <v>11.423</v>
      </c>
      <c r="GU51" s="9">
        <v>7.6689999999999996</v>
      </c>
      <c r="GV51" s="9">
        <v>210.83</v>
      </c>
      <c r="GW51" s="9">
        <v>115.488</v>
      </c>
      <c r="GX51" s="9">
        <v>95.341999999999999</v>
      </c>
      <c r="GY51" s="9">
        <v>87.918000000000006</v>
      </c>
      <c r="GZ51" s="9">
        <v>65.941000000000003</v>
      </c>
      <c r="HA51" s="9">
        <v>21.977</v>
      </c>
      <c r="HB51" s="9">
        <v>122.91200000000001</v>
      </c>
      <c r="HC51" s="9">
        <v>49.545999999999999</v>
      </c>
      <c r="HD51" s="9">
        <v>73.366</v>
      </c>
      <c r="HE51" s="9">
        <v>96.335999999999999</v>
      </c>
      <c r="HF51" s="9">
        <v>73.953000000000003</v>
      </c>
      <c r="HG51" s="9">
        <v>22.382000000000001</v>
      </c>
      <c r="HH51" s="9">
        <v>129.142</v>
      </c>
      <c r="HI51" s="9">
        <v>51.593000000000004</v>
      </c>
      <c r="HJ51" s="9">
        <v>77.549000000000007</v>
      </c>
      <c r="HK51" s="9">
        <v>131.10599999999999</v>
      </c>
      <c r="HL51" s="9">
        <v>56.701000000000001</v>
      </c>
      <c r="HM51" s="9">
        <v>74.405000000000001</v>
      </c>
      <c r="HN51" s="9">
        <v>254.43</v>
      </c>
      <c r="HO51" s="9">
        <v>130.75</v>
      </c>
      <c r="HP51" s="9">
        <v>123.681</v>
      </c>
      <c r="HQ51" s="9">
        <v>159.327</v>
      </c>
      <c r="HR51" s="9">
        <v>101.01600000000001</v>
      </c>
      <c r="HS51" s="9">
        <v>58.311</v>
      </c>
      <c r="HT51" s="9">
        <v>95.102999999999994</v>
      </c>
      <c r="HU51" s="9">
        <v>29.734000000000002</v>
      </c>
      <c r="HV51" s="9">
        <v>65.37</v>
      </c>
      <c r="HW51" s="9">
        <v>44.845999999999997</v>
      </c>
      <c r="HX51" s="9">
        <v>21.177</v>
      </c>
      <c r="HY51" s="9">
        <v>23.669</v>
      </c>
      <c r="HZ51" s="9">
        <v>8.58</v>
      </c>
      <c r="IA51" s="9">
        <v>4.7679999999999998</v>
      </c>
      <c r="IB51" s="9">
        <v>3.8130000000000002</v>
      </c>
      <c r="IC51" s="9">
        <v>1.83</v>
      </c>
      <c r="ID51" s="9">
        <v>1.502</v>
      </c>
      <c r="IE51" s="9">
        <v>0.32800000000000001</v>
      </c>
      <c r="IF51" s="9">
        <v>0.96499999999999997</v>
      </c>
      <c r="IG51" s="9">
        <v>0.96499999999999997</v>
      </c>
      <c r="IH51" s="9">
        <v>0</v>
      </c>
      <c r="II51" s="9">
        <v>0.86499999999999999</v>
      </c>
      <c r="IJ51" s="9">
        <v>0.53700000000000003</v>
      </c>
      <c r="IK51" s="9">
        <v>0.32800000000000001</v>
      </c>
      <c r="IL51" s="9">
        <v>6.7510000000000003</v>
      </c>
      <c r="IM51" s="9">
        <v>3.266</v>
      </c>
      <c r="IN51" s="9">
        <v>3.4849999999999999</v>
      </c>
      <c r="IO51" s="9">
        <v>40.683</v>
      </c>
      <c r="IP51" s="9">
        <v>18.861000000000001</v>
      </c>
      <c r="IQ51" s="9">
        <v>21.821999999999999</v>
      </c>
    </row>
    <row r="52" spans="1:251">
      <c r="A52" s="10">
        <v>43070</v>
      </c>
      <c r="B52" s="9">
        <v>1057.7739999999999</v>
      </c>
      <c r="C52" s="9">
        <v>1180.5029999999999</v>
      </c>
      <c r="D52" s="9">
        <v>363.65499999999997</v>
      </c>
      <c r="E52" s="9">
        <v>816.84799999999996</v>
      </c>
      <c r="F52" s="9">
        <v>615.45500000000004</v>
      </c>
      <c r="G52" s="9">
        <v>315.60000000000002</v>
      </c>
      <c r="H52" s="9">
        <v>299.85500000000002</v>
      </c>
      <c r="I52" s="9">
        <v>100.744</v>
      </c>
      <c r="J52" s="9">
        <v>59.465000000000003</v>
      </c>
      <c r="K52" s="9">
        <v>41.277999999999999</v>
      </c>
      <c r="L52" s="9">
        <v>36.386000000000003</v>
      </c>
      <c r="M52" s="9">
        <v>26.858000000000001</v>
      </c>
      <c r="N52" s="9">
        <v>9.5280000000000005</v>
      </c>
      <c r="O52" s="9">
        <v>18.111999999999998</v>
      </c>
      <c r="P52" s="9">
        <v>13.715</v>
      </c>
      <c r="Q52" s="9">
        <v>4.3970000000000002</v>
      </c>
      <c r="R52" s="9">
        <v>18.274000000000001</v>
      </c>
      <c r="S52" s="9">
        <v>13.143000000000001</v>
      </c>
      <c r="T52" s="9">
        <v>5.1310000000000002</v>
      </c>
      <c r="U52" s="9">
        <v>64.356999999999999</v>
      </c>
      <c r="V52" s="9">
        <v>32.606999999999999</v>
      </c>
      <c r="W52" s="9">
        <v>31.75</v>
      </c>
      <c r="X52" s="9">
        <v>559.41300000000001</v>
      </c>
      <c r="Y52" s="9">
        <v>281.15600000000001</v>
      </c>
      <c r="Z52" s="9">
        <v>278.25700000000001</v>
      </c>
      <c r="AA52" s="9">
        <v>200.18100000000001</v>
      </c>
      <c r="AB52" s="9">
        <v>144.995</v>
      </c>
      <c r="AC52" s="9">
        <v>55.186</v>
      </c>
      <c r="AD52" s="9">
        <v>359.23200000000003</v>
      </c>
      <c r="AE52" s="9">
        <v>136.161</v>
      </c>
      <c r="AF52" s="9">
        <v>223.071</v>
      </c>
      <c r="AG52" s="9">
        <v>228.43299999999999</v>
      </c>
      <c r="AH52" s="9">
        <v>165.63200000000001</v>
      </c>
      <c r="AI52" s="9">
        <v>62.8</v>
      </c>
      <c r="AJ52" s="9">
        <v>387.02199999999999</v>
      </c>
      <c r="AK52" s="9">
        <v>149.96700000000001</v>
      </c>
      <c r="AL52" s="9">
        <v>237.05500000000001</v>
      </c>
      <c r="AM52" s="9">
        <v>377.34399999999999</v>
      </c>
      <c r="AN52" s="9">
        <v>149.876</v>
      </c>
      <c r="AO52" s="9">
        <v>227.46799999999999</v>
      </c>
      <c r="AP52" s="9">
        <v>3258.2280000000001</v>
      </c>
      <c r="AQ52" s="9">
        <v>1738.047</v>
      </c>
      <c r="AR52" s="9">
        <v>1520.18</v>
      </c>
      <c r="AS52" s="9">
        <v>2210.5039999999999</v>
      </c>
      <c r="AT52" s="9">
        <v>1409.7339999999999</v>
      </c>
      <c r="AU52" s="9">
        <v>800.77</v>
      </c>
      <c r="AV52" s="9">
        <v>1047.723</v>
      </c>
      <c r="AW52" s="9">
        <v>328.31299999999999</v>
      </c>
      <c r="AX52" s="9">
        <v>719.41</v>
      </c>
      <c r="AY52" s="9">
        <v>493.98899999999998</v>
      </c>
      <c r="AZ52" s="9">
        <v>255.28100000000001</v>
      </c>
      <c r="BA52" s="9">
        <v>238.708</v>
      </c>
      <c r="BB52" s="9">
        <v>85.622</v>
      </c>
      <c r="BC52" s="9">
        <v>48.744</v>
      </c>
      <c r="BD52" s="9">
        <v>36.877000000000002</v>
      </c>
      <c r="BE52" s="9">
        <v>34.094999999999999</v>
      </c>
      <c r="BF52" s="9">
        <v>26.120999999999999</v>
      </c>
      <c r="BG52" s="9">
        <v>7.9740000000000002</v>
      </c>
      <c r="BH52" s="9">
        <v>19.433</v>
      </c>
      <c r="BI52" s="9">
        <v>15.048</v>
      </c>
      <c r="BJ52" s="9">
        <v>4.3849999999999998</v>
      </c>
      <c r="BK52" s="9">
        <v>14.662000000000001</v>
      </c>
      <c r="BL52" s="9">
        <v>11.073</v>
      </c>
      <c r="BM52" s="9">
        <v>3.589</v>
      </c>
      <c r="BN52" s="9">
        <v>51.527000000000001</v>
      </c>
      <c r="BO52" s="9">
        <v>22.623000000000001</v>
      </c>
      <c r="BP52" s="9">
        <v>28.902999999999999</v>
      </c>
      <c r="BQ52" s="9">
        <v>441.83800000000002</v>
      </c>
      <c r="BR52" s="9">
        <v>223.934</v>
      </c>
      <c r="BS52" s="9">
        <v>217.904</v>
      </c>
      <c r="BT52" s="9">
        <v>154.51900000000001</v>
      </c>
      <c r="BU52" s="9">
        <v>110.035</v>
      </c>
      <c r="BV52" s="9">
        <v>44.484000000000002</v>
      </c>
      <c r="BW52" s="9">
        <v>287.31900000000002</v>
      </c>
      <c r="BX52" s="9">
        <v>113.898</v>
      </c>
      <c r="BY52" s="9">
        <v>173.42</v>
      </c>
      <c r="BZ52" s="9">
        <v>182.39400000000001</v>
      </c>
      <c r="CA52" s="9">
        <v>131.54499999999999</v>
      </c>
      <c r="CB52" s="9">
        <v>50.848999999999997</v>
      </c>
      <c r="CC52" s="9">
        <v>311.596</v>
      </c>
      <c r="CD52" s="9">
        <v>123.736</v>
      </c>
      <c r="CE52" s="9">
        <v>187.86</v>
      </c>
      <c r="CF52" s="9">
        <v>306.75200000000001</v>
      </c>
      <c r="CG52" s="9">
        <v>128.947</v>
      </c>
      <c r="CH52" s="9">
        <v>177.80500000000001</v>
      </c>
      <c r="CI52" s="9">
        <v>2482.9639999999999</v>
      </c>
      <c r="CJ52" s="9">
        <v>1302.8399999999999</v>
      </c>
      <c r="CK52" s="9">
        <v>1180.124</v>
      </c>
      <c r="CL52" s="9">
        <v>1726.461</v>
      </c>
      <c r="CM52" s="9">
        <v>1077.972</v>
      </c>
      <c r="CN52" s="9">
        <v>648.48800000000006</v>
      </c>
      <c r="CO52" s="9">
        <v>756.50400000000002</v>
      </c>
      <c r="CP52" s="9">
        <v>224.86799999999999</v>
      </c>
      <c r="CQ52" s="9">
        <v>531.63599999999997</v>
      </c>
      <c r="CR52" s="9">
        <v>379.66399999999999</v>
      </c>
      <c r="CS52" s="9">
        <v>189.82900000000001</v>
      </c>
      <c r="CT52" s="9">
        <v>189.83500000000001</v>
      </c>
      <c r="CU52" s="9">
        <v>60.05</v>
      </c>
      <c r="CV52" s="9">
        <v>32.061</v>
      </c>
      <c r="CW52" s="9">
        <v>27.989000000000001</v>
      </c>
      <c r="CX52" s="9">
        <v>22.904</v>
      </c>
      <c r="CY52" s="9">
        <v>16.527000000000001</v>
      </c>
      <c r="CZ52" s="9">
        <v>6.3760000000000003</v>
      </c>
      <c r="DA52" s="9">
        <v>11.218</v>
      </c>
      <c r="DB52" s="9">
        <v>8.3260000000000005</v>
      </c>
      <c r="DC52" s="9">
        <v>2.8919999999999999</v>
      </c>
      <c r="DD52" s="9">
        <v>11.686</v>
      </c>
      <c r="DE52" s="9">
        <v>8.202</v>
      </c>
      <c r="DF52" s="9">
        <v>3.484</v>
      </c>
      <c r="DG52" s="9">
        <v>37.146999999999998</v>
      </c>
      <c r="DH52" s="9">
        <v>15.534000000000001</v>
      </c>
      <c r="DI52" s="9">
        <v>21.613</v>
      </c>
      <c r="DJ52" s="9">
        <v>342.09300000000002</v>
      </c>
      <c r="DK52" s="9">
        <v>168.828</v>
      </c>
      <c r="DL52" s="9">
        <v>173.26499999999999</v>
      </c>
      <c r="DM52" s="9">
        <v>122.813</v>
      </c>
      <c r="DN52" s="9">
        <v>90.353999999999999</v>
      </c>
      <c r="DO52" s="9">
        <v>32.459000000000003</v>
      </c>
      <c r="DP52" s="9">
        <v>219.28</v>
      </c>
      <c r="DQ52" s="9">
        <v>78.474000000000004</v>
      </c>
      <c r="DR52" s="9">
        <v>140.80600000000001</v>
      </c>
      <c r="DS52" s="9">
        <v>140.821</v>
      </c>
      <c r="DT52" s="9">
        <v>102.81399999999999</v>
      </c>
      <c r="DU52" s="9">
        <v>38.006999999999998</v>
      </c>
      <c r="DV52" s="9">
        <v>238.84299999999999</v>
      </c>
      <c r="DW52" s="9">
        <v>87.015000000000001</v>
      </c>
      <c r="DX52" s="9">
        <v>151.828</v>
      </c>
      <c r="DY52" s="9">
        <v>230.49799999999999</v>
      </c>
      <c r="DZ52" s="9">
        <v>86.8</v>
      </c>
      <c r="EA52" s="9">
        <v>143.69800000000001</v>
      </c>
      <c r="EB52" s="9">
        <v>843.37699999999995</v>
      </c>
      <c r="EC52" s="9">
        <v>446.90699999999998</v>
      </c>
      <c r="ED52" s="9">
        <v>396.47</v>
      </c>
      <c r="EE52" s="9">
        <v>549.11599999999999</v>
      </c>
      <c r="EF52" s="9">
        <v>359.62599999999998</v>
      </c>
      <c r="EG52" s="9">
        <v>189.49100000000001</v>
      </c>
      <c r="EH52" s="9">
        <v>294.26100000000002</v>
      </c>
      <c r="EI52" s="9">
        <v>87.281000000000006</v>
      </c>
      <c r="EJ52" s="9">
        <v>206.98</v>
      </c>
      <c r="EK52" s="9">
        <v>128.16399999999999</v>
      </c>
      <c r="EL52" s="9">
        <v>64.441999999999993</v>
      </c>
      <c r="EM52" s="9">
        <v>63.722000000000001</v>
      </c>
      <c r="EN52" s="9">
        <v>28.614999999999998</v>
      </c>
      <c r="EO52" s="9">
        <v>16.103999999999999</v>
      </c>
      <c r="EP52" s="9">
        <v>12.510999999999999</v>
      </c>
      <c r="EQ52" s="9">
        <v>8.218</v>
      </c>
      <c r="ER52" s="9">
        <v>6.3019999999999996</v>
      </c>
      <c r="ES52" s="9">
        <v>1.917</v>
      </c>
      <c r="ET52" s="9">
        <v>4.0460000000000003</v>
      </c>
      <c r="EU52" s="9">
        <v>2.8370000000000002</v>
      </c>
      <c r="EV52" s="9">
        <v>1.2090000000000001</v>
      </c>
      <c r="EW52" s="9">
        <v>4.1719999999999997</v>
      </c>
      <c r="EX52" s="9">
        <v>3.464</v>
      </c>
      <c r="EY52" s="9">
        <v>0.70799999999999996</v>
      </c>
      <c r="EZ52" s="9">
        <v>20.396999999999998</v>
      </c>
      <c r="FA52" s="9">
        <v>9.8030000000000008</v>
      </c>
      <c r="FB52" s="9">
        <v>10.593999999999999</v>
      </c>
      <c r="FC52" s="9">
        <v>112.771</v>
      </c>
      <c r="FD52" s="9">
        <v>55.89</v>
      </c>
      <c r="FE52" s="9">
        <v>56.881</v>
      </c>
      <c r="FF52" s="9">
        <v>33.101999999999997</v>
      </c>
      <c r="FG52" s="9">
        <v>23.437999999999999</v>
      </c>
      <c r="FH52" s="9">
        <v>9.6639999999999997</v>
      </c>
      <c r="FI52" s="9">
        <v>79.668999999999997</v>
      </c>
      <c r="FJ52" s="9">
        <v>32.451999999999998</v>
      </c>
      <c r="FK52" s="9">
        <v>47.216999999999999</v>
      </c>
      <c r="FL52" s="9">
        <v>39.161999999999999</v>
      </c>
      <c r="FM52" s="9">
        <v>28.097999999999999</v>
      </c>
      <c r="FN52" s="9">
        <v>11.064</v>
      </c>
      <c r="FO52" s="9">
        <v>89.001999999999995</v>
      </c>
      <c r="FP52" s="9">
        <v>36.344000000000001</v>
      </c>
      <c r="FQ52" s="9">
        <v>52.658999999999999</v>
      </c>
      <c r="FR52" s="9">
        <v>83.715000000000003</v>
      </c>
      <c r="FS52" s="9">
        <v>35.289000000000001</v>
      </c>
      <c r="FT52" s="9">
        <v>48.426000000000002</v>
      </c>
      <c r="FU52" s="9">
        <v>1363.9960000000001</v>
      </c>
      <c r="FV52" s="9">
        <v>735.98199999999997</v>
      </c>
      <c r="FW52" s="9">
        <v>628.01400000000001</v>
      </c>
      <c r="FX52" s="9">
        <v>926.48900000000003</v>
      </c>
      <c r="FY52" s="9">
        <v>606.44899999999996</v>
      </c>
      <c r="FZ52" s="9">
        <v>320.04000000000002</v>
      </c>
      <c r="GA52" s="9">
        <v>437.50700000000001</v>
      </c>
      <c r="GB52" s="9">
        <v>129.53299999999999</v>
      </c>
      <c r="GC52" s="9">
        <v>307.97399999999999</v>
      </c>
      <c r="GD52" s="9">
        <v>219.33799999999999</v>
      </c>
      <c r="GE52" s="9">
        <v>109.304</v>
      </c>
      <c r="GF52" s="9">
        <v>110.03400000000001</v>
      </c>
      <c r="GG52" s="9">
        <v>39.106999999999999</v>
      </c>
      <c r="GH52" s="9">
        <v>21.175999999999998</v>
      </c>
      <c r="GI52" s="9">
        <v>17.93</v>
      </c>
      <c r="GJ52" s="9">
        <v>16.317</v>
      </c>
      <c r="GK52" s="9">
        <v>11.782</v>
      </c>
      <c r="GL52" s="9">
        <v>4.5350000000000001</v>
      </c>
      <c r="GM52" s="9">
        <v>8.9190000000000005</v>
      </c>
      <c r="GN52" s="9">
        <v>7.1420000000000003</v>
      </c>
      <c r="GO52" s="9">
        <v>1.7769999999999999</v>
      </c>
      <c r="GP52" s="9">
        <v>7.3979999999999997</v>
      </c>
      <c r="GQ52" s="9">
        <v>4.6390000000000002</v>
      </c>
      <c r="GR52" s="9">
        <v>2.758</v>
      </c>
      <c r="GS52" s="9">
        <v>22.79</v>
      </c>
      <c r="GT52" s="9">
        <v>9.3949999999999996</v>
      </c>
      <c r="GU52" s="9">
        <v>13.395</v>
      </c>
      <c r="GV52" s="9">
        <v>195.66399999999999</v>
      </c>
      <c r="GW52" s="9">
        <v>95.992999999999995</v>
      </c>
      <c r="GX52" s="9">
        <v>99.671000000000006</v>
      </c>
      <c r="GY52" s="9">
        <v>68.382000000000005</v>
      </c>
      <c r="GZ52" s="9">
        <v>47.817</v>
      </c>
      <c r="HA52" s="9">
        <v>20.565999999999999</v>
      </c>
      <c r="HB52" s="9">
        <v>127.28100000000001</v>
      </c>
      <c r="HC52" s="9">
        <v>48.176000000000002</v>
      </c>
      <c r="HD52" s="9">
        <v>79.105999999999995</v>
      </c>
      <c r="HE52" s="9">
        <v>81.798000000000002</v>
      </c>
      <c r="HF52" s="9">
        <v>57.485999999999997</v>
      </c>
      <c r="HG52" s="9">
        <v>24.312000000000001</v>
      </c>
      <c r="HH52" s="9">
        <v>137.54</v>
      </c>
      <c r="HI52" s="9">
        <v>51.817999999999998</v>
      </c>
      <c r="HJ52" s="9">
        <v>85.721999999999994</v>
      </c>
      <c r="HK52" s="9">
        <v>136.20099999999999</v>
      </c>
      <c r="HL52" s="9">
        <v>55.317999999999998</v>
      </c>
      <c r="HM52" s="9">
        <v>80.882000000000005</v>
      </c>
      <c r="HN52" s="9">
        <v>257.762</v>
      </c>
      <c r="HO52" s="9">
        <v>132.93899999999999</v>
      </c>
      <c r="HP52" s="9">
        <v>124.822</v>
      </c>
      <c r="HQ52" s="9">
        <v>161.63900000000001</v>
      </c>
      <c r="HR52" s="9">
        <v>104.22</v>
      </c>
      <c r="HS52" s="9">
        <v>57.418999999999997</v>
      </c>
      <c r="HT52" s="9">
        <v>96.123000000000005</v>
      </c>
      <c r="HU52" s="9">
        <v>28.719000000000001</v>
      </c>
      <c r="HV52" s="9">
        <v>67.403000000000006</v>
      </c>
      <c r="HW52" s="9">
        <v>42.89</v>
      </c>
      <c r="HX52" s="9">
        <v>19.611999999999998</v>
      </c>
      <c r="HY52" s="9">
        <v>23.277999999999999</v>
      </c>
      <c r="HZ52" s="9">
        <v>7.1980000000000004</v>
      </c>
      <c r="IA52" s="9">
        <v>3.867</v>
      </c>
      <c r="IB52" s="9">
        <v>3.331</v>
      </c>
      <c r="IC52" s="9">
        <v>2.1709999999999998</v>
      </c>
      <c r="ID52" s="9">
        <v>1.6160000000000001</v>
      </c>
      <c r="IE52" s="9">
        <v>0.55500000000000005</v>
      </c>
      <c r="IF52" s="9">
        <v>1.2729999999999999</v>
      </c>
      <c r="IG52" s="9">
        <v>0.71799999999999997</v>
      </c>
      <c r="IH52" s="9">
        <v>0.55500000000000005</v>
      </c>
      <c r="II52" s="9">
        <v>0.89900000000000002</v>
      </c>
      <c r="IJ52" s="9">
        <v>0.89900000000000002</v>
      </c>
      <c r="IK52" s="9">
        <v>0</v>
      </c>
      <c r="IL52" s="9">
        <v>5.0259999999999998</v>
      </c>
      <c r="IM52" s="9">
        <v>2.2509999999999999</v>
      </c>
      <c r="IN52" s="9">
        <v>2.7759999999999998</v>
      </c>
      <c r="IO52" s="9">
        <v>39.457999999999998</v>
      </c>
      <c r="IP52" s="9">
        <v>17.638999999999999</v>
      </c>
      <c r="IQ52" s="9">
        <v>21.818999999999999</v>
      </c>
    </row>
    <row r="53" spans="1:251">
      <c r="A53" s="10">
        <v>43101</v>
      </c>
      <c r="B53" s="9">
        <v>1015.247</v>
      </c>
      <c r="C53" s="9">
        <v>1148.4259999999999</v>
      </c>
      <c r="D53" s="9">
        <v>369.02699999999999</v>
      </c>
      <c r="E53" s="9">
        <v>779.399</v>
      </c>
      <c r="F53" s="9">
        <v>573.02</v>
      </c>
      <c r="G53" s="9">
        <v>288.99299999999999</v>
      </c>
      <c r="H53" s="9">
        <v>284.02600000000001</v>
      </c>
      <c r="I53" s="9">
        <v>86.578000000000003</v>
      </c>
      <c r="J53" s="9">
        <v>47.042000000000002</v>
      </c>
      <c r="K53" s="9">
        <v>39.534999999999997</v>
      </c>
      <c r="L53" s="9">
        <v>32.591999999999999</v>
      </c>
      <c r="M53" s="9">
        <v>23.003</v>
      </c>
      <c r="N53" s="9">
        <v>9.5890000000000004</v>
      </c>
      <c r="O53" s="9">
        <v>15.736000000000001</v>
      </c>
      <c r="P53" s="9">
        <v>10.285</v>
      </c>
      <c r="Q53" s="9">
        <v>5.45</v>
      </c>
      <c r="R53" s="9">
        <v>16.856000000000002</v>
      </c>
      <c r="S53" s="9">
        <v>12.718</v>
      </c>
      <c r="T53" s="9">
        <v>4.1390000000000002</v>
      </c>
      <c r="U53" s="9">
        <v>53.985999999999997</v>
      </c>
      <c r="V53" s="9">
        <v>24.039000000000001</v>
      </c>
      <c r="W53" s="9">
        <v>29.946000000000002</v>
      </c>
      <c r="X53" s="9">
        <v>523.73299999999995</v>
      </c>
      <c r="Y53" s="9">
        <v>261.33600000000001</v>
      </c>
      <c r="Z53" s="9">
        <v>262.39699999999999</v>
      </c>
      <c r="AA53" s="9">
        <v>183.51599999999999</v>
      </c>
      <c r="AB53" s="9">
        <v>124.348</v>
      </c>
      <c r="AC53" s="9">
        <v>59.167999999999999</v>
      </c>
      <c r="AD53" s="9">
        <v>340.21699999999998</v>
      </c>
      <c r="AE53" s="9">
        <v>136.988</v>
      </c>
      <c r="AF53" s="9">
        <v>203.22900000000001</v>
      </c>
      <c r="AG53" s="9">
        <v>210.29300000000001</v>
      </c>
      <c r="AH53" s="9">
        <v>143.67500000000001</v>
      </c>
      <c r="AI53" s="9">
        <v>66.619</v>
      </c>
      <c r="AJ53" s="9">
        <v>362.72699999999998</v>
      </c>
      <c r="AK53" s="9">
        <v>145.31899999999999</v>
      </c>
      <c r="AL53" s="9">
        <v>217.40799999999999</v>
      </c>
      <c r="AM53" s="9">
        <v>355.95299999999997</v>
      </c>
      <c r="AN53" s="9">
        <v>147.273</v>
      </c>
      <c r="AO53" s="9">
        <v>208.679</v>
      </c>
      <c r="AP53" s="9">
        <v>3194.12</v>
      </c>
      <c r="AQ53" s="9">
        <v>1718.056</v>
      </c>
      <c r="AR53" s="9">
        <v>1476.0640000000001</v>
      </c>
      <c r="AS53" s="9">
        <v>2158.8919999999998</v>
      </c>
      <c r="AT53" s="9">
        <v>1368.049</v>
      </c>
      <c r="AU53" s="9">
        <v>790.84299999999996</v>
      </c>
      <c r="AV53" s="9">
        <v>1035.2270000000001</v>
      </c>
      <c r="AW53" s="9">
        <v>350.00599999999997</v>
      </c>
      <c r="AX53" s="9">
        <v>685.221</v>
      </c>
      <c r="AY53" s="9">
        <v>507.31400000000002</v>
      </c>
      <c r="AZ53" s="9">
        <v>281.52699999999999</v>
      </c>
      <c r="BA53" s="9">
        <v>225.78800000000001</v>
      </c>
      <c r="BB53" s="9">
        <v>111.529</v>
      </c>
      <c r="BC53" s="9">
        <v>63.091000000000001</v>
      </c>
      <c r="BD53" s="9">
        <v>48.438000000000002</v>
      </c>
      <c r="BE53" s="9">
        <v>50.222999999999999</v>
      </c>
      <c r="BF53" s="9">
        <v>35.756</v>
      </c>
      <c r="BG53" s="9">
        <v>14.467000000000001</v>
      </c>
      <c r="BH53" s="9">
        <v>32.322000000000003</v>
      </c>
      <c r="BI53" s="9">
        <v>23.451000000000001</v>
      </c>
      <c r="BJ53" s="9">
        <v>8.8710000000000004</v>
      </c>
      <c r="BK53" s="9">
        <v>17.901</v>
      </c>
      <c r="BL53" s="9">
        <v>12.305</v>
      </c>
      <c r="BM53" s="9">
        <v>5.5960000000000001</v>
      </c>
      <c r="BN53" s="9">
        <v>61.305999999999997</v>
      </c>
      <c r="BO53" s="9">
        <v>27.335000000000001</v>
      </c>
      <c r="BP53" s="9">
        <v>33.970999999999997</v>
      </c>
      <c r="BQ53" s="9">
        <v>435.62299999999999</v>
      </c>
      <c r="BR53" s="9">
        <v>240.09700000000001</v>
      </c>
      <c r="BS53" s="9">
        <v>195.52600000000001</v>
      </c>
      <c r="BT53" s="9">
        <v>154.59800000000001</v>
      </c>
      <c r="BU53" s="9">
        <v>117.148</v>
      </c>
      <c r="BV53" s="9">
        <v>37.450000000000003</v>
      </c>
      <c r="BW53" s="9">
        <v>281.02499999999998</v>
      </c>
      <c r="BX53" s="9">
        <v>122.949</v>
      </c>
      <c r="BY53" s="9">
        <v>158.07599999999999</v>
      </c>
      <c r="BZ53" s="9">
        <v>196.976</v>
      </c>
      <c r="CA53" s="9">
        <v>145.94800000000001</v>
      </c>
      <c r="CB53" s="9">
        <v>51.027999999999999</v>
      </c>
      <c r="CC53" s="9">
        <v>310.33800000000002</v>
      </c>
      <c r="CD53" s="9">
        <v>135.578</v>
      </c>
      <c r="CE53" s="9">
        <v>174.76</v>
      </c>
      <c r="CF53" s="9">
        <v>313.346</v>
      </c>
      <c r="CG53" s="9">
        <v>146.4</v>
      </c>
      <c r="CH53" s="9">
        <v>166.947</v>
      </c>
      <c r="CI53" s="9">
        <v>2451.7199999999998</v>
      </c>
      <c r="CJ53" s="9">
        <v>1285.9059999999999</v>
      </c>
      <c r="CK53" s="9">
        <v>1165.8130000000001</v>
      </c>
      <c r="CL53" s="9">
        <v>1684.6179999999999</v>
      </c>
      <c r="CM53" s="9">
        <v>1050.165</v>
      </c>
      <c r="CN53" s="9">
        <v>634.452</v>
      </c>
      <c r="CO53" s="9">
        <v>767.10199999999998</v>
      </c>
      <c r="CP53" s="9">
        <v>235.74100000000001</v>
      </c>
      <c r="CQ53" s="9">
        <v>531.36099999999999</v>
      </c>
      <c r="CR53" s="9">
        <v>389.416</v>
      </c>
      <c r="CS53" s="9">
        <v>199.892</v>
      </c>
      <c r="CT53" s="9">
        <v>189.524</v>
      </c>
      <c r="CU53" s="9">
        <v>68.596000000000004</v>
      </c>
      <c r="CV53" s="9">
        <v>39.005000000000003</v>
      </c>
      <c r="CW53" s="9">
        <v>29.591000000000001</v>
      </c>
      <c r="CX53" s="9">
        <v>25.844999999999999</v>
      </c>
      <c r="CY53" s="9">
        <v>19.192</v>
      </c>
      <c r="CZ53" s="9">
        <v>6.6529999999999996</v>
      </c>
      <c r="DA53" s="9">
        <v>17.088000000000001</v>
      </c>
      <c r="DB53" s="9">
        <v>11.696999999999999</v>
      </c>
      <c r="DC53" s="9">
        <v>5.3920000000000003</v>
      </c>
      <c r="DD53" s="9">
        <v>8.7569999999999997</v>
      </c>
      <c r="DE53" s="9">
        <v>7.4950000000000001</v>
      </c>
      <c r="DF53" s="9">
        <v>1.262</v>
      </c>
      <c r="DG53" s="9">
        <v>42.75</v>
      </c>
      <c r="DH53" s="9">
        <v>19.812999999999999</v>
      </c>
      <c r="DI53" s="9">
        <v>22.937000000000001</v>
      </c>
      <c r="DJ53" s="9">
        <v>349.90899999999999</v>
      </c>
      <c r="DK53" s="9">
        <v>176.029</v>
      </c>
      <c r="DL53" s="9">
        <v>173.88</v>
      </c>
      <c r="DM53" s="9">
        <v>119.032</v>
      </c>
      <c r="DN53" s="9">
        <v>86.82</v>
      </c>
      <c r="DO53" s="9">
        <v>32.212000000000003</v>
      </c>
      <c r="DP53" s="9">
        <v>230.87700000000001</v>
      </c>
      <c r="DQ53" s="9">
        <v>89.209000000000003</v>
      </c>
      <c r="DR53" s="9">
        <v>141.66800000000001</v>
      </c>
      <c r="DS53" s="9">
        <v>140.934</v>
      </c>
      <c r="DT53" s="9">
        <v>102.486</v>
      </c>
      <c r="DU53" s="9">
        <v>38.448</v>
      </c>
      <c r="DV53" s="9">
        <v>248.482</v>
      </c>
      <c r="DW53" s="9">
        <v>97.406000000000006</v>
      </c>
      <c r="DX53" s="9">
        <v>151.07599999999999</v>
      </c>
      <c r="DY53" s="9">
        <v>247.965</v>
      </c>
      <c r="DZ53" s="9">
        <v>100.90600000000001</v>
      </c>
      <c r="EA53" s="9">
        <v>147.059</v>
      </c>
      <c r="EB53" s="9">
        <v>832.68799999999999</v>
      </c>
      <c r="EC53" s="9">
        <v>441.92099999999999</v>
      </c>
      <c r="ED53" s="9">
        <v>390.76600000000002</v>
      </c>
      <c r="EE53" s="9">
        <v>541.89499999999998</v>
      </c>
      <c r="EF53" s="9">
        <v>355.23</v>
      </c>
      <c r="EG53" s="9">
        <v>186.66499999999999</v>
      </c>
      <c r="EH53" s="9">
        <v>290.79199999999997</v>
      </c>
      <c r="EI53" s="9">
        <v>86.691000000000003</v>
      </c>
      <c r="EJ53" s="9">
        <v>204.101</v>
      </c>
      <c r="EK53" s="9">
        <v>131.161</v>
      </c>
      <c r="EL53" s="9">
        <v>64.259</v>
      </c>
      <c r="EM53" s="9">
        <v>66.902000000000001</v>
      </c>
      <c r="EN53" s="9">
        <v>29.617000000000001</v>
      </c>
      <c r="EO53" s="9">
        <v>16.736999999999998</v>
      </c>
      <c r="EP53" s="9">
        <v>12.88</v>
      </c>
      <c r="EQ53" s="9">
        <v>13.143000000000001</v>
      </c>
      <c r="ER53" s="9">
        <v>9.3550000000000004</v>
      </c>
      <c r="ES53" s="9">
        <v>3.7890000000000001</v>
      </c>
      <c r="ET53" s="9">
        <v>9.766</v>
      </c>
      <c r="EU53" s="9">
        <v>6.6680000000000001</v>
      </c>
      <c r="EV53" s="9">
        <v>3.0990000000000002</v>
      </c>
      <c r="EW53" s="9">
        <v>3.3769999999999998</v>
      </c>
      <c r="EX53" s="9">
        <v>2.6869999999999998</v>
      </c>
      <c r="EY53" s="9">
        <v>0.69</v>
      </c>
      <c r="EZ53" s="9">
        <v>16.474</v>
      </c>
      <c r="FA53" s="9">
        <v>7.3819999999999997</v>
      </c>
      <c r="FB53" s="9">
        <v>9.0909999999999993</v>
      </c>
      <c r="FC53" s="9">
        <v>111.065</v>
      </c>
      <c r="FD53" s="9">
        <v>53.177999999999997</v>
      </c>
      <c r="FE53" s="9">
        <v>57.887999999999998</v>
      </c>
      <c r="FF53" s="9">
        <v>32.350999999999999</v>
      </c>
      <c r="FG53" s="9">
        <v>23.827000000000002</v>
      </c>
      <c r="FH53" s="9">
        <v>8.5239999999999991</v>
      </c>
      <c r="FI53" s="9">
        <v>78.713999999999999</v>
      </c>
      <c r="FJ53" s="9">
        <v>29.35</v>
      </c>
      <c r="FK53" s="9">
        <v>49.363999999999997</v>
      </c>
      <c r="FL53" s="9">
        <v>43.247999999999998</v>
      </c>
      <c r="FM53" s="9">
        <v>31.698</v>
      </c>
      <c r="FN53" s="9">
        <v>11.548999999999999</v>
      </c>
      <c r="FO53" s="9">
        <v>87.912999999999997</v>
      </c>
      <c r="FP53" s="9">
        <v>32.561</v>
      </c>
      <c r="FQ53" s="9">
        <v>55.351999999999997</v>
      </c>
      <c r="FR53" s="9">
        <v>88.480999999999995</v>
      </c>
      <c r="FS53" s="9">
        <v>36.018000000000001</v>
      </c>
      <c r="FT53" s="9">
        <v>52.463000000000001</v>
      </c>
      <c r="FU53" s="9">
        <v>1330.41</v>
      </c>
      <c r="FV53" s="9">
        <v>715.43200000000002</v>
      </c>
      <c r="FW53" s="9">
        <v>614.97799999999995</v>
      </c>
      <c r="FX53" s="9">
        <v>897.91700000000003</v>
      </c>
      <c r="FY53" s="9">
        <v>587.29200000000003</v>
      </c>
      <c r="FZ53" s="9">
        <v>310.625</v>
      </c>
      <c r="GA53" s="9">
        <v>432.49299999999999</v>
      </c>
      <c r="GB53" s="9">
        <v>128.13999999999999</v>
      </c>
      <c r="GC53" s="9">
        <v>304.35199999999998</v>
      </c>
      <c r="GD53" s="9">
        <v>231.36500000000001</v>
      </c>
      <c r="GE53" s="9">
        <v>121.089</v>
      </c>
      <c r="GF53" s="9">
        <v>110.277</v>
      </c>
      <c r="GG53" s="9">
        <v>42.655999999999999</v>
      </c>
      <c r="GH53" s="9">
        <v>22.477</v>
      </c>
      <c r="GI53" s="9">
        <v>20.178999999999998</v>
      </c>
      <c r="GJ53" s="9">
        <v>17.117999999999999</v>
      </c>
      <c r="GK53" s="9">
        <v>11.916</v>
      </c>
      <c r="GL53" s="9">
        <v>5.202</v>
      </c>
      <c r="GM53" s="9">
        <v>8.8719999999999999</v>
      </c>
      <c r="GN53" s="9">
        <v>6.5419999999999998</v>
      </c>
      <c r="GO53" s="9">
        <v>2.33</v>
      </c>
      <c r="GP53" s="9">
        <v>8.2460000000000004</v>
      </c>
      <c r="GQ53" s="9">
        <v>5.3739999999999997</v>
      </c>
      <c r="GR53" s="9">
        <v>2.8719999999999999</v>
      </c>
      <c r="GS53" s="9">
        <v>25.539000000000001</v>
      </c>
      <c r="GT53" s="9">
        <v>10.561999999999999</v>
      </c>
      <c r="GU53" s="9">
        <v>14.977</v>
      </c>
      <c r="GV53" s="9">
        <v>206.55099999999999</v>
      </c>
      <c r="GW53" s="9">
        <v>108.654</v>
      </c>
      <c r="GX53" s="9">
        <v>97.897000000000006</v>
      </c>
      <c r="GY53" s="9">
        <v>88.037999999999997</v>
      </c>
      <c r="GZ53" s="9">
        <v>65.483999999999995</v>
      </c>
      <c r="HA53" s="9">
        <v>22.553000000000001</v>
      </c>
      <c r="HB53" s="9">
        <v>118.514</v>
      </c>
      <c r="HC53" s="9">
        <v>43.17</v>
      </c>
      <c r="HD53" s="9">
        <v>75.343999999999994</v>
      </c>
      <c r="HE53" s="9">
        <v>102.688</v>
      </c>
      <c r="HF53" s="9">
        <v>75.293000000000006</v>
      </c>
      <c r="HG53" s="9">
        <v>27.395</v>
      </c>
      <c r="HH53" s="9">
        <v>128.67699999999999</v>
      </c>
      <c r="HI53" s="9">
        <v>45.795000000000002</v>
      </c>
      <c r="HJ53" s="9">
        <v>82.882000000000005</v>
      </c>
      <c r="HK53" s="9">
        <v>127.38500000000001</v>
      </c>
      <c r="HL53" s="9">
        <v>49.710999999999999</v>
      </c>
      <c r="HM53" s="9">
        <v>77.674000000000007</v>
      </c>
      <c r="HN53" s="9">
        <v>253.49700000000001</v>
      </c>
      <c r="HO53" s="9">
        <v>132.65799999999999</v>
      </c>
      <c r="HP53" s="9">
        <v>120.839</v>
      </c>
      <c r="HQ53" s="9">
        <v>158.792</v>
      </c>
      <c r="HR53" s="9">
        <v>102.86499999999999</v>
      </c>
      <c r="HS53" s="9">
        <v>55.927</v>
      </c>
      <c r="HT53" s="9">
        <v>94.704999999999998</v>
      </c>
      <c r="HU53" s="9">
        <v>29.792999999999999</v>
      </c>
      <c r="HV53" s="9">
        <v>64.912999999999997</v>
      </c>
      <c r="HW53" s="9">
        <v>40.887</v>
      </c>
      <c r="HX53" s="9">
        <v>20.311</v>
      </c>
      <c r="HY53" s="9">
        <v>20.576000000000001</v>
      </c>
      <c r="HZ53" s="9">
        <v>7.3739999999999997</v>
      </c>
      <c r="IA53" s="9">
        <v>4.8230000000000004</v>
      </c>
      <c r="IB53" s="9">
        <v>2.5510000000000002</v>
      </c>
      <c r="IC53" s="9">
        <v>1.847</v>
      </c>
      <c r="ID53" s="9">
        <v>1.4339999999999999</v>
      </c>
      <c r="IE53" s="9">
        <v>0.41299999999999998</v>
      </c>
      <c r="IF53" s="9">
        <v>1.1299999999999999</v>
      </c>
      <c r="IG53" s="9">
        <v>0.83099999999999996</v>
      </c>
      <c r="IH53" s="9">
        <v>0.29899999999999999</v>
      </c>
      <c r="II53" s="9">
        <v>0.71699999999999997</v>
      </c>
      <c r="IJ53" s="9">
        <v>0.60299999999999998</v>
      </c>
      <c r="IK53" s="9">
        <v>0.114</v>
      </c>
      <c r="IL53" s="9">
        <v>5.5270000000000001</v>
      </c>
      <c r="IM53" s="9">
        <v>3.3889999999999998</v>
      </c>
      <c r="IN53" s="9">
        <v>2.1379999999999999</v>
      </c>
      <c r="IO53" s="9">
        <v>37.677999999999997</v>
      </c>
      <c r="IP53" s="9">
        <v>18.492999999999999</v>
      </c>
      <c r="IQ53" s="9">
        <v>19.184999999999999</v>
      </c>
    </row>
    <row r="54" spans="1:251">
      <c r="A54" s="10">
        <v>43132</v>
      </c>
      <c r="B54" s="9">
        <v>1022.633</v>
      </c>
      <c r="C54" s="9">
        <v>1192.3030000000001</v>
      </c>
      <c r="D54" s="9">
        <v>370.06799999999998</v>
      </c>
      <c r="E54" s="9">
        <v>822.23400000000004</v>
      </c>
      <c r="F54" s="9">
        <v>553.86800000000005</v>
      </c>
      <c r="G54" s="9">
        <v>287.96199999999999</v>
      </c>
      <c r="H54" s="9">
        <v>265.90600000000001</v>
      </c>
      <c r="I54" s="9">
        <v>110.40600000000001</v>
      </c>
      <c r="J54" s="9">
        <v>56.156999999999996</v>
      </c>
      <c r="K54" s="9">
        <v>54.249000000000002</v>
      </c>
      <c r="L54" s="9">
        <v>40.606000000000002</v>
      </c>
      <c r="M54" s="9">
        <v>28.890999999999998</v>
      </c>
      <c r="N54" s="9">
        <v>11.715999999999999</v>
      </c>
      <c r="O54" s="9">
        <v>19.867999999999999</v>
      </c>
      <c r="P54" s="9">
        <v>14.956</v>
      </c>
      <c r="Q54" s="9">
        <v>4.9119999999999999</v>
      </c>
      <c r="R54" s="9">
        <v>20.738</v>
      </c>
      <c r="S54" s="9">
        <v>13.935</v>
      </c>
      <c r="T54" s="9">
        <v>6.8040000000000003</v>
      </c>
      <c r="U54" s="9">
        <v>69.8</v>
      </c>
      <c r="V54" s="9">
        <v>27.265999999999998</v>
      </c>
      <c r="W54" s="9">
        <v>42.533000000000001</v>
      </c>
      <c r="X54" s="9">
        <v>492.68400000000003</v>
      </c>
      <c r="Y54" s="9">
        <v>253.74100000000001</v>
      </c>
      <c r="Z54" s="9">
        <v>238.94200000000001</v>
      </c>
      <c r="AA54" s="9">
        <v>178.38499999999999</v>
      </c>
      <c r="AB54" s="9">
        <v>131.48699999999999</v>
      </c>
      <c r="AC54" s="9">
        <v>46.899000000000001</v>
      </c>
      <c r="AD54" s="9">
        <v>314.29899999999998</v>
      </c>
      <c r="AE54" s="9">
        <v>122.255</v>
      </c>
      <c r="AF54" s="9">
        <v>192.04400000000001</v>
      </c>
      <c r="AG54" s="9">
        <v>211.95400000000001</v>
      </c>
      <c r="AH54" s="9">
        <v>153.34</v>
      </c>
      <c r="AI54" s="9">
        <v>58.613999999999997</v>
      </c>
      <c r="AJ54" s="9">
        <v>341.91300000000001</v>
      </c>
      <c r="AK54" s="9">
        <v>134.62200000000001</v>
      </c>
      <c r="AL54" s="9">
        <v>207.291</v>
      </c>
      <c r="AM54" s="9">
        <v>334.16699999999997</v>
      </c>
      <c r="AN54" s="9">
        <v>137.21100000000001</v>
      </c>
      <c r="AO54" s="9">
        <v>196.95599999999999</v>
      </c>
      <c r="AP54" s="9">
        <v>3239.982</v>
      </c>
      <c r="AQ54" s="9">
        <v>1732.7260000000001</v>
      </c>
      <c r="AR54" s="9">
        <v>1507.2560000000001</v>
      </c>
      <c r="AS54" s="9">
        <v>2204.6799999999998</v>
      </c>
      <c r="AT54" s="9">
        <v>1407.4359999999999</v>
      </c>
      <c r="AU54" s="9">
        <v>797.24400000000003</v>
      </c>
      <c r="AV54" s="9">
        <v>1035.3019999999999</v>
      </c>
      <c r="AW54" s="9">
        <v>325.29000000000002</v>
      </c>
      <c r="AX54" s="9">
        <v>710.01199999999994</v>
      </c>
      <c r="AY54" s="9">
        <v>467.69799999999998</v>
      </c>
      <c r="AZ54" s="9">
        <v>250.416</v>
      </c>
      <c r="BA54" s="9">
        <v>217.28200000000001</v>
      </c>
      <c r="BB54" s="9">
        <v>97.198999999999998</v>
      </c>
      <c r="BC54" s="9">
        <v>51.3</v>
      </c>
      <c r="BD54" s="9">
        <v>45.899000000000001</v>
      </c>
      <c r="BE54" s="9">
        <v>33.762999999999998</v>
      </c>
      <c r="BF54" s="9">
        <v>26.292000000000002</v>
      </c>
      <c r="BG54" s="9">
        <v>7.4710000000000001</v>
      </c>
      <c r="BH54" s="9">
        <v>15.962</v>
      </c>
      <c r="BI54" s="9">
        <v>12.193</v>
      </c>
      <c r="BJ54" s="9">
        <v>3.7690000000000001</v>
      </c>
      <c r="BK54" s="9">
        <v>17.800999999999998</v>
      </c>
      <c r="BL54" s="9">
        <v>14.099</v>
      </c>
      <c r="BM54" s="9">
        <v>3.702</v>
      </c>
      <c r="BN54" s="9">
        <v>63.436</v>
      </c>
      <c r="BO54" s="9">
        <v>25.007999999999999</v>
      </c>
      <c r="BP54" s="9">
        <v>38.427999999999997</v>
      </c>
      <c r="BQ54" s="9">
        <v>411.233</v>
      </c>
      <c r="BR54" s="9">
        <v>219.965</v>
      </c>
      <c r="BS54" s="9">
        <v>191.268</v>
      </c>
      <c r="BT54" s="9">
        <v>153.47</v>
      </c>
      <c r="BU54" s="9">
        <v>117.554</v>
      </c>
      <c r="BV54" s="9">
        <v>35.915999999999997</v>
      </c>
      <c r="BW54" s="9">
        <v>257.76299999999998</v>
      </c>
      <c r="BX54" s="9">
        <v>102.411</v>
      </c>
      <c r="BY54" s="9">
        <v>155.352</v>
      </c>
      <c r="BZ54" s="9">
        <v>179.78</v>
      </c>
      <c r="CA54" s="9">
        <v>137.79300000000001</v>
      </c>
      <c r="CB54" s="9">
        <v>41.987000000000002</v>
      </c>
      <c r="CC54" s="9">
        <v>287.91800000000001</v>
      </c>
      <c r="CD54" s="9">
        <v>112.622</v>
      </c>
      <c r="CE54" s="9">
        <v>175.29499999999999</v>
      </c>
      <c r="CF54" s="9">
        <v>273.72500000000002</v>
      </c>
      <c r="CG54" s="9">
        <v>114.604</v>
      </c>
      <c r="CH54" s="9">
        <v>159.12100000000001</v>
      </c>
      <c r="CI54" s="9">
        <v>2492.7979999999998</v>
      </c>
      <c r="CJ54" s="9">
        <v>1308.163</v>
      </c>
      <c r="CK54" s="9">
        <v>1184.635</v>
      </c>
      <c r="CL54" s="9">
        <v>1727.6379999999999</v>
      </c>
      <c r="CM54" s="9">
        <v>1072.71</v>
      </c>
      <c r="CN54" s="9">
        <v>654.928</v>
      </c>
      <c r="CO54" s="9">
        <v>765.16099999999994</v>
      </c>
      <c r="CP54" s="9">
        <v>235.453</v>
      </c>
      <c r="CQ54" s="9">
        <v>529.70699999999999</v>
      </c>
      <c r="CR54" s="9">
        <v>377.76299999999998</v>
      </c>
      <c r="CS54" s="9">
        <v>190.89400000000001</v>
      </c>
      <c r="CT54" s="9">
        <v>186.869</v>
      </c>
      <c r="CU54" s="9">
        <v>88.74</v>
      </c>
      <c r="CV54" s="9">
        <v>46.023000000000003</v>
      </c>
      <c r="CW54" s="9">
        <v>42.716999999999999</v>
      </c>
      <c r="CX54" s="9">
        <v>33.5</v>
      </c>
      <c r="CY54" s="9">
        <v>24.835000000000001</v>
      </c>
      <c r="CZ54" s="9">
        <v>8.6649999999999991</v>
      </c>
      <c r="DA54" s="9">
        <v>19.187000000000001</v>
      </c>
      <c r="DB54" s="9">
        <v>14.03</v>
      </c>
      <c r="DC54" s="9">
        <v>5.1580000000000004</v>
      </c>
      <c r="DD54" s="9">
        <v>14.311999999999999</v>
      </c>
      <c r="DE54" s="9">
        <v>10.805</v>
      </c>
      <c r="DF54" s="9">
        <v>3.5070000000000001</v>
      </c>
      <c r="DG54" s="9">
        <v>55.24</v>
      </c>
      <c r="DH54" s="9">
        <v>21.187999999999999</v>
      </c>
      <c r="DI54" s="9">
        <v>34.052</v>
      </c>
      <c r="DJ54" s="9">
        <v>322.89600000000002</v>
      </c>
      <c r="DK54" s="9">
        <v>162.857</v>
      </c>
      <c r="DL54" s="9">
        <v>160.03899999999999</v>
      </c>
      <c r="DM54" s="9">
        <v>112.44</v>
      </c>
      <c r="DN54" s="9">
        <v>78.231999999999999</v>
      </c>
      <c r="DO54" s="9">
        <v>34.207999999999998</v>
      </c>
      <c r="DP54" s="9">
        <v>210.45599999999999</v>
      </c>
      <c r="DQ54" s="9">
        <v>84.625</v>
      </c>
      <c r="DR54" s="9">
        <v>125.83</v>
      </c>
      <c r="DS54" s="9">
        <v>139.49600000000001</v>
      </c>
      <c r="DT54" s="9">
        <v>97.713999999999999</v>
      </c>
      <c r="DU54" s="9">
        <v>41.781999999999996</v>
      </c>
      <c r="DV54" s="9">
        <v>238.267</v>
      </c>
      <c r="DW54" s="9">
        <v>93.180999999999997</v>
      </c>
      <c r="DX54" s="9">
        <v>145.08699999999999</v>
      </c>
      <c r="DY54" s="9">
        <v>229.643</v>
      </c>
      <c r="DZ54" s="9">
        <v>98.655000000000001</v>
      </c>
      <c r="EA54" s="9">
        <v>130.988</v>
      </c>
      <c r="EB54" s="9">
        <v>856.41700000000003</v>
      </c>
      <c r="EC54" s="9">
        <v>451.55399999999997</v>
      </c>
      <c r="ED54" s="9">
        <v>404.863</v>
      </c>
      <c r="EE54" s="9">
        <v>562.904</v>
      </c>
      <c r="EF54" s="9">
        <v>363.70800000000003</v>
      </c>
      <c r="EG54" s="9">
        <v>199.196</v>
      </c>
      <c r="EH54" s="9">
        <v>293.51299999999998</v>
      </c>
      <c r="EI54" s="9">
        <v>87.846000000000004</v>
      </c>
      <c r="EJ54" s="9">
        <v>205.667</v>
      </c>
      <c r="EK54" s="9">
        <v>135.81899999999999</v>
      </c>
      <c r="EL54" s="9">
        <v>72.341999999999999</v>
      </c>
      <c r="EM54" s="9">
        <v>63.476999999999997</v>
      </c>
      <c r="EN54" s="9">
        <v>31.503</v>
      </c>
      <c r="EO54" s="9">
        <v>19.521999999999998</v>
      </c>
      <c r="EP54" s="9">
        <v>11.98</v>
      </c>
      <c r="EQ54" s="9">
        <v>10.807</v>
      </c>
      <c r="ER54" s="9">
        <v>8.5109999999999992</v>
      </c>
      <c r="ES54" s="9">
        <v>2.2959999999999998</v>
      </c>
      <c r="ET54" s="9">
        <v>6.6180000000000003</v>
      </c>
      <c r="EU54" s="9">
        <v>4.5220000000000002</v>
      </c>
      <c r="EV54" s="9">
        <v>2.0950000000000002</v>
      </c>
      <c r="EW54" s="9">
        <v>4.1890000000000001</v>
      </c>
      <c r="EX54" s="9">
        <v>3.9889999999999999</v>
      </c>
      <c r="EY54" s="9">
        <v>0.20100000000000001</v>
      </c>
      <c r="EZ54" s="9">
        <v>20.696000000000002</v>
      </c>
      <c r="FA54" s="9">
        <v>11.012</v>
      </c>
      <c r="FB54" s="9">
        <v>9.6839999999999993</v>
      </c>
      <c r="FC54" s="9">
        <v>118.06699999999999</v>
      </c>
      <c r="FD54" s="9">
        <v>60.49</v>
      </c>
      <c r="FE54" s="9">
        <v>57.576999999999998</v>
      </c>
      <c r="FF54" s="9">
        <v>34.119</v>
      </c>
      <c r="FG54" s="9">
        <v>25.181999999999999</v>
      </c>
      <c r="FH54" s="9">
        <v>8.9369999999999994</v>
      </c>
      <c r="FI54" s="9">
        <v>83.947999999999993</v>
      </c>
      <c r="FJ54" s="9">
        <v>35.308</v>
      </c>
      <c r="FK54" s="9">
        <v>48.64</v>
      </c>
      <c r="FL54" s="9">
        <v>42.243000000000002</v>
      </c>
      <c r="FM54" s="9">
        <v>31.504000000000001</v>
      </c>
      <c r="FN54" s="9">
        <v>10.739000000000001</v>
      </c>
      <c r="FO54" s="9">
        <v>93.575999999999993</v>
      </c>
      <c r="FP54" s="9">
        <v>40.838000000000001</v>
      </c>
      <c r="FQ54" s="9">
        <v>52.738999999999997</v>
      </c>
      <c r="FR54" s="9">
        <v>90.564999999999998</v>
      </c>
      <c r="FS54" s="9">
        <v>39.83</v>
      </c>
      <c r="FT54" s="9">
        <v>50.734999999999999</v>
      </c>
      <c r="FU54" s="9">
        <v>1345.7819999999999</v>
      </c>
      <c r="FV54" s="9">
        <v>728.98699999999997</v>
      </c>
      <c r="FW54" s="9">
        <v>616.79499999999996</v>
      </c>
      <c r="FX54" s="9">
        <v>914.70299999999997</v>
      </c>
      <c r="FY54" s="9">
        <v>599.32399999999996</v>
      </c>
      <c r="FZ54" s="9">
        <v>315.37900000000002</v>
      </c>
      <c r="GA54" s="9">
        <v>431.08</v>
      </c>
      <c r="GB54" s="9">
        <v>129.66300000000001</v>
      </c>
      <c r="GC54" s="9">
        <v>301.41699999999997</v>
      </c>
      <c r="GD54" s="9">
        <v>222.61</v>
      </c>
      <c r="GE54" s="9">
        <v>122.636</v>
      </c>
      <c r="GF54" s="9">
        <v>99.974000000000004</v>
      </c>
      <c r="GG54" s="9">
        <v>51.468000000000004</v>
      </c>
      <c r="GH54" s="9">
        <v>36.450000000000003</v>
      </c>
      <c r="GI54" s="9">
        <v>15.018000000000001</v>
      </c>
      <c r="GJ54" s="9">
        <v>24.44</v>
      </c>
      <c r="GK54" s="9">
        <v>23.129000000000001</v>
      </c>
      <c r="GL54" s="9">
        <v>1.3109999999999999</v>
      </c>
      <c r="GM54" s="9">
        <v>16.716999999999999</v>
      </c>
      <c r="GN54" s="9">
        <v>16.062999999999999</v>
      </c>
      <c r="GO54" s="9">
        <v>0.65400000000000003</v>
      </c>
      <c r="GP54" s="9">
        <v>7.7229999999999999</v>
      </c>
      <c r="GQ54" s="9">
        <v>7.0659999999999998</v>
      </c>
      <c r="GR54" s="9">
        <v>0.65700000000000003</v>
      </c>
      <c r="GS54" s="9">
        <v>27.027999999999999</v>
      </c>
      <c r="GT54" s="9">
        <v>13.321</v>
      </c>
      <c r="GU54" s="9">
        <v>13.707000000000001</v>
      </c>
      <c r="GV54" s="9">
        <v>196.66399999999999</v>
      </c>
      <c r="GW54" s="9">
        <v>103.72499999999999</v>
      </c>
      <c r="GX54" s="9">
        <v>92.938999999999993</v>
      </c>
      <c r="GY54" s="9">
        <v>86.680999999999997</v>
      </c>
      <c r="GZ54" s="9">
        <v>60.811</v>
      </c>
      <c r="HA54" s="9">
        <v>25.87</v>
      </c>
      <c r="HB54" s="9">
        <v>109.983</v>
      </c>
      <c r="HC54" s="9">
        <v>42.914000000000001</v>
      </c>
      <c r="HD54" s="9">
        <v>67.069000000000003</v>
      </c>
      <c r="HE54" s="9">
        <v>101.289</v>
      </c>
      <c r="HF54" s="9">
        <v>74.795000000000002</v>
      </c>
      <c r="HG54" s="9">
        <v>26.494</v>
      </c>
      <c r="HH54" s="9">
        <v>121.321</v>
      </c>
      <c r="HI54" s="9">
        <v>47.84</v>
      </c>
      <c r="HJ54" s="9">
        <v>73.48</v>
      </c>
      <c r="HK54" s="9">
        <v>126.7</v>
      </c>
      <c r="HL54" s="9">
        <v>58.976999999999997</v>
      </c>
      <c r="HM54" s="9">
        <v>67.722999999999999</v>
      </c>
      <c r="HN54" s="9">
        <v>255.41800000000001</v>
      </c>
      <c r="HO54" s="9">
        <v>132.715</v>
      </c>
      <c r="HP54" s="9">
        <v>122.703</v>
      </c>
      <c r="HQ54" s="9">
        <v>162.774</v>
      </c>
      <c r="HR54" s="9">
        <v>104.824</v>
      </c>
      <c r="HS54" s="9">
        <v>57.95</v>
      </c>
      <c r="HT54" s="9">
        <v>92.644000000000005</v>
      </c>
      <c r="HU54" s="9">
        <v>27.89</v>
      </c>
      <c r="HV54" s="9">
        <v>64.754000000000005</v>
      </c>
      <c r="HW54" s="9">
        <v>40.137999999999998</v>
      </c>
      <c r="HX54" s="9">
        <v>18.443999999999999</v>
      </c>
      <c r="HY54" s="9">
        <v>21.693999999999999</v>
      </c>
      <c r="HZ54" s="9">
        <v>6.61</v>
      </c>
      <c r="IA54" s="9">
        <v>3.5630000000000002</v>
      </c>
      <c r="IB54" s="9">
        <v>3.0470000000000002</v>
      </c>
      <c r="IC54" s="9">
        <v>2.19</v>
      </c>
      <c r="ID54" s="9">
        <v>1.81</v>
      </c>
      <c r="IE54" s="9">
        <v>0.38</v>
      </c>
      <c r="IF54" s="9">
        <v>1.0740000000000001</v>
      </c>
      <c r="IG54" s="9">
        <v>0.77</v>
      </c>
      <c r="IH54" s="9">
        <v>0.30399999999999999</v>
      </c>
      <c r="II54" s="9">
        <v>1.1160000000000001</v>
      </c>
      <c r="IJ54" s="9">
        <v>1.04</v>
      </c>
      <c r="IK54" s="9">
        <v>7.5999999999999998E-2</v>
      </c>
      <c r="IL54" s="9">
        <v>4.42</v>
      </c>
      <c r="IM54" s="9">
        <v>1.7529999999999999</v>
      </c>
      <c r="IN54" s="9">
        <v>2.6669999999999998</v>
      </c>
      <c r="IO54" s="9">
        <v>35.784999999999997</v>
      </c>
      <c r="IP54" s="9">
        <v>16.164999999999999</v>
      </c>
      <c r="IQ54" s="9">
        <v>19.62</v>
      </c>
    </row>
    <row r="55" spans="1:251">
      <c r="A55" s="10">
        <v>43160</v>
      </c>
      <c r="B55" s="9">
        <v>1012.297</v>
      </c>
      <c r="C55" s="9">
        <v>1214.3630000000001</v>
      </c>
      <c r="D55" s="9">
        <v>378.50799999999998</v>
      </c>
      <c r="E55" s="9">
        <v>835.85500000000002</v>
      </c>
      <c r="F55" s="9">
        <v>553.80999999999995</v>
      </c>
      <c r="G55" s="9">
        <v>289.07400000000001</v>
      </c>
      <c r="H55" s="9">
        <v>264.73599999999999</v>
      </c>
      <c r="I55" s="9">
        <v>91.125</v>
      </c>
      <c r="J55" s="9">
        <v>50.981999999999999</v>
      </c>
      <c r="K55" s="9">
        <v>40.143000000000001</v>
      </c>
      <c r="L55" s="9">
        <v>36.701000000000001</v>
      </c>
      <c r="M55" s="9">
        <v>26.898</v>
      </c>
      <c r="N55" s="9">
        <v>9.8030000000000008</v>
      </c>
      <c r="O55" s="9">
        <v>18.783999999999999</v>
      </c>
      <c r="P55" s="9">
        <v>10.86</v>
      </c>
      <c r="Q55" s="9">
        <v>7.9240000000000004</v>
      </c>
      <c r="R55" s="9">
        <v>17.916</v>
      </c>
      <c r="S55" s="9">
        <v>16.036999999999999</v>
      </c>
      <c r="T55" s="9">
        <v>1.879</v>
      </c>
      <c r="U55" s="9">
        <v>54.424999999999997</v>
      </c>
      <c r="V55" s="9">
        <v>24.084</v>
      </c>
      <c r="W55" s="9">
        <v>30.34</v>
      </c>
      <c r="X55" s="9">
        <v>499.55399999999997</v>
      </c>
      <c r="Y55" s="9">
        <v>257.39600000000002</v>
      </c>
      <c r="Z55" s="9">
        <v>242.15799999999999</v>
      </c>
      <c r="AA55" s="9">
        <v>191.614</v>
      </c>
      <c r="AB55" s="9">
        <v>140.37299999999999</v>
      </c>
      <c r="AC55" s="9">
        <v>51.241999999999997</v>
      </c>
      <c r="AD55" s="9">
        <v>307.94</v>
      </c>
      <c r="AE55" s="9">
        <v>117.024</v>
      </c>
      <c r="AF55" s="9">
        <v>190.916</v>
      </c>
      <c r="AG55" s="9">
        <v>219.73699999999999</v>
      </c>
      <c r="AH55" s="9">
        <v>160.768</v>
      </c>
      <c r="AI55" s="9">
        <v>58.969000000000001</v>
      </c>
      <c r="AJ55" s="9">
        <v>334.07299999999998</v>
      </c>
      <c r="AK55" s="9">
        <v>128.30600000000001</v>
      </c>
      <c r="AL55" s="9">
        <v>205.767</v>
      </c>
      <c r="AM55" s="9">
        <v>326.72399999999999</v>
      </c>
      <c r="AN55" s="9">
        <v>127.884</v>
      </c>
      <c r="AO55" s="9">
        <v>198.84</v>
      </c>
      <c r="AP55" s="9">
        <v>3241.9029999999998</v>
      </c>
      <c r="AQ55" s="9">
        <v>1734.6320000000001</v>
      </c>
      <c r="AR55" s="9">
        <v>1507.271</v>
      </c>
      <c r="AS55" s="9">
        <v>2168.1120000000001</v>
      </c>
      <c r="AT55" s="9">
        <v>1393.6759999999999</v>
      </c>
      <c r="AU55" s="9">
        <v>774.43600000000004</v>
      </c>
      <c r="AV55" s="9">
        <v>1073.7909999999999</v>
      </c>
      <c r="AW55" s="9">
        <v>340.95600000000002</v>
      </c>
      <c r="AX55" s="9">
        <v>732.83500000000004</v>
      </c>
      <c r="AY55" s="9">
        <v>432.03500000000003</v>
      </c>
      <c r="AZ55" s="9">
        <v>224.17699999999999</v>
      </c>
      <c r="BA55" s="9">
        <v>207.858</v>
      </c>
      <c r="BB55" s="9">
        <v>78.376000000000005</v>
      </c>
      <c r="BC55" s="9">
        <v>45.723999999999997</v>
      </c>
      <c r="BD55" s="9">
        <v>32.651000000000003</v>
      </c>
      <c r="BE55" s="9">
        <v>31.294</v>
      </c>
      <c r="BF55" s="9">
        <v>23.616</v>
      </c>
      <c r="BG55" s="9">
        <v>7.6769999999999996</v>
      </c>
      <c r="BH55" s="9">
        <v>21.030999999999999</v>
      </c>
      <c r="BI55" s="9">
        <v>16.318000000000001</v>
      </c>
      <c r="BJ55" s="9">
        <v>4.7130000000000001</v>
      </c>
      <c r="BK55" s="9">
        <v>10.262</v>
      </c>
      <c r="BL55" s="9">
        <v>7.298</v>
      </c>
      <c r="BM55" s="9">
        <v>2.964</v>
      </c>
      <c r="BN55" s="9">
        <v>47.082000000000001</v>
      </c>
      <c r="BO55" s="9">
        <v>22.108000000000001</v>
      </c>
      <c r="BP55" s="9">
        <v>24.974</v>
      </c>
      <c r="BQ55" s="9">
        <v>386.72399999999999</v>
      </c>
      <c r="BR55" s="9">
        <v>198.98500000000001</v>
      </c>
      <c r="BS55" s="9">
        <v>187.74</v>
      </c>
      <c r="BT55" s="9">
        <v>130.465</v>
      </c>
      <c r="BU55" s="9">
        <v>97.85</v>
      </c>
      <c r="BV55" s="9">
        <v>32.615000000000002</v>
      </c>
      <c r="BW55" s="9">
        <v>256.26</v>
      </c>
      <c r="BX55" s="9">
        <v>101.13500000000001</v>
      </c>
      <c r="BY55" s="9">
        <v>155.125</v>
      </c>
      <c r="BZ55" s="9">
        <v>154.501</v>
      </c>
      <c r="CA55" s="9">
        <v>115.13</v>
      </c>
      <c r="CB55" s="9">
        <v>39.371000000000002</v>
      </c>
      <c r="CC55" s="9">
        <v>277.53399999999999</v>
      </c>
      <c r="CD55" s="9">
        <v>109.048</v>
      </c>
      <c r="CE55" s="9">
        <v>168.48599999999999</v>
      </c>
      <c r="CF55" s="9">
        <v>277.291</v>
      </c>
      <c r="CG55" s="9">
        <v>117.453</v>
      </c>
      <c r="CH55" s="9">
        <v>159.83799999999999</v>
      </c>
      <c r="CI55" s="9">
        <v>2470.9969999999998</v>
      </c>
      <c r="CJ55" s="9">
        <v>1293.385</v>
      </c>
      <c r="CK55" s="9">
        <v>1177.6130000000001</v>
      </c>
      <c r="CL55" s="9">
        <v>1692.749</v>
      </c>
      <c r="CM55" s="9">
        <v>1055.819</v>
      </c>
      <c r="CN55" s="9">
        <v>636.92999999999995</v>
      </c>
      <c r="CO55" s="9">
        <v>778.24900000000002</v>
      </c>
      <c r="CP55" s="9">
        <v>237.565</v>
      </c>
      <c r="CQ55" s="9">
        <v>540.68299999999999</v>
      </c>
      <c r="CR55" s="9">
        <v>378.60700000000003</v>
      </c>
      <c r="CS55" s="9">
        <v>185.08500000000001</v>
      </c>
      <c r="CT55" s="9">
        <v>193.52099999999999</v>
      </c>
      <c r="CU55" s="9">
        <v>76.587999999999994</v>
      </c>
      <c r="CV55" s="9">
        <v>42.338000000000001</v>
      </c>
      <c r="CW55" s="9">
        <v>34.25</v>
      </c>
      <c r="CX55" s="9">
        <v>31.047999999999998</v>
      </c>
      <c r="CY55" s="9">
        <v>22.831</v>
      </c>
      <c r="CZ55" s="9">
        <v>8.2170000000000005</v>
      </c>
      <c r="DA55" s="9">
        <v>17.353000000000002</v>
      </c>
      <c r="DB55" s="9">
        <v>11.356999999999999</v>
      </c>
      <c r="DC55" s="9">
        <v>5.9960000000000004</v>
      </c>
      <c r="DD55" s="9">
        <v>13.695</v>
      </c>
      <c r="DE55" s="9">
        <v>11.474</v>
      </c>
      <c r="DF55" s="9">
        <v>2.2210000000000001</v>
      </c>
      <c r="DG55" s="9">
        <v>45.54</v>
      </c>
      <c r="DH55" s="9">
        <v>19.507000000000001</v>
      </c>
      <c r="DI55" s="9">
        <v>26.033000000000001</v>
      </c>
      <c r="DJ55" s="9">
        <v>332.03399999999999</v>
      </c>
      <c r="DK55" s="9">
        <v>156.422</v>
      </c>
      <c r="DL55" s="9">
        <v>175.61199999999999</v>
      </c>
      <c r="DM55" s="9">
        <v>108.52</v>
      </c>
      <c r="DN55" s="9">
        <v>76.471000000000004</v>
      </c>
      <c r="DO55" s="9">
        <v>32.048999999999999</v>
      </c>
      <c r="DP55" s="9">
        <v>223.51400000000001</v>
      </c>
      <c r="DQ55" s="9">
        <v>79.950999999999993</v>
      </c>
      <c r="DR55" s="9">
        <v>143.56299999999999</v>
      </c>
      <c r="DS55" s="9">
        <v>135.03399999999999</v>
      </c>
      <c r="DT55" s="9">
        <v>96.238</v>
      </c>
      <c r="DU55" s="9">
        <v>38.795999999999999</v>
      </c>
      <c r="DV55" s="9">
        <v>243.57300000000001</v>
      </c>
      <c r="DW55" s="9">
        <v>88.846999999999994</v>
      </c>
      <c r="DX55" s="9">
        <v>154.72499999999999</v>
      </c>
      <c r="DY55" s="9">
        <v>240.86699999999999</v>
      </c>
      <c r="DZ55" s="9">
        <v>91.308000000000007</v>
      </c>
      <c r="EA55" s="9">
        <v>149.559</v>
      </c>
      <c r="EB55" s="9">
        <v>849.05</v>
      </c>
      <c r="EC55" s="9">
        <v>449.49799999999999</v>
      </c>
      <c r="ED55" s="9">
        <v>399.553</v>
      </c>
      <c r="EE55" s="9">
        <v>551.07000000000005</v>
      </c>
      <c r="EF55" s="9">
        <v>356.84199999999998</v>
      </c>
      <c r="EG55" s="9">
        <v>194.22800000000001</v>
      </c>
      <c r="EH55" s="9">
        <v>297.98</v>
      </c>
      <c r="EI55" s="9">
        <v>92.655000000000001</v>
      </c>
      <c r="EJ55" s="9">
        <v>205.32499999999999</v>
      </c>
      <c r="EK55" s="9">
        <v>133.441</v>
      </c>
      <c r="EL55" s="9">
        <v>69.793000000000006</v>
      </c>
      <c r="EM55" s="9">
        <v>63.648000000000003</v>
      </c>
      <c r="EN55" s="9">
        <v>26.960999999999999</v>
      </c>
      <c r="EO55" s="9">
        <v>16.568999999999999</v>
      </c>
      <c r="EP55" s="9">
        <v>10.391999999999999</v>
      </c>
      <c r="EQ55" s="9">
        <v>9.6790000000000003</v>
      </c>
      <c r="ER55" s="9">
        <v>8.0289999999999999</v>
      </c>
      <c r="ES55" s="9">
        <v>1.65</v>
      </c>
      <c r="ET55" s="9">
        <v>6.3129999999999997</v>
      </c>
      <c r="EU55" s="9">
        <v>4.8890000000000002</v>
      </c>
      <c r="EV55" s="9">
        <v>1.4239999999999999</v>
      </c>
      <c r="EW55" s="9">
        <v>3.367</v>
      </c>
      <c r="EX55" s="9">
        <v>3.14</v>
      </c>
      <c r="EY55" s="9">
        <v>0.22600000000000001</v>
      </c>
      <c r="EZ55" s="9">
        <v>17.280999999999999</v>
      </c>
      <c r="FA55" s="9">
        <v>8.5399999999999991</v>
      </c>
      <c r="FB55" s="9">
        <v>8.7409999999999997</v>
      </c>
      <c r="FC55" s="9">
        <v>117.431</v>
      </c>
      <c r="FD55" s="9">
        <v>60.923999999999999</v>
      </c>
      <c r="FE55" s="9">
        <v>56.506</v>
      </c>
      <c r="FF55" s="9">
        <v>34.874000000000002</v>
      </c>
      <c r="FG55" s="9">
        <v>24.591999999999999</v>
      </c>
      <c r="FH55" s="9">
        <v>10.282999999999999</v>
      </c>
      <c r="FI55" s="9">
        <v>82.555999999999997</v>
      </c>
      <c r="FJ55" s="9">
        <v>36.332999999999998</v>
      </c>
      <c r="FK55" s="9">
        <v>46.223999999999997</v>
      </c>
      <c r="FL55" s="9">
        <v>42.195</v>
      </c>
      <c r="FM55" s="9">
        <v>30.725999999999999</v>
      </c>
      <c r="FN55" s="9">
        <v>11.468</v>
      </c>
      <c r="FO55" s="9">
        <v>91.245999999999995</v>
      </c>
      <c r="FP55" s="9">
        <v>39.066000000000003</v>
      </c>
      <c r="FQ55" s="9">
        <v>52.18</v>
      </c>
      <c r="FR55" s="9">
        <v>88.869</v>
      </c>
      <c r="FS55" s="9">
        <v>41.220999999999997</v>
      </c>
      <c r="FT55" s="9">
        <v>47.648000000000003</v>
      </c>
      <c r="FU55" s="9">
        <v>1345.8240000000001</v>
      </c>
      <c r="FV55" s="9">
        <v>726.678</v>
      </c>
      <c r="FW55" s="9">
        <v>619.14599999999996</v>
      </c>
      <c r="FX55" s="9">
        <v>891.03300000000002</v>
      </c>
      <c r="FY55" s="9">
        <v>588.75900000000001</v>
      </c>
      <c r="FZ55" s="9">
        <v>302.27300000000002</v>
      </c>
      <c r="GA55" s="9">
        <v>454.791</v>
      </c>
      <c r="GB55" s="9">
        <v>137.91900000000001</v>
      </c>
      <c r="GC55" s="9">
        <v>316.87200000000001</v>
      </c>
      <c r="GD55" s="9">
        <v>213.29900000000001</v>
      </c>
      <c r="GE55" s="9">
        <v>108.342</v>
      </c>
      <c r="GF55" s="9">
        <v>104.958</v>
      </c>
      <c r="GG55" s="9">
        <v>46.136000000000003</v>
      </c>
      <c r="GH55" s="9">
        <v>24.423999999999999</v>
      </c>
      <c r="GI55" s="9">
        <v>21.712</v>
      </c>
      <c r="GJ55" s="9">
        <v>17.061</v>
      </c>
      <c r="GK55" s="9">
        <v>12.759</v>
      </c>
      <c r="GL55" s="9">
        <v>4.3019999999999996</v>
      </c>
      <c r="GM55" s="9">
        <v>11.292</v>
      </c>
      <c r="GN55" s="9">
        <v>7.9809999999999999</v>
      </c>
      <c r="GO55" s="9">
        <v>3.31</v>
      </c>
      <c r="GP55" s="9">
        <v>5.7690000000000001</v>
      </c>
      <c r="GQ55" s="9">
        <v>4.7779999999999996</v>
      </c>
      <c r="GR55" s="9">
        <v>0.99199999999999999</v>
      </c>
      <c r="GS55" s="9">
        <v>29.074999999999999</v>
      </c>
      <c r="GT55" s="9">
        <v>11.664999999999999</v>
      </c>
      <c r="GU55" s="9">
        <v>17.41</v>
      </c>
      <c r="GV55" s="9">
        <v>190.14699999999999</v>
      </c>
      <c r="GW55" s="9">
        <v>96.954999999999998</v>
      </c>
      <c r="GX55" s="9">
        <v>93.192999999999998</v>
      </c>
      <c r="GY55" s="9">
        <v>67.046999999999997</v>
      </c>
      <c r="GZ55" s="9">
        <v>48.279000000000003</v>
      </c>
      <c r="HA55" s="9">
        <v>18.768000000000001</v>
      </c>
      <c r="HB55" s="9">
        <v>123.1</v>
      </c>
      <c r="HC55" s="9">
        <v>48.676000000000002</v>
      </c>
      <c r="HD55" s="9">
        <v>74.424000000000007</v>
      </c>
      <c r="HE55" s="9">
        <v>79.275999999999996</v>
      </c>
      <c r="HF55" s="9">
        <v>56.523000000000003</v>
      </c>
      <c r="HG55" s="9">
        <v>22.753</v>
      </c>
      <c r="HH55" s="9">
        <v>134.023</v>
      </c>
      <c r="HI55" s="9">
        <v>51.819000000000003</v>
      </c>
      <c r="HJ55" s="9">
        <v>82.203999999999994</v>
      </c>
      <c r="HK55" s="9">
        <v>134.392</v>
      </c>
      <c r="HL55" s="9">
        <v>56.656999999999996</v>
      </c>
      <c r="HM55" s="9">
        <v>77.733999999999995</v>
      </c>
      <c r="HN55" s="9">
        <v>257.279</v>
      </c>
      <c r="HO55" s="9">
        <v>132.142</v>
      </c>
      <c r="HP55" s="9">
        <v>125.137</v>
      </c>
      <c r="HQ55" s="9">
        <v>163.649</v>
      </c>
      <c r="HR55" s="9">
        <v>104.85</v>
      </c>
      <c r="HS55" s="9">
        <v>58.798000000000002</v>
      </c>
      <c r="HT55" s="9">
        <v>93.63</v>
      </c>
      <c r="HU55" s="9">
        <v>27.292000000000002</v>
      </c>
      <c r="HV55" s="9">
        <v>66.338999999999999</v>
      </c>
      <c r="HW55" s="9">
        <v>39.414000000000001</v>
      </c>
      <c r="HX55" s="9">
        <v>18.013000000000002</v>
      </c>
      <c r="HY55" s="9">
        <v>21.401</v>
      </c>
      <c r="HZ55" s="9">
        <v>6.9450000000000003</v>
      </c>
      <c r="IA55" s="9">
        <v>3.6070000000000002</v>
      </c>
      <c r="IB55" s="9">
        <v>3.3370000000000002</v>
      </c>
      <c r="IC55" s="9">
        <v>2.0680000000000001</v>
      </c>
      <c r="ID55" s="9">
        <v>1.8440000000000001</v>
      </c>
      <c r="IE55" s="9">
        <v>0.224</v>
      </c>
      <c r="IF55" s="9">
        <v>0.98299999999999998</v>
      </c>
      <c r="IG55" s="9">
        <v>0.877</v>
      </c>
      <c r="IH55" s="9">
        <v>0.106</v>
      </c>
      <c r="II55" s="9">
        <v>1.085</v>
      </c>
      <c r="IJ55" s="9">
        <v>0.96699999999999997</v>
      </c>
      <c r="IK55" s="9">
        <v>0.11799999999999999</v>
      </c>
      <c r="IL55" s="9">
        <v>4.8769999999999998</v>
      </c>
      <c r="IM55" s="9">
        <v>1.7629999999999999</v>
      </c>
      <c r="IN55" s="9">
        <v>3.1139999999999999</v>
      </c>
      <c r="IO55" s="9">
        <v>35.161999999999999</v>
      </c>
      <c r="IP55" s="9">
        <v>15.766999999999999</v>
      </c>
      <c r="IQ55" s="9">
        <v>19.396000000000001</v>
      </c>
    </row>
    <row r="56" spans="1:251">
      <c r="A56" s="10">
        <v>43191</v>
      </c>
      <c r="B56" s="9">
        <v>1037.4179999999999</v>
      </c>
      <c r="C56" s="9">
        <v>1230.0160000000001</v>
      </c>
      <c r="D56" s="9">
        <v>398.03</v>
      </c>
      <c r="E56" s="9">
        <v>831.98599999999999</v>
      </c>
      <c r="F56" s="9">
        <v>565.43899999999996</v>
      </c>
      <c r="G56" s="9">
        <v>291.62299999999999</v>
      </c>
      <c r="H56" s="9">
        <v>273.81700000000001</v>
      </c>
      <c r="I56" s="9">
        <v>96.757999999999996</v>
      </c>
      <c r="J56" s="9">
        <v>55.186</v>
      </c>
      <c r="K56" s="9">
        <v>41.570999999999998</v>
      </c>
      <c r="L56" s="9">
        <v>37.362000000000002</v>
      </c>
      <c r="M56" s="9">
        <v>28.561</v>
      </c>
      <c r="N56" s="9">
        <v>8.8019999999999996</v>
      </c>
      <c r="O56" s="9">
        <v>20.835999999999999</v>
      </c>
      <c r="P56" s="9">
        <v>16.050999999999998</v>
      </c>
      <c r="Q56" s="9">
        <v>4.7850000000000001</v>
      </c>
      <c r="R56" s="9">
        <v>16.526</v>
      </c>
      <c r="S56" s="9">
        <v>12.509</v>
      </c>
      <c r="T56" s="9">
        <v>4.0170000000000003</v>
      </c>
      <c r="U56" s="9">
        <v>59.395000000000003</v>
      </c>
      <c r="V56" s="9">
        <v>26.626000000000001</v>
      </c>
      <c r="W56" s="9">
        <v>32.768999999999998</v>
      </c>
      <c r="X56" s="9">
        <v>514.73500000000001</v>
      </c>
      <c r="Y56" s="9">
        <v>259.67500000000001</v>
      </c>
      <c r="Z56" s="9">
        <v>255.06</v>
      </c>
      <c r="AA56" s="9">
        <v>190.61199999999999</v>
      </c>
      <c r="AB56" s="9">
        <v>137.816</v>
      </c>
      <c r="AC56" s="9">
        <v>52.795999999999999</v>
      </c>
      <c r="AD56" s="9">
        <v>324.12299999999999</v>
      </c>
      <c r="AE56" s="9">
        <v>121.858</v>
      </c>
      <c r="AF56" s="9">
        <v>202.26400000000001</v>
      </c>
      <c r="AG56" s="9">
        <v>219.851</v>
      </c>
      <c r="AH56" s="9">
        <v>160.155</v>
      </c>
      <c r="AI56" s="9">
        <v>59.695999999999998</v>
      </c>
      <c r="AJ56" s="9">
        <v>345.58800000000002</v>
      </c>
      <c r="AK56" s="9">
        <v>131.46799999999999</v>
      </c>
      <c r="AL56" s="9">
        <v>214.12</v>
      </c>
      <c r="AM56" s="9">
        <v>344.959</v>
      </c>
      <c r="AN56" s="9">
        <v>137.91</v>
      </c>
      <c r="AO56" s="9">
        <v>207.05</v>
      </c>
      <c r="AP56" s="9">
        <v>3226.2550000000001</v>
      </c>
      <c r="AQ56" s="9">
        <v>1728.874</v>
      </c>
      <c r="AR56" s="9">
        <v>1497.3820000000001</v>
      </c>
      <c r="AS56" s="9">
        <v>2172.9189999999999</v>
      </c>
      <c r="AT56" s="9">
        <v>1390.77</v>
      </c>
      <c r="AU56" s="9">
        <v>782.149</v>
      </c>
      <c r="AV56" s="9">
        <v>1053.336</v>
      </c>
      <c r="AW56" s="9">
        <v>338.10300000000001</v>
      </c>
      <c r="AX56" s="9">
        <v>715.23299999999995</v>
      </c>
      <c r="AY56" s="9">
        <v>419.60399999999998</v>
      </c>
      <c r="AZ56" s="9">
        <v>224.23</v>
      </c>
      <c r="BA56" s="9">
        <v>195.374</v>
      </c>
      <c r="BB56" s="9">
        <v>71.998999999999995</v>
      </c>
      <c r="BC56" s="9">
        <v>41.395000000000003</v>
      </c>
      <c r="BD56" s="9">
        <v>30.603999999999999</v>
      </c>
      <c r="BE56" s="9">
        <v>22.669</v>
      </c>
      <c r="BF56" s="9">
        <v>17.135999999999999</v>
      </c>
      <c r="BG56" s="9">
        <v>5.5330000000000004</v>
      </c>
      <c r="BH56" s="9">
        <v>11.385</v>
      </c>
      <c r="BI56" s="9">
        <v>8.82</v>
      </c>
      <c r="BJ56" s="9">
        <v>2.5649999999999999</v>
      </c>
      <c r="BK56" s="9">
        <v>11.282999999999999</v>
      </c>
      <c r="BL56" s="9">
        <v>8.3160000000000007</v>
      </c>
      <c r="BM56" s="9">
        <v>2.968</v>
      </c>
      <c r="BN56" s="9">
        <v>49.33</v>
      </c>
      <c r="BO56" s="9">
        <v>24.259</v>
      </c>
      <c r="BP56" s="9">
        <v>25.071000000000002</v>
      </c>
      <c r="BQ56" s="9">
        <v>378.78800000000001</v>
      </c>
      <c r="BR56" s="9">
        <v>201.47499999999999</v>
      </c>
      <c r="BS56" s="9">
        <v>177.31399999999999</v>
      </c>
      <c r="BT56" s="9">
        <v>133.339</v>
      </c>
      <c r="BU56" s="9">
        <v>104.08499999999999</v>
      </c>
      <c r="BV56" s="9">
        <v>29.254999999999999</v>
      </c>
      <c r="BW56" s="9">
        <v>245.44900000000001</v>
      </c>
      <c r="BX56" s="9">
        <v>97.39</v>
      </c>
      <c r="BY56" s="9">
        <v>148.059</v>
      </c>
      <c r="BZ56" s="9">
        <v>150.73400000000001</v>
      </c>
      <c r="CA56" s="9">
        <v>116.77500000000001</v>
      </c>
      <c r="CB56" s="9">
        <v>33.959000000000003</v>
      </c>
      <c r="CC56" s="9">
        <v>268.87</v>
      </c>
      <c r="CD56" s="9">
        <v>107.455</v>
      </c>
      <c r="CE56" s="9">
        <v>161.41499999999999</v>
      </c>
      <c r="CF56" s="9">
        <v>256.83499999999998</v>
      </c>
      <c r="CG56" s="9">
        <v>106.21</v>
      </c>
      <c r="CH56" s="9">
        <v>150.624</v>
      </c>
      <c r="CI56" s="9">
        <v>2469.2130000000002</v>
      </c>
      <c r="CJ56" s="9">
        <v>1300.1980000000001</v>
      </c>
      <c r="CK56" s="9">
        <v>1169.0150000000001</v>
      </c>
      <c r="CL56" s="9">
        <v>1694.61</v>
      </c>
      <c r="CM56" s="9">
        <v>1061.8579999999999</v>
      </c>
      <c r="CN56" s="9">
        <v>632.75199999999995</v>
      </c>
      <c r="CO56" s="9">
        <v>774.60299999999995</v>
      </c>
      <c r="CP56" s="9">
        <v>238.34</v>
      </c>
      <c r="CQ56" s="9">
        <v>536.26300000000003</v>
      </c>
      <c r="CR56" s="9">
        <v>378.83199999999999</v>
      </c>
      <c r="CS56" s="9">
        <v>188.523</v>
      </c>
      <c r="CT56" s="9">
        <v>190.309</v>
      </c>
      <c r="CU56" s="9">
        <v>64.606999999999999</v>
      </c>
      <c r="CV56" s="9">
        <v>35.200000000000003</v>
      </c>
      <c r="CW56" s="9">
        <v>29.407</v>
      </c>
      <c r="CX56" s="9">
        <v>17.378</v>
      </c>
      <c r="CY56" s="9">
        <v>14.840999999999999</v>
      </c>
      <c r="CZ56" s="9">
        <v>2.5369999999999999</v>
      </c>
      <c r="DA56" s="9">
        <v>13.055999999999999</v>
      </c>
      <c r="DB56" s="9">
        <v>10.93</v>
      </c>
      <c r="DC56" s="9">
        <v>2.1259999999999999</v>
      </c>
      <c r="DD56" s="9">
        <v>4.3220000000000001</v>
      </c>
      <c r="DE56" s="9">
        <v>3.911</v>
      </c>
      <c r="DF56" s="9">
        <v>0.41099999999999998</v>
      </c>
      <c r="DG56" s="9">
        <v>47.228999999999999</v>
      </c>
      <c r="DH56" s="9">
        <v>20.358000000000001</v>
      </c>
      <c r="DI56" s="9">
        <v>26.87</v>
      </c>
      <c r="DJ56" s="9">
        <v>342.30200000000002</v>
      </c>
      <c r="DK56" s="9">
        <v>169.17099999999999</v>
      </c>
      <c r="DL56" s="9">
        <v>173.131</v>
      </c>
      <c r="DM56" s="9">
        <v>118.748</v>
      </c>
      <c r="DN56" s="9">
        <v>87.436999999999998</v>
      </c>
      <c r="DO56" s="9">
        <v>31.311</v>
      </c>
      <c r="DP56" s="9">
        <v>223.554</v>
      </c>
      <c r="DQ56" s="9">
        <v>81.733999999999995</v>
      </c>
      <c r="DR56" s="9">
        <v>141.82</v>
      </c>
      <c r="DS56" s="9">
        <v>130.02500000000001</v>
      </c>
      <c r="DT56" s="9">
        <v>96.67</v>
      </c>
      <c r="DU56" s="9">
        <v>33.354999999999997</v>
      </c>
      <c r="DV56" s="9">
        <v>248.80699999999999</v>
      </c>
      <c r="DW56" s="9">
        <v>91.852999999999994</v>
      </c>
      <c r="DX56" s="9">
        <v>156.95400000000001</v>
      </c>
      <c r="DY56" s="9">
        <v>236.61</v>
      </c>
      <c r="DZ56" s="9">
        <v>92.664000000000001</v>
      </c>
      <c r="EA56" s="9">
        <v>143.946</v>
      </c>
      <c r="EB56" s="9">
        <v>853.30399999999997</v>
      </c>
      <c r="EC56" s="9">
        <v>450.71899999999999</v>
      </c>
      <c r="ED56" s="9">
        <v>402.58499999999998</v>
      </c>
      <c r="EE56" s="9">
        <v>550.6</v>
      </c>
      <c r="EF56" s="9">
        <v>356.94</v>
      </c>
      <c r="EG56" s="9">
        <v>193.661</v>
      </c>
      <c r="EH56" s="9">
        <v>302.70400000000001</v>
      </c>
      <c r="EI56" s="9">
        <v>93.778999999999996</v>
      </c>
      <c r="EJ56" s="9">
        <v>208.92400000000001</v>
      </c>
      <c r="EK56" s="9">
        <v>130.90100000000001</v>
      </c>
      <c r="EL56" s="9">
        <v>68.171999999999997</v>
      </c>
      <c r="EM56" s="9">
        <v>62.73</v>
      </c>
      <c r="EN56" s="9">
        <v>28.027999999999999</v>
      </c>
      <c r="EO56" s="9">
        <v>15.379</v>
      </c>
      <c r="EP56" s="9">
        <v>12.648</v>
      </c>
      <c r="EQ56" s="9">
        <v>8.2629999999999999</v>
      </c>
      <c r="ER56" s="9">
        <v>6.1760000000000002</v>
      </c>
      <c r="ES56" s="9">
        <v>2.0870000000000002</v>
      </c>
      <c r="ET56" s="9">
        <v>5.3170000000000002</v>
      </c>
      <c r="EU56" s="9">
        <v>3.9769999999999999</v>
      </c>
      <c r="EV56" s="9">
        <v>1.34</v>
      </c>
      <c r="EW56" s="9">
        <v>2.9460000000000002</v>
      </c>
      <c r="EX56" s="9">
        <v>2.1989999999999998</v>
      </c>
      <c r="EY56" s="9">
        <v>0.747</v>
      </c>
      <c r="EZ56" s="9">
        <v>19.765000000000001</v>
      </c>
      <c r="FA56" s="9">
        <v>9.2029999999999994</v>
      </c>
      <c r="FB56" s="9">
        <v>10.561</v>
      </c>
      <c r="FC56" s="9">
        <v>116.98099999999999</v>
      </c>
      <c r="FD56" s="9">
        <v>61.097999999999999</v>
      </c>
      <c r="FE56" s="9">
        <v>55.883000000000003</v>
      </c>
      <c r="FF56" s="9">
        <v>39.334000000000003</v>
      </c>
      <c r="FG56" s="9">
        <v>29.18</v>
      </c>
      <c r="FH56" s="9">
        <v>10.154</v>
      </c>
      <c r="FI56" s="9">
        <v>77.647000000000006</v>
      </c>
      <c r="FJ56" s="9">
        <v>31.917999999999999</v>
      </c>
      <c r="FK56" s="9">
        <v>45.728999999999999</v>
      </c>
      <c r="FL56" s="9">
        <v>44.837000000000003</v>
      </c>
      <c r="FM56" s="9">
        <v>33.063000000000002</v>
      </c>
      <c r="FN56" s="9">
        <v>11.773999999999999</v>
      </c>
      <c r="FO56" s="9">
        <v>86.063999999999993</v>
      </c>
      <c r="FP56" s="9">
        <v>35.107999999999997</v>
      </c>
      <c r="FQ56" s="9">
        <v>50.956000000000003</v>
      </c>
      <c r="FR56" s="9">
        <v>82.963999999999999</v>
      </c>
      <c r="FS56" s="9">
        <v>35.893999999999998</v>
      </c>
      <c r="FT56" s="9">
        <v>47.069000000000003</v>
      </c>
      <c r="FU56" s="9">
        <v>1356.248</v>
      </c>
      <c r="FV56" s="9">
        <v>731.91399999999999</v>
      </c>
      <c r="FW56" s="9">
        <v>624.33399999999995</v>
      </c>
      <c r="FX56" s="9">
        <v>895.86199999999997</v>
      </c>
      <c r="FY56" s="9">
        <v>597.81500000000005</v>
      </c>
      <c r="FZ56" s="9">
        <v>298.04700000000003</v>
      </c>
      <c r="GA56" s="9">
        <v>460.38600000000002</v>
      </c>
      <c r="GB56" s="9">
        <v>134.09899999999999</v>
      </c>
      <c r="GC56" s="9">
        <v>326.28699999999998</v>
      </c>
      <c r="GD56" s="9">
        <v>220.92099999999999</v>
      </c>
      <c r="GE56" s="9">
        <v>116.381</v>
      </c>
      <c r="GF56" s="9">
        <v>104.54</v>
      </c>
      <c r="GG56" s="9">
        <v>40.505000000000003</v>
      </c>
      <c r="GH56" s="9">
        <v>22.49</v>
      </c>
      <c r="GI56" s="9">
        <v>18.015000000000001</v>
      </c>
      <c r="GJ56" s="9">
        <v>13.749000000000001</v>
      </c>
      <c r="GK56" s="9">
        <v>10.271000000000001</v>
      </c>
      <c r="GL56" s="9">
        <v>3.4780000000000002</v>
      </c>
      <c r="GM56" s="9">
        <v>8.9060000000000006</v>
      </c>
      <c r="GN56" s="9">
        <v>6.1950000000000003</v>
      </c>
      <c r="GO56" s="9">
        <v>2.7109999999999999</v>
      </c>
      <c r="GP56" s="9">
        <v>4.843</v>
      </c>
      <c r="GQ56" s="9">
        <v>4.0759999999999996</v>
      </c>
      <c r="GR56" s="9">
        <v>0.76700000000000002</v>
      </c>
      <c r="GS56" s="9">
        <v>26.756</v>
      </c>
      <c r="GT56" s="9">
        <v>12.218999999999999</v>
      </c>
      <c r="GU56" s="9">
        <v>14.537000000000001</v>
      </c>
      <c r="GV56" s="9">
        <v>201.65199999999999</v>
      </c>
      <c r="GW56" s="9">
        <v>104.739</v>
      </c>
      <c r="GX56" s="9">
        <v>96.912999999999997</v>
      </c>
      <c r="GY56" s="9">
        <v>72.977000000000004</v>
      </c>
      <c r="GZ56" s="9">
        <v>55.462000000000003</v>
      </c>
      <c r="HA56" s="9">
        <v>17.515000000000001</v>
      </c>
      <c r="HB56" s="9">
        <v>128.67500000000001</v>
      </c>
      <c r="HC56" s="9">
        <v>49.277000000000001</v>
      </c>
      <c r="HD56" s="9">
        <v>79.397999999999996</v>
      </c>
      <c r="HE56" s="9">
        <v>83.045000000000002</v>
      </c>
      <c r="HF56" s="9">
        <v>63.4</v>
      </c>
      <c r="HG56" s="9">
        <v>19.645</v>
      </c>
      <c r="HH56" s="9">
        <v>137.875</v>
      </c>
      <c r="HI56" s="9">
        <v>52.981000000000002</v>
      </c>
      <c r="HJ56" s="9">
        <v>84.894000000000005</v>
      </c>
      <c r="HK56" s="9">
        <v>137.58099999999999</v>
      </c>
      <c r="HL56" s="9">
        <v>55.472000000000001</v>
      </c>
      <c r="HM56" s="9">
        <v>82.108000000000004</v>
      </c>
      <c r="HN56" s="9">
        <v>257.10300000000001</v>
      </c>
      <c r="HO56" s="9">
        <v>131.49700000000001</v>
      </c>
      <c r="HP56" s="9">
        <v>125.60599999999999</v>
      </c>
      <c r="HQ56" s="9">
        <v>162.55000000000001</v>
      </c>
      <c r="HR56" s="9">
        <v>104.182</v>
      </c>
      <c r="HS56" s="9">
        <v>58.368000000000002</v>
      </c>
      <c r="HT56" s="9">
        <v>94.552999999999997</v>
      </c>
      <c r="HU56" s="9">
        <v>27.315000000000001</v>
      </c>
      <c r="HV56" s="9">
        <v>67.238</v>
      </c>
      <c r="HW56" s="9">
        <v>40.58</v>
      </c>
      <c r="HX56" s="9">
        <v>19.71</v>
      </c>
      <c r="HY56" s="9">
        <v>20.87</v>
      </c>
      <c r="HZ56" s="9">
        <v>7.298</v>
      </c>
      <c r="IA56" s="9">
        <v>3.0030000000000001</v>
      </c>
      <c r="IB56" s="9">
        <v>4.2960000000000003</v>
      </c>
      <c r="IC56" s="9">
        <v>1.494</v>
      </c>
      <c r="ID56" s="9">
        <v>1.143</v>
      </c>
      <c r="IE56" s="9">
        <v>0.35099999999999998</v>
      </c>
      <c r="IF56" s="9">
        <v>1.0589999999999999</v>
      </c>
      <c r="IG56" s="9">
        <v>0.70799999999999996</v>
      </c>
      <c r="IH56" s="9">
        <v>0.35099999999999998</v>
      </c>
      <c r="II56" s="9">
        <v>0.435</v>
      </c>
      <c r="IJ56" s="9">
        <v>0.435</v>
      </c>
      <c r="IK56" s="9">
        <v>0</v>
      </c>
      <c r="IL56" s="9">
        <v>5.8040000000000003</v>
      </c>
      <c r="IM56" s="9">
        <v>1.86</v>
      </c>
      <c r="IN56" s="9">
        <v>3.944</v>
      </c>
      <c r="IO56" s="9">
        <v>36.046999999999997</v>
      </c>
      <c r="IP56" s="9">
        <v>17.352</v>
      </c>
      <c r="IQ56" s="9">
        <v>18.695</v>
      </c>
    </row>
    <row r="57" spans="1:251">
      <c r="A57" s="10">
        <v>43221</v>
      </c>
      <c r="B57" s="9">
        <v>1024.375</v>
      </c>
      <c r="C57" s="9">
        <v>1233.182</v>
      </c>
      <c r="D57" s="9">
        <v>389.54399999999998</v>
      </c>
      <c r="E57" s="9">
        <v>843.63800000000003</v>
      </c>
      <c r="F57" s="9">
        <v>552.76700000000005</v>
      </c>
      <c r="G57" s="9">
        <v>288.161</v>
      </c>
      <c r="H57" s="9">
        <v>264.60500000000002</v>
      </c>
      <c r="I57" s="9">
        <v>104.816</v>
      </c>
      <c r="J57" s="9">
        <v>57.936999999999998</v>
      </c>
      <c r="K57" s="9">
        <v>46.878999999999998</v>
      </c>
      <c r="L57" s="9">
        <v>40.613</v>
      </c>
      <c r="M57" s="9">
        <v>30.724</v>
      </c>
      <c r="N57" s="9">
        <v>9.8889999999999993</v>
      </c>
      <c r="O57" s="9">
        <v>19.539000000000001</v>
      </c>
      <c r="P57" s="9">
        <v>15.087999999999999</v>
      </c>
      <c r="Q57" s="9">
        <v>4.452</v>
      </c>
      <c r="R57" s="9">
        <v>21.074000000000002</v>
      </c>
      <c r="S57" s="9">
        <v>15.635999999999999</v>
      </c>
      <c r="T57" s="9">
        <v>5.4370000000000003</v>
      </c>
      <c r="U57" s="9">
        <v>64.203000000000003</v>
      </c>
      <c r="V57" s="9">
        <v>27.213000000000001</v>
      </c>
      <c r="W57" s="9">
        <v>36.99</v>
      </c>
      <c r="X57" s="9">
        <v>491.601</v>
      </c>
      <c r="Y57" s="9">
        <v>251.19300000000001</v>
      </c>
      <c r="Z57" s="9">
        <v>240.40799999999999</v>
      </c>
      <c r="AA57" s="9">
        <v>186.24799999999999</v>
      </c>
      <c r="AB57" s="9">
        <v>137.72</v>
      </c>
      <c r="AC57" s="9">
        <v>48.527999999999999</v>
      </c>
      <c r="AD57" s="9">
        <v>305.35300000000001</v>
      </c>
      <c r="AE57" s="9">
        <v>113.473</v>
      </c>
      <c r="AF57" s="9">
        <v>191.88</v>
      </c>
      <c r="AG57" s="9">
        <v>215.53100000000001</v>
      </c>
      <c r="AH57" s="9">
        <v>160.303</v>
      </c>
      <c r="AI57" s="9">
        <v>55.228000000000002</v>
      </c>
      <c r="AJ57" s="9">
        <v>337.23500000000001</v>
      </c>
      <c r="AK57" s="9">
        <v>127.858</v>
      </c>
      <c r="AL57" s="9">
        <v>209.37700000000001</v>
      </c>
      <c r="AM57" s="9">
        <v>324.892</v>
      </c>
      <c r="AN57" s="9">
        <v>128.56100000000001</v>
      </c>
      <c r="AO57" s="9">
        <v>196.33099999999999</v>
      </c>
      <c r="AP57" s="9">
        <v>3266.6370000000002</v>
      </c>
      <c r="AQ57" s="9">
        <v>1748.48</v>
      </c>
      <c r="AR57" s="9">
        <v>1518.1569999999999</v>
      </c>
      <c r="AS57" s="9">
        <v>2175.3739999999998</v>
      </c>
      <c r="AT57" s="9">
        <v>1397.817</v>
      </c>
      <c r="AU57" s="9">
        <v>777.55700000000002</v>
      </c>
      <c r="AV57" s="9">
        <v>1091.2629999999999</v>
      </c>
      <c r="AW57" s="9">
        <v>350.66300000000001</v>
      </c>
      <c r="AX57" s="9">
        <v>740.6</v>
      </c>
      <c r="AY57" s="9">
        <v>429.92500000000001</v>
      </c>
      <c r="AZ57" s="9">
        <v>232.78</v>
      </c>
      <c r="BA57" s="9">
        <v>197.14500000000001</v>
      </c>
      <c r="BB57" s="9">
        <v>93.834999999999994</v>
      </c>
      <c r="BC57" s="9">
        <v>50.710999999999999</v>
      </c>
      <c r="BD57" s="9">
        <v>43.124000000000002</v>
      </c>
      <c r="BE57" s="9">
        <v>35.527000000000001</v>
      </c>
      <c r="BF57" s="9">
        <v>24.792999999999999</v>
      </c>
      <c r="BG57" s="9">
        <v>10.734</v>
      </c>
      <c r="BH57" s="9">
        <v>16.704000000000001</v>
      </c>
      <c r="BI57" s="9">
        <v>11.587999999999999</v>
      </c>
      <c r="BJ57" s="9">
        <v>5.1159999999999997</v>
      </c>
      <c r="BK57" s="9">
        <v>18.823</v>
      </c>
      <c r="BL57" s="9">
        <v>13.205</v>
      </c>
      <c r="BM57" s="9">
        <v>5.6180000000000003</v>
      </c>
      <c r="BN57" s="9">
        <v>58.308</v>
      </c>
      <c r="BO57" s="9">
        <v>25.917000000000002</v>
      </c>
      <c r="BP57" s="9">
        <v>32.39</v>
      </c>
      <c r="BQ57" s="9">
        <v>368.13200000000001</v>
      </c>
      <c r="BR57" s="9">
        <v>200.661</v>
      </c>
      <c r="BS57" s="9">
        <v>167.471</v>
      </c>
      <c r="BT57" s="9">
        <v>128.33500000000001</v>
      </c>
      <c r="BU57" s="9">
        <v>101.26600000000001</v>
      </c>
      <c r="BV57" s="9">
        <v>27.07</v>
      </c>
      <c r="BW57" s="9">
        <v>239.79599999999999</v>
      </c>
      <c r="BX57" s="9">
        <v>99.394999999999996</v>
      </c>
      <c r="BY57" s="9">
        <v>140.40100000000001</v>
      </c>
      <c r="BZ57" s="9">
        <v>157.76499999999999</v>
      </c>
      <c r="CA57" s="9">
        <v>120.749</v>
      </c>
      <c r="CB57" s="9">
        <v>37.015999999999998</v>
      </c>
      <c r="CC57" s="9">
        <v>272.16000000000003</v>
      </c>
      <c r="CD57" s="9">
        <v>112.03100000000001</v>
      </c>
      <c r="CE57" s="9">
        <v>160.12899999999999</v>
      </c>
      <c r="CF57" s="9">
        <v>256.5</v>
      </c>
      <c r="CG57" s="9">
        <v>110.983</v>
      </c>
      <c r="CH57" s="9">
        <v>145.517</v>
      </c>
      <c r="CI57" s="9">
        <v>2477.0839999999998</v>
      </c>
      <c r="CJ57" s="9">
        <v>1299.0329999999999</v>
      </c>
      <c r="CK57" s="9">
        <v>1178.0509999999999</v>
      </c>
      <c r="CL57" s="9">
        <v>1680.55</v>
      </c>
      <c r="CM57" s="9">
        <v>1054.394</v>
      </c>
      <c r="CN57" s="9">
        <v>626.15599999999995</v>
      </c>
      <c r="CO57" s="9">
        <v>796.53399999999999</v>
      </c>
      <c r="CP57" s="9">
        <v>244.63900000000001</v>
      </c>
      <c r="CQ57" s="9">
        <v>551.89499999999998</v>
      </c>
      <c r="CR57" s="9">
        <v>375.42700000000002</v>
      </c>
      <c r="CS57" s="9">
        <v>186.70599999999999</v>
      </c>
      <c r="CT57" s="9">
        <v>188.72</v>
      </c>
      <c r="CU57" s="9">
        <v>65.537999999999997</v>
      </c>
      <c r="CV57" s="9">
        <v>40.558999999999997</v>
      </c>
      <c r="CW57" s="9">
        <v>24.978999999999999</v>
      </c>
      <c r="CX57" s="9">
        <v>26.756</v>
      </c>
      <c r="CY57" s="9">
        <v>24.077000000000002</v>
      </c>
      <c r="CZ57" s="9">
        <v>2.6789999999999998</v>
      </c>
      <c r="DA57" s="9">
        <v>19.108000000000001</v>
      </c>
      <c r="DB57" s="9">
        <v>16.803000000000001</v>
      </c>
      <c r="DC57" s="9">
        <v>2.3050000000000002</v>
      </c>
      <c r="DD57" s="9">
        <v>7.6479999999999997</v>
      </c>
      <c r="DE57" s="9">
        <v>7.2750000000000004</v>
      </c>
      <c r="DF57" s="9">
        <v>0.373</v>
      </c>
      <c r="DG57" s="9">
        <v>38.781999999999996</v>
      </c>
      <c r="DH57" s="9">
        <v>16.481999999999999</v>
      </c>
      <c r="DI57" s="9">
        <v>22.3</v>
      </c>
      <c r="DJ57" s="9">
        <v>338.07400000000001</v>
      </c>
      <c r="DK57" s="9">
        <v>162.33500000000001</v>
      </c>
      <c r="DL57" s="9">
        <v>175.739</v>
      </c>
      <c r="DM57" s="9">
        <v>103.449</v>
      </c>
      <c r="DN57" s="9">
        <v>77.963999999999999</v>
      </c>
      <c r="DO57" s="9">
        <v>25.484999999999999</v>
      </c>
      <c r="DP57" s="9">
        <v>234.624</v>
      </c>
      <c r="DQ57" s="9">
        <v>84.37</v>
      </c>
      <c r="DR57" s="9">
        <v>150.25399999999999</v>
      </c>
      <c r="DS57" s="9">
        <v>122.548</v>
      </c>
      <c r="DT57" s="9">
        <v>95.206999999999994</v>
      </c>
      <c r="DU57" s="9">
        <v>27.34</v>
      </c>
      <c r="DV57" s="9">
        <v>252.87899999999999</v>
      </c>
      <c r="DW57" s="9">
        <v>91.498999999999995</v>
      </c>
      <c r="DX57" s="9">
        <v>161.38</v>
      </c>
      <c r="DY57" s="9">
        <v>253.732</v>
      </c>
      <c r="DZ57" s="9">
        <v>101.173</v>
      </c>
      <c r="EA57" s="9">
        <v>152.559</v>
      </c>
      <c r="EB57" s="9">
        <v>853.58900000000006</v>
      </c>
      <c r="EC57" s="9">
        <v>447.42899999999997</v>
      </c>
      <c r="ED57" s="9">
        <v>406.16</v>
      </c>
      <c r="EE57" s="9">
        <v>549.45699999999999</v>
      </c>
      <c r="EF57" s="9">
        <v>355.30599999999998</v>
      </c>
      <c r="EG57" s="9">
        <v>194.15100000000001</v>
      </c>
      <c r="EH57" s="9">
        <v>304.13200000000001</v>
      </c>
      <c r="EI57" s="9">
        <v>92.123000000000005</v>
      </c>
      <c r="EJ57" s="9">
        <v>212.00899999999999</v>
      </c>
      <c r="EK57" s="9">
        <v>138.249</v>
      </c>
      <c r="EL57" s="9">
        <v>67.721000000000004</v>
      </c>
      <c r="EM57" s="9">
        <v>70.528000000000006</v>
      </c>
      <c r="EN57" s="9">
        <v>27.035</v>
      </c>
      <c r="EO57" s="9">
        <v>13.157999999999999</v>
      </c>
      <c r="EP57" s="9">
        <v>13.877000000000001</v>
      </c>
      <c r="EQ57" s="9">
        <v>7.0250000000000004</v>
      </c>
      <c r="ER57" s="9">
        <v>4.7309999999999999</v>
      </c>
      <c r="ES57" s="9">
        <v>2.294</v>
      </c>
      <c r="ET57" s="9">
        <v>3.7040000000000002</v>
      </c>
      <c r="EU57" s="9">
        <v>2.15</v>
      </c>
      <c r="EV57" s="9">
        <v>1.554</v>
      </c>
      <c r="EW57" s="9">
        <v>3.3210000000000002</v>
      </c>
      <c r="EX57" s="9">
        <v>2.581</v>
      </c>
      <c r="EY57" s="9">
        <v>0.74</v>
      </c>
      <c r="EZ57" s="9">
        <v>20.010000000000002</v>
      </c>
      <c r="FA57" s="9">
        <v>8.4269999999999996</v>
      </c>
      <c r="FB57" s="9">
        <v>11.584</v>
      </c>
      <c r="FC57" s="9">
        <v>123.259</v>
      </c>
      <c r="FD57" s="9">
        <v>59.84</v>
      </c>
      <c r="FE57" s="9">
        <v>63.418999999999997</v>
      </c>
      <c r="FF57" s="9">
        <v>37.466000000000001</v>
      </c>
      <c r="FG57" s="9">
        <v>26.885999999999999</v>
      </c>
      <c r="FH57" s="9">
        <v>10.58</v>
      </c>
      <c r="FI57" s="9">
        <v>85.793000000000006</v>
      </c>
      <c r="FJ57" s="9">
        <v>32.954000000000001</v>
      </c>
      <c r="FK57" s="9">
        <v>52.84</v>
      </c>
      <c r="FL57" s="9">
        <v>43.286999999999999</v>
      </c>
      <c r="FM57" s="9">
        <v>30.934000000000001</v>
      </c>
      <c r="FN57" s="9">
        <v>12.353999999999999</v>
      </c>
      <c r="FO57" s="9">
        <v>94.960999999999999</v>
      </c>
      <c r="FP57" s="9">
        <v>36.786999999999999</v>
      </c>
      <c r="FQ57" s="9">
        <v>58.173999999999999</v>
      </c>
      <c r="FR57" s="9">
        <v>89.497</v>
      </c>
      <c r="FS57" s="9">
        <v>35.103999999999999</v>
      </c>
      <c r="FT57" s="9">
        <v>54.393000000000001</v>
      </c>
      <c r="FU57" s="9">
        <v>1363.7650000000001</v>
      </c>
      <c r="FV57" s="9">
        <v>738.29100000000005</v>
      </c>
      <c r="FW57" s="9">
        <v>625.47299999999996</v>
      </c>
      <c r="FX57" s="9">
        <v>918.50800000000004</v>
      </c>
      <c r="FY57" s="9">
        <v>608.23400000000004</v>
      </c>
      <c r="FZ57" s="9">
        <v>310.274</v>
      </c>
      <c r="GA57" s="9">
        <v>445.25700000000001</v>
      </c>
      <c r="GB57" s="9">
        <v>130.05699999999999</v>
      </c>
      <c r="GC57" s="9">
        <v>315.2</v>
      </c>
      <c r="GD57" s="9">
        <v>214.84100000000001</v>
      </c>
      <c r="GE57" s="9">
        <v>113.708</v>
      </c>
      <c r="GF57" s="9">
        <v>101.133</v>
      </c>
      <c r="GG57" s="9">
        <v>42.371000000000002</v>
      </c>
      <c r="GH57" s="9">
        <v>27.513000000000002</v>
      </c>
      <c r="GI57" s="9">
        <v>14.859</v>
      </c>
      <c r="GJ57" s="9">
        <v>16.905999999999999</v>
      </c>
      <c r="GK57" s="9">
        <v>15.045999999999999</v>
      </c>
      <c r="GL57" s="9">
        <v>1.86</v>
      </c>
      <c r="GM57" s="9">
        <v>10.013</v>
      </c>
      <c r="GN57" s="9">
        <v>8.8719999999999999</v>
      </c>
      <c r="GO57" s="9">
        <v>1.141</v>
      </c>
      <c r="GP57" s="9">
        <v>6.8929999999999998</v>
      </c>
      <c r="GQ57" s="9">
        <v>6.1740000000000004</v>
      </c>
      <c r="GR57" s="9">
        <v>0.71899999999999997</v>
      </c>
      <c r="GS57" s="9">
        <v>25.465</v>
      </c>
      <c r="GT57" s="9">
        <v>12.467000000000001</v>
      </c>
      <c r="GU57" s="9">
        <v>12.997999999999999</v>
      </c>
      <c r="GV57" s="9">
        <v>192.959</v>
      </c>
      <c r="GW57" s="9">
        <v>99.156000000000006</v>
      </c>
      <c r="GX57" s="9">
        <v>93.802999999999997</v>
      </c>
      <c r="GY57" s="9">
        <v>68.691000000000003</v>
      </c>
      <c r="GZ57" s="9">
        <v>52.552999999999997</v>
      </c>
      <c r="HA57" s="9">
        <v>16.138000000000002</v>
      </c>
      <c r="HB57" s="9">
        <v>124.268</v>
      </c>
      <c r="HC57" s="9">
        <v>46.603000000000002</v>
      </c>
      <c r="HD57" s="9">
        <v>77.665000000000006</v>
      </c>
      <c r="HE57" s="9">
        <v>81.41</v>
      </c>
      <c r="HF57" s="9">
        <v>63.411999999999999</v>
      </c>
      <c r="HG57" s="9">
        <v>17.998000000000001</v>
      </c>
      <c r="HH57" s="9">
        <v>133.43</v>
      </c>
      <c r="HI57" s="9">
        <v>50.295999999999999</v>
      </c>
      <c r="HJ57" s="9">
        <v>83.135000000000005</v>
      </c>
      <c r="HK57" s="9">
        <v>134.28100000000001</v>
      </c>
      <c r="HL57" s="9">
        <v>55.475000000000001</v>
      </c>
      <c r="HM57" s="9">
        <v>78.805999999999997</v>
      </c>
      <c r="HN57" s="9">
        <v>257.65600000000001</v>
      </c>
      <c r="HO57" s="9">
        <v>134.14099999999999</v>
      </c>
      <c r="HP57" s="9">
        <v>123.515</v>
      </c>
      <c r="HQ57" s="9">
        <v>166.48699999999999</v>
      </c>
      <c r="HR57" s="9">
        <v>106.899</v>
      </c>
      <c r="HS57" s="9">
        <v>59.588000000000001</v>
      </c>
      <c r="HT57" s="9">
        <v>91.168000000000006</v>
      </c>
      <c r="HU57" s="9">
        <v>27.241</v>
      </c>
      <c r="HV57" s="9">
        <v>63.927</v>
      </c>
      <c r="HW57" s="9">
        <v>40.816000000000003</v>
      </c>
      <c r="HX57" s="9">
        <v>19.86</v>
      </c>
      <c r="HY57" s="9">
        <v>20.956</v>
      </c>
      <c r="HZ57" s="9">
        <v>10.012</v>
      </c>
      <c r="IA57" s="9">
        <v>5.2229999999999999</v>
      </c>
      <c r="IB57" s="9">
        <v>4.7889999999999997</v>
      </c>
      <c r="IC57" s="9">
        <v>2.9460000000000002</v>
      </c>
      <c r="ID57" s="9">
        <v>2.323</v>
      </c>
      <c r="IE57" s="9">
        <v>0.623</v>
      </c>
      <c r="IF57" s="9">
        <v>1.881</v>
      </c>
      <c r="IG57" s="9">
        <v>1.589</v>
      </c>
      <c r="IH57" s="9">
        <v>0.29199999999999998</v>
      </c>
      <c r="II57" s="9">
        <v>1.0649999999999999</v>
      </c>
      <c r="IJ57" s="9">
        <v>0.73399999999999999</v>
      </c>
      <c r="IK57" s="9">
        <v>0.33100000000000002</v>
      </c>
      <c r="IL57" s="9">
        <v>7.0659999999999998</v>
      </c>
      <c r="IM57" s="9">
        <v>2.9009999999999998</v>
      </c>
      <c r="IN57" s="9">
        <v>4.1660000000000004</v>
      </c>
      <c r="IO57" s="9">
        <v>35.218000000000004</v>
      </c>
      <c r="IP57" s="9">
        <v>16.954999999999998</v>
      </c>
      <c r="IQ57" s="9">
        <v>18.263000000000002</v>
      </c>
    </row>
    <row r="58" spans="1:251">
      <c r="A58" s="10">
        <v>43252</v>
      </c>
      <c r="B58" s="9">
        <v>1029.3030000000001</v>
      </c>
      <c r="C58" s="9">
        <v>1253.93</v>
      </c>
      <c r="D58" s="9">
        <v>399.238</v>
      </c>
      <c r="E58" s="9">
        <v>854.69200000000001</v>
      </c>
      <c r="F58" s="9">
        <v>575.55200000000002</v>
      </c>
      <c r="G58" s="9">
        <v>301.42700000000002</v>
      </c>
      <c r="H58" s="9">
        <v>274.12400000000002</v>
      </c>
      <c r="I58" s="9">
        <v>97.340999999999994</v>
      </c>
      <c r="J58" s="9">
        <v>54.612000000000002</v>
      </c>
      <c r="K58" s="9">
        <v>42.728999999999999</v>
      </c>
      <c r="L58" s="9">
        <v>28.364000000000001</v>
      </c>
      <c r="M58" s="9">
        <v>23.184999999999999</v>
      </c>
      <c r="N58" s="9">
        <v>5.18</v>
      </c>
      <c r="O58" s="9">
        <v>21.187999999999999</v>
      </c>
      <c r="P58" s="9">
        <v>16.423999999999999</v>
      </c>
      <c r="Q58" s="9">
        <v>4.7640000000000002</v>
      </c>
      <c r="R58" s="9">
        <v>7.1760000000000002</v>
      </c>
      <c r="S58" s="9">
        <v>6.7610000000000001</v>
      </c>
      <c r="T58" s="9">
        <v>0.41599999999999998</v>
      </c>
      <c r="U58" s="9">
        <v>68.977000000000004</v>
      </c>
      <c r="V58" s="9">
        <v>31.427</v>
      </c>
      <c r="W58" s="9">
        <v>37.549999999999997</v>
      </c>
      <c r="X58" s="9">
        <v>526.65</v>
      </c>
      <c r="Y58" s="9">
        <v>274.64800000000002</v>
      </c>
      <c r="Z58" s="9">
        <v>252.001</v>
      </c>
      <c r="AA58" s="9">
        <v>198.49700000000001</v>
      </c>
      <c r="AB58" s="9">
        <v>150.83699999999999</v>
      </c>
      <c r="AC58" s="9">
        <v>47.66</v>
      </c>
      <c r="AD58" s="9">
        <v>328.15199999999999</v>
      </c>
      <c r="AE58" s="9">
        <v>123.81100000000001</v>
      </c>
      <c r="AF58" s="9">
        <v>204.34100000000001</v>
      </c>
      <c r="AG58" s="9">
        <v>216.51900000000001</v>
      </c>
      <c r="AH58" s="9">
        <v>165.53399999999999</v>
      </c>
      <c r="AI58" s="9">
        <v>50.984999999999999</v>
      </c>
      <c r="AJ58" s="9">
        <v>359.03300000000002</v>
      </c>
      <c r="AK58" s="9">
        <v>135.89400000000001</v>
      </c>
      <c r="AL58" s="9">
        <v>223.13900000000001</v>
      </c>
      <c r="AM58" s="9">
        <v>349.34100000000001</v>
      </c>
      <c r="AN58" s="9">
        <v>140.23500000000001</v>
      </c>
      <c r="AO58" s="9">
        <v>209.10599999999999</v>
      </c>
      <c r="AP58" s="9">
        <v>3252.98</v>
      </c>
      <c r="AQ58" s="9">
        <v>1734.8409999999999</v>
      </c>
      <c r="AR58" s="9">
        <v>1518.1389999999999</v>
      </c>
      <c r="AS58" s="9">
        <v>2192.73</v>
      </c>
      <c r="AT58" s="9">
        <v>1413.6369999999999</v>
      </c>
      <c r="AU58" s="9">
        <v>779.09299999999996</v>
      </c>
      <c r="AV58" s="9">
        <v>1060.25</v>
      </c>
      <c r="AW58" s="9">
        <v>321.20400000000001</v>
      </c>
      <c r="AX58" s="9">
        <v>739.04600000000005</v>
      </c>
      <c r="AY58" s="9">
        <v>455.62</v>
      </c>
      <c r="AZ58" s="9">
        <v>246.97200000000001</v>
      </c>
      <c r="BA58" s="9">
        <v>208.648</v>
      </c>
      <c r="BB58" s="9">
        <v>75.805999999999997</v>
      </c>
      <c r="BC58" s="9">
        <v>41.03</v>
      </c>
      <c r="BD58" s="9">
        <v>34.776000000000003</v>
      </c>
      <c r="BE58" s="9">
        <v>26.821000000000002</v>
      </c>
      <c r="BF58" s="9">
        <v>19.39</v>
      </c>
      <c r="BG58" s="9">
        <v>7.431</v>
      </c>
      <c r="BH58" s="9">
        <v>12.936</v>
      </c>
      <c r="BI58" s="9">
        <v>8.2769999999999992</v>
      </c>
      <c r="BJ58" s="9">
        <v>4.66</v>
      </c>
      <c r="BK58" s="9">
        <v>13.885</v>
      </c>
      <c r="BL58" s="9">
        <v>11.114000000000001</v>
      </c>
      <c r="BM58" s="9">
        <v>2.7709999999999999</v>
      </c>
      <c r="BN58" s="9">
        <v>48.984999999999999</v>
      </c>
      <c r="BO58" s="9">
        <v>21.64</v>
      </c>
      <c r="BP58" s="9">
        <v>27.344999999999999</v>
      </c>
      <c r="BQ58" s="9">
        <v>410.86799999999999</v>
      </c>
      <c r="BR58" s="9">
        <v>222.048</v>
      </c>
      <c r="BS58" s="9">
        <v>188.821</v>
      </c>
      <c r="BT58" s="9">
        <v>146.268</v>
      </c>
      <c r="BU58" s="9">
        <v>113.146</v>
      </c>
      <c r="BV58" s="9">
        <v>33.122</v>
      </c>
      <c r="BW58" s="9">
        <v>264.601</v>
      </c>
      <c r="BX58" s="9">
        <v>108.902</v>
      </c>
      <c r="BY58" s="9">
        <v>155.69900000000001</v>
      </c>
      <c r="BZ58" s="9">
        <v>167.19499999999999</v>
      </c>
      <c r="CA58" s="9">
        <v>128.37100000000001</v>
      </c>
      <c r="CB58" s="9">
        <v>38.823999999999998</v>
      </c>
      <c r="CC58" s="9">
        <v>288.42500000000001</v>
      </c>
      <c r="CD58" s="9">
        <v>118.601</v>
      </c>
      <c r="CE58" s="9">
        <v>169.82400000000001</v>
      </c>
      <c r="CF58" s="9">
        <v>277.53699999999998</v>
      </c>
      <c r="CG58" s="9">
        <v>117.178</v>
      </c>
      <c r="CH58" s="9">
        <v>160.35900000000001</v>
      </c>
      <c r="CI58" s="9">
        <v>2488.7539999999999</v>
      </c>
      <c r="CJ58" s="9">
        <v>1303.528</v>
      </c>
      <c r="CK58" s="9">
        <v>1185.2270000000001</v>
      </c>
      <c r="CL58" s="9">
        <v>1690.585</v>
      </c>
      <c r="CM58" s="9">
        <v>1052.569</v>
      </c>
      <c r="CN58" s="9">
        <v>638.01700000000005</v>
      </c>
      <c r="CO58" s="9">
        <v>798.16899999999998</v>
      </c>
      <c r="CP58" s="9">
        <v>250.959</v>
      </c>
      <c r="CQ58" s="9">
        <v>547.21</v>
      </c>
      <c r="CR58" s="9">
        <v>375.74700000000001</v>
      </c>
      <c r="CS58" s="9">
        <v>188.56899999999999</v>
      </c>
      <c r="CT58" s="9">
        <v>187.178</v>
      </c>
      <c r="CU58" s="9">
        <v>76.203999999999994</v>
      </c>
      <c r="CV58" s="9">
        <v>42.167000000000002</v>
      </c>
      <c r="CW58" s="9">
        <v>34.036999999999999</v>
      </c>
      <c r="CX58" s="9">
        <v>30.466999999999999</v>
      </c>
      <c r="CY58" s="9">
        <v>23.568999999999999</v>
      </c>
      <c r="CZ58" s="9">
        <v>6.8970000000000002</v>
      </c>
      <c r="DA58" s="9">
        <v>15.775</v>
      </c>
      <c r="DB58" s="9">
        <v>11.212999999999999</v>
      </c>
      <c r="DC58" s="9">
        <v>4.5629999999999997</v>
      </c>
      <c r="DD58" s="9">
        <v>14.691000000000001</v>
      </c>
      <c r="DE58" s="9">
        <v>12.356</v>
      </c>
      <c r="DF58" s="9">
        <v>2.335</v>
      </c>
      <c r="DG58" s="9">
        <v>45.737000000000002</v>
      </c>
      <c r="DH58" s="9">
        <v>18.597999999999999</v>
      </c>
      <c r="DI58" s="9">
        <v>27.14</v>
      </c>
      <c r="DJ58" s="9">
        <v>329.39499999999998</v>
      </c>
      <c r="DK58" s="9">
        <v>161.17599999999999</v>
      </c>
      <c r="DL58" s="9">
        <v>168.21899999999999</v>
      </c>
      <c r="DM58" s="9">
        <v>107.733</v>
      </c>
      <c r="DN58" s="9">
        <v>79.628</v>
      </c>
      <c r="DO58" s="9">
        <v>28.105</v>
      </c>
      <c r="DP58" s="9">
        <v>221.66200000000001</v>
      </c>
      <c r="DQ58" s="9">
        <v>81.548000000000002</v>
      </c>
      <c r="DR58" s="9">
        <v>140.114</v>
      </c>
      <c r="DS58" s="9">
        <v>131.72200000000001</v>
      </c>
      <c r="DT58" s="9">
        <v>98.108000000000004</v>
      </c>
      <c r="DU58" s="9">
        <v>33.615000000000002</v>
      </c>
      <c r="DV58" s="9">
        <v>244.02500000000001</v>
      </c>
      <c r="DW58" s="9">
        <v>90.462000000000003</v>
      </c>
      <c r="DX58" s="9">
        <v>153.56299999999999</v>
      </c>
      <c r="DY58" s="9">
        <v>237.43799999999999</v>
      </c>
      <c r="DZ58" s="9">
        <v>92.760999999999996</v>
      </c>
      <c r="EA58" s="9">
        <v>144.67699999999999</v>
      </c>
      <c r="EB58" s="9">
        <v>855.50400000000002</v>
      </c>
      <c r="EC58" s="9">
        <v>450.238</v>
      </c>
      <c r="ED58" s="9">
        <v>405.26600000000002</v>
      </c>
      <c r="EE58" s="9">
        <v>550.548</v>
      </c>
      <c r="EF58" s="9">
        <v>358.14100000000002</v>
      </c>
      <c r="EG58" s="9">
        <v>192.40700000000001</v>
      </c>
      <c r="EH58" s="9">
        <v>304.95499999999998</v>
      </c>
      <c r="EI58" s="9">
        <v>92.096000000000004</v>
      </c>
      <c r="EJ58" s="9">
        <v>212.85900000000001</v>
      </c>
      <c r="EK58" s="9">
        <v>133.727</v>
      </c>
      <c r="EL58" s="9">
        <v>67.822999999999993</v>
      </c>
      <c r="EM58" s="9">
        <v>65.903999999999996</v>
      </c>
      <c r="EN58" s="9">
        <v>23.436</v>
      </c>
      <c r="EO58" s="9">
        <v>11.824</v>
      </c>
      <c r="EP58" s="9">
        <v>11.612</v>
      </c>
      <c r="EQ58" s="9">
        <v>8.2170000000000005</v>
      </c>
      <c r="ER58" s="9">
        <v>6.7089999999999996</v>
      </c>
      <c r="ES58" s="9">
        <v>1.508</v>
      </c>
      <c r="ET58" s="9">
        <v>4.3819999999999997</v>
      </c>
      <c r="EU58" s="9">
        <v>3.6659999999999999</v>
      </c>
      <c r="EV58" s="9">
        <v>0.71599999999999997</v>
      </c>
      <c r="EW58" s="9">
        <v>3.835</v>
      </c>
      <c r="EX58" s="9">
        <v>3.0430000000000001</v>
      </c>
      <c r="EY58" s="9">
        <v>0.79300000000000004</v>
      </c>
      <c r="EZ58" s="9">
        <v>15.218999999999999</v>
      </c>
      <c r="FA58" s="9">
        <v>5.1150000000000002</v>
      </c>
      <c r="FB58" s="9">
        <v>10.103999999999999</v>
      </c>
      <c r="FC58" s="9">
        <v>120.34099999999999</v>
      </c>
      <c r="FD58" s="9">
        <v>60.057000000000002</v>
      </c>
      <c r="FE58" s="9">
        <v>60.283999999999999</v>
      </c>
      <c r="FF58" s="9">
        <v>37.210999999999999</v>
      </c>
      <c r="FG58" s="9">
        <v>28.797999999999998</v>
      </c>
      <c r="FH58" s="9">
        <v>8.4130000000000003</v>
      </c>
      <c r="FI58" s="9">
        <v>83.13</v>
      </c>
      <c r="FJ58" s="9">
        <v>31.259</v>
      </c>
      <c r="FK58" s="9">
        <v>51.871000000000002</v>
      </c>
      <c r="FL58" s="9">
        <v>44.389000000000003</v>
      </c>
      <c r="FM58" s="9">
        <v>34.466999999999999</v>
      </c>
      <c r="FN58" s="9">
        <v>9.9220000000000006</v>
      </c>
      <c r="FO58" s="9">
        <v>89.337999999999994</v>
      </c>
      <c r="FP58" s="9">
        <v>33.356000000000002</v>
      </c>
      <c r="FQ58" s="9">
        <v>55.981999999999999</v>
      </c>
      <c r="FR58" s="9">
        <v>87.512</v>
      </c>
      <c r="FS58" s="9">
        <v>34.924999999999997</v>
      </c>
      <c r="FT58" s="9">
        <v>52.585999999999999</v>
      </c>
      <c r="FU58" s="9">
        <v>1359.672</v>
      </c>
      <c r="FV58" s="9">
        <v>731.15599999999995</v>
      </c>
      <c r="FW58" s="9">
        <v>628.51599999999996</v>
      </c>
      <c r="FX58" s="9">
        <v>909.64</v>
      </c>
      <c r="FY58" s="9">
        <v>597.82799999999997</v>
      </c>
      <c r="FZ58" s="9">
        <v>311.81200000000001</v>
      </c>
      <c r="GA58" s="9">
        <v>450.03199999999998</v>
      </c>
      <c r="GB58" s="9">
        <v>133.328</v>
      </c>
      <c r="GC58" s="9">
        <v>316.70499999999998</v>
      </c>
      <c r="GD58" s="9">
        <v>211.16499999999999</v>
      </c>
      <c r="GE58" s="9">
        <v>108.783</v>
      </c>
      <c r="GF58" s="9">
        <v>102.38200000000001</v>
      </c>
      <c r="GG58" s="9">
        <v>37.097999999999999</v>
      </c>
      <c r="GH58" s="9">
        <v>23.731999999999999</v>
      </c>
      <c r="GI58" s="9">
        <v>13.365</v>
      </c>
      <c r="GJ58" s="9">
        <v>12.396000000000001</v>
      </c>
      <c r="GK58" s="9">
        <v>10.286</v>
      </c>
      <c r="GL58" s="9">
        <v>2.11</v>
      </c>
      <c r="GM58" s="9">
        <v>7.8940000000000001</v>
      </c>
      <c r="GN58" s="9">
        <v>6.1929999999999996</v>
      </c>
      <c r="GO58" s="9">
        <v>1.7010000000000001</v>
      </c>
      <c r="GP58" s="9">
        <v>4.5019999999999998</v>
      </c>
      <c r="GQ58" s="9">
        <v>4.093</v>
      </c>
      <c r="GR58" s="9">
        <v>0.40899999999999997</v>
      </c>
      <c r="GS58" s="9">
        <v>24.702000000000002</v>
      </c>
      <c r="GT58" s="9">
        <v>13.446999999999999</v>
      </c>
      <c r="GU58" s="9">
        <v>11.255000000000001</v>
      </c>
      <c r="GV58" s="9">
        <v>196.613</v>
      </c>
      <c r="GW58" s="9">
        <v>97.936000000000007</v>
      </c>
      <c r="GX58" s="9">
        <v>98.677999999999997</v>
      </c>
      <c r="GY58" s="9">
        <v>65.742000000000004</v>
      </c>
      <c r="GZ58" s="9">
        <v>46.677</v>
      </c>
      <c r="HA58" s="9">
        <v>19.065000000000001</v>
      </c>
      <c r="HB58" s="9">
        <v>130.87100000000001</v>
      </c>
      <c r="HC58" s="9">
        <v>51.258000000000003</v>
      </c>
      <c r="HD58" s="9">
        <v>79.613</v>
      </c>
      <c r="HE58" s="9">
        <v>74.534000000000006</v>
      </c>
      <c r="HF58" s="9">
        <v>54.142000000000003</v>
      </c>
      <c r="HG58" s="9">
        <v>20.393000000000001</v>
      </c>
      <c r="HH58" s="9">
        <v>136.631</v>
      </c>
      <c r="HI58" s="9">
        <v>54.640999999999998</v>
      </c>
      <c r="HJ58" s="9">
        <v>81.99</v>
      </c>
      <c r="HK58" s="9">
        <v>138.76499999999999</v>
      </c>
      <c r="HL58" s="9">
        <v>57.451000000000001</v>
      </c>
      <c r="HM58" s="9">
        <v>81.313999999999993</v>
      </c>
      <c r="HN58" s="9">
        <v>258.77600000000001</v>
      </c>
      <c r="HO58" s="9">
        <v>133.791</v>
      </c>
      <c r="HP58" s="9">
        <v>124.985</v>
      </c>
      <c r="HQ58" s="9">
        <v>163.41399999999999</v>
      </c>
      <c r="HR58" s="9">
        <v>105.70099999999999</v>
      </c>
      <c r="HS58" s="9">
        <v>57.713999999999999</v>
      </c>
      <c r="HT58" s="9">
        <v>95.361999999999995</v>
      </c>
      <c r="HU58" s="9">
        <v>28.091000000000001</v>
      </c>
      <c r="HV58" s="9">
        <v>67.271000000000001</v>
      </c>
      <c r="HW58" s="9">
        <v>40.844999999999999</v>
      </c>
      <c r="HX58" s="9">
        <v>19.186</v>
      </c>
      <c r="HY58" s="9">
        <v>21.658999999999999</v>
      </c>
      <c r="HZ58" s="9">
        <v>9.1590000000000007</v>
      </c>
      <c r="IA58" s="9">
        <v>5.5570000000000004</v>
      </c>
      <c r="IB58" s="9">
        <v>3.6019999999999999</v>
      </c>
      <c r="IC58" s="9">
        <v>3.2130000000000001</v>
      </c>
      <c r="ID58" s="9">
        <v>2.605</v>
      </c>
      <c r="IE58" s="9">
        <v>0.60799999999999998</v>
      </c>
      <c r="IF58" s="9">
        <v>1.3069999999999999</v>
      </c>
      <c r="IG58" s="9">
        <v>0.90200000000000002</v>
      </c>
      <c r="IH58" s="9">
        <v>0.40400000000000003</v>
      </c>
      <c r="II58" s="9">
        <v>1.9059999999999999</v>
      </c>
      <c r="IJ58" s="9">
        <v>1.7030000000000001</v>
      </c>
      <c r="IK58" s="9">
        <v>0.20399999999999999</v>
      </c>
      <c r="IL58" s="9">
        <v>5.9470000000000001</v>
      </c>
      <c r="IM58" s="9">
        <v>2.9529999999999998</v>
      </c>
      <c r="IN58" s="9">
        <v>2.9940000000000002</v>
      </c>
      <c r="IO58" s="9">
        <v>35.963000000000001</v>
      </c>
      <c r="IP58" s="9">
        <v>15.866</v>
      </c>
      <c r="IQ58" s="9">
        <v>20.097000000000001</v>
      </c>
    </row>
    <row r="59" spans="1:251">
      <c r="A59" s="10">
        <v>43282</v>
      </c>
      <c r="B59" s="9">
        <v>1049.578</v>
      </c>
      <c r="C59" s="9">
        <v>1188.662</v>
      </c>
      <c r="D59" s="9">
        <v>380.67500000000001</v>
      </c>
      <c r="E59" s="9">
        <v>807.98800000000006</v>
      </c>
      <c r="F59" s="9">
        <v>576.01300000000003</v>
      </c>
      <c r="G59" s="9">
        <v>299.851</v>
      </c>
      <c r="H59" s="9">
        <v>276.16199999999998</v>
      </c>
      <c r="I59" s="9">
        <v>94.343999999999994</v>
      </c>
      <c r="J59" s="9">
        <v>51.872</v>
      </c>
      <c r="K59" s="9">
        <v>42.472000000000001</v>
      </c>
      <c r="L59" s="9">
        <v>39.840000000000003</v>
      </c>
      <c r="M59" s="9">
        <v>31.637</v>
      </c>
      <c r="N59" s="9">
        <v>8.2029999999999994</v>
      </c>
      <c r="O59" s="9">
        <v>24.71</v>
      </c>
      <c r="P59" s="9">
        <v>19.468</v>
      </c>
      <c r="Q59" s="9">
        <v>5.242</v>
      </c>
      <c r="R59" s="9">
        <v>15.129</v>
      </c>
      <c r="S59" s="9">
        <v>12.169</v>
      </c>
      <c r="T59" s="9">
        <v>2.9609999999999999</v>
      </c>
      <c r="U59" s="9">
        <v>54.503999999999998</v>
      </c>
      <c r="V59" s="9">
        <v>20.234999999999999</v>
      </c>
      <c r="W59" s="9">
        <v>34.268999999999998</v>
      </c>
      <c r="X59" s="9">
        <v>520.69200000000001</v>
      </c>
      <c r="Y59" s="9">
        <v>270.45699999999999</v>
      </c>
      <c r="Z59" s="9">
        <v>250.23599999999999</v>
      </c>
      <c r="AA59" s="9">
        <v>211.38800000000001</v>
      </c>
      <c r="AB59" s="9">
        <v>154.15700000000001</v>
      </c>
      <c r="AC59" s="9">
        <v>57.231000000000002</v>
      </c>
      <c r="AD59" s="9">
        <v>309.30399999999997</v>
      </c>
      <c r="AE59" s="9">
        <v>116.29900000000001</v>
      </c>
      <c r="AF59" s="9">
        <v>193.005</v>
      </c>
      <c r="AG59" s="9">
        <v>238.739</v>
      </c>
      <c r="AH59" s="9">
        <v>174.52</v>
      </c>
      <c r="AI59" s="9">
        <v>64.218999999999994</v>
      </c>
      <c r="AJ59" s="9">
        <v>337.27300000000002</v>
      </c>
      <c r="AK59" s="9">
        <v>125.331</v>
      </c>
      <c r="AL59" s="9">
        <v>211.94200000000001</v>
      </c>
      <c r="AM59" s="9">
        <v>334.01400000000001</v>
      </c>
      <c r="AN59" s="9">
        <v>135.767</v>
      </c>
      <c r="AO59" s="9">
        <v>198.24700000000001</v>
      </c>
      <c r="AP59" s="9">
        <v>3271.9920000000002</v>
      </c>
      <c r="AQ59" s="9">
        <v>1754.296</v>
      </c>
      <c r="AR59" s="9">
        <v>1517.6959999999999</v>
      </c>
      <c r="AS59" s="9">
        <v>2197.1529999999998</v>
      </c>
      <c r="AT59" s="9">
        <v>1428.124</v>
      </c>
      <c r="AU59" s="9">
        <v>769.029</v>
      </c>
      <c r="AV59" s="9">
        <v>1074.8389999999999</v>
      </c>
      <c r="AW59" s="9">
        <v>326.17200000000003</v>
      </c>
      <c r="AX59" s="9">
        <v>748.66700000000003</v>
      </c>
      <c r="AY59" s="9">
        <v>477.36700000000002</v>
      </c>
      <c r="AZ59" s="9">
        <v>260.31099999999998</v>
      </c>
      <c r="BA59" s="9">
        <v>217.05699999999999</v>
      </c>
      <c r="BB59" s="9">
        <v>96.448999999999998</v>
      </c>
      <c r="BC59" s="9">
        <v>49.46</v>
      </c>
      <c r="BD59" s="9">
        <v>46.988999999999997</v>
      </c>
      <c r="BE59" s="9">
        <v>34.481000000000002</v>
      </c>
      <c r="BF59" s="9">
        <v>24.135999999999999</v>
      </c>
      <c r="BG59" s="9">
        <v>10.343999999999999</v>
      </c>
      <c r="BH59" s="9">
        <v>18.32</v>
      </c>
      <c r="BI59" s="9">
        <v>11.744</v>
      </c>
      <c r="BJ59" s="9">
        <v>6.5759999999999996</v>
      </c>
      <c r="BK59" s="9">
        <v>16.161000000000001</v>
      </c>
      <c r="BL59" s="9">
        <v>12.393000000000001</v>
      </c>
      <c r="BM59" s="9">
        <v>3.7679999999999998</v>
      </c>
      <c r="BN59" s="9">
        <v>61.968000000000004</v>
      </c>
      <c r="BO59" s="9">
        <v>25.324000000000002</v>
      </c>
      <c r="BP59" s="9">
        <v>36.643999999999998</v>
      </c>
      <c r="BQ59" s="9">
        <v>423.947</v>
      </c>
      <c r="BR59" s="9">
        <v>231.76400000000001</v>
      </c>
      <c r="BS59" s="9">
        <v>192.18299999999999</v>
      </c>
      <c r="BT59" s="9">
        <v>162.15299999999999</v>
      </c>
      <c r="BU59" s="9">
        <v>124.90600000000001</v>
      </c>
      <c r="BV59" s="9">
        <v>37.246000000000002</v>
      </c>
      <c r="BW59" s="9">
        <v>261.79399999999998</v>
      </c>
      <c r="BX59" s="9">
        <v>106.857</v>
      </c>
      <c r="BY59" s="9">
        <v>154.93600000000001</v>
      </c>
      <c r="BZ59" s="9">
        <v>188.273</v>
      </c>
      <c r="CA59" s="9">
        <v>142.99700000000001</v>
      </c>
      <c r="CB59" s="9">
        <v>45.276000000000003</v>
      </c>
      <c r="CC59" s="9">
        <v>289.09399999999999</v>
      </c>
      <c r="CD59" s="9">
        <v>117.31399999999999</v>
      </c>
      <c r="CE59" s="9">
        <v>171.78100000000001</v>
      </c>
      <c r="CF59" s="9">
        <v>280.11399999999998</v>
      </c>
      <c r="CG59" s="9">
        <v>118.601</v>
      </c>
      <c r="CH59" s="9">
        <v>161.51300000000001</v>
      </c>
      <c r="CI59" s="9">
        <v>2487.7689999999998</v>
      </c>
      <c r="CJ59" s="9">
        <v>1305.24</v>
      </c>
      <c r="CK59" s="9">
        <v>1182.529</v>
      </c>
      <c r="CL59" s="9">
        <v>1717.08</v>
      </c>
      <c r="CM59" s="9">
        <v>1060.452</v>
      </c>
      <c r="CN59" s="9">
        <v>656.62900000000002</v>
      </c>
      <c r="CO59" s="9">
        <v>770.68899999999996</v>
      </c>
      <c r="CP59" s="9">
        <v>244.78800000000001</v>
      </c>
      <c r="CQ59" s="9">
        <v>525.90099999999995</v>
      </c>
      <c r="CR59" s="9">
        <v>384.63400000000001</v>
      </c>
      <c r="CS59" s="9">
        <v>193.81</v>
      </c>
      <c r="CT59" s="9">
        <v>190.82400000000001</v>
      </c>
      <c r="CU59" s="9">
        <v>61.720999999999997</v>
      </c>
      <c r="CV59" s="9">
        <v>35.793999999999997</v>
      </c>
      <c r="CW59" s="9">
        <v>25.927</v>
      </c>
      <c r="CX59" s="9">
        <v>22.611000000000001</v>
      </c>
      <c r="CY59" s="9">
        <v>16.228999999999999</v>
      </c>
      <c r="CZ59" s="9">
        <v>6.3810000000000002</v>
      </c>
      <c r="DA59" s="9">
        <v>12.77</v>
      </c>
      <c r="DB59" s="9">
        <v>8.9550000000000001</v>
      </c>
      <c r="DC59" s="9">
        <v>3.8159999999999998</v>
      </c>
      <c r="DD59" s="9">
        <v>9.84</v>
      </c>
      <c r="DE59" s="9">
        <v>7.2750000000000004</v>
      </c>
      <c r="DF59" s="9">
        <v>2.5659999999999998</v>
      </c>
      <c r="DG59" s="9">
        <v>39.11</v>
      </c>
      <c r="DH59" s="9">
        <v>19.564</v>
      </c>
      <c r="DI59" s="9">
        <v>19.545999999999999</v>
      </c>
      <c r="DJ59" s="9">
        <v>350.012</v>
      </c>
      <c r="DK59" s="9">
        <v>172.61600000000001</v>
      </c>
      <c r="DL59" s="9">
        <v>177.39599999999999</v>
      </c>
      <c r="DM59" s="9">
        <v>127.892</v>
      </c>
      <c r="DN59" s="9">
        <v>91.037999999999997</v>
      </c>
      <c r="DO59" s="9">
        <v>36.853000000000002</v>
      </c>
      <c r="DP59" s="9">
        <v>222.12</v>
      </c>
      <c r="DQ59" s="9">
        <v>81.578000000000003</v>
      </c>
      <c r="DR59" s="9">
        <v>140.542</v>
      </c>
      <c r="DS59" s="9">
        <v>144.71</v>
      </c>
      <c r="DT59" s="9">
        <v>103.29600000000001</v>
      </c>
      <c r="DU59" s="9">
        <v>41.412999999999997</v>
      </c>
      <c r="DV59" s="9">
        <v>239.92400000000001</v>
      </c>
      <c r="DW59" s="9">
        <v>90.513999999999996</v>
      </c>
      <c r="DX59" s="9">
        <v>149.411</v>
      </c>
      <c r="DY59" s="9">
        <v>234.89</v>
      </c>
      <c r="DZ59" s="9">
        <v>90.533000000000001</v>
      </c>
      <c r="EA59" s="9">
        <v>144.358</v>
      </c>
      <c r="EB59" s="9">
        <v>852.71299999999997</v>
      </c>
      <c r="EC59" s="9">
        <v>449.49799999999999</v>
      </c>
      <c r="ED59" s="9">
        <v>403.21499999999997</v>
      </c>
      <c r="EE59" s="9">
        <v>543.84799999999996</v>
      </c>
      <c r="EF59" s="9">
        <v>351.70499999999998</v>
      </c>
      <c r="EG59" s="9">
        <v>192.143</v>
      </c>
      <c r="EH59" s="9">
        <v>308.86500000000001</v>
      </c>
      <c r="EI59" s="9">
        <v>97.793000000000006</v>
      </c>
      <c r="EJ59" s="9">
        <v>211.072</v>
      </c>
      <c r="EK59" s="9">
        <v>136.44999999999999</v>
      </c>
      <c r="EL59" s="9">
        <v>68.45</v>
      </c>
      <c r="EM59" s="9">
        <v>68</v>
      </c>
      <c r="EN59" s="9">
        <v>22.594999999999999</v>
      </c>
      <c r="EO59" s="9">
        <v>14.358000000000001</v>
      </c>
      <c r="EP59" s="9">
        <v>8.2370000000000001</v>
      </c>
      <c r="EQ59" s="9">
        <v>8.8940000000000001</v>
      </c>
      <c r="ER59" s="9">
        <v>7.5380000000000003</v>
      </c>
      <c r="ES59" s="9">
        <v>1.355</v>
      </c>
      <c r="ET59" s="9">
        <v>3.2509999999999999</v>
      </c>
      <c r="EU59" s="9">
        <v>2.3170000000000002</v>
      </c>
      <c r="EV59" s="9">
        <v>0.93500000000000005</v>
      </c>
      <c r="EW59" s="9">
        <v>5.6420000000000003</v>
      </c>
      <c r="EX59" s="9">
        <v>5.2220000000000004</v>
      </c>
      <c r="EY59" s="9">
        <v>0.42</v>
      </c>
      <c r="EZ59" s="9">
        <v>13.702</v>
      </c>
      <c r="FA59" s="9">
        <v>6.82</v>
      </c>
      <c r="FB59" s="9">
        <v>6.8819999999999997</v>
      </c>
      <c r="FC59" s="9">
        <v>124.09099999999999</v>
      </c>
      <c r="FD59" s="9">
        <v>59.715000000000003</v>
      </c>
      <c r="FE59" s="9">
        <v>64.375</v>
      </c>
      <c r="FF59" s="9">
        <v>38.966999999999999</v>
      </c>
      <c r="FG59" s="9">
        <v>25.661999999999999</v>
      </c>
      <c r="FH59" s="9">
        <v>13.305</v>
      </c>
      <c r="FI59" s="9">
        <v>85.123999999999995</v>
      </c>
      <c r="FJ59" s="9">
        <v>34.054000000000002</v>
      </c>
      <c r="FK59" s="9">
        <v>51.07</v>
      </c>
      <c r="FL59" s="9">
        <v>46.192999999999998</v>
      </c>
      <c r="FM59" s="9">
        <v>31.533000000000001</v>
      </c>
      <c r="FN59" s="9">
        <v>14.661</v>
      </c>
      <c r="FO59" s="9">
        <v>90.257000000000005</v>
      </c>
      <c r="FP59" s="9">
        <v>36.917000000000002</v>
      </c>
      <c r="FQ59" s="9">
        <v>53.338999999999999</v>
      </c>
      <c r="FR59" s="9">
        <v>88.375</v>
      </c>
      <c r="FS59" s="9">
        <v>36.369999999999997</v>
      </c>
      <c r="FT59" s="9">
        <v>52.005000000000003</v>
      </c>
      <c r="FU59" s="9">
        <v>1354.556</v>
      </c>
      <c r="FV59" s="9">
        <v>734.20899999999995</v>
      </c>
      <c r="FW59" s="9">
        <v>620.34699999999998</v>
      </c>
      <c r="FX59" s="9">
        <v>926.101</v>
      </c>
      <c r="FY59" s="9">
        <v>609.255</v>
      </c>
      <c r="FZ59" s="9">
        <v>316.846</v>
      </c>
      <c r="GA59" s="9">
        <v>428.45499999999998</v>
      </c>
      <c r="GB59" s="9">
        <v>124.95399999999999</v>
      </c>
      <c r="GC59" s="9">
        <v>303.50099999999998</v>
      </c>
      <c r="GD59" s="9">
        <v>217.547</v>
      </c>
      <c r="GE59" s="9">
        <v>109.554</v>
      </c>
      <c r="GF59" s="9">
        <v>107.99299999999999</v>
      </c>
      <c r="GG59" s="9">
        <v>38.750999999999998</v>
      </c>
      <c r="GH59" s="9">
        <v>22.834</v>
      </c>
      <c r="GI59" s="9">
        <v>15.917</v>
      </c>
      <c r="GJ59" s="9">
        <v>15.686999999999999</v>
      </c>
      <c r="GK59" s="9">
        <v>12.367000000000001</v>
      </c>
      <c r="GL59" s="9">
        <v>3.32</v>
      </c>
      <c r="GM59" s="9">
        <v>9.6340000000000003</v>
      </c>
      <c r="GN59" s="9">
        <v>7.1349999999999998</v>
      </c>
      <c r="GO59" s="9">
        <v>2.4990000000000001</v>
      </c>
      <c r="GP59" s="9">
        <v>6.0529999999999999</v>
      </c>
      <c r="GQ59" s="9">
        <v>5.2320000000000002</v>
      </c>
      <c r="GR59" s="9">
        <v>0.82099999999999995</v>
      </c>
      <c r="GS59" s="9">
        <v>23.062999999999999</v>
      </c>
      <c r="GT59" s="9">
        <v>10.465999999999999</v>
      </c>
      <c r="GU59" s="9">
        <v>12.597</v>
      </c>
      <c r="GV59" s="9">
        <v>198.756</v>
      </c>
      <c r="GW59" s="9">
        <v>97.56</v>
      </c>
      <c r="GX59" s="9">
        <v>101.196</v>
      </c>
      <c r="GY59" s="9">
        <v>74.09</v>
      </c>
      <c r="GZ59" s="9">
        <v>51.712000000000003</v>
      </c>
      <c r="HA59" s="9">
        <v>22.378</v>
      </c>
      <c r="HB59" s="9">
        <v>124.666</v>
      </c>
      <c r="HC59" s="9">
        <v>45.847999999999999</v>
      </c>
      <c r="HD59" s="9">
        <v>78.817999999999998</v>
      </c>
      <c r="HE59" s="9">
        <v>86.201999999999998</v>
      </c>
      <c r="HF59" s="9">
        <v>61.692</v>
      </c>
      <c r="HG59" s="9">
        <v>24.510999999999999</v>
      </c>
      <c r="HH59" s="9">
        <v>131.345</v>
      </c>
      <c r="HI59" s="9">
        <v>47.862000000000002</v>
      </c>
      <c r="HJ59" s="9">
        <v>83.481999999999999</v>
      </c>
      <c r="HK59" s="9">
        <v>134.30000000000001</v>
      </c>
      <c r="HL59" s="9">
        <v>52.982999999999997</v>
      </c>
      <c r="HM59" s="9">
        <v>81.316999999999993</v>
      </c>
      <c r="HN59" s="9">
        <v>257.65600000000001</v>
      </c>
      <c r="HO59" s="9">
        <v>134.59700000000001</v>
      </c>
      <c r="HP59" s="9">
        <v>123.059</v>
      </c>
      <c r="HQ59" s="9">
        <v>160.35499999999999</v>
      </c>
      <c r="HR59" s="9">
        <v>103.901</v>
      </c>
      <c r="HS59" s="9">
        <v>56.453000000000003</v>
      </c>
      <c r="HT59" s="9">
        <v>97.301000000000002</v>
      </c>
      <c r="HU59" s="9">
        <v>30.695</v>
      </c>
      <c r="HV59" s="9">
        <v>66.605999999999995</v>
      </c>
      <c r="HW59" s="9">
        <v>41.712000000000003</v>
      </c>
      <c r="HX59" s="9">
        <v>21.9</v>
      </c>
      <c r="HY59" s="9">
        <v>19.811</v>
      </c>
      <c r="HZ59" s="9">
        <v>8.3109999999999999</v>
      </c>
      <c r="IA59" s="9">
        <v>5.03</v>
      </c>
      <c r="IB59" s="9">
        <v>3.282</v>
      </c>
      <c r="IC59" s="9">
        <v>3.8839999999999999</v>
      </c>
      <c r="ID59" s="9">
        <v>2.9209999999999998</v>
      </c>
      <c r="IE59" s="9">
        <v>0.96199999999999997</v>
      </c>
      <c r="IF59" s="9">
        <v>2.0089999999999999</v>
      </c>
      <c r="IG59" s="9">
        <v>1.4590000000000001</v>
      </c>
      <c r="IH59" s="9">
        <v>0.55100000000000005</v>
      </c>
      <c r="II59" s="9">
        <v>1.8740000000000001</v>
      </c>
      <c r="IJ59" s="9">
        <v>1.4630000000000001</v>
      </c>
      <c r="IK59" s="9">
        <v>0.41199999999999998</v>
      </c>
      <c r="IL59" s="9">
        <v>4.4279999999999999</v>
      </c>
      <c r="IM59" s="9">
        <v>2.1080000000000001</v>
      </c>
      <c r="IN59" s="9">
        <v>2.319</v>
      </c>
      <c r="IO59" s="9">
        <v>36.506999999999998</v>
      </c>
      <c r="IP59" s="9">
        <v>17.872</v>
      </c>
      <c r="IQ59" s="9">
        <v>18.635000000000002</v>
      </c>
    </row>
    <row r="60" spans="1:251">
      <c r="A60" s="10">
        <v>43313</v>
      </c>
      <c r="B60" s="9">
        <v>1038.7070000000001</v>
      </c>
      <c r="C60" s="9">
        <v>1224.511</v>
      </c>
      <c r="D60" s="9">
        <v>392.46100000000001</v>
      </c>
      <c r="E60" s="9">
        <v>832.05</v>
      </c>
      <c r="F60" s="9">
        <v>528.26800000000003</v>
      </c>
      <c r="G60" s="9">
        <v>292.315</v>
      </c>
      <c r="H60" s="9">
        <v>235.953</v>
      </c>
      <c r="I60" s="9">
        <v>94.540999999999997</v>
      </c>
      <c r="J60" s="9">
        <v>58.756</v>
      </c>
      <c r="K60" s="9">
        <v>35.784999999999997</v>
      </c>
      <c r="L60" s="9">
        <v>39.832000000000001</v>
      </c>
      <c r="M60" s="9">
        <v>32.152000000000001</v>
      </c>
      <c r="N60" s="9">
        <v>7.68</v>
      </c>
      <c r="O60" s="9">
        <v>22.879000000000001</v>
      </c>
      <c r="P60" s="9">
        <v>17.152000000000001</v>
      </c>
      <c r="Q60" s="9">
        <v>5.7270000000000003</v>
      </c>
      <c r="R60" s="9">
        <v>16.952999999999999</v>
      </c>
      <c r="S60" s="9">
        <v>15</v>
      </c>
      <c r="T60" s="9">
        <v>1.952</v>
      </c>
      <c r="U60" s="9">
        <v>54.709000000000003</v>
      </c>
      <c r="V60" s="9">
        <v>26.603999999999999</v>
      </c>
      <c r="W60" s="9">
        <v>28.105</v>
      </c>
      <c r="X60" s="9">
        <v>472.48</v>
      </c>
      <c r="Y60" s="9">
        <v>255.81700000000001</v>
      </c>
      <c r="Z60" s="9">
        <v>216.66300000000001</v>
      </c>
      <c r="AA60" s="9">
        <v>194.11199999999999</v>
      </c>
      <c r="AB60" s="9">
        <v>151.96100000000001</v>
      </c>
      <c r="AC60" s="9">
        <v>42.151000000000003</v>
      </c>
      <c r="AD60" s="9">
        <v>278.36799999999999</v>
      </c>
      <c r="AE60" s="9">
        <v>103.857</v>
      </c>
      <c r="AF60" s="9">
        <v>174.512</v>
      </c>
      <c r="AG60" s="9">
        <v>224.471</v>
      </c>
      <c r="AH60" s="9">
        <v>175.70599999999999</v>
      </c>
      <c r="AI60" s="9">
        <v>48.765000000000001</v>
      </c>
      <c r="AJ60" s="9">
        <v>303.79700000000003</v>
      </c>
      <c r="AK60" s="9">
        <v>116.60899999999999</v>
      </c>
      <c r="AL60" s="9">
        <v>187.18799999999999</v>
      </c>
      <c r="AM60" s="9">
        <v>301.24799999999999</v>
      </c>
      <c r="AN60" s="9">
        <v>121.008</v>
      </c>
      <c r="AO60" s="9">
        <v>180.239</v>
      </c>
      <c r="AP60" s="9">
        <v>3249.2649999999999</v>
      </c>
      <c r="AQ60" s="9">
        <v>1747.431</v>
      </c>
      <c r="AR60" s="9">
        <v>1501.8340000000001</v>
      </c>
      <c r="AS60" s="9">
        <v>2191.4659999999999</v>
      </c>
      <c r="AT60" s="9">
        <v>1422.6579999999999</v>
      </c>
      <c r="AU60" s="9">
        <v>768.80799999999999</v>
      </c>
      <c r="AV60" s="9">
        <v>1057.799</v>
      </c>
      <c r="AW60" s="9">
        <v>324.77300000000002</v>
      </c>
      <c r="AX60" s="9">
        <v>733.02599999999995</v>
      </c>
      <c r="AY60" s="9">
        <v>462.13200000000001</v>
      </c>
      <c r="AZ60" s="9">
        <v>242.37100000000001</v>
      </c>
      <c r="BA60" s="9">
        <v>219.761</v>
      </c>
      <c r="BB60" s="9">
        <v>86.808999999999997</v>
      </c>
      <c r="BC60" s="9">
        <v>46.286000000000001</v>
      </c>
      <c r="BD60" s="9">
        <v>40.523000000000003</v>
      </c>
      <c r="BE60" s="9">
        <v>35.100999999999999</v>
      </c>
      <c r="BF60" s="9">
        <v>27.4</v>
      </c>
      <c r="BG60" s="9">
        <v>7.7009999999999996</v>
      </c>
      <c r="BH60" s="9">
        <v>15.896000000000001</v>
      </c>
      <c r="BI60" s="9">
        <v>13.391</v>
      </c>
      <c r="BJ60" s="9">
        <v>2.504</v>
      </c>
      <c r="BK60" s="9">
        <v>19.204999999999998</v>
      </c>
      <c r="BL60" s="9">
        <v>14.007999999999999</v>
      </c>
      <c r="BM60" s="9">
        <v>5.1959999999999997</v>
      </c>
      <c r="BN60" s="9">
        <v>51.709000000000003</v>
      </c>
      <c r="BO60" s="9">
        <v>18.885999999999999</v>
      </c>
      <c r="BP60" s="9">
        <v>32.822000000000003</v>
      </c>
      <c r="BQ60" s="9">
        <v>412.548</v>
      </c>
      <c r="BR60" s="9">
        <v>217.54900000000001</v>
      </c>
      <c r="BS60" s="9">
        <v>194.999</v>
      </c>
      <c r="BT60" s="9">
        <v>165.18600000000001</v>
      </c>
      <c r="BU60" s="9">
        <v>124.95699999999999</v>
      </c>
      <c r="BV60" s="9">
        <v>40.228999999999999</v>
      </c>
      <c r="BW60" s="9">
        <v>247.36199999999999</v>
      </c>
      <c r="BX60" s="9">
        <v>92.591999999999999</v>
      </c>
      <c r="BY60" s="9">
        <v>154.77000000000001</v>
      </c>
      <c r="BZ60" s="9">
        <v>189.458</v>
      </c>
      <c r="CA60" s="9">
        <v>141.94300000000001</v>
      </c>
      <c r="CB60" s="9">
        <v>47.515000000000001</v>
      </c>
      <c r="CC60" s="9">
        <v>272.67399999999998</v>
      </c>
      <c r="CD60" s="9">
        <v>100.428</v>
      </c>
      <c r="CE60" s="9">
        <v>172.24600000000001</v>
      </c>
      <c r="CF60" s="9">
        <v>263.25799999999998</v>
      </c>
      <c r="CG60" s="9">
        <v>105.983</v>
      </c>
      <c r="CH60" s="9">
        <v>157.27500000000001</v>
      </c>
      <c r="CI60" s="9">
        <v>2491.1930000000002</v>
      </c>
      <c r="CJ60" s="9">
        <v>1310.289</v>
      </c>
      <c r="CK60" s="9">
        <v>1180.904</v>
      </c>
      <c r="CL60" s="9">
        <v>1708.865</v>
      </c>
      <c r="CM60" s="9">
        <v>1065.0029999999999</v>
      </c>
      <c r="CN60" s="9">
        <v>643.86199999999997</v>
      </c>
      <c r="CO60" s="9">
        <v>782.32799999999997</v>
      </c>
      <c r="CP60" s="9">
        <v>245.286</v>
      </c>
      <c r="CQ60" s="9">
        <v>537.04100000000005</v>
      </c>
      <c r="CR60" s="9">
        <v>360.19900000000001</v>
      </c>
      <c r="CS60" s="9">
        <v>171.339</v>
      </c>
      <c r="CT60" s="9">
        <v>188.86099999999999</v>
      </c>
      <c r="CU60" s="9">
        <v>68.606999999999999</v>
      </c>
      <c r="CV60" s="9">
        <v>37.616</v>
      </c>
      <c r="CW60" s="9">
        <v>30.992000000000001</v>
      </c>
      <c r="CX60" s="9">
        <v>27.568999999999999</v>
      </c>
      <c r="CY60" s="9">
        <v>19.527000000000001</v>
      </c>
      <c r="CZ60" s="9">
        <v>8.0419999999999998</v>
      </c>
      <c r="DA60" s="9">
        <v>12.339</v>
      </c>
      <c r="DB60" s="9">
        <v>7.952</v>
      </c>
      <c r="DC60" s="9">
        <v>4.3869999999999996</v>
      </c>
      <c r="DD60" s="9">
        <v>15.23</v>
      </c>
      <c r="DE60" s="9">
        <v>11.574999999999999</v>
      </c>
      <c r="DF60" s="9">
        <v>3.6549999999999998</v>
      </c>
      <c r="DG60" s="9">
        <v>41.039000000000001</v>
      </c>
      <c r="DH60" s="9">
        <v>18.088999999999999</v>
      </c>
      <c r="DI60" s="9">
        <v>22.95</v>
      </c>
      <c r="DJ60" s="9">
        <v>319.411</v>
      </c>
      <c r="DK60" s="9">
        <v>144.459</v>
      </c>
      <c r="DL60" s="9">
        <v>174.952</v>
      </c>
      <c r="DM60" s="9">
        <v>107.336</v>
      </c>
      <c r="DN60" s="9">
        <v>71.742000000000004</v>
      </c>
      <c r="DO60" s="9">
        <v>35.594000000000001</v>
      </c>
      <c r="DP60" s="9">
        <v>212.07499999999999</v>
      </c>
      <c r="DQ60" s="9">
        <v>72.716999999999999</v>
      </c>
      <c r="DR60" s="9">
        <v>139.358</v>
      </c>
      <c r="DS60" s="9">
        <v>130.84299999999999</v>
      </c>
      <c r="DT60" s="9">
        <v>89.373999999999995</v>
      </c>
      <c r="DU60" s="9">
        <v>41.469000000000001</v>
      </c>
      <c r="DV60" s="9">
        <v>229.357</v>
      </c>
      <c r="DW60" s="9">
        <v>81.965000000000003</v>
      </c>
      <c r="DX60" s="9">
        <v>147.392</v>
      </c>
      <c r="DY60" s="9">
        <v>224.41399999999999</v>
      </c>
      <c r="DZ60" s="9">
        <v>80.668999999999997</v>
      </c>
      <c r="EA60" s="9">
        <v>143.745</v>
      </c>
      <c r="EB60" s="9">
        <v>840.49099999999999</v>
      </c>
      <c r="EC60" s="9">
        <v>443.24400000000003</v>
      </c>
      <c r="ED60" s="9">
        <v>397.24599999999998</v>
      </c>
      <c r="EE60" s="9">
        <v>546.83799999999997</v>
      </c>
      <c r="EF60" s="9">
        <v>352.76900000000001</v>
      </c>
      <c r="EG60" s="9">
        <v>194.06899999999999</v>
      </c>
      <c r="EH60" s="9">
        <v>293.65300000000002</v>
      </c>
      <c r="EI60" s="9">
        <v>90.474999999999994</v>
      </c>
      <c r="EJ60" s="9">
        <v>203.178</v>
      </c>
      <c r="EK60" s="9">
        <v>135.91399999999999</v>
      </c>
      <c r="EL60" s="9">
        <v>68.36</v>
      </c>
      <c r="EM60" s="9">
        <v>67.554000000000002</v>
      </c>
      <c r="EN60" s="9">
        <v>28.425000000000001</v>
      </c>
      <c r="EO60" s="9">
        <v>15.522</v>
      </c>
      <c r="EP60" s="9">
        <v>12.903</v>
      </c>
      <c r="EQ60" s="9">
        <v>8.7780000000000005</v>
      </c>
      <c r="ER60" s="9">
        <v>6.6079999999999997</v>
      </c>
      <c r="ES60" s="9">
        <v>2.1709999999999998</v>
      </c>
      <c r="ET60" s="9">
        <v>4.4290000000000003</v>
      </c>
      <c r="EU60" s="9">
        <v>3.0939999999999999</v>
      </c>
      <c r="EV60" s="9">
        <v>1.3360000000000001</v>
      </c>
      <c r="EW60" s="9">
        <v>4.3490000000000002</v>
      </c>
      <c r="EX60" s="9">
        <v>3.5139999999999998</v>
      </c>
      <c r="EY60" s="9">
        <v>0.83499999999999996</v>
      </c>
      <c r="EZ60" s="9">
        <v>19.646999999999998</v>
      </c>
      <c r="FA60" s="9">
        <v>8.9149999999999991</v>
      </c>
      <c r="FB60" s="9">
        <v>10.733000000000001</v>
      </c>
      <c r="FC60" s="9">
        <v>119.357</v>
      </c>
      <c r="FD60" s="9">
        <v>58.530999999999999</v>
      </c>
      <c r="FE60" s="9">
        <v>60.825000000000003</v>
      </c>
      <c r="FF60" s="9">
        <v>40.448</v>
      </c>
      <c r="FG60" s="9">
        <v>28.693999999999999</v>
      </c>
      <c r="FH60" s="9">
        <v>11.754</v>
      </c>
      <c r="FI60" s="9">
        <v>78.909000000000006</v>
      </c>
      <c r="FJ60" s="9">
        <v>29.838000000000001</v>
      </c>
      <c r="FK60" s="9">
        <v>49.070999999999998</v>
      </c>
      <c r="FL60" s="9">
        <v>47.942</v>
      </c>
      <c r="FM60" s="9">
        <v>34.402000000000001</v>
      </c>
      <c r="FN60" s="9">
        <v>13.539</v>
      </c>
      <c r="FO60" s="9">
        <v>87.971999999999994</v>
      </c>
      <c r="FP60" s="9">
        <v>33.957999999999998</v>
      </c>
      <c r="FQ60" s="9">
        <v>54.014000000000003</v>
      </c>
      <c r="FR60" s="9">
        <v>83.337999999999994</v>
      </c>
      <c r="FS60" s="9">
        <v>32.932000000000002</v>
      </c>
      <c r="FT60" s="9">
        <v>50.405999999999999</v>
      </c>
      <c r="FU60" s="9">
        <v>1349.7739999999999</v>
      </c>
      <c r="FV60" s="9">
        <v>730.26700000000005</v>
      </c>
      <c r="FW60" s="9">
        <v>619.50699999999995</v>
      </c>
      <c r="FX60" s="9">
        <v>918.79899999999998</v>
      </c>
      <c r="FY60" s="9">
        <v>599.79499999999996</v>
      </c>
      <c r="FZ60" s="9">
        <v>319.00400000000002</v>
      </c>
      <c r="GA60" s="9">
        <v>430.97399999999999</v>
      </c>
      <c r="GB60" s="9">
        <v>130.47200000000001</v>
      </c>
      <c r="GC60" s="9">
        <v>300.50200000000001</v>
      </c>
      <c r="GD60" s="9">
        <v>231.608</v>
      </c>
      <c r="GE60" s="9">
        <v>114.964</v>
      </c>
      <c r="GF60" s="9">
        <v>116.64400000000001</v>
      </c>
      <c r="GG60" s="9">
        <v>49.645000000000003</v>
      </c>
      <c r="GH60" s="9">
        <v>28.513000000000002</v>
      </c>
      <c r="GI60" s="9">
        <v>21.132000000000001</v>
      </c>
      <c r="GJ60" s="9">
        <v>20.939</v>
      </c>
      <c r="GK60" s="9">
        <v>15.428000000000001</v>
      </c>
      <c r="GL60" s="9">
        <v>5.5110000000000001</v>
      </c>
      <c r="GM60" s="9">
        <v>11.129</v>
      </c>
      <c r="GN60" s="9">
        <v>8.0519999999999996</v>
      </c>
      <c r="GO60" s="9">
        <v>3.077</v>
      </c>
      <c r="GP60" s="9">
        <v>9.81</v>
      </c>
      <c r="GQ60" s="9">
        <v>7.3760000000000003</v>
      </c>
      <c r="GR60" s="9">
        <v>2.4340000000000002</v>
      </c>
      <c r="GS60" s="9">
        <v>28.706</v>
      </c>
      <c r="GT60" s="9">
        <v>13.085000000000001</v>
      </c>
      <c r="GU60" s="9">
        <v>15.621</v>
      </c>
      <c r="GV60" s="9">
        <v>206.42699999999999</v>
      </c>
      <c r="GW60" s="9">
        <v>101.27</v>
      </c>
      <c r="GX60" s="9">
        <v>105.157</v>
      </c>
      <c r="GY60" s="9">
        <v>72.822999999999993</v>
      </c>
      <c r="GZ60" s="9">
        <v>54.853000000000002</v>
      </c>
      <c r="HA60" s="9">
        <v>17.97</v>
      </c>
      <c r="HB60" s="9">
        <v>133.60400000000001</v>
      </c>
      <c r="HC60" s="9">
        <v>46.417000000000002</v>
      </c>
      <c r="HD60" s="9">
        <v>87.186999999999998</v>
      </c>
      <c r="HE60" s="9">
        <v>87.572999999999993</v>
      </c>
      <c r="HF60" s="9">
        <v>65.266999999999996</v>
      </c>
      <c r="HG60" s="9">
        <v>22.306000000000001</v>
      </c>
      <c r="HH60" s="9">
        <v>144.035</v>
      </c>
      <c r="HI60" s="9">
        <v>49.697000000000003</v>
      </c>
      <c r="HJ60" s="9">
        <v>94.337999999999994</v>
      </c>
      <c r="HK60" s="9">
        <v>144.732</v>
      </c>
      <c r="HL60" s="9">
        <v>54.469000000000001</v>
      </c>
      <c r="HM60" s="9">
        <v>90.263999999999996</v>
      </c>
      <c r="HN60" s="9">
        <v>257.55599999999998</v>
      </c>
      <c r="HO60" s="9">
        <v>133.97900000000001</v>
      </c>
      <c r="HP60" s="9">
        <v>123.577</v>
      </c>
      <c r="HQ60" s="9">
        <v>160.69999999999999</v>
      </c>
      <c r="HR60" s="9">
        <v>104.14100000000001</v>
      </c>
      <c r="HS60" s="9">
        <v>56.558999999999997</v>
      </c>
      <c r="HT60" s="9">
        <v>96.855999999999995</v>
      </c>
      <c r="HU60" s="9">
        <v>29.838000000000001</v>
      </c>
      <c r="HV60" s="9">
        <v>67.018000000000001</v>
      </c>
      <c r="HW60" s="9">
        <v>40.064999999999998</v>
      </c>
      <c r="HX60" s="9">
        <v>20.23</v>
      </c>
      <c r="HY60" s="9">
        <v>19.835000000000001</v>
      </c>
      <c r="HZ60" s="9">
        <v>10.159000000000001</v>
      </c>
      <c r="IA60" s="9">
        <v>5.0279999999999996</v>
      </c>
      <c r="IB60" s="9">
        <v>5.1319999999999997</v>
      </c>
      <c r="IC60" s="9">
        <v>3.0720000000000001</v>
      </c>
      <c r="ID60" s="9">
        <v>1.821</v>
      </c>
      <c r="IE60" s="9">
        <v>1.2509999999999999</v>
      </c>
      <c r="IF60" s="9">
        <v>1.228</v>
      </c>
      <c r="IG60" s="9">
        <v>0.55700000000000005</v>
      </c>
      <c r="IH60" s="9">
        <v>0.67100000000000004</v>
      </c>
      <c r="II60" s="9">
        <v>1.8440000000000001</v>
      </c>
      <c r="IJ60" s="9">
        <v>1.264</v>
      </c>
      <c r="IK60" s="9">
        <v>0.57999999999999996</v>
      </c>
      <c r="IL60" s="9">
        <v>7.0869999999999997</v>
      </c>
      <c r="IM60" s="9">
        <v>3.2069999999999999</v>
      </c>
      <c r="IN60" s="9">
        <v>3.8809999999999998</v>
      </c>
      <c r="IO60" s="9">
        <v>34.957999999999998</v>
      </c>
      <c r="IP60" s="9">
        <v>17.527000000000001</v>
      </c>
      <c r="IQ60" s="9">
        <v>17.431000000000001</v>
      </c>
    </row>
    <row r="61" spans="1:251">
      <c r="A61" s="10">
        <v>43344</v>
      </c>
      <c r="B61" s="9">
        <v>1036.81</v>
      </c>
      <c r="C61" s="9">
        <v>1257.8869999999999</v>
      </c>
      <c r="D61" s="9">
        <v>402.55900000000003</v>
      </c>
      <c r="E61" s="9">
        <v>855.32799999999997</v>
      </c>
      <c r="F61" s="9">
        <v>549.08399999999995</v>
      </c>
      <c r="G61" s="9">
        <v>289.95800000000003</v>
      </c>
      <c r="H61" s="9">
        <v>259.12599999999998</v>
      </c>
      <c r="I61" s="9">
        <v>90.314999999999998</v>
      </c>
      <c r="J61" s="9">
        <v>49.110999999999997</v>
      </c>
      <c r="K61" s="9">
        <v>41.204000000000001</v>
      </c>
      <c r="L61" s="9">
        <v>36.389000000000003</v>
      </c>
      <c r="M61" s="9">
        <v>27.204000000000001</v>
      </c>
      <c r="N61" s="9">
        <v>9.1850000000000005</v>
      </c>
      <c r="O61" s="9">
        <v>20.984999999999999</v>
      </c>
      <c r="P61" s="9">
        <v>15.624000000000001</v>
      </c>
      <c r="Q61" s="9">
        <v>5.3609999999999998</v>
      </c>
      <c r="R61" s="9">
        <v>15.404</v>
      </c>
      <c r="S61" s="9">
        <v>11.58</v>
      </c>
      <c r="T61" s="9">
        <v>3.8239999999999998</v>
      </c>
      <c r="U61" s="9">
        <v>53.926000000000002</v>
      </c>
      <c r="V61" s="9">
        <v>21.907</v>
      </c>
      <c r="W61" s="9">
        <v>32.018999999999998</v>
      </c>
      <c r="X61" s="9">
        <v>498.10899999999998</v>
      </c>
      <c r="Y61" s="9">
        <v>260.51</v>
      </c>
      <c r="Z61" s="9">
        <v>237.59800000000001</v>
      </c>
      <c r="AA61" s="9">
        <v>195.68899999999999</v>
      </c>
      <c r="AB61" s="9">
        <v>149.203</v>
      </c>
      <c r="AC61" s="9">
        <v>46.484999999999999</v>
      </c>
      <c r="AD61" s="9">
        <v>302.42</v>
      </c>
      <c r="AE61" s="9">
        <v>111.307</v>
      </c>
      <c r="AF61" s="9">
        <v>191.113</v>
      </c>
      <c r="AG61" s="9">
        <v>221.559</v>
      </c>
      <c r="AH61" s="9">
        <v>168.226</v>
      </c>
      <c r="AI61" s="9">
        <v>53.332999999999998</v>
      </c>
      <c r="AJ61" s="9">
        <v>327.524</v>
      </c>
      <c r="AK61" s="9">
        <v>121.732</v>
      </c>
      <c r="AL61" s="9">
        <v>205.792</v>
      </c>
      <c r="AM61" s="9">
        <v>323.40600000000001</v>
      </c>
      <c r="AN61" s="9">
        <v>126.931</v>
      </c>
      <c r="AO61" s="9">
        <v>196.47399999999999</v>
      </c>
      <c r="AP61" s="9">
        <v>3281.0309999999999</v>
      </c>
      <c r="AQ61" s="9">
        <v>1762.663</v>
      </c>
      <c r="AR61" s="9">
        <v>1518.3689999999999</v>
      </c>
      <c r="AS61" s="9">
        <v>2227.7640000000001</v>
      </c>
      <c r="AT61" s="9">
        <v>1433.8119999999999</v>
      </c>
      <c r="AU61" s="9">
        <v>793.95100000000002</v>
      </c>
      <c r="AV61" s="9">
        <v>1053.2670000000001</v>
      </c>
      <c r="AW61" s="9">
        <v>328.85</v>
      </c>
      <c r="AX61" s="9">
        <v>724.41700000000003</v>
      </c>
      <c r="AY61" s="9">
        <v>440.298</v>
      </c>
      <c r="AZ61" s="9">
        <v>226.798</v>
      </c>
      <c r="BA61" s="9">
        <v>213.501</v>
      </c>
      <c r="BB61" s="9">
        <v>83.353999999999999</v>
      </c>
      <c r="BC61" s="9">
        <v>46.503999999999998</v>
      </c>
      <c r="BD61" s="9">
        <v>36.848999999999997</v>
      </c>
      <c r="BE61" s="9">
        <v>35.164000000000001</v>
      </c>
      <c r="BF61" s="9">
        <v>26.890999999999998</v>
      </c>
      <c r="BG61" s="9">
        <v>8.2729999999999997</v>
      </c>
      <c r="BH61" s="9">
        <v>18.734999999999999</v>
      </c>
      <c r="BI61" s="9">
        <v>13.673999999999999</v>
      </c>
      <c r="BJ61" s="9">
        <v>5.0599999999999996</v>
      </c>
      <c r="BK61" s="9">
        <v>16.428999999999998</v>
      </c>
      <c r="BL61" s="9">
        <v>13.217000000000001</v>
      </c>
      <c r="BM61" s="9">
        <v>3.2120000000000002</v>
      </c>
      <c r="BN61" s="9">
        <v>48.189</v>
      </c>
      <c r="BO61" s="9">
        <v>19.613</v>
      </c>
      <c r="BP61" s="9">
        <v>28.577000000000002</v>
      </c>
      <c r="BQ61" s="9">
        <v>389.69900000000001</v>
      </c>
      <c r="BR61" s="9">
        <v>197.24799999999999</v>
      </c>
      <c r="BS61" s="9">
        <v>192.45099999999999</v>
      </c>
      <c r="BT61" s="9">
        <v>154.43100000000001</v>
      </c>
      <c r="BU61" s="9">
        <v>107.432</v>
      </c>
      <c r="BV61" s="9">
        <v>46.999000000000002</v>
      </c>
      <c r="BW61" s="9">
        <v>235.268</v>
      </c>
      <c r="BX61" s="9">
        <v>89.816000000000003</v>
      </c>
      <c r="BY61" s="9">
        <v>145.452</v>
      </c>
      <c r="BZ61" s="9">
        <v>181.066</v>
      </c>
      <c r="CA61" s="9">
        <v>128.12200000000001</v>
      </c>
      <c r="CB61" s="9">
        <v>52.942999999999998</v>
      </c>
      <c r="CC61" s="9">
        <v>259.233</v>
      </c>
      <c r="CD61" s="9">
        <v>98.676000000000002</v>
      </c>
      <c r="CE61" s="9">
        <v>160.55699999999999</v>
      </c>
      <c r="CF61" s="9">
        <v>254.00299999999999</v>
      </c>
      <c r="CG61" s="9">
        <v>103.49</v>
      </c>
      <c r="CH61" s="9">
        <v>150.512</v>
      </c>
      <c r="CI61" s="9">
        <v>2478.6819999999998</v>
      </c>
      <c r="CJ61" s="9">
        <v>1303.0609999999999</v>
      </c>
      <c r="CK61" s="9">
        <v>1175.6220000000001</v>
      </c>
      <c r="CL61" s="9">
        <v>1710.287</v>
      </c>
      <c r="CM61" s="9">
        <v>1066.191</v>
      </c>
      <c r="CN61" s="9">
        <v>644.096</v>
      </c>
      <c r="CO61" s="9">
        <v>768.39499999999998</v>
      </c>
      <c r="CP61" s="9">
        <v>236.87</v>
      </c>
      <c r="CQ61" s="9">
        <v>531.52599999999995</v>
      </c>
      <c r="CR61" s="9">
        <v>343.517</v>
      </c>
      <c r="CS61" s="9">
        <v>173.048</v>
      </c>
      <c r="CT61" s="9">
        <v>170.46899999999999</v>
      </c>
      <c r="CU61" s="9">
        <v>67.188000000000002</v>
      </c>
      <c r="CV61" s="9">
        <v>38.793999999999997</v>
      </c>
      <c r="CW61" s="9">
        <v>28.393999999999998</v>
      </c>
      <c r="CX61" s="9">
        <v>28.738</v>
      </c>
      <c r="CY61" s="9">
        <v>22.074999999999999</v>
      </c>
      <c r="CZ61" s="9">
        <v>6.6619999999999999</v>
      </c>
      <c r="DA61" s="9">
        <v>20.018000000000001</v>
      </c>
      <c r="DB61" s="9">
        <v>14.702999999999999</v>
      </c>
      <c r="DC61" s="9">
        <v>5.3150000000000004</v>
      </c>
      <c r="DD61" s="9">
        <v>8.7200000000000006</v>
      </c>
      <c r="DE61" s="9">
        <v>7.3719999999999999</v>
      </c>
      <c r="DF61" s="9">
        <v>1.3480000000000001</v>
      </c>
      <c r="DG61" s="9">
        <v>38.451000000000001</v>
      </c>
      <c r="DH61" s="9">
        <v>16.719000000000001</v>
      </c>
      <c r="DI61" s="9">
        <v>21.731999999999999</v>
      </c>
      <c r="DJ61" s="9">
        <v>304.24700000000001</v>
      </c>
      <c r="DK61" s="9">
        <v>148.79</v>
      </c>
      <c r="DL61" s="9">
        <v>155.458</v>
      </c>
      <c r="DM61" s="9">
        <v>106.142</v>
      </c>
      <c r="DN61" s="9">
        <v>75.641999999999996</v>
      </c>
      <c r="DO61" s="9">
        <v>30.5</v>
      </c>
      <c r="DP61" s="9">
        <v>198.10499999999999</v>
      </c>
      <c r="DQ61" s="9">
        <v>73.147000000000006</v>
      </c>
      <c r="DR61" s="9">
        <v>124.958</v>
      </c>
      <c r="DS61" s="9">
        <v>128.96100000000001</v>
      </c>
      <c r="DT61" s="9">
        <v>92.977000000000004</v>
      </c>
      <c r="DU61" s="9">
        <v>35.984000000000002</v>
      </c>
      <c r="DV61" s="9">
        <v>214.55500000000001</v>
      </c>
      <c r="DW61" s="9">
        <v>80.070999999999998</v>
      </c>
      <c r="DX61" s="9">
        <v>134.48400000000001</v>
      </c>
      <c r="DY61" s="9">
        <v>218.12299999999999</v>
      </c>
      <c r="DZ61" s="9">
        <v>87.850999999999999</v>
      </c>
      <c r="EA61" s="9">
        <v>130.27199999999999</v>
      </c>
      <c r="EB61" s="9">
        <v>843.40200000000004</v>
      </c>
      <c r="EC61" s="9">
        <v>446.30399999999997</v>
      </c>
      <c r="ED61" s="9">
        <v>397.09800000000001</v>
      </c>
      <c r="EE61" s="9">
        <v>544.51</v>
      </c>
      <c r="EF61" s="9">
        <v>356.65800000000002</v>
      </c>
      <c r="EG61" s="9">
        <v>187.852</v>
      </c>
      <c r="EH61" s="9">
        <v>298.892</v>
      </c>
      <c r="EI61" s="9">
        <v>89.646000000000001</v>
      </c>
      <c r="EJ61" s="9">
        <v>209.24600000000001</v>
      </c>
      <c r="EK61" s="9">
        <v>121.483</v>
      </c>
      <c r="EL61" s="9">
        <v>58.731999999999999</v>
      </c>
      <c r="EM61" s="9">
        <v>62.750999999999998</v>
      </c>
      <c r="EN61" s="9">
        <v>23.908999999999999</v>
      </c>
      <c r="EO61" s="9">
        <v>14.316000000000001</v>
      </c>
      <c r="EP61" s="9">
        <v>9.593</v>
      </c>
      <c r="EQ61" s="9">
        <v>8.6120000000000001</v>
      </c>
      <c r="ER61" s="9">
        <v>7.3</v>
      </c>
      <c r="ES61" s="9">
        <v>1.3109999999999999</v>
      </c>
      <c r="ET61" s="9">
        <v>2.698</v>
      </c>
      <c r="EU61" s="9">
        <v>2.282</v>
      </c>
      <c r="EV61" s="9">
        <v>0.41599999999999998</v>
      </c>
      <c r="EW61" s="9">
        <v>5.9130000000000003</v>
      </c>
      <c r="EX61" s="9">
        <v>5.0190000000000001</v>
      </c>
      <c r="EY61" s="9">
        <v>0.89500000000000002</v>
      </c>
      <c r="EZ61" s="9">
        <v>15.297000000000001</v>
      </c>
      <c r="FA61" s="9">
        <v>7.0149999999999997</v>
      </c>
      <c r="FB61" s="9">
        <v>8.282</v>
      </c>
      <c r="FC61" s="9">
        <v>106.78100000000001</v>
      </c>
      <c r="FD61" s="9">
        <v>49.639000000000003</v>
      </c>
      <c r="FE61" s="9">
        <v>57.142000000000003</v>
      </c>
      <c r="FF61" s="9">
        <v>30.827999999999999</v>
      </c>
      <c r="FG61" s="9">
        <v>22.202000000000002</v>
      </c>
      <c r="FH61" s="9">
        <v>8.6270000000000007</v>
      </c>
      <c r="FI61" s="9">
        <v>75.951999999999998</v>
      </c>
      <c r="FJ61" s="9">
        <v>27.437999999999999</v>
      </c>
      <c r="FK61" s="9">
        <v>48.515000000000001</v>
      </c>
      <c r="FL61" s="9">
        <v>38.411000000000001</v>
      </c>
      <c r="FM61" s="9">
        <v>28.472999999999999</v>
      </c>
      <c r="FN61" s="9">
        <v>9.9380000000000006</v>
      </c>
      <c r="FO61" s="9">
        <v>83.072000000000003</v>
      </c>
      <c r="FP61" s="9">
        <v>30.259</v>
      </c>
      <c r="FQ61" s="9">
        <v>52.813000000000002</v>
      </c>
      <c r="FR61" s="9">
        <v>78.650999999999996</v>
      </c>
      <c r="FS61" s="9">
        <v>29.719000000000001</v>
      </c>
      <c r="FT61" s="9">
        <v>48.930999999999997</v>
      </c>
      <c r="FU61" s="9">
        <v>1357.9369999999999</v>
      </c>
      <c r="FV61" s="9">
        <v>736.923</v>
      </c>
      <c r="FW61" s="9">
        <v>621.01300000000003</v>
      </c>
      <c r="FX61" s="9">
        <v>931.08900000000006</v>
      </c>
      <c r="FY61" s="9">
        <v>606.92399999999998</v>
      </c>
      <c r="FZ61" s="9">
        <v>324.16500000000002</v>
      </c>
      <c r="GA61" s="9">
        <v>426.84800000000001</v>
      </c>
      <c r="GB61" s="9">
        <v>129.999</v>
      </c>
      <c r="GC61" s="9">
        <v>296.84899999999999</v>
      </c>
      <c r="GD61" s="9">
        <v>214.267</v>
      </c>
      <c r="GE61" s="9">
        <v>110.5</v>
      </c>
      <c r="GF61" s="9">
        <v>103.767</v>
      </c>
      <c r="GG61" s="9">
        <v>36.136000000000003</v>
      </c>
      <c r="GH61" s="9">
        <v>22.718</v>
      </c>
      <c r="GI61" s="9">
        <v>13.417999999999999</v>
      </c>
      <c r="GJ61" s="9">
        <v>14.032999999999999</v>
      </c>
      <c r="GK61" s="9">
        <v>11.923</v>
      </c>
      <c r="GL61" s="9">
        <v>2.11</v>
      </c>
      <c r="GM61" s="9">
        <v>8.9580000000000002</v>
      </c>
      <c r="GN61" s="9">
        <v>7.2220000000000004</v>
      </c>
      <c r="GO61" s="9">
        <v>1.736</v>
      </c>
      <c r="GP61" s="9">
        <v>5.0750000000000002</v>
      </c>
      <c r="GQ61" s="9">
        <v>4.7009999999999996</v>
      </c>
      <c r="GR61" s="9">
        <v>0.374</v>
      </c>
      <c r="GS61" s="9">
        <v>22.103999999999999</v>
      </c>
      <c r="GT61" s="9">
        <v>10.795</v>
      </c>
      <c r="GU61" s="9">
        <v>11.308999999999999</v>
      </c>
      <c r="GV61" s="9">
        <v>198.02</v>
      </c>
      <c r="GW61" s="9">
        <v>99.975999999999999</v>
      </c>
      <c r="GX61" s="9">
        <v>98.045000000000002</v>
      </c>
      <c r="GY61" s="9">
        <v>72.597999999999999</v>
      </c>
      <c r="GZ61" s="9">
        <v>51.682000000000002</v>
      </c>
      <c r="HA61" s="9">
        <v>20.916</v>
      </c>
      <c r="HB61" s="9">
        <v>125.423</v>
      </c>
      <c r="HC61" s="9">
        <v>48.293999999999997</v>
      </c>
      <c r="HD61" s="9">
        <v>77.129000000000005</v>
      </c>
      <c r="HE61" s="9">
        <v>82.073999999999998</v>
      </c>
      <c r="HF61" s="9">
        <v>59.752000000000002</v>
      </c>
      <c r="HG61" s="9">
        <v>22.321999999999999</v>
      </c>
      <c r="HH61" s="9">
        <v>132.19300000000001</v>
      </c>
      <c r="HI61" s="9">
        <v>50.749000000000002</v>
      </c>
      <c r="HJ61" s="9">
        <v>81.444999999999993</v>
      </c>
      <c r="HK61" s="9">
        <v>134.38</v>
      </c>
      <c r="HL61" s="9">
        <v>55.515999999999998</v>
      </c>
      <c r="HM61" s="9">
        <v>78.864999999999995</v>
      </c>
      <c r="HN61" s="9">
        <v>256.66300000000001</v>
      </c>
      <c r="HO61" s="9">
        <v>134.69300000000001</v>
      </c>
      <c r="HP61" s="9">
        <v>121.96899999999999</v>
      </c>
      <c r="HQ61" s="9">
        <v>160.16900000000001</v>
      </c>
      <c r="HR61" s="9">
        <v>102.607</v>
      </c>
      <c r="HS61" s="9">
        <v>57.561999999999998</v>
      </c>
      <c r="HT61" s="9">
        <v>96.494</v>
      </c>
      <c r="HU61" s="9">
        <v>32.085999999999999</v>
      </c>
      <c r="HV61" s="9">
        <v>64.408000000000001</v>
      </c>
      <c r="HW61" s="9">
        <v>41.914000000000001</v>
      </c>
      <c r="HX61" s="9">
        <v>20.856999999999999</v>
      </c>
      <c r="HY61" s="9">
        <v>21.056999999999999</v>
      </c>
      <c r="HZ61" s="9">
        <v>9.3940000000000001</v>
      </c>
      <c r="IA61" s="9">
        <v>5.149</v>
      </c>
      <c r="IB61" s="9">
        <v>4.2450000000000001</v>
      </c>
      <c r="IC61" s="9">
        <v>2.4649999999999999</v>
      </c>
      <c r="ID61" s="9">
        <v>1.5109999999999999</v>
      </c>
      <c r="IE61" s="9">
        <v>0.95399999999999996</v>
      </c>
      <c r="IF61" s="9">
        <v>1.3720000000000001</v>
      </c>
      <c r="IG61" s="9">
        <v>0.82599999999999996</v>
      </c>
      <c r="IH61" s="9">
        <v>0.54600000000000004</v>
      </c>
      <c r="II61" s="9">
        <v>1.093</v>
      </c>
      <c r="IJ61" s="9">
        <v>0.68600000000000005</v>
      </c>
      <c r="IK61" s="9">
        <v>0.40699999999999997</v>
      </c>
      <c r="IL61" s="9">
        <v>6.9290000000000003</v>
      </c>
      <c r="IM61" s="9">
        <v>3.637</v>
      </c>
      <c r="IN61" s="9">
        <v>3.2909999999999999</v>
      </c>
      <c r="IO61" s="9">
        <v>36.133000000000003</v>
      </c>
      <c r="IP61" s="9">
        <v>17.495000000000001</v>
      </c>
      <c r="IQ61" s="9">
        <v>18.637</v>
      </c>
    </row>
    <row r="62" spans="1:251">
      <c r="A62" s="10">
        <v>43374</v>
      </c>
      <c r="B62" s="9">
        <v>1052.1880000000001</v>
      </c>
      <c r="C62" s="9">
        <v>1243.049</v>
      </c>
      <c r="D62" s="9">
        <v>390.56799999999998</v>
      </c>
      <c r="E62" s="9">
        <v>852.48099999999999</v>
      </c>
      <c r="F62" s="9">
        <v>536.78499999999997</v>
      </c>
      <c r="G62" s="9">
        <v>279.012</v>
      </c>
      <c r="H62" s="9">
        <v>257.77199999999999</v>
      </c>
      <c r="I62" s="9">
        <v>86.082999999999998</v>
      </c>
      <c r="J62" s="9">
        <v>42.859000000000002</v>
      </c>
      <c r="K62" s="9">
        <v>43.223999999999997</v>
      </c>
      <c r="L62" s="9">
        <v>30.977</v>
      </c>
      <c r="M62" s="9">
        <v>21.199000000000002</v>
      </c>
      <c r="N62" s="9">
        <v>9.7780000000000005</v>
      </c>
      <c r="O62" s="9">
        <v>21.372</v>
      </c>
      <c r="P62" s="9">
        <v>13.657</v>
      </c>
      <c r="Q62" s="9">
        <v>7.7149999999999999</v>
      </c>
      <c r="R62" s="9">
        <v>9.6050000000000004</v>
      </c>
      <c r="S62" s="9">
        <v>7.5419999999999998</v>
      </c>
      <c r="T62" s="9">
        <v>2.0630000000000002</v>
      </c>
      <c r="U62" s="9">
        <v>55.106999999999999</v>
      </c>
      <c r="V62" s="9">
        <v>21.66</v>
      </c>
      <c r="W62" s="9">
        <v>33.445999999999998</v>
      </c>
      <c r="X62" s="9">
        <v>487.18099999999998</v>
      </c>
      <c r="Y62" s="9">
        <v>252.499</v>
      </c>
      <c r="Z62" s="9">
        <v>234.68100000000001</v>
      </c>
      <c r="AA62" s="9">
        <v>191.334</v>
      </c>
      <c r="AB62" s="9">
        <v>144.47200000000001</v>
      </c>
      <c r="AC62" s="9">
        <v>46.862000000000002</v>
      </c>
      <c r="AD62" s="9">
        <v>295.84699999999998</v>
      </c>
      <c r="AE62" s="9">
        <v>108.02800000000001</v>
      </c>
      <c r="AF62" s="9">
        <v>187.82</v>
      </c>
      <c r="AG62" s="9">
        <v>215.26599999999999</v>
      </c>
      <c r="AH62" s="9">
        <v>161.97800000000001</v>
      </c>
      <c r="AI62" s="9">
        <v>53.287999999999997</v>
      </c>
      <c r="AJ62" s="9">
        <v>321.51900000000001</v>
      </c>
      <c r="AK62" s="9">
        <v>117.03400000000001</v>
      </c>
      <c r="AL62" s="9">
        <v>204.48500000000001</v>
      </c>
      <c r="AM62" s="9">
        <v>317.21899999999999</v>
      </c>
      <c r="AN62" s="9">
        <v>121.684</v>
      </c>
      <c r="AO62" s="9">
        <v>195.535</v>
      </c>
      <c r="AP62" s="9">
        <v>3287.808</v>
      </c>
      <c r="AQ62" s="9">
        <v>1759.4590000000001</v>
      </c>
      <c r="AR62" s="9">
        <v>1528.3489999999999</v>
      </c>
      <c r="AS62" s="9">
        <v>2239.4520000000002</v>
      </c>
      <c r="AT62" s="9">
        <v>1442.479</v>
      </c>
      <c r="AU62" s="9">
        <v>796.97299999999996</v>
      </c>
      <c r="AV62" s="9">
        <v>1048.355</v>
      </c>
      <c r="AW62" s="9">
        <v>316.98</v>
      </c>
      <c r="AX62" s="9">
        <v>731.375</v>
      </c>
      <c r="AY62" s="9">
        <v>470.61799999999999</v>
      </c>
      <c r="AZ62" s="9">
        <v>245.86</v>
      </c>
      <c r="BA62" s="9">
        <v>224.75800000000001</v>
      </c>
      <c r="BB62" s="9">
        <v>86.361999999999995</v>
      </c>
      <c r="BC62" s="9">
        <v>51.067999999999998</v>
      </c>
      <c r="BD62" s="9">
        <v>35.293999999999997</v>
      </c>
      <c r="BE62" s="9">
        <v>32.402000000000001</v>
      </c>
      <c r="BF62" s="9">
        <v>26.681000000000001</v>
      </c>
      <c r="BG62" s="9">
        <v>5.7210000000000001</v>
      </c>
      <c r="BH62" s="9">
        <v>15.887</v>
      </c>
      <c r="BI62" s="9">
        <v>12.561</v>
      </c>
      <c r="BJ62" s="9">
        <v>3.3260000000000001</v>
      </c>
      <c r="BK62" s="9">
        <v>16.515000000000001</v>
      </c>
      <c r="BL62" s="9">
        <v>14.12</v>
      </c>
      <c r="BM62" s="9">
        <v>2.395</v>
      </c>
      <c r="BN62" s="9">
        <v>53.96</v>
      </c>
      <c r="BO62" s="9">
        <v>24.387</v>
      </c>
      <c r="BP62" s="9">
        <v>29.573</v>
      </c>
      <c r="BQ62" s="9">
        <v>419.98500000000001</v>
      </c>
      <c r="BR62" s="9">
        <v>215.77199999999999</v>
      </c>
      <c r="BS62" s="9">
        <v>204.21299999999999</v>
      </c>
      <c r="BT62" s="9">
        <v>173.333</v>
      </c>
      <c r="BU62" s="9">
        <v>130.04499999999999</v>
      </c>
      <c r="BV62" s="9">
        <v>43.287999999999997</v>
      </c>
      <c r="BW62" s="9">
        <v>246.65199999999999</v>
      </c>
      <c r="BX62" s="9">
        <v>85.725999999999999</v>
      </c>
      <c r="BY62" s="9">
        <v>160.92599999999999</v>
      </c>
      <c r="BZ62" s="9">
        <v>195.399</v>
      </c>
      <c r="CA62" s="9">
        <v>147.28299999999999</v>
      </c>
      <c r="CB62" s="9">
        <v>48.116</v>
      </c>
      <c r="CC62" s="9">
        <v>275.21899999999999</v>
      </c>
      <c r="CD62" s="9">
        <v>98.576999999999998</v>
      </c>
      <c r="CE62" s="9">
        <v>176.642</v>
      </c>
      <c r="CF62" s="9">
        <v>262.53899999999999</v>
      </c>
      <c r="CG62" s="9">
        <v>98.287999999999997</v>
      </c>
      <c r="CH62" s="9">
        <v>164.251</v>
      </c>
      <c r="CI62" s="9">
        <v>2487.1680000000001</v>
      </c>
      <c r="CJ62" s="9">
        <v>1310.143</v>
      </c>
      <c r="CK62" s="9">
        <v>1177.0250000000001</v>
      </c>
      <c r="CL62" s="9">
        <v>1705.23</v>
      </c>
      <c r="CM62" s="9">
        <v>1058.4680000000001</v>
      </c>
      <c r="CN62" s="9">
        <v>646.76199999999994</v>
      </c>
      <c r="CO62" s="9">
        <v>781.93899999999996</v>
      </c>
      <c r="CP62" s="9">
        <v>251.67599999999999</v>
      </c>
      <c r="CQ62" s="9">
        <v>530.26300000000003</v>
      </c>
      <c r="CR62" s="9">
        <v>324.88900000000001</v>
      </c>
      <c r="CS62" s="9">
        <v>163.28800000000001</v>
      </c>
      <c r="CT62" s="9">
        <v>161.601</v>
      </c>
      <c r="CU62" s="9">
        <v>50.02</v>
      </c>
      <c r="CV62" s="9">
        <v>30.338999999999999</v>
      </c>
      <c r="CW62" s="9">
        <v>19.681999999999999</v>
      </c>
      <c r="CX62" s="9">
        <v>20.420000000000002</v>
      </c>
      <c r="CY62" s="9">
        <v>16.058</v>
      </c>
      <c r="CZ62" s="9">
        <v>4.3630000000000004</v>
      </c>
      <c r="DA62" s="9">
        <v>14.582000000000001</v>
      </c>
      <c r="DB62" s="9">
        <v>10.999000000000001</v>
      </c>
      <c r="DC62" s="9">
        <v>3.5830000000000002</v>
      </c>
      <c r="DD62" s="9">
        <v>5.8390000000000004</v>
      </c>
      <c r="DE62" s="9">
        <v>5.0590000000000002</v>
      </c>
      <c r="DF62" s="9">
        <v>0.78</v>
      </c>
      <c r="DG62" s="9">
        <v>29.6</v>
      </c>
      <c r="DH62" s="9">
        <v>14.281000000000001</v>
      </c>
      <c r="DI62" s="9">
        <v>15.319000000000001</v>
      </c>
      <c r="DJ62" s="9">
        <v>296.58800000000002</v>
      </c>
      <c r="DK62" s="9">
        <v>145.73599999999999</v>
      </c>
      <c r="DL62" s="9">
        <v>150.85300000000001</v>
      </c>
      <c r="DM62" s="9">
        <v>98.954999999999998</v>
      </c>
      <c r="DN62" s="9">
        <v>68.704999999999998</v>
      </c>
      <c r="DO62" s="9">
        <v>30.251000000000001</v>
      </c>
      <c r="DP62" s="9">
        <v>197.63300000000001</v>
      </c>
      <c r="DQ62" s="9">
        <v>77.031000000000006</v>
      </c>
      <c r="DR62" s="9">
        <v>120.602</v>
      </c>
      <c r="DS62" s="9">
        <v>114.03700000000001</v>
      </c>
      <c r="DT62" s="9">
        <v>80.123999999999995</v>
      </c>
      <c r="DU62" s="9">
        <v>33.912999999999997</v>
      </c>
      <c r="DV62" s="9">
        <v>210.852</v>
      </c>
      <c r="DW62" s="9">
        <v>83.164000000000001</v>
      </c>
      <c r="DX62" s="9">
        <v>127.688</v>
      </c>
      <c r="DY62" s="9">
        <v>212.215</v>
      </c>
      <c r="DZ62" s="9">
        <v>88.028999999999996</v>
      </c>
      <c r="EA62" s="9">
        <v>124.185</v>
      </c>
      <c r="EB62" s="9">
        <v>850.74</v>
      </c>
      <c r="EC62" s="9">
        <v>450.548</v>
      </c>
      <c r="ED62" s="9">
        <v>400.19200000000001</v>
      </c>
      <c r="EE62" s="9">
        <v>547.78499999999997</v>
      </c>
      <c r="EF62" s="9">
        <v>357.80900000000003</v>
      </c>
      <c r="EG62" s="9">
        <v>189.976</v>
      </c>
      <c r="EH62" s="9">
        <v>302.95499999999998</v>
      </c>
      <c r="EI62" s="9">
        <v>92.739000000000004</v>
      </c>
      <c r="EJ62" s="9">
        <v>210.21600000000001</v>
      </c>
      <c r="EK62" s="9">
        <v>126.58499999999999</v>
      </c>
      <c r="EL62" s="9">
        <v>61.110999999999997</v>
      </c>
      <c r="EM62" s="9">
        <v>65.474000000000004</v>
      </c>
      <c r="EN62" s="9">
        <v>22.265999999999998</v>
      </c>
      <c r="EO62" s="9">
        <v>12.215999999999999</v>
      </c>
      <c r="EP62" s="9">
        <v>10.050000000000001</v>
      </c>
      <c r="EQ62" s="9">
        <v>7.4770000000000003</v>
      </c>
      <c r="ER62" s="9">
        <v>5.7690000000000001</v>
      </c>
      <c r="ES62" s="9">
        <v>1.708</v>
      </c>
      <c r="ET62" s="9">
        <v>4.0140000000000002</v>
      </c>
      <c r="EU62" s="9">
        <v>2.8530000000000002</v>
      </c>
      <c r="EV62" s="9">
        <v>1.161</v>
      </c>
      <c r="EW62" s="9">
        <v>3.4630000000000001</v>
      </c>
      <c r="EX62" s="9">
        <v>2.9159999999999999</v>
      </c>
      <c r="EY62" s="9">
        <v>0.54700000000000004</v>
      </c>
      <c r="EZ62" s="9">
        <v>14.789</v>
      </c>
      <c r="FA62" s="9">
        <v>6.4470000000000001</v>
      </c>
      <c r="FB62" s="9">
        <v>8.3420000000000005</v>
      </c>
      <c r="FC62" s="9">
        <v>113.181</v>
      </c>
      <c r="FD62" s="9">
        <v>53.89</v>
      </c>
      <c r="FE62" s="9">
        <v>59.290999999999997</v>
      </c>
      <c r="FF62" s="9">
        <v>36.222999999999999</v>
      </c>
      <c r="FG62" s="9">
        <v>25.073</v>
      </c>
      <c r="FH62" s="9">
        <v>11.15</v>
      </c>
      <c r="FI62" s="9">
        <v>76.957999999999998</v>
      </c>
      <c r="FJ62" s="9">
        <v>28.817</v>
      </c>
      <c r="FK62" s="9">
        <v>48.140999999999998</v>
      </c>
      <c r="FL62" s="9">
        <v>41.851999999999997</v>
      </c>
      <c r="FM62" s="9">
        <v>29.532</v>
      </c>
      <c r="FN62" s="9">
        <v>12.32</v>
      </c>
      <c r="FO62" s="9">
        <v>84.733000000000004</v>
      </c>
      <c r="FP62" s="9">
        <v>31.579000000000001</v>
      </c>
      <c r="FQ62" s="9">
        <v>53.154000000000003</v>
      </c>
      <c r="FR62" s="9">
        <v>80.971999999999994</v>
      </c>
      <c r="FS62" s="9">
        <v>31.67</v>
      </c>
      <c r="FT62" s="9">
        <v>49.301000000000002</v>
      </c>
      <c r="FU62" s="9">
        <v>1365.289</v>
      </c>
      <c r="FV62" s="9">
        <v>745.51499999999999</v>
      </c>
      <c r="FW62" s="9">
        <v>619.77300000000002</v>
      </c>
      <c r="FX62" s="9">
        <v>947.83799999999997</v>
      </c>
      <c r="FY62" s="9">
        <v>619.39599999999996</v>
      </c>
      <c r="FZ62" s="9">
        <v>328.44200000000001</v>
      </c>
      <c r="GA62" s="9">
        <v>417.45100000000002</v>
      </c>
      <c r="GB62" s="9">
        <v>126.12</v>
      </c>
      <c r="GC62" s="9">
        <v>291.33100000000002</v>
      </c>
      <c r="GD62" s="9">
        <v>219.22800000000001</v>
      </c>
      <c r="GE62" s="9">
        <v>113.488</v>
      </c>
      <c r="GF62" s="9">
        <v>105.74</v>
      </c>
      <c r="GG62" s="9">
        <v>42.781999999999996</v>
      </c>
      <c r="GH62" s="9">
        <v>25.356000000000002</v>
      </c>
      <c r="GI62" s="9">
        <v>17.425999999999998</v>
      </c>
      <c r="GJ62" s="9">
        <v>18.841000000000001</v>
      </c>
      <c r="GK62" s="9">
        <v>15.66</v>
      </c>
      <c r="GL62" s="9">
        <v>3.181</v>
      </c>
      <c r="GM62" s="9">
        <v>10.724</v>
      </c>
      <c r="GN62" s="9">
        <v>8.7010000000000005</v>
      </c>
      <c r="GO62" s="9">
        <v>2.0230000000000001</v>
      </c>
      <c r="GP62" s="9">
        <v>8.1170000000000009</v>
      </c>
      <c r="GQ62" s="9">
        <v>6.9589999999999996</v>
      </c>
      <c r="GR62" s="9">
        <v>1.1579999999999999</v>
      </c>
      <c r="GS62" s="9">
        <v>23.940999999999999</v>
      </c>
      <c r="GT62" s="9">
        <v>9.6959999999999997</v>
      </c>
      <c r="GU62" s="9">
        <v>14.244</v>
      </c>
      <c r="GV62" s="9">
        <v>193.55500000000001</v>
      </c>
      <c r="GW62" s="9">
        <v>98.242999999999995</v>
      </c>
      <c r="GX62" s="9">
        <v>95.311000000000007</v>
      </c>
      <c r="GY62" s="9">
        <v>76.62</v>
      </c>
      <c r="GZ62" s="9">
        <v>52.304000000000002</v>
      </c>
      <c r="HA62" s="9">
        <v>24.315999999999999</v>
      </c>
      <c r="HB62" s="9">
        <v>116.934</v>
      </c>
      <c r="HC62" s="9">
        <v>45.939</v>
      </c>
      <c r="HD62" s="9">
        <v>70.995000000000005</v>
      </c>
      <c r="HE62" s="9">
        <v>90.728999999999999</v>
      </c>
      <c r="HF62" s="9">
        <v>63.570999999999998</v>
      </c>
      <c r="HG62" s="9">
        <v>27.158000000000001</v>
      </c>
      <c r="HH62" s="9">
        <v>128.499</v>
      </c>
      <c r="HI62" s="9">
        <v>49.917000000000002</v>
      </c>
      <c r="HJ62" s="9">
        <v>78.581999999999994</v>
      </c>
      <c r="HK62" s="9">
        <v>127.658</v>
      </c>
      <c r="HL62" s="9">
        <v>54.64</v>
      </c>
      <c r="HM62" s="9">
        <v>73.018000000000001</v>
      </c>
      <c r="HN62" s="9">
        <v>260.40100000000001</v>
      </c>
      <c r="HO62" s="9">
        <v>136.73599999999999</v>
      </c>
      <c r="HP62" s="9">
        <v>123.666</v>
      </c>
      <c r="HQ62" s="9">
        <v>161.18700000000001</v>
      </c>
      <c r="HR62" s="9">
        <v>105.139</v>
      </c>
      <c r="HS62" s="9">
        <v>56.046999999999997</v>
      </c>
      <c r="HT62" s="9">
        <v>99.215000000000003</v>
      </c>
      <c r="HU62" s="9">
        <v>31.597000000000001</v>
      </c>
      <c r="HV62" s="9">
        <v>67.617999999999995</v>
      </c>
      <c r="HW62" s="9">
        <v>41.475999999999999</v>
      </c>
      <c r="HX62" s="9">
        <v>20.062000000000001</v>
      </c>
      <c r="HY62" s="9">
        <v>21.413</v>
      </c>
      <c r="HZ62" s="9">
        <v>7.6760000000000002</v>
      </c>
      <c r="IA62" s="9">
        <v>4.2080000000000002</v>
      </c>
      <c r="IB62" s="9">
        <v>3.4670000000000001</v>
      </c>
      <c r="IC62" s="9">
        <v>1.804</v>
      </c>
      <c r="ID62" s="9">
        <v>1.581</v>
      </c>
      <c r="IE62" s="9">
        <v>0.223</v>
      </c>
      <c r="IF62" s="9">
        <v>1.462</v>
      </c>
      <c r="IG62" s="9">
        <v>1.2390000000000001</v>
      </c>
      <c r="IH62" s="9">
        <v>0.223</v>
      </c>
      <c r="II62" s="9">
        <v>0.34200000000000003</v>
      </c>
      <c r="IJ62" s="9">
        <v>0.34200000000000003</v>
      </c>
      <c r="IK62" s="9">
        <v>0</v>
      </c>
      <c r="IL62" s="9">
        <v>5.8710000000000004</v>
      </c>
      <c r="IM62" s="9">
        <v>2.6269999999999998</v>
      </c>
      <c r="IN62" s="9">
        <v>3.2440000000000002</v>
      </c>
      <c r="IO62" s="9">
        <v>37.420999999999999</v>
      </c>
      <c r="IP62" s="9">
        <v>17.59</v>
      </c>
      <c r="IQ62" s="9">
        <v>19.832000000000001</v>
      </c>
    </row>
    <row r="63" spans="1:251">
      <c r="A63" s="10">
        <v>43405</v>
      </c>
      <c r="B63" s="9">
        <v>1064.2660000000001</v>
      </c>
      <c r="C63" s="9">
        <v>1219.713</v>
      </c>
      <c r="D63" s="9">
        <v>388.512</v>
      </c>
      <c r="E63" s="9">
        <v>831.20100000000002</v>
      </c>
      <c r="F63" s="9">
        <v>562.702</v>
      </c>
      <c r="G63" s="9">
        <v>305.74900000000002</v>
      </c>
      <c r="H63" s="9">
        <v>256.95299999999997</v>
      </c>
      <c r="I63" s="9">
        <v>92.74</v>
      </c>
      <c r="J63" s="9">
        <v>54.246000000000002</v>
      </c>
      <c r="K63" s="9">
        <v>38.494</v>
      </c>
      <c r="L63" s="9">
        <v>35.484999999999999</v>
      </c>
      <c r="M63" s="9">
        <v>26.45</v>
      </c>
      <c r="N63" s="9">
        <v>9.0340000000000007</v>
      </c>
      <c r="O63" s="9">
        <v>19.204000000000001</v>
      </c>
      <c r="P63" s="9">
        <v>14.577999999999999</v>
      </c>
      <c r="Q63" s="9">
        <v>4.625</v>
      </c>
      <c r="R63" s="9">
        <v>16.280999999999999</v>
      </c>
      <c r="S63" s="9">
        <v>11.872</v>
      </c>
      <c r="T63" s="9">
        <v>4.4089999999999998</v>
      </c>
      <c r="U63" s="9">
        <v>57.255000000000003</v>
      </c>
      <c r="V63" s="9">
        <v>27.795999999999999</v>
      </c>
      <c r="W63" s="9">
        <v>29.46</v>
      </c>
      <c r="X63" s="9">
        <v>503.64</v>
      </c>
      <c r="Y63" s="9">
        <v>267.77999999999997</v>
      </c>
      <c r="Z63" s="9">
        <v>235.86099999999999</v>
      </c>
      <c r="AA63" s="9">
        <v>188.79599999999999</v>
      </c>
      <c r="AB63" s="9">
        <v>137.61600000000001</v>
      </c>
      <c r="AC63" s="9">
        <v>51.18</v>
      </c>
      <c r="AD63" s="9">
        <v>314.84399999999999</v>
      </c>
      <c r="AE63" s="9">
        <v>130.16399999999999</v>
      </c>
      <c r="AF63" s="9">
        <v>184.68</v>
      </c>
      <c r="AG63" s="9">
        <v>217.56100000000001</v>
      </c>
      <c r="AH63" s="9">
        <v>159.93199999999999</v>
      </c>
      <c r="AI63" s="9">
        <v>57.628999999999998</v>
      </c>
      <c r="AJ63" s="9">
        <v>345.14100000000002</v>
      </c>
      <c r="AK63" s="9">
        <v>145.81700000000001</v>
      </c>
      <c r="AL63" s="9">
        <v>199.32400000000001</v>
      </c>
      <c r="AM63" s="9">
        <v>334.048</v>
      </c>
      <c r="AN63" s="9">
        <v>144.74199999999999</v>
      </c>
      <c r="AO63" s="9">
        <v>189.30600000000001</v>
      </c>
      <c r="AP63" s="9">
        <v>3329.21</v>
      </c>
      <c r="AQ63" s="9">
        <v>1776.403</v>
      </c>
      <c r="AR63" s="9">
        <v>1552.807</v>
      </c>
      <c r="AS63" s="9">
        <v>2257.0859999999998</v>
      </c>
      <c r="AT63" s="9">
        <v>1439.7729999999999</v>
      </c>
      <c r="AU63" s="9">
        <v>817.31399999999996</v>
      </c>
      <c r="AV63" s="9">
        <v>1072.123</v>
      </c>
      <c r="AW63" s="9">
        <v>336.63</v>
      </c>
      <c r="AX63" s="9">
        <v>735.49300000000005</v>
      </c>
      <c r="AY63" s="9">
        <v>482.14</v>
      </c>
      <c r="AZ63" s="9">
        <v>252.803</v>
      </c>
      <c r="BA63" s="9">
        <v>229.33799999999999</v>
      </c>
      <c r="BB63" s="9">
        <v>83.396000000000001</v>
      </c>
      <c r="BC63" s="9">
        <v>49.848999999999997</v>
      </c>
      <c r="BD63" s="9">
        <v>33.545999999999999</v>
      </c>
      <c r="BE63" s="9">
        <v>32.970999999999997</v>
      </c>
      <c r="BF63" s="9">
        <v>25.327000000000002</v>
      </c>
      <c r="BG63" s="9">
        <v>7.6440000000000001</v>
      </c>
      <c r="BH63" s="9">
        <v>19.291</v>
      </c>
      <c r="BI63" s="9">
        <v>14.265000000000001</v>
      </c>
      <c r="BJ63" s="9">
        <v>5.0259999999999998</v>
      </c>
      <c r="BK63" s="9">
        <v>13.68</v>
      </c>
      <c r="BL63" s="9">
        <v>11.061999999999999</v>
      </c>
      <c r="BM63" s="9">
        <v>2.6179999999999999</v>
      </c>
      <c r="BN63" s="9">
        <v>50.423999999999999</v>
      </c>
      <c r="BO63" s="9">
        <v>24.521999999999998</v>
      </c>
      <c r="BP63" s="9">
        <v>25.902000000000001</v>
      </c>
      <c r="BQ63" s="9">
        <v>434.94200000000001</v>
      </c>
      <c r="BR63" s="9">
        <v>223.148</v>
      </c>
      <c r="BS63" s="9">
        <v>211.79400000000001</v>
      </c>
      <c r="BT63" s="9">
        <v>161.69399999999999</v>
      </c>
      <c r="BU63" s="9">
        <v>115.22</v>
      </c>
      <c r="BV63" s="9">
        <v>46.473999999999997</v>
      </c>
      <c r="BW63" s="9">
        <v>273.24900000000002</v>
      </c>
      <c r="BX63" s="9">
        <v>107.929</v>
      </c>
      <c r="BY63" s="9">
        <v>165.32</v>
      </c>
      <c r="BZ63" s="9">
        <v>184.78100000000001</v>
      </c>
      <c r="CA63" s="9">
        <v>133.24600000000001</v>
      </c>
      <c r="CB63" s="9">
        <v>51.534999999999997</v>
      </c>
      <c r="CC63" s="9">
        <v>297.36</v>
      </c>
      <c r="CD63" s="9">
        <v>119.557</v>
      </c>
      <c r="CE63" s="9">
        <v>177.803</v>
      </c>
      <c r="CF63" s="9">
        <v>292.54000000000002</v>
      </c>
      <c r="CG63" s="9">
        <v>122.194</v>
      </c>
      <c r="CH63" s="9">
        <v>170.346</v>
      </c>
      <c r="CI63" s="9">
        <v>2513.489</v>
      </c>
      <c r="CJ63" s="9">
        <v>1318.701</v>
      </c>
      <c r="CK63" s="9">
        <v>1194.787</v>
      </c>
      <c r="CL63" s="9">
        <v>1698.7760000000001</v>
      </c>
      <c r="CM63" s="9">
        <v>1061.963</v>
      </c>
      <c r="CN63" s="9">
        <v>636.81200000000001</v>
      </c>
      <c r="CO63" s="9">
        <v>814.71299999999997</v>
      </c>
      <c r="CP63" s="9">
        <v>256.738</v>
      </c>
      <c r="CQ63" s="9">
        <v>557.97500000000002</v>
      </c>
      <c r="CR63" s="9">
        <v>367.74599999999998</v>
      </c>
      <c r="CS63" s="9">
        <v>184.31299999999999</v>
      </c>
      <c r="CT63" s="9">
        <v>183.43299999999999</v>
      </c>
      <c r="CU63" s="9">
        <v>75.936999999999998</v>
      </c>
      <c r="CV63" s="9">
        <v>45.079000000000001</v>
      </c>
      <c r="CW63" s="9">
        <v>30.858000000000001</v>
      </c>
      <c r="CX63" s="9">
        <v>32.311999999999998</v>
      </c>
      <c r="CY63" s="9">
        <v>25.728999999999999</v>
      </c>
      <c r="CZ63" s="9">
        <v>6.5830000000000002</v>
      </c>
      <c r="DA63" s="9">
        <v>19.015000000000001</v>
      </c>
      <c r="DB63" s="9">
        <v>15.529</v>
      </c>
      <c r="DC63" s="9">
        <v>3.4849999999999999</v>
      </c>
      <c r="DD63" s="9">
        <v>13.298</v>
      </c>
      <c r="DE63" s="9">
        <v>10.199999999999999</v>
      </c>
      <c r="DF63" s="9">
        <v>3.0979999999999999</v>
      </c>
      <c r="DG63" s="9">
        <v>43.625</v>
      </c>
      <c r="DH63" s="9">
        <v>19.350000000000001</v>
      </c>
      <c r="DI63" s="9">
        <v>24.274999999999999</v>
      </c>
      <c r="DJ63" s="9">
        <v>319.18099999999998</v>
      </c>
      <c r="DK63" s="9">
        <v>153.59700000000001</v>
      </c>
      <c r="DL63" s="9">
        <v>165.584</v>
      </c>
      <c r="DM63" s="9">
        <v>94.465999999999994</v>
      </c>
      <c r="DN63" s="9">
        <v>67.247</v>
      </c>
      <c r="DO63" s="9">
        <v>27.219000000000001</v>
      </c>
      <c r="DP63" s="9">
        <v>224.715</v>
      </c>
      <c r="DQ63" s="9">
        <v>86.35</v>
      </c>
      <c r="DR63" s="9">
        <v>138.36600000000001</v>
      </c>
      <c r="DS63" s="9">
        <v>120.911</v>
      </c>
      <c r="DT63" s="9">
        <v>88.539000000000001</v>
      </c>
      <c r="DU63" s="9">
        <v>32.371000000000002</v>
      </c>
      <c r="DV63" s="9">
        <v>246.83500000000001</v>
      </c>
      <c r="DW63" s="9">
        <v>95.772999999999996</v>
      </c>
      <c r="DX63" s="9">
        <v>151.06200000000001</v>
      </c>
      <c r="DY63" s="9">
        <v>243.73</v>
      </c>
      <c r="DZ63" s="9">
        <v>101.879</v>
      </c>
      <c r="EA63" s="9">
        <v>141.851</v>
      </c>
      <c r="EB63" s="9">
        <v>854.18200000000002</v>
      </c>
      <c r="EC63" s="9">
        <v>448.77499999999998</v>
      </c>
      <c r="ED63" s="9">
        <v>405.40699999999998</v>
      </c>
      <c r="EE63" s="9">
        <v>558.80700000000002</v>
      </c>
      <c r="EF63" s="9">
        <v>365.40499999999997</v>
      </c>
      <c r="EG63" s="9">
        <v>193.40299999999999</v>
      </c>
      <c r="EH63" s="9">
        <v>295.375</v>
      </c>
      <c r="EI63" s="9">
        <v>83.370999999999995</v>
      </c>
      <c r="EJ63" s="9">
        <v>212.00399999999999</v>
      </c>
      <c r="EK63" s="9">
        <v>129.15899999999999</v>
      </c>
      <c r="EL63" s="9">
        <v>60.704999999999998</v>
      </c>
      <c r="EM63" s="9">
        <v>68.454999999999998</v>
      </c>
      <c r="EN63" s="9">
        <v>26.337</v>
      </c>
      <c r="EO63" s="9">
        <v>16.486999999999998</v>
      </c>
      <c r="EP63" s="9">
        <v>9.85</v>
      </c>
      <c r="EQ63" s="9">
        <v>11.085000000000001</v>
      </c>
      <c r="ER63" s="9">
        <v>9.15</v>
      </c>
      <c r="ES63" s="9">
        <v>1.9359999999999999</v>
      </c>
      <c r="ET63" s="9">
        <v>6.1710000000000003</v>
      </c>
      <c r="EU63" s="9">
        <v>4.7329999999999997</v>
      </c>
      <c r="EV63" s="9">
        <v>1.4370000000000001</v>
      </c>
      <c r="EW63" s="9">
        <v>4.915</v>
      </c>
      <c r="EX63" s="9">
        <v>4.4160000000000004</v>
      </c>
      <c r="EY63" s="9">
        <v>0.498</v>
      </c>
      <c r="EZ63" s="9">
        <v>15.252000000000001</v>
      </c>
      <c r="FA63" s="9">
        <v>7.3369999999999997</v>
      </c>
      <c r="FB63" s="9">
        <v>7.915</v>
      </c>
      <c r="FC63" s="9">
        <v>113.932</v>
      </c>
      <c r="FD63" s="9">
        <v>50.613999999999997</v>
      </c>
      <c r="FE63" s="9">
        <v>63.317999999999998</v>
      </c>
      <c r="FF63" s="9">
        <v>35.584000000000003</v>
      </c>
      <c r="FG63" s="9">
        <v>24.117000000000001</v>
      </c>
      <c r="FH63" s="9">
        <v>11.467000000000001</v>
      </c>
      <c r="FI63" s="9">
        <v>78.347999999999999</v>
      </c>
      <c r="FJ63" s="9">
        <v>26.495999999999999</v>
      </c>
      <c r="FK63" s="9">
        <v>51.850999999999999</v>
      </c>
      <c r="FL63" s="9">
        <v>44.32</v>
      </c>
      <c r="FM63" s="9">
        <v>31.879000000000001</v>
      </c>
      <c r="FN63" s="9">
        <v>12.441000000000001</v>
      </c>
      <c r="FO63" s="9">
        <v>84.838999999999999</v>
      </c>
      <c r="FP63" s="9">
        <v>28.824999999999999</v>
      </c>
      <c r="FQ63" s="9">
        <v>56.014000000000003</v>
      </c>
      <c r="FR63" s="9">
        <v>84.518000000000001</v>
      </c>
      <c r="FS63" s="9">
        <v>31.23</v>
      </c>
      <c r="FT63" s="9">
        <v>53.287999999999997</v>
      </c>
      <c r="FU63" s="9">
        <v>1371.3030000000001</v>
      </c>
      <c r="FV63" s="9">
        <v>742.61099999999999</v>
      </c>
      <c r="FW63" s="9">
        <v>628.69200000000001</v>
      </c>
      <c r="FX63" s="9">
        <v>956.86800000000005</v>
      </c>
      <c r="FY63" s="9">
        <v>627.00699999999995</v>
      </c>
      <c r="FZ63" s="9">
        <v>329.86099999999999</v>
      </c>
      <c r="GA63" s="9">
        <v>414.43400000000003</v>
      </c>
      <c r="GB63" s="9">
        <v>115.604</v>
      </c>
      <c r="GC63" s="9">
        <v>298.83100000000002</v>
      </c>
      <c r="GD63" s="9">
        <v>213.26</v>
      </c>
      <c r="GE63" s="9">
        <v>107.84099999999999</v>
      </c>
      <c r="GF63" s="9">
        <v>105.419</v>
      </c>
      <c r="GG63" s="9">
        <v>45.466999999999999</v>
      </c>
      <c r="GH63" s="9">
        <v>28.292000000000002</v>
      </c>
      <c r="GI63" s="9">
        <v>17.175000000000001</v>
      </c>
      <c r="GJ63" s="9">
        <v>24.152000000000001</v>
      </c>
      <c r="GK63" s="9">
        <v>18.384</v>
      </c>
      <c r="GL63" s="9">
        <v>5.7679999999999998</v>
      </c>
      <c r="GM63" s="9">
        <v>13.707000000000001</v>
      </c>
      <c r="GN63" s="9">
        <v>10.23</v>
      </c>
      <c r="GO63" s="9">
        <v>3.4769999999999999</v>
      </c>
      <c r="GP63" s="9">
        <v>10.445</v>
      </c>
      <c r="GQ63" s="9">
        <v>8.1530000000000005</v>
      </c>
      <c r="GR63" s="9">
        <v>2.2909999999999999</v>
      </c>
      <c r="GS63" s="9">
        <v>21.315000000000001</v>
      </c>
      <c r="GT63" s="9">
        <v>9.9079999999999995</v>
      </c>
      <c r="GU63" s="9">
        <v>11.407</v>
      </c>
      <c r="GV63" s="9">
        <v>186.27199999999999</v>
      </c>
      <c r="GW63" s="9">
        <v>91.234999999999999</v>
      </c>
      <c r="GX63" s="9">
        <v>95.037000000000006</v>
      </c>
      <c r="GY63" s="9">
        <v>70.132999999999996</v>
      </c>
      <c r="GZ63" s="9">
        <v>50.776000000000003</v>
      </c>
      <c r="HA63" s="9">
        <v>19.356000000000002</v>
      </c>
      <c r="HB63" s="9">
        <v>116.139</v>
      </c>
      <c r="HC63" s="9">
        <v>40.459000000000003</v>
      </c>
      <c r="HD63" s="9">
        <v>75.680999999999997</v>
      </c>
      <c r="HE63" s="9">
        <v>88.194999999999993</v>
      </c>
      <c r="HF63" s="9">
        <v>63.917000000000002</v>
      </c>
      <c r="HG63" s="9">
        <v>24.277999999999999</v>
      </c>
      <c r="HH63" s="9">
        <v>125.065</v>
      </c>
      <c r="HI63" s="9">
        <v>43.923999999999999</v>
      </c>
      <c r="HJ63" s="9">
        <v>81.141000000000005</v>
      </c>
      <c r="HK63" s="9">
        <v>129.846</v>
      </c>
      <c r="HL63" s="9">
        <v>50.689</v>
      </c>
      <c r="HM63" s="9">
        <v>79.156999999999996</v>
      </c>
      <c r="HN63" s="9">
        <v>259.00900000000001</v>
      </c>
      <c r="HO63" s="9">
        <v>135.74100000000001</v>
      </c>
      <c r="HP63" s="9">
        <v>123.26900000000001</v>
      </c>
      <c r="HQ63" s="9">
        <v>162.6</v>
      </c>
      <c r="HR63" s="9">
        <v>105.44799999999999</v>
      </c>
      <c r="HS63" s="9">
        <v>57.152999999999999</v>
      </c>
      <c r="HT63" s="9">
        <v>96.409000000000006</v>
      </c>
      <c r="HU63" s="9">
        <v>30.292999999999999</v>
      </c>
      <c r="HV63" s="9">
        <v>66.116</v>
      </c>
      <c r="HW63" s="9">
        <v>42.917000000000002</v>
      </c>
      <c r="HX63" s="9">
        <v>19.573</v>
      </c>
      <c r="HY63" s="9">
        <v>23.343</v>
      </c>
      <c r="HZ63" s="9">
        <v>8.6349999999999998</v>
      </c>
      <c r="IA63" s="9">
        <v>3.8319999999999999</v>
      </c>
      <c r="IB63" s="9">
        <v>4.8029999999999999</v>
      </c>
      <c r="IC63" s="9">
        <v>1.7649999999999999</v>
      </c>
      <c r="ID63" s="9">
        <v>1.109</v>
      </c>
      <c r="IE63" s="9">
        <v>0.65600000000000003</v>
      </c>
      <c r="IF63" s="9">
        <v>1.1499999999999999</v>
      </c>
      <c r="IG63" s="9">
        <v>0.68799999999999994</v>
      </c>
      <c r="IH63" s="9">
        <v>0.46100000000000002</v>
      </c>
      <c r="II63" s="9">
        <v>0.61499999999999999</v>
      </c>
      <c r="IJ63" s="9">
        <v>0.42</v>
      </c>
      <c r="IK63" s="9">
        <v>0.19500000000000001</v>
      </c>
      <c r="IL63" s="9">
        <v>6.8710000000000004</v>
      </c>
      <c r="IM63" s="9">
        <v>2.7240000000000002</v>
      </c>
      <c r="IN63" s="9">
        <v>4.1470000000000002</v>
      </c>
      <c r="IO63" s="9">
        <v>38.877000000000002</v>
      </c>
      <c r="IP63" s="9">
        <v>17.216000000000001</v>
      </c>
      <c r="IQ63" s="9">
        <v>21.661000000000001</v>
      </c>
    </row>
    <row r="64" spans="1:251">
      <c r="A64" s="10">
        <v>43435</v>
      </c>
      <c r="B64" s="9">
        <v>1071.76</v>
      </c>
      <c r="C64" s="9">
        <v>1253.9010000000001</v>
      </c>
      <c r="D64" s="9">
        <v>419.95499999999998</v>
      </c>
      <c r="E64" s="9">
        <v>833.94600000000003</v>
      </c>
      <c r="F64" s="9">
        <v>557.20899999999995</v>
      </c>
      <c r="G64" s="9">
        <v>305.66199999999998</v>
      </c>
      <c r="H64" s="9">
        <v>251.547</v>
      </c>
      <c r="I64" s="9">
        <v>103.235</v>
      </c>
      <c r="J64" s="9">
        <v>63.771999999999998</v>
      </c>
      <c r="K64" s="9">
        <v>39.463000000000001</v>
      </c>
      <c r="L64" s="9">
        <v>43.011000000000003</v>
      </c>
      <c r="M64" s="9">
        <v>34.625</v>
      </c>
      <c r="N64" s="9">
        <v>8.3870000000000005</v>
      </c>
      <c r="O64" s="9">
        <v>22.087</v>
      </c>
      <c r="P64" s="9">
        <v>16.594000000000001</v>
      </c>
      <c r="Q64" s="9">
        <v>5.492</v>
      </c>
      <c r="R64" s="9">
        <v>20.925000000000001</v>
      </c>
      <c r="S64" s="9">
        <v>18.03</v>
      </c>
      <c r="T64" s="9">
        <v>2.895</v>
      </c>
      <c r="U64" s="9">
        <v>60.222999999999999</v>
      </c>
      <c r="V64" s="9">
        <v>29.146999999999998</v>
      </c>
      <c r="W64" s="9">
        <v>31.076000000000001</v>
      </c>
      <c r="X64" s="9">
        <v>498.45100000000002</v>
      </c>
      <c r="Y64" s="9">
        <v>266.52499999999998</v>
      </c>
      <c r="Z64" s="9">
        <v>231.92599999999999</v>
      </c>
      <c r="AA64" s="9">
        <v>181.92099999999999</v>
      </c>
      <c r="AB64" s="9">
        <v>135.959</v>
      </c>
      <c r="AC64" s="9">
        <v>45.963000000000001</v>
      </c>
      <c r="AD64" s="9">
        <v>316.52999999999997</v>
      </c>
      <c r="AE64" s="9">
        <v>130.566</v>
      </c>
      <c r="AF64" s="9">
        <v>185.964</v>
      </c>
      <c r="AG64" s="9">
        <v>216.79599999999999</v>
      </c>
      <c r="AH64" s="9">
        <v>163.52699999999999</v>
      </c>
      <c r="AI64" s="9">
        <v>53.27</v>
      </c>
      <c r="AJ64" s="9">
        <v>340.41199999999998</v>
      </c>
      <c r="AK64" s="9">
        <v>142.136</v>
      </c>
      <c r="AL64" s="9">
        <v>198.27699999999999</v>
      </c>
      <c r="AM64" s="9">
        <v>338.61599999999999</v>
      </c>
      <c r="AN64" s="9">
        <v>147.16</v>
      </c>
      <c r="AO64" s="9">
        <v>191.45599999999999</v>
      </c>
      <c r="AP64" s="9">
        <v>3367.34</v>
      </c>
      <c r="AQ64" s="9">
        <v>1789.3589999999999</v>
      </c>
      <c r="AR64" s="9">
        <v>1577.981</v>
      </c>
      <c r="AS64" s="9">
        <v>2291.3209999999999</v>
      </c>
      <c r="AT64" s="9">
        <v>1447.4680000000001</v>
      </c>
      <c r="AU64" s="9">
        <v>843.85299999999995</v>
      </c>
      <c r="AV64" s="9">
        <v>1076.019</v>
      </c>
      <c r="AW64" s="9">
        <v>341.89100000000002</v>
      </c>
      <c r="AX64" s="9">
        <v>734.12800000000004</v>
      </c>
      <c r="AY64" s="9">
        <v>533.81100000000004</v>
      </c>
      <c r="AZ64" s="9">
        <v>269.983</v>
      </c>
      <c r="BA64" s="9">
        <v>263.82900000000001</v>
      </c>
      <c r="BB64" s="9">
        <v>91.025000000000006</v>
      </c>
      <c r="BC64" s="9">
        <v>43.883000000000003</v>
      </c>
      <c r="BD64" s="9">
        <v>47.142000000000003</v>
      </c>
      <c r="BE64" s="9">
        <v>35.662999999999997</v>
      </c>
      <c r="BF64" s="9">
        <v>24.181999999999999</v>
      </c>
      <c r="BG64" s="9">
        <v>11.481999999999999</v>
      </c>
      <c r="BH64" s="9">
        <v>16.352</v>
      </c>
      <c r="BI64" s="9">
        <v>10.115</v>
      </c>
      <c r="BJ64" s="9">
        <v>6.2370000000000001</v>
      </c>
      <c r="BK64" s="9">
        <v>19.311</v>
      </c>
      <c r="BL64" s="9">
        <v>14.066000000000001</v>
      </c>
      <c r="BM64" s="9">
        <v>5.2450000000000001</v>
      </c>
      <c r="BN64" s="9">
        <v>55.362000000000002</v>
      </c>
      <c r="BO64" s="9">
        <v>19.701000000000001</v>
      </c>
      <c r="BP64" s="9">
        <v>35.659999999999997</v>
      </c>
      <c r="BQ64" s="9">
        <v>485.57600000000002</v>
      </c>
      <c r="BR64" s="9">
        <v>247.12200000000001</v>
      </c>
      <c r="BS64" s="9">
        <v>238.45500000000001</v>
      </c>
      <c r="BT64" s="9">
        <v>187.47200000000001</v>
      </c>
      <c r="BU64" s="9">
        <v>126.486</v>
      </c>
      <c r="BV64" s="9">
        <v>60.984999999999999</v>
      </c>
      <c r="BW64" s="9">
        <v>298.10500000000002</v>
      </c>
      <c r="BX64" s="9">
        <v>120.63500000000001</v>
      </c>
      <c r="BY64" s="9">
        <v>177.46899999999999</v>
      </c>
      <c r="BZ64" s="9">
        <v>211.53800000000001</v>
      </c>
      <c r="CA64" s="9">
        <v>142.18199999999999</v>
      </c>
      <c r="CB64" s="9">
        <v>69.355999999999995</v>
      </c>
      <c r="CC64" s="9">
        <v>322.274</v>
      </c>
      <c r="CD64" s="9">
        <v>127.801</v>
      </c>
      <c r="CE64" s="9">
        <v>194.47300000000001</v>
      </c>
      <c r="CF64" s="9">
        <v>314.45600000000002</v>
      </c>
      <c r="CG64" s="9">
        <v>130.75</v>
      </c>
      <c r="CH64" s="9">
        <v>183.70599999999999</v>
      </c>
      <c r="CI64" s="9">
        <v>2539.962</v>
      </c>
      <c r="CJ64" s="9">
        <v>1339.164</v>
      </c>
      <c r="CK64" s="9">
        <v>1200.797</v>
      </c>
      <c r="CL64" s="9">
        <v>1766.095</v>
      </c>
      <c r="CM64" s="9">
        <v>1097.067</v>
      </c>
      <c r="CN64" s="9">
        <v>669.02800000000002</v>
      </c>
      <c r="CO64" s="9">
        <v>773.86699999999996</v>
      </c>
      <c r="CP64" s="9">
        <v>242.09800000000001</v>
      </c>
      <c r="CQ64" s="9">
        <v>531.76900000000001</v>
      </c>
      <c r="CR64" s="9">
        <v>388.68799999999999</v>
      </c>
      <c r="CS64" s="9">
        <v>188.017</v>
      </c>
      <c r="CT64" s="9">
        <v>200.67099999999999</v>
      </c>
      <c r="CU64" s="9">
        <v>69.344999999999999</v>
      </c>
      <c r="CV64" s="9">
        <v>35.622</v>
      </c>
      <c r="CW64" s="9">
        <v>33.722999999999999</v>
      </c>
      <c r="CX64" s="9">
        <v>30.614000000000001</v>
      </c>
      <c r="CY64" s="9">
        <v>22.32</v>
      </c>
      <c r="CZ64" s="9">
        <v>8.2940000000000005</v>
      </c>
      <c r="DA64" s="9">
        <v>17.669</v>
      </c>
      <c r="DB64" s="9">
        <v>12.853999999999999</v>
      </c>
      <c r="DC64" s="9">
        <v>4.8150000000000004</v>
      </c>
      <c r="DD64" s="9">
        <v>12.945</v>
      </c>
      <c r="DE64" s="9">
        <v>9.4659999999999993</v>
      </c>
      <c r="DF64" s="9">
        <v>3.48</v>
      </c>
      <c r="DG64" s="9">
        <v>38.731000000000002</v>
      </c>
      <c r="DH64" s="9">
        <v>13.302</v>
      </c>
      <c r="DI64" s="9">
        <v>25.428000000000001</v>
      </c>
      <c r="DJ64" s="9">
        <v>346.00799999999998</v>
      </c>
      <c r="DK64" s="9">
        <v>164.178</v>
      </c>
      <c r="DL64" s="9">
        <v>181.82900000000001</v>
      </c>
      <c r="DM64" s="9">
        <v>114.503</v>
      </c>
      <c r="DN64" s="9">
        <v>79.852000000000004</v>
      </c>
      <c r="DO64" s="9">
        <v>34.65</v>
      </c>
      <c r="DP64" s="9">
        <v>231.505</v>
      </c>
      <c r="DQ64" s="9">
        <v>84.325999999999993</v>
      </c>
      <c r="DR64" s="9">
        <v>147.179</v>
      </c>
      <c r="DS64" s="9">
        <v>137.761</v>
      </c>
      <c r="DT64" s="9">
        <v>97.287999999999997</v>
      </c>
      <c r="DU64" s="9">
        <v>40.472999999999999</v>
      </c>
      <c r="DV64" s="9">
        <v>250.92699999999999</v>
      </c>
      <c r="DW64" s="9">
        <v>90.728999999999999</v>
      </c>
      <c r="DX64" s="9">
        <v>160.19800000000001</v>
      </c>
      <c r="DY64" s="9">
        <v>249.17400000000001</v>
      </c>
      <c r="DZ64" s="9">
        <v>97.18</v>
      </c>
      <c r="EA64" s="9">
        <v>151.994</v>
      </c>
      <c r="EB64" s="9">
        <v>861.10599999999999</v>
      </c>
      <c r="EC64" s="9">
        <v>455.07900000000001</v>
      </c>
      <c r="ED64" s="9">
        <v>406.02699999999999</v>
      </c>
      <c r="EE64" s="9">
        <v>567.86599999999999</v>
      </c>
      <c r="EF64" s="9">
        <v>371.60399999999998</v>
      </c>
      <c r="EG64" s="9">
        <v>196.262</v>
      </c>
      <c r="EH64" s="9">
        <v>293.24</v>
      </c>
      <c r="EI64" s="9">
        <v>83.474999999999994</v>
      </c>
      <c r="EJ64" s="9">
        <v>209.76499999999999</v>
      </c>
      <c r="EK64" s="9">
        <v>129.25700000000001</v>
      </c>
      <c r="EL64" s="9">
        <v>61.811999999999998</v>
      </c>
      <c r="EM64" s="9">
        <v>67.444999999999993</v>
      </c>
      <c r="EN64" s="9">
        <v>26.922999999999998</v>
      </c>
      <c r="EO64" s="9">
        <v>12.73</v>
      </c>
      <c r="EP64" s="9">
        <v>14.193</v>
      </c>
      <c r="EQ64" s="9">
        <v>8.8710000000000004</v>
      </c>
      <c r="ER64" s="9">
        <v>6.0949999999999998</v>
      </c>
      <c r="ES64" s="9">
        <v>2.7759999999999998</v>
      </c>
      <c r="ET64" s="9">
        <v>4.5590000000000002</v>
      </c>
      <c r="EU64" s="9">
        <v>2.5299999999999998</v>
      </c>
      <c r="EV64" s="9">
        <v>2.0299999999999998</v>
      </c>
      <c r="EW64" s="9">
        <v>4.3120000000000003</v>
      </c>
      <c r="EX64" s="9">
        <v>3.5649999999999999</v>
      </c>
      <c r="EY64" s="9">
        <v>0.746</v>
      </c>
      <c r="EZ64" s="9">
        <v>18.050999999999998</v>
      </c>
      <c r="FA64" s="9">
        <v>6.6340000000000003</v>
      </c>
      <c r="FB64" s="9">
        <v>11.417</v>
      </c>
      <c r="FC64" s="9">
        <v>116.342</v>
      </c>
      <c r="FD64" s="9">
        <v>55.381999999999998</v>
      </c>
      <c r="FE64" s="9">
        <v>60.960999999999999</v>
      </c>
      <c r="FF64" s="9">
        <v>37.125999999999998</v>
      </c>
      <c r="FG64" s="9">
        <v>26.22</v>
      </c>
      <c r="FH64" s="9">
        <v>10.906000000000001</v>
      </c>
      <c r="FI64" s="9">
        <v>79.215999999999994</v>
      </c>
      <c r="FJ64" s="9">
        <v>29.161000000000001</v>
      </c>
      <c r="FK64" s="9">
        <v>50.055</v>
      </c>
      <c r="FL64" s="9">
        <v>42.326999999999998</v>
      </c>
      <c r="FM64" s="9">
        <v>30.266999999999999</v>
      </c>
      <c r="FN64" s="9">
        <v>12.058999999999999</v>
      </c>
      <c r="FO64" s="9">
        <v>86.93</v>
      </c>
      <c r="FP64" s="9">
        <v>31.544</v>
      </c>
      <c r="FQ64" s="9">
        <v>55.386000000000003</v>
      </c>
      <c r="FR64" s="9">
        <v>83.775999999999996</v>
      </c>
      <c r="FS64" s="9">
        <v>31.690999999999999</v>
      </c>
      <c r="FT64" s="9">
        <v>52.085000000000001</v>
      </c>
      <c r="FU64" s="9">
        <v>1367.4559999999999</v>
      </c>
      <c r="FV64" s="9">
        <v>741.73299999999995</v>
      </c>
      <c r="FW64" s="9">
        <v>625.72199999999998</v>
      </c>
      <c r="FX64" s="9">
        <v>947.97199999999998</v>
      </c>
      <c r="FY64" s="9">
        <v>622.25599999999997</v>
      </c>
      <c r="FZ64" s="9">
        <v>325.71600000000001</v>
      </c>
      <c r="GA64" s="9">
        <v>419.483</v>
      </c>
      <c r="GB64" s="9">
        <v>119.477</v>
      </c>
      <c r="GC64" s="9">
        <v>300.00599999999997</v>
      </c>
      <c r="GD64" s="9">
        <v>216.822</v>
      </c>
      <c r="GE64" s="9">
        <v>110.53</v>
      </c>
      <c r="GF64" s="9">
        <v>106.292</v>
      </c>
      <c r="GG64" s="9">
        <v>33.057000000000002</v>
      </c>
      <c r="GH64" s="9">
        <v>19.294</v>
      </c>
      <c r="GI64" s="9">
        <v>13.763</v>
      </c>
      <c r="GJ64" s="9">
        <v>13.009</v>
      </c>
      <c r="GK64" s="9">
        <v>9.9760000000000009</v>
      </c>
      <c r="GL64" s="9">
        <v>3.0329999999999999</v>
      </c>
      <c r="GM64" s="9">
        <v>7.41</v>
      </c>
      <c r="GN64" s="9">
        <v>5.5590000000000002</v>
      </c>
      <c r="GO64" s="9">
        <v>1.851</v>
      </c>
      <c r="GP64" s="9">
        <v>5.6</v>
      </c>
      <c r="GQ64" s="9">
        <v>4.4169999999999998</v>
      </c>
      <c r="GR64" s="9">
        <v>1.1819999999999999</v>
      </c>
      <c r="GS64" s="9">
        <v>20.047000000000001</v>
      </c>
      <c r="GT64" s="9">
        <v>9.3170000000000002</v>
      </c>
      <c r="GU64" s="9">
        <v>10.73</v>
      </c>
      <c r="GV64" s="9">
        <v>198.86500000000001</v>
      </c>
      <c r="GW64" s="9">
        <v>99.352999999999994</v>
      </c>
      <c r="GX64" s="9">
        <v>99.510999999999996</v>
      </c>
      <c r="GY64" s="9">
        <v>63.734000000000002</v>
      </c>
      <c r="GZ64" s="9">
        <v>46.777999999999999</v>
      </c>
      <c r="HA64" s="9">
        <v>16.954999999999998</v>
      </c>
      <c r="HB64" s="9">
        <v>135.131</v>
      </c>
      <c r="HC64" s="9">
        <v>52.575000000000003</v>
      </c>
      <c r="HD64" s="9">
        <v>82.555999999999997</v>
      </c>
      <c r="HE64" s="9">
        <v>73.671000000000006</v>
      </c>
      <c r="HF64" s="9">
        <v>53.975000000000001</v>
      </c>
      <c r="HG64" s="9">
        <v>19.696000000000002</v>
      </c>
      <c r="HH64" s="9">
        <v>143.15199999999999</v>
      </c>
      <c r="HI64" s="9">
        <v>56.555</v>
      </c>
      <c r="HJ64" s="9">
        <v>86.596000000000004</v>
      </c>
      <c r="HK64" s="9">
        <v>142.541</v>
      </c>
      <c r="HL64" s="9">
        <v>58.134</v>
      </c>
      <c r="HM64" s="9">
        <v>84.406999999999996</v>
      </c>
      <c r="HN64" s="9">
        <v>259.67099999999999</v>
      </c>
      <c r="HO64" s="9">
        <v>137.375</v>
      </c>
      <c r="HP64" s="9">
        <v>122.29600000000001</v>
      </c>
      <c r="HQ64" s="9">
        <v>162.91399999999999</v>
      </c>
      <c r="HR64" s="9">
        <v>106.997</v>
      </c>
      <c r="HS64" s="9">
        <v>55.917000000000002</v>
      </c>
      <c r="HT64" s="9">
        <v>96.757000000000005</v>
      </c>
      <c r="HU64" s="9">
        <v>30.376999999999999</v>
      </c>
      <c r="HV64" s="9">
        <v>66.379000000000005</v>
      </c>
      <c r="HW64" s="9">
        <v>42.302</v>
      </c>
      <c r="HX64" s="9">
        <v>19.998000000000001</v>
      </c>
      <c r="HY64" s="9">
        <v>22.303999999999998</v>
      </c>
      <c r="HZ64" s="9">
        <v>7.2640000000000002</v>
      </c>
      <c r="IA64" s="9">
        <v>3.7429999999999999</v>
      </c>
      <c r="IB64" s="9">
        <v>3.5209999999999999</v>
      </c>
      <c r="IC64" s="9">
        <v>2</v>
      </c>
      <c r="ID64" s="9">
        <v>1.889</v>
      </c>
      <c r="IE64" s="9">
        <v>0.11</v>
      </c>
      <c r="IF64" s="9">
        <v>1.175</v>
      </c>
      <c r="IG64" s="9">
        <v>1.175</v>
      </c>
      <c r="IH64" s="9">
        <v>0</v>
      </c>
      <c r="II64" s="9">
        <v>0.82399999999999995</v>
      </c>
      <c r="IJ64" s="9">
        <v>0.71399999999999997</v>
      </c>
      <c r="IK64" s="9">
        <v>0.11</v>
      </c>
      <c r="IL64" s="9">
        <v>5.2640000000000002</v>
      </c>
      <c r="IM64" s="9">
        <v>1.853</v>
      </c>
      <c r="IN64" s="9">
        <v>3.411</v>
      </c>
      <c r="IO64" s="9">
        <v>38.363</v>
      </c>
      <c r="IP64" s="9">
        <v>17.402999999999999</v>
      </c>
      <c r="IQ64" s="9">
        <v>20.960999999999999</v>
      </c>
    </row>
    <row r="65" spans="1:251">
      <c r="A65" s="10">
        <v>43466</v>
      </c>
      <c r="B65" s="9">
        <v>1066.7270000000001</v>
      </c>
      <c r="C65" s="9">
        <v>1212.854</v>
      </c>
      <c r="D65" s="9">
        <v>387.762</v>
      </c>
      <c r="E65" s="9">
        <v>825.09199999999998</v>
      </c>
      <c r="F65" s="9">
        <v>585.41600000000005</v>
      </c>
      <c r="G65" s="9">
        <v>318.63400000000001</v>
      </c>
      <c r="H65" s="9">
        <v>266.78300000000002</v>
      </c>
      <c r="I65" s="9">
        <v>117.191</v>
      </c>
      <c r="J65" s="9">
        <v>67.034999999999997</v>
      </c>
      <c r="K65" s="9">
        <v>50.155999999999999</v>
      </c>
      <c r="L65" s="9">
        <v>50.871000000000002</v>
      </c>
      <c r="M65" s="9">
        <v>35.442</v>
      </c>
      <c r="N65" s="9">
        <v>15.429</v>
      </c>
      <c r="O65" s="9">
        <v>25.626000000000001</v>
      </c>
      <c r="P65" s="9">
        <v>16.454999999999998</v>
      </c>
      <c r="Q65" s="9">
        <v>9.1709999999999994</v>
      </c>
      <c r="R65" s="9">
        <v>25.245000000000001</v>
      </c>
      <c r="S65" s="9">
        <v>18.986999999999998</v>
      </c>
      <c r="T65" s="9">
        <v>6.258</v>
      </c>
      <c r="U65" s="9">
        <v>66.319999999999993</v>
      </c>
      <c r="V65" s="9">
        <v>31.593</v>
      </c>
      <c r="W65" s="9">
        <v>34.726999999999997</v>
      </c>
      <c r="X65" s="9">
        <v>511.91399999999999</v>
      </c>
      <c r="Y65" s="9">
        <v>274.74599999999998</v>
      </c>
      <c r="Z65" s="9">
        <v>237.16800000000001</v>
      </c>
      <c r="AA65" s="9">
        <v>207.13900000000001</v>
      </c>
      <c r="AB65" s="9">
        <v>155.43899999999999</v>
      </c>
      <c r="AC65" s="9">
        <v>51.7</v>
      </c>
      <c r="AD65" s="9">
        <v>304.77499999999998</v>
      </c>
      <c r="AE65" s="9">
        <v>119.307</v>
      </c>
      <c r="AF65" s="9">
        <v>185.46799999999999</v>
      </c>
      <c r="AG65" s="9">
        <v>247.83799999999999</v>
      </c>
      <c r="AH65" s="9">
        <v>182.964</v>
      </c>
      <c r="AI65" s="9">
        <v>64.873999999999995</v>
      </c>
      <c r="AJ65" s="9">
        <v>337.57799999999997</v>
      </c>
      <c r="AK65" s="9">
        <v>135.66999999999999</v>
      </c>
      <c r="AL65" s="9">
        <v>201.90799999999999</v>
      </c>
      <c r="AM65" s="9">
        <v>330.40100000000001</v>
      </c>
      <c r="AN65" s="9">
        <v>135.762</v>
      </c>
      <c r="AO65" s="9">
        <v>194.63900000000001</v>
      </c>
      <c r="AP65" s="9">
        <v>3300.194</v>
      </c>
      <c r="AQ65" s="9">
        <v>1771.6210000000001</v>
      </c>
      <c r="AR65" s="9">
        <v>1528.5730000000001</v>
      </c>
      <c r="AS65" s="9">
        <v>2262.902</v>
      </c>
      <c r="AT65" s="9">
        <v>1443.2660000000001</v>
      </c>
      <c r="AU65" s="9">
        <v>819.63599999999997</v>
      </c>
      <c r="AV65" s="9">
        <v>1037.2919999999999</v>
      </c>
      <c r="AW65" s="9">
        <v>328.35500000000002</v>
      </c>
      <c r="AX65" s="9">
        <v>708.93700000000001</v>
      </c>
      <c r="AY65" s="9">
        <v>517.24800000000005</v>
      </c>
      <c r="AZ65" s="9">
        <v>262.15199999999999</v>
      </c>
      <c r="BA65" s="9">
        <v>255.096</v>
      </c>
      <c r="BB65" s="9">
        <v>134.38800000000001</v>
      </c>
      <c r="BC65" s="9">
        <v>76.340999999999994</v>
      </c>
      <c r="BD65" s="9">
        <v>58.045999999999999</v>
      </c>
      <c r="BE65" s="9">
        <v>58.042000000000002</v>
      </c>
      <c r="BF65" s="9">
        <v>45.026000000000003</v>
      </c>
      <c r="BG65" s="9">
        <v>13.016</v>
      </c>
      <c r="BH65" s="9">
        <v>27.186</v>
      </c>
      <c r="BI65" s="9">
        <v>18.882000000000001</v>
      </c>
      <c r="BJ65" s="9">
        <v>8.3040000000000003</v>
      </c>
      <c r="BK65" s="9">
        <v>30.856000000000002</v>
      </c>
      <c r="BL65" s="9">
        <v>26.143999999999998</v>
      </c>
      <c r="BM65" s="9">
        <v>4.7119999999999997</v>
      </c>
      <c r="BN65" s="9">
        <v>76.346000000000004</v>
      </c>
      <c r="BO65" s="9">
        <v>31.315000000000001</v>
      </c>
      <c r="BP65" s="9">
        <v>45.03</v>
      </c>
      <c r="BQ65" s="9">
        <v>437.36599999999999</v>
      </c>
      <c r="BR65" s="9">
        <v>213.21199999999999</v>
      </c>
      <c r="BS65" s="9">
        <v>224.154</v>
      </c>
      <c r="BT65" s="9">
        <v>165.58</v>
      </c>
      <c r="BU65" s="9">
        <v>118.06399999999999</v>
      </c>
      <c r="BV65" s="9">
        <v>47.515999999999998</v>
      </c>
      <c r="BW65" s="9">
        <v>271.786</v>
      </c>
      <c r="BX65" s="9">
        <v>95.147999999999996</v>
      </c>
      <c r="BY65" s="9">
        <v>176.63800000000001</v>
      </c>
      <c r="BZ65" s="9">
        <v>208.94499999999999</v>
      </c>
      <c r="CA65" s="9">
        <v>151.345</v>
      </c>
      <c r="CB65" s="9">
        <v>57.600999999999999</v>
      </c>
      <c r="CC65" s="9">
        <v>308.303</v>
      </c>
      <c r="CD65" s="9">
        <v>110.807</v>
      </c>
      <c r="CE65" s="9">
        <v>197.49600000000001</v>
      </c>
      <c r="CF65" s="9">
        <v>298.97199999999998</v>
      </c>
      <c r="CG65" s="9">
        <v>114.03</v>
      </c>
      <c r="CH65" s="9">
        <v>184.94200000000001</v>
      </c>
      <c r="CI65" s="9">
        <v>2464.7289999999998</v>
      </c>
      <c r="CJ65" s="9">
        <v>1305.549</v>
      </c>
      <c r="CK65" s="9">
        <v>1159.18</v>
      </c>
      <c r="CL65" s="9">
        <v>1730.2380000000001</v>
      </c>
      <c r="CM65" s="9">
        <v>1076.5139999999999</v>
      </c>
      <c r="CN65" s="9">
        <v>653.72500000000002</v>
      </c>
      <c r="CO65" s="9">
        <v>734.49</v>
      </c>
      <c r="CP65" s="9">
        <v>229.035</v>
      </c>
      <c r="CQ65" s="9">
        <v>505.45499999999998</v>
      </c>
      <c r="CR65" s="9">
        <v>372.88600000000002</v>
      </c>
      <c r="CS65" s="9">
        <v>197.952</v>
      </c>
      <c r="CT65" s="9">
        <v>174.934</v>
      </c>
      <c r="CU65" s="9">
        <v>88.033000000000001</v>
      </c>
      <c r="CV65" s="9">
        <v>61.167999999999999</v>
      </c>
      <c r="CW65" s="9">
        <v>26.864999999999998</v>
      </c>
      <c r="CX65" s="9">
        <v>43.097999999999999</v>
      </c>
      <c r="CY65" s="9">
        <v>37.341999999999999</v>
      </c>
      <c r="CZ65" s="9">
        <v>5.7560000000000002</v>
      </c>
      <c r="DA65" s="9">
        <v>20.654</v>
      </c>
      <c r="DB65" s="9">
        <v>17.722999999999999</v>
      </c>
      <c r="DC65" s="9">
        <v>2.931</v>
      </c>
      <c r="DD65" s="9">
        <v>22.443999999999999</v>
      </c>
      <c r="DE65" s="9">
        <v>19.619</v>
      </c>
      <c r="DF65" s="9">
        <v>2.8250000000000002</v>
      </c>
      <c r="DG65" s="9">
        <v>44.933999999999997</v>
      </c>
      <c r="DH65" s="9">
        <v>23.824999999999999</v>
      </c>
      <c r="DI65" s="9">
        <v>21.109000000000002</v>
      </c>
      <c r="DJ65" s="9">
        <v>320.28899999999999</v>
      </c>
      <c r="DK65" s="9">
        <v>157.697</v>
      </c>
      <c r="DL65" s="9">
        <v>162.59200000000001</v>
      </c>
      <c r="DM65" s="9">
        <v>103.455</v>
      </c>
      <c r="DN65" s="9">
        <v>72.528000000000006</v>
      </c>
      <c r="DO65" s="9">
        <v>30.927</v>
      </c>
      <c r="DP65" s="9">
        <v>216.834</v>
      </c>
      <c r="DQ65" s="9">
        <v>85.168999999999997</v>
      </c>
      <c r="DR65" s="9">
        <v>131.66499999999999</v>
      </c>
      <c r="DS65" s="9">
        <v>137.22900000000001</v>
      </c>
      <c r="DT65" s="9">
        <v>103.002</v>
      </c>
      <c r="DU65" s="9">
        <v>34.228000000000002</v>
      </c>
      <c r="DV65" s="9">
        <v>235.65600000000001</v>
      </c>
      <c r="DW65" s="9">
        <v>94.95</v>
      </c>
      <c r="DX65" s="9">
        <v>140.70699999999999</v>
      </c>
      <c r="DY65" s="9">
        <v>237.489</v>
      </c>
      <c r="DZ65" s="9">
        <v>102.892</v>
      </c>
      <c r="EA65" s="9">
        <v>134.596</v>
      </c>
      <c r="EB65" s="9">
        <v>840.87099999999998</v>
      </c>
      <c r="EC65" s="9">
        <v>453.041</v>
      </c>
      <c r="ED65" s="9">
        <v>387.82900000000001</v>
      </c>
      <c r="EE65" s="9">
        <v>559.15599999999995</v>
      </c>
      <c r="EF65" s="9">
        <v>371.50099999999998</v>
      </c>
      <c r="EG65" s="9">
        <v>187.655</v>
      </c>
      <c r="EH65" s="9">
        <v>281.714</v>
      </c>
      <c r="EI65" s="9">
        <v>81.540000000000006</v>
      </c>
      <c r="EJ65" s="9">
        <v>200.17400000000001</v>
      </c>
      <c r="EK65" s="9">
        <v>139.18700000000001</v>
      </c>
      <c r="EL65" s="9">
        <v>72.143000000000001</v>
      </c>
      <c r="EM65" s="9">
        <v>67.043000000000006</v>
      </c>
      <c r="EN65" s="9">
        <v>32.548999999999999</v>
      </c>
      <c r="EO65" s="9">
        <v>19.213999999999999</v>
      </c>
      <c r="EP65" s="9">
        <v>13.335000000000001</v>
      </c>
      <c r="EQ65" s="9">
        <v>13.007</v>
      </c>
      <c r="ER65" s="9">
        <v>10.504</v>
      </c>
      <c r="ES65" s="9">
        <v>2.5030000000000001</v>
      </c>
      <c r="ET65" s="9">
        <v>5.117</v>
      </c>
      <c r="EU65" s="9">
        <v>3.3740000000000001</v>
      </c>
      <c r="EV65" s="9">
        <v>1.7430000000000001</v>
      </c>
      <c r="EW65" s="9">
        <v>7.89</v>
      </c>
      <c r="EX65" s="9">
        <v>7.13</v>
      </c>
      <c r="EY65" s="9">
        <v>0.76</v>
      </c>
      <c r="EZ65" s="9">
        <v>19.541</v>
      </c>
      <c r="FA65" s="9">
        <v>8.7100000000000009</v>
      </c>
      <c r="FB65" s="9">
        <v>10.832000000000001</v>
      </c>
      <c r="FC65" s="9">
        <v>121.819</v>
      </c>
      <c r="FD65" s="9">
        <v>61.64</v>
      </c>
      <c r="FE65" s="9">
        <v>60.179000000000002</v>
      </c>
      <c r="FF65" s="9">
        <v>41.654000000000003</v>
      </c>
      <c r="FG65" s="9">
        <v>30.835999999999999</v>
      </c>
      <c r="FH65" s="9">
        <v>10.818</v>
      </c>
      <c r="FI65" s="9">
        <v>80.165000000000006</v>
      </c>
      <c r="FJ65" s="9">
        <v>30.803999999999998</v>
      </c>
      <c r="FK65" s="9">
        <v>49.360999999999997</v>
      </c>
      <c r="FL65" s="9">
        <v>50.662999999999997</v>
      </c>
      <c r="FM65" s="9">
        <v>38.03</v>
      </c>
      <c r="FN65" s="9">
        <v>12.632999999999999</v>
      </c>
      <c r="FO65" s="9">
        <v>88.522999999999996</v>
      </c>
      <c r="FP65" s="9">
        <v>34.113</v>
      </c>
      <c r="FQ65" s="9">
        <v>54.41</v>
      </c>
      <c r="FR65" s="9">
        <v>85.281999999999996</v>
      </c>
      <c r="FS65" s="9">
        <v>34.179000000000002</v>
      </c>
      <c r="FT65" s="9">
        <v>51.103999999999999</v>
      </c>
      <c r="FU65" s="9">
        <v>1343.5540000000001</v>
      </c>
      <c r="FV65" s="9">
        <v>733.95299999999997</v>
      </c>
      <c r="FW65" s="9">
        <v>609.601</v>
      </c>
      <c r="FX65" s="9">
        <v>939.09699999999998</v>
      </c>
      <c r="FY65" s="9">
        <v>615.649</v>
      </c>
      <c r="FZ65" s="9">
        <v>323.44900000000001</v>
      </c>
      <c r="GA65" s="9">
        <v>404.45699999999999</v>
      </c>
      <c r="GB65" s="9">
        <v>118.304</v>
      </c>
      <c r="GC65" s="9">
        <v>286.15300000000002</v>
      </c>
      <c r="GD65" s="9">
        <v>225.48</v>
      </c>
      <c r="GE65" s="9">
        <v>121.381</v>
      </c>
      <c r="GF65" s="9">
        <v>104.099</v>
      </c>
      <c r="GG65" s="9">
        <v>40.840000000000003</v>
      </c>
      <c r="GH65" s="9">
        <v>26.425000000000001</v>
      </c>
      <c r="GI65" s="9">
        <v>14.416</v>
      </c>
      <c r="GJ65" s="9">
        <v>20.957000000000001</v>
      </c>
      <c r="GK65" s="9">
        <v>17.870999999999999</v>
      </c>
      <c r="GL65" s="9">
        <v>3.0859999999999999</v>
      </c>
      <c r="GM65" s="9">
        <v>12.725</v>
      </c>
      <c r="GN65" s="9">
        <v>9.9979999999999993</v>
      </c>
      <c r="GO65" s="9">
        <v>2.7269999999999999</v>
      </c>
      <c r="GP65" s="9">
        <v>8.2319999999999993</v>
      </c>
      <c r="GQ65" s="9">
        <v>7.8730000000000002</v>
      </c>
      <c r="GR65" s="9">
        <v>0.35899999999999999</v>
      </c>
      <c r="GS65" s="9">
        <v>19.882999999999999</v>
      </c>
      <c r="GT65" s="9">
        <v>8.5540000000000003</v>
      </c>
      <c r="GU65" s="9">
        <v>11.329000000000001</v>
      </c>
      <c r="GV65" s="9">
        <v>201.71899999999999</v>
      </c>
      <c r="GW65" s="9">
        <v>105.69499999999999</v>
      </c>
      <c r="GX65" s="9">
        <v>96.024000000000001</v>
      </c>
      <c r="GY65" s="9">
        <v>74.738</v>
      </c>
      <c r="GZ65" s="9">
        <v>56.109000000000002</v>
      </c>
      <c r="HA65" s="9">
        <v>18.629000000000001</v>
      </c>
      <c r="HB65" s="9">
        <v>126.98099999999999</v>
      </c>
      <c r="HC65" s="9">
        <v>49.585000000000001</v>
      </c>
      <c r="HD65" s="9">
        <v>77.394999999999996</v>
      </c>
      <c r="HE65" s="9">
        <v>90.247</v>
      </c>
      <c r="HF65" s="9">
        <v>69.120999999999995</v>
      </c>
      <c r="HG65" s="9">
        <v>21.126000000000001</v>
      </c>
      <c r="HH65" s="9">
        <v>135.233</v>
      </c>
      <c r="HI65" s="9">
        <v>52.26</v>
      </c>
      <c r="HJ65" s="9">
        <v>82.972999999999999</v>
      </c>
      <c r="HK65" s="9">
        <v>139.70599999999999</v>
      </c>
      <c r="HL65" s="9">
        <v>59.582999999999998</v>
      </c>
      <c r="HM65" s="9">
        <v>80.123000000000005</v>
      </c>
      <c r="HN65" s="9">
        <v>255.99700000000001</v>
      </c>
      <c r="HO65" s="9">
        <v>135.79300000000001</v>
      </c>
      <c r="HP65" s="9">
        <v>120.20399999999999</v>
      </c>
      <c r="HQ65" s="9">
        <v>160.71199999999999</v>
      </c>
      <c r="HR65" s="9">
        <v>104.351</v>
      </c>
      <c r="HS65" s="9">
        <v>56.36</v>
      </c>
      <c r="HT65" s="9">
        <v>95.284999999999997</v>
      </c>
      <c r="HU65" s="9">
        <v>31.442</v>
      </c>
      <c r="HV65" s="9">
        <v>63.844000000000001</v>
      </c>
      <c r="HW65" s="9">
        <v>41.866</v>
      </c>
      <c r="HX65" s="9">
        <v>21.026</v>
      </c>
      <c r="HY65" s="9">
        <v>20.84</v>
      </c>
      <c r="HZ65" s="9">
        <v>8.9390000000000001</v>
      </c>
      <c r="IA65" s="9">
        <v>5.0430000000000001</v>
      </c>
      <c r="IB65" s="9">
        <v>3.8959999999999999</v>
      </c>
      <c r="IC65" s="9">
        <v>2.0569999999999999</v>
      </c>
      <c r="ID65" s="9">
        <v>1.6890000000000001</v>
      </c>
      <c r="IE65" s="9">
        <v>0.36799999999999999</v>
      </c>
      <c r="IF65" s="9">
        <v>1.385</v>
      </c>
      <c r="IG65" s="9">
        <v>1.0169999999999999</v>
      </c>
      <c r="IH65" s="9">
        <v>0.36799999999999999</v>
      </c>
      <c r="II65" s="9">
        <v>0.67300000000000004</v>
      </c>
      <c r="IJ65" s="9">
        <v>0.67300000000000004</v>
      </c>
      <c r="IK65" s="9">
        <v>0</v>
      </c>
      <c r="IL65" s="9">
        <v>6.8810000000000002</v>
      </c>
      <c r="IM65" s="9">
        <v>3.3540000000000001</v>
      </c>
      <c r="IN65" s="9">
        <v>3.528</v>
      </c>
      <c r="IO65" s="9">
        <v>36.433</v>
      </c>
      <c r="IP65" s="9">
        <v>18.288</v>
      </c>
      <c r="IQ65" s="9">
        <v>18.145</v>
      </c>
    </row>
    <row r="66" spans="1:251">
      <c r="A66" s="10">
        <v>43497</v>
      </c>
      <c r="B66" s="9">
        <v>1080.2639999999999</v>
      </c>
      <c r="C66" s="9">
        <v>1242.4860000000001</v>
      </c>
      <c r="D66" s="9">
        <v>415.68200000000002</v>
      </c>
      <c r="E66" s="9">
        <v>826.80399999999997</v>
      </c>
      <c r="F66" s="9">
        <v>526.22199999999998</v>
      </c>
      <c r="G66" s="9">
        <v>283.685</v>
      </c>
      <c r="H66" s="9">
        <v>242.53700000000001</v>
      </c>
      <c r="I66" s="9">
        <v>107.152</v>
      </c>
      <c r="J66" s="9">
        <v>57.408999999999999</v>
      </c>
      <c r="K66" s="9">
        <v>49.741999999999997</v>
      </c>
      <c r="L66" s="9">
        <v>42.744</v>
      </c>
      <c r="M66" s="9">
        <v>28.99</v>
      </c>
      <c r="N66" s="9">
        <v>13.755000000000001</v>
      </c>
      <c r="O66" s="9">
        <v>29.256</v>
      </c>
      <c r="P66" s="9">
        <v>18.943999999999999</v>
      </c>
      <c r="Q66" s="9">
        <v>10.311999999999999</v>
      </c>
      <c r="R66" s="9">
        <v>13.488</v>
      </c>
      <c r="S66" s="9">
        <v>10.045999999999999</v>
      </c>
      <c r="T66" s="9">
        <v>3.4420000000000002</v>
      </c>
      <c r="U66" s="9">
        <v>64.408000000000001</v>
      </c>
      <c r="V66" s="9">
        <v>28.42</v>
      </c>
      <c r="W66" s="9">
        <v>35.988</v>
      </c>
      <c r="X66" s="9">
        <v>467.31599999999997</v>
      </c>
      <c r="Y66" s="9">
        <v>247.72</v>
      </c>
      <c r="Z66" s="9">
        <v>219.59700000000001</v>
      </c>
      <c r="AA66" s="9">
        <v>179.267</v>
      </c>
      <c r="AB66" s="9">
        <v>130.13900000000001</v>
      </c>
      <c r="AC66" s="9">
        <v>49.128</v>
      </c>
      <c r="AD66" s="9">
        <v>288.04899999999998</v>
      </c>
      <c r="AE66" s="9">
        <v>117.58</v>
      </c>
      <c r="AF66" s="9">
        <v>170.46899999999999</v>
      </c>
      <c r="AG66" s="9">
        <v>211.94499999999999</v>
      </c>
      <c r="AH66" s="9">
        <v>152.46199999999999</v>
      </c>
      <c r="AI66" s="9">
        <v>59.482999999999997</v>
      </c>
      <c r="AJ66" s="9">
        <v>314.27699999999999</v>
      </c>
      <c r="AK66" s="9">
        <v>131.22300000000001</v>
      </c>
      <c r="AL66" s="9">
        <v>183.054</v>
      </c>
      <c r="AM66" s="9">
        <v>317.30500000000001</v>
      </c>
      <c r="AN66" s="9">
        <v>136.524</v>
      </c>
      <c r="AO66" s="9">
        <v>180.78100000000001</v>
      </c>
      <c r="AP66" s="9">
        <v>3359.5430000000001</v>
      </c>
      <c r="AQ66" s="9">
        <v>1792.8620000000001</v>
      </c>
      <c r="AR66" s="9">
        <v>1566.681</v>
      </c>
      <c r="AS66" s="9">
        <v>2307.364</v>
      </c>
      <c r="AT66" s="9">
        <v>1469.75</v>
      </c>
      <c r="AU66" s="9">
        <v>837.61300000000006</v>
      </c>
      <c r="AV66" s="9">
        <v>1052.18</v>
      </c>
      <c r="AW66" s="9">
        <v>323.11200000000002</v>
      </c>
      <c r="AX66" s="9">
        <v>729.06799999999998</v>
      </c>
      <c r="AY66" s="9">
        <v>481.34300000000002</v>
      </c>
      <c r="AZ66" s="9">
        <v>245.928</v>
      </c>
      <c r="BA66" s="9">
        <v>235.41499999999999</v>
      </c>
      <c r="BB66" s="9">
        <v>97.741</v>
      </c>
      <c r="BC66" s="9">
        <v>56.344999999999999</v>
      </c>
      <c r="BD66" s="9">
        <v>41.396000000000001</v>
      </c>
      <c r="BE66" s="9">
        <v>35.590000000000003</v>
      </c>
      <c r="BF66" s="9">
        <v>27.881</v>
      </c>
      <c r="BG66" s="9">
        <v>7.7080000000000002</v>
      </c>
      <c r="BH66" s="9">
        <v>17.922000000000001</v>
      </c>
      <c r="BI66" s="9">
        <v>13.932</v>
      </c>
      <c r="BJ66" s="9">
        <v>3.99</v>
      </c>
      <c r="BK66" s="9">
        <v>17.667999999999999</v>
      </c>
      <c r="BL66" s="9">
        <v>13.949</v>
      </c>
      <c r="BM66" s="9">
        <v>3.7189999999999999</v>
      </c>
      <c r="BN66" s="9">
        <v>62.152000000000001</v>
      </c>
      <c r="BO66" s="9">
        <v>28.463999999999999</v>
      </c>
      <c r="BP66" s="9">
        <v>33.686999999999998</v>
      </c>
      <c r="BQ66" s="9">
        <v>423.565</v>
      </c>
      <c r="BR66" s="9">
        <v>213.26499999999999</v>
      </c>
      <c r="BS66" s="9">
        <v>210.3</v>
      </c>
      <c r="BT66" s="9">
        <v>155.876</v>
      </c>
      <c r="BU66" s="9">
        <v>116.117</v>
      </c>
      <c r="BV66" s="9">
        <v>39.759</v>
      </c>
      <c r="BW66" s="9">
        <v>267.68900000000002</v>
      </c>
      <c r="BX66" s="9">
        <v>97.147999999999996</v>
      </c>
      <c r="BY66" s="9">
        <v>170.542</v>
      </c>
      <c r="BZ66" s="9">
        <v>180.202</v>
      </c>
      <c r="CA66" s="9">
        <v>134.911</v>
      </c>
      <c r="CB66" s="9">
        <v>45.290999999999997</v>
      </c>
      <c r="CC66" s="9">
        <v>301.14100000000002</v>
      </c>
      <c r="CD66" s="9">
        <v>111.017</v>
      </c>
      <c r="CE66" s="9">
        <v>190.125</v>
      </c>
      <c r="CF66" s="9">
        <v>285.61099999999999</v>
      </c>
      <c r="CG66" s="9">
        <v>111.08</v>
      </c>
      <c r="CH66" s="9">
        <v>174.53100000000001</v>
      </c>
      <c r="CI66" s="9">
        <v>2512.3249999999998</v>
      </c>
      <c r="CJ66" s="9">
        <v>1312.7249999999999</v>
      </c>
      <c r="CK66" s="9">
        <v>1199.5999999999999</v>
      </c>
      <c r="CL66" s="9">
        <v>1744.8989999999999</v>
      </c>
      <c r="CM66" s="9">
        <v>1081.2080000000001</v>
      </c>
      <c r="CN66" s="9">
        <v>663.69</v>
      </c>
      <c r="CO66" s="9">
        <v>767.42600000000004</v>
      </c>
      <c r="CP66" s="9">
        <v>231.51599999999999</v>
      </c>
      <c r="CQ66" s="9">
        <v>535.90899999999999</v>
      </c>
      <c r="CR66" s="9">
        <v>342.56099999999998</v>
      </c>
      <c r="CS66" s="9">
        <v>181.08099999999999</v>
      </c>
      <c r="CT66" s="9">
        <v>161.47999999999999</v>
      </c>
      <c r="CU66" s="9">
        <v>80.165999999999997</v>
      </c>
      <c r="CV66" s="9">
        <v>43.85</v>
      </c>
      <c r="CW66" s="9">
        <v>36.316000000000003</v>
      </c>
      <c r="CX66" s="9">
        <v>29.298999999999999</v>
      </c>
      <c r="CY66" s="9">
        <v>20.913</v>
      </c>
      <c r="CZ66" s="9">
        <v>8.3870000000000005</v>
      </c>
      <c r="DA66" s="9">
        <v>18.542000000000002</v>
      </c>
      <c r="DB66" s="9">
        <v>12.117000000000001</v>
      </c>
      <c r="DC66" s="9">
        <v>6.4260000000000002</v>
      </c>
      <c r="DD66" s="9">
        <v>10.757</v>
      </c>
      <c r="DE66" s="9">
        <v>8.7959999999999994</v>
      </c>
      <c r="DF66" s="9">
        <v>1.9610000000000001</v>
      </c>
      <c r="DG66" s="9">
        <v>50.866</v>
      </c>
      <c r="DH66" s="9">
        <v>22.937000000000001</v>
      </c>
      <c r="DI66" s="9">
        <v>27.928999999999998</v>
      </c>
      <c r="DJ66" s="9">
        <v>295.91500000000002</v>
      </c>
      <c r="DK66" s="9">
        <v>155.99199999999999</v>
      </c>
      <c r="DL66" s="9">
        <v>139.922</v>
      </c>
      <c r="DM66" s="9">
        <v>106.02800000000001</v>
      </c>
      <c r="DN66" s="9">
        <v>75.016000000000005</v>
      </c>
      <c r="DO66" s="9">
        <v>31.010999999999999</v>
      </c>
      <c r="DP66" s="9">
        <v>189.887</v>
      </c>
      <c r="DQ66" s="9">
        <v>80.975999999999999</v>
      </c>
      <c r="DR66" s="9">
        <v>108.911</v>
      </c>
      <c r="DS66" s="9">
        <v>130.054</v>
      </c>
      <c r="DT66" s="9">
        <v>92.144999999999996</v>
      </c>
      <c r="DU66" s="9">
        <v>37.908999999999999</v>
      </c>
      <c r="DV66" s="9">
        <v>212.50700000000001</v>
      </c>
      <c r="DW66" s="9">
        <v>88.936000000000007</v>
      </c>
      <c r="DX66" s="9">
        <v>123.57</v>
      </c>
      <c r="DY66" s="9">
        <v>208.429</v>
      </c>
      <c r="DZ66" s="9">
        <v>93.091999999999999</v>
      </c>
      <c r="EA66" s="9">
        <v>115.337</v>
      </c>
      <c r="EB66" s="9">
        <v>860.46600000000001</v>
      </c>
      <c r="EC66" s="9">
        <v>459.72399999999999</v>
      </c>
      <c r="ED66" s="9">
        <v>400.74200000000002</v>
      </c>
      <c r="EE66" s="9">
        <v>562.20299999999997</v>
      </c>
      <c r="EF66" s="9">
        <v>373.32900000000001</v>
      </c>
      <c r="EG66" s="9">
        <v>188.874</v>
      </c>
      <c r="EH66" s="9">
        <v>298.26299999999998</v>
      </c>
      <c r="EI66" s="9">
        <v>86.394999999999996</v>
      </c>
      <c r="EJ66" s="9">
        <v>211.86799999999999</v>
      </c>
      <c r="EK66" s="9">
        <v>129.57300000000001</v>
      </c>
      <c r="EL66" s="9">
        <v>66.843000000000004</v>
      </c>
      <c r="EM66" s="9">
        <v>62.73</v>
      </c>
      <c r="EN66" s="9">
        <v>33.079000000000001</v>
      </c>
      <c r="EO66" s="9">
        <v>18.483000000000001</v>
      </c>
      <c r="EP66" s="9">
        <v>14.596</v>
      </c>
      <c r="EQ66" s="9">
        <v>13.753</v>
      </c>
      <c r="ER66" s="9">
        <v>11.260999999999999</v>
      </c>
      <c r="ES66" s="9">
        <v>2.4929999999999999</v>
      </c>
      <c r="ET66" s="9">
        <v>6.5179999999999998</v>
      </c>
      <c r="EU66" s="9">
        <v>4.7640000000000002</v>
      </c>
      <c r="EV66" s="9">
        <v>1.754</v>
      </c>
      <c r="EW66" s="9">
        <v>7.2359999999999998</v>
      </c>
      <c r="EX66" s="9">
        <v>6.4969999999999999</v>
      </c>
      <c r="EY66" s="9">
        <v>0.73799999999999999</v>
      </c>
      <c r="EZ66" s="9">
        <v>19.326000000000001</v>
      </c>
      <c r="FA66" s="9">
        <v>7.2220000000000004</v>
      </c>
      <c r="FB66" s="9">
        <v>12.103</v>
      </c>
      <c r="FC66" s="9">
        <v>111.211</v>
      </c>
      <c r="FD66" s="9">
        <v>56.436999999999998</v>
      </c>
      <c r="FE66" s="9">
        <v>54.774000000000001</v>
      </c>
      <c r="FF66" s="9">
        <v>39.673999999999999</v>
      </c>
      <c r="FG66" s="9">
        <v>29.096</v>
      </c>
      <c r="FH66" s="9">
        <v>10.577999999999999</v>
      </c>
      <c r="FI66" s="9">
        <v>71.536000000000001</v>
      </c>
      <c r="FJ66" s="9">
        <v>27.341000000000001</v>
      </c>
      <c r="FK66" s="9">
        <v>44.195999999999998</v>
      </c>
      <c r="FL66" s="9">
        <v>48.942</v>
      </c>
      <c r="FM66" s="9">
        <v>36.637999999999998</v>
      </c>
      <c r="FN66" s="9">
        <v>12.305</v>
      </c>
      <c r="FO66" s="9">
        <v>80.631</v>
      </c>
      <c r="FP66" s="9">
        <v>30.206</v>
      </c>
      <c r="FQ66" s="9">
        <v>50.424999999999997</v>
      </c>
      <c r="FR66" s="9">
        <v>78.054000000000002</v>
      </c>
      <c r="FS66" s="9">
        <v>32.103999999999999</v>
      </c>
      <c r="FT66" s="9">
        <v>45.95</v>
      </c>
      <c r="FU66" s="9">
        <v>1361.8140000000001</v>
      </c>
      <c r="FV66" s="9">
        <v>738.65</v>
      </c>
      <c r="FW66" s="9">
        <v>623.16399999999999</v>
      </c>
      <c r="FX66" s="9">
        <v>943.471</v>
      </c>
      <c r="FY66" s="9">
        <v>618.77</v>
      </c>
      <c r="FZ66" s="9">
        <v>324.70100000000002</v>
      </c>
      <c r="GA66" s="9">
        <v>418.34300000000002</v>
      </c>
      <c r="GB66" s="9">
        <v>119.881</v>
      </c>
      <c r="GC66" s="9">
        <v>298.46300000000002</v>
      </c>
      <c r="GD66" s="9">
        <v>208.03700000000001</v>
      </c>
      <c r="GE66" s="9">
        <v>106.536</v>
      </c>
      <c r="GF66" s="9">
        <v>101.5</v>
      </c>
      <c r="GG66" s="9">
        <v>48.067</v>
      </c>
      <c r="GH66" s="9">
        <v>32.456000000000003</v>
      </c>
      <c r="GI66" s="9">
        <v>15.612</v>
      </c>
      <c r="GJ66" s="9">
        <v>22.635000000000002</v>
      </c>
      <c r="GK66" s="9">
        <v>20.402000000000001</v>
      </c>
      <c r="GL66" s="9">
        <v>2.2320000000000002</v>
      </c>
      <c r="GM66" s="9">
        <v>10.885</v>
      </c>
      <c r="GN66" s="9">
        <v>9.7460000000000004</v>
      </c>
      <c r="GO66" s="9">
        <v>1.1379999999999999</v>
      </c>
      <c r="GP66" s="9">
        <v>11.75</v>
      </c>
      <c r="GQ66" s="9">
        <v>10.656000000000001</v>
      </c>
      <c r="GR66" s="9">
        <v>1.0940000000000001</v>
      </c>
      <c r="GS66" s="9">
        <v>25.433</v>
      </c>
      <c r="GT66" s="9">
        <v>12.053000000000001</v>
      </c>
      <c r="GU66" s="9">
        <v>13.379</v>
      </c>
      <c r="GV66" s="9">
        <v>182.29599999999999</v>
      </c>
      <c r="GW66" s="9">
        <v>90.305999999999997</v>
      </c>
      <c r="GX66" s="9">
        <v>91.99</v>
      </c>
      <c r="GY66" s="9">
        <v>70.191999999999993</v>
      </c>
      <c r="GZ66" s="9">
        <v>49.984000000000002</v>
      </c>
      <c r="HA66" s="9">
        <v>20.207999999999998</v>
      </c>
      <c r="HB66" s="9">
        <v>112.10299999999999</v>
      </c>
      <c r="HC66" s="9">
        <v>40.320999999999998</v>
      </c>
      <c r="HD66" s="9">
        <v>71.781999999999996</v>
      </c>
      <c r="HE66" s="9">
        <v>85.519000000000005</v>
      </c>
      <c r="HF66" s="9">
        <v>63.079000000000001</v>
      </c>
      <c r="HG66" s="9">
        <v>22.44</v>
      </c>
      <c r="HH66" s="9">
        <v>122.517</v>
      </c>
      <c r="HI66" s="9">
        <v>43.457000000000001</v>
      </c>
      <c r="HJ66" s="9">
        <v>79.06</v>
      </c>
      <c r="HK66" s="9">
        <v>122.988</v>
      </c>
      <c r="HL66" s="9">
        <v>50.067999999999998</v>
      </c>
      <c r="HM66" s="9">
        <v>72.92</v>
      </c>
      <c r="HN66" s="9">
        <v>260.15300000000002</v>
      </c>
      <c r="HO66" s="9">
        <v>137.809</v>
      </c>
      <c r="HP66" s="9">
        <v>122.34399999999999</v>
      </c>
      <c r="HQ66" s="9">
        <v>165.67400000000001</v>
      </c>
      <c r="HR66" s="9">
        <v>107.765</v>
      </c>
      <c r="HS66" s="9">
        <v>57.908999999999999</v>
      </c>
      <c r="HT66" s="9">
        <v>94.478999999999999</v>
      </c>
      <c r="HU66" s="9">
        <v>30.044</v>
      </c>
      <c r="HV66" s="9">
        <v>64.435000000000002</v>
      </c>
      <c r="HW66" s="9">
        <v>39.950000000000003</v>
      </c>
      <c r="HX66" s="9">
        <v>19.539000000000001</v>
      </c>
      <c r="HY66" s="9">
        <v>20.411000000000001</v>
      </c>
      <c r="HZ66" s="9">
        <v>7.718</v>
      </c>
      <c r="IA66" s="9">
        <v>3.532</v>
      </c>
      <c r="IB66" s="9">
        <v>4.1859999999999999</v>
      </c>
      <c r="IC66" s="9">
        <v>2.661</v>
      </c>
      <c r="ID66" s="9">
        <v>1.823</v>
      </c>
      <c r="IE66" s="9">
        <v>0.83699999999999997</v>
      </c>
      <c r="IF66" s="9">
        <v>1.581</v>
      </c>
      <c r="IG66" s="9">
        <v>0.92700000000000005</v>
      </c>
      <c r="IH66" s="9">
        <v>0.65300000000000002</v>
      </c>
      <c r="II66" s="9">
        <v>1.08</v>
      </c>
      <c r="IJ66" s="9">
        <v>0.89600000000000002</v>
      </c>
      <c r="IK66" s="9">
        <v>0.184</v>
      </c>
      <c r="IL66" s="9">
        <v>5.0570000000000004</v>
      </c>
      <c r="IM66" s="9">
        <v>1.7090000000000001</v>
      </c>
      <c r="IN66" s="9">
        <v>3.3479999999999999</v>
      </c>
      <c r="IO66" s="9">
        <v>36.183999999999997</v>
      </c>
      <c r="IP66" s="9">
        <v>17.645</v>
      </c>
      <c r="IQ66" s="9">
        <v>18.54</v>
      </c>
    </row>
    <row r="67" spans="1:251">
      <c r="A67" s="10">
        <v>43525</v>
      </c>
      <c r="B67" s="9">
        <v>1052.4449999999999</v>
      </c>
      <c r="C67" s="9">
        <v>1255.8599999999999</v>
      </c>
      <c r="D67" s="9">
        <v>415.08600000000001</v>
      </c>
      <c r="E67" s="9">
        <v>840.774</v>
      </c>
      <c r="F67" s="9">
        <v>527.55799999999999</v>
      </c>
      <c r="G67" s="9">
        <v>277.31400000000002</v>
      </c>
      <c r="H67" s="9">
        <v>250.244</v>
      </c>
      <c r="I67" s="9">
        <v>102.797</v>
      </c>
      <c r="J67" s="9">
        <v>59.103999999999999</v>
      </c>
      <c r="K67" s="9">
        <v>43.694000000000003</v>
      </c>
      <c r="L67" s="9">
        <v>42.692</v>
      </c>
      <c r="M67" s="9">
        <v>33.893999999999998</v>
      </c>
      <c r="N67" s="9">
        <v>8.798</v>
      </c>
      <c r="O67" s="9">
        <v>21.478000000000002</v>
      </c>
      <c r="P67" s="9">
        <v>18.623000000000001</v>
      </c>
      <c r="Q67" s="9">
        <v>2.8559999999999999</v>
      </c>
      <c r="R67" s="9">
        <v>21.213000000000001</v>
      </c>
      <c r="S67" s="9">
        <v>15.271000000000001</v>
      </c>
      <c r="T67" s="9">
        <v>5.9420000000000002</v>
      </c>
      <c r="U67" s="9">
        <v>60.104999999999997</v>
      </c>
      <c r="V67" s="9">
        <v>25.21</v>
      </c>
      <c r="W67" s="9">
        <v>34.895000000000003</v>
      </c>
      <c r="X67" s="9">
        <v>468.33800000000002</v>
      </c>
      <c r="Y67" s="9">
        <v>241.68</v>
      </c>
      <c r="Z67" s="9">
        <v>226.65799999999999</v>
      </c>
      <c r="AA67" s="9">
        <v>179.66</v>
      </c>
      <c r="AB67" s="9">
        <v>129.50399999999999</v>
      </c>
      <c r="AC67" s="9">
        <v>50.155999999999999</v>
      </c>
      <c r="AD67" s="9">
        <v>288.678</v>
      </c>
      <c r="AE67" s="9">
        <v>112.176</v>
      </c>
      <c r="AF67" s="9">
        <v>176.50200000000001</v>
      </c>
      <c r="AG67" s="9">
        <v>209.72800000000001</v>
      </c>
      <c r="AH67" s="9">
        <v>152.64599999999999</v>
      </c>
      <c r="AI67" s="9">
        <v>57.082000000000001</v>
      </c>
      <c r="AJ67" s="9">
        <v>317.83</v>
      </c>
      <c r="AK67" s="9">
        <v>124.66800000000001</v>
      </c>
      <c r="AL67" s="9">
        <v>193.16200000000001</v>
      </c>
      <c r="AM67" s="9">
        <v>310.15600000000001</v>
      </c>
      <c r="AN67" s="9">
        <v>130.79900000000001</v>
      </c>
      <c r="AO67" s="9">
        <v>179.358</v>
      </c>
      <c r="AP67" s="9">
        <v>3347.0459999999998</v>
      </c>
      <c r="AQ67" s="9">
        <v>1796.1590000000001</v>
      </c>
      <c r="AR67" s="9">
        <v>1550.8869999999999</v>
      </c>
      <c r="AS67" s="9">
        <v>2278.9839999999999</v>
      </c>
      <c r="AT67" s="9">
        <v>1455.337</v>
      </c>
      <c r="AU67" s="9">
        <v>823.64599999999996</v>
      </c>
      <c r="AV67" s="9">
        <v>1068.0619999999999</v>
      </c>
      <c r="AW67" s="9">
        <v>340.82100000000003</v>
      </c>
      <c r="AX67" s="9">
        <v>727.24099999999999</v>
      </c>
      <c r="AY67" s="9">
        <v>468.00200000000001</v>
      </c>
      <c r="AZ67" s="9">
        <v>251.048</v>
      </c>
      <c r="BA67" s="9">
        <v>216.95400000000001</v>
      </c>
      <c r="BB67" s="9">
        <v>86.287000000000006</v>
      </c>
      <c r="BC67" s="9">
        <v>48.405000000000001</v>
      </c>
      <c r="BD67" s="9">
        <v>37.881999999999998</v>
      </c>
      <c r="BE67" s="9">
        <v>31.602</v>
      </c>
      <c r="BF67" s="9">
        <v>21.620999999999999</v>
      </c>
      <c r="BG67" s="9">
        <v>9.9819999999999993</v>
      </c>
      <c r="BH67" s="9">
        <v>19.373999999999999</v>
      </c>
      <c r="BI67" s="9">
        <v>13.680999999999999</v>
      </c>
      <c r="BJ67" s="9">
        <v>5.6920000000000002</v>
      </c>
      <c r="BK67" s="9">
        <v>12.228999999999999</v>
      </c>
      <c r="BL67" s="9">
        <v>7.9390000000000001</v>
      </c>
      <c r="BM67" s="9">
        <v>4.29</v>
      </c>
      <c r="BN67" s="9">
        <v>54.685000000000002</v>
      </c>
      <c r="BO67" s="9">
        <v>26.785</v>
      </c>
      <c r="BP67" s="9">
        <v>27.9</v>
      </c>
      <c r="BQ67" s="9">
        <v>417.09800000000001</v>
      </c>
      <c r="BR67" s="9">
        <v>225.03</v>
      </c>
      <c r="BS67" s="9">
        <v>192.06800000000001</v>
      </c>
      <c r="BT67" s="9">
        <v>150.42599999999999</v>
      </c>
      <c r="BU67" s="9">
        <v>113.506</v>
      </c>
      <c r="BV67" s="9">
        <v>36.918999999999997</v>
      </c>
      <c r="BW67" s="9">
        <v>266.67200000000003</v>
      </c>
      <c r="BX67" s="9">
        <v>111.524</v>
      </c>
      <c r="BY67" s="9">
        <v>155.148</v>
      </c>
      <c r="BZ67" s="9">
        <v>174.55500000000001</v>
      </c>
      <c r="CA67" s="9">
        <v>128.74199999999999</v>
      </c>
      <c r="CB67" s="9">
        <v>45.814</v>
      </c>
      <c r="CC67" s="9">
        <v>293.447</v>
      </c>
      <c r="CD67" s="9">
        <v>122.306</v>
      </c>
      <c r="CE67" s="9">
        <v>171.14</v>
      </c>
      <c r="CF67" s="9">
        <v>286.04599999999999</v>
      </c>
      <c r="CG67" s="9">
        <v>125.205</v>
      </c>
      <c r="CH67" s="9">
        <v>160.84</v>
      </c>
      <c r="CI67" s="9">
        <v>2509.0059999999999</v>
      </c>
      <c r="CJ67" s="9">
        <v>1308.3030000000001</v>
      </c>
      <c r="CK67" s="9">
        <v>1200.703</v>
      </c>
      <c r="CL67" s="9">
        <v>1742.7819999999999</v>
      </c>
      <c r="CM67" s="9">
        <v>1082.5519999999999</v>
      </c>
      <c r="CN67" s="9">
        <v>660.22900000000004</v>
      </c>
      <c r="CO67" s="9">
        <v>766.22500000000002</v>
      </c>
      <c r="CP67" s="9">
        <v>225.751</v>
      </c>
      <c r="CQ67" s="9">
        <v>540.47400000000005</v>
      </c>
      <c r="CR67" s="9">
        <v>364.13</v>
      </c>
      <c r="CS67" s="9">
        <v>178.07599999999999</v>
      </c>
      <c r="CT67" s="9">
        <v>186.053</v>
      </c>
      <c r="CU67" s="9">
        <v>71.373999999999995</v>
      </c>
      <c r="CV67" s="9">
        <v>36.499000000000002</v>
      </c>
      <c r="CW67" s="9">
        <v>34.875</v>
      </c>
      <c r="CX67" s="9">
        <v>24.855</v>
      </c>
      <c r="CY67" s="9">
        <v>18.503</v>
      </c>
      <c r="CZ67" s="9">
        <v>6.3520000000000003</v>
      </c>
      <c r="DA67" s="9">
        <v>15.035</v>
      </c>
      <c r="DB67" s="9">
        <v>12.087999999999999</v>
      </c>
      <c r="DC67" s="9">
        <v>2.948</v>
      </c>
      <c r="DD67" s="9">
        <v>9.82</v>
      </c>
      <c r="DE67" s="9">
        <v>6.415</v>
      </c>
      <c r="DF67" s="9">
        <v>3.4049999999999998</v>
      </c>
      <c r="DG67" s="9">
        <v>46.518999999999998</v>
      </c>
      <c r="DH67" s="9">
        <v>17.995999999999999</v>
      </c>
      <c r="DI67" s="9">
        <v>28.521999999999998</v>
      </c>
      <c r="DJ67" s="9">
        <v>326.90800000000002</v>
      </c>
      <c r="DK67" s="9">
        <v>158.10599999999999</v>
      </c>
      <c r="DL67" s="9">
        <v>168.803</v>
      </c>
      <c r="DM67" s="9">
        <v>103.986</v>
      </c>
      <c r="DN67" s="9">
        <v>72.45</v>
      </c>
      <c r="DO67" s="9">
        <v>31.536000000000001</v>
      </c>
      <c r="DP67" s="9">
        <v>222.922</v>
      </c>
      <c r="DQ67" s="9">
        <v>85.656000000000006</v>
      </c>
      <c r="DR67" s="9">
        <v>137.267</v>
      </c>
      <c r="DS67" s="9">
        <v>121.542</v>
      </c>
      <c r="DT67" s="9">
        <v>86.137</v>
      </c>
      <c r="DU67" s="9">
        <v>35.405000000000001</v>
      </c>
      <c r="DV67" s="9">
        <v>242.58799999999999</v>
      </c>
      <c r="DW67" s="9">
        <v>91.938999999999993</v>
      </c>
      <c r="DX67" s="9">
        <v>150.648</v>
      </c>
      <c r="DY67" s="9">
        <v>237.95699999999999</v>
      </c>
      <c r="DZ67" s="9">
        <v>97.742999999999995</v>
      </c>
      <c r="EA67" s="9">
        <v>140.214</v>
      </c>
      <c r="EB67" s="9">
        <v>867.702</v>
      </c>
      <c r="EC67" s="9">
        <v>459.154</v>
      </c>
      <c r="ED67" s="9">
        <v>408.548</v>
      </c>
      <c r="EE67" s="9">
        <v>565.11300000000006</v>
      </c>
      <c r="EF67" s="9">
        <v>370.37900000000002</v>
      </c>
      <c r="EG67" s="9">
        <v>194.73400000000001</v>
      </c>
      <c r="EH67" s="9">
        <v>302.589</v>
      </c>
      <c r="EI67" s="9">
        <v>88.775000000000006</v>
      </c>
      <c r="EJ67" s="9">
        <v>213.81399999999999</v>
      </c>
      <c r="EK67" s="9">
        <v>124.617</v>
      </c>
      <c r="EL67" s="9">
        <v>61.584000000000003</v>
      </c>
      <c r="EM67" s="9">
        <v>63.031999999999996</v>
      </c>
      <c r="EN67" s="9">
        <v>22.875</v>
      </c>
      <c r="EO67" s="9">
        <v>12.173</v>
      </c>
      <c r="EP67" s="9">
        <v>10.701000000000001</v>
      </c>
      <c r="EQ67" s="9">
        <v>6.5350000000000001</v>
      </c>
      <c r="ER67" s="9">
        <v>4.9000000000000004</v>
      </c>
      <c r="ES67" s="9">
        <v>1.635</v>
      </c>
      <c r="ET67" s="9">
        <v>3.9089999999999998</v>
      </c>
      <c r="EU67" s="9">
        <v>2.274</v>
      </c>
      <c r="EV67" s="9">
        <v>1.635</v>
      </c>
      <c r="EW67" s="9">
        <v>2.6269999999999998</v>
      </c>
      <c r="EX67" s="9">
        <v>2.6269999999999998</v>
      </c>
      <c r="EY67" s="9">
        <v>0</v>
      </c>
      <c r="EZ67" s="9">
        <v>16.338999999999999</v>
      </c>
      <c r="FA67" s="9">
        <v>7.2729999999999997</v>
      </c>
      <c r="FB67" s="9">
        <v>9.0660000000000007</v>
      </c>
      <c r="FC67" s="9">
        <v>112.535</v>
      </c>
      <c r="FD67" s="9">
        <v>55.514000000000003</v>
      </c>
      <c r="FE67" s="9">
        <v>57.021000000000001</v>
      </c>
      <c r="FF67" s="9">
        <v>38.665999999999997</v>
      </c>
      <c r="FG67" s="9">
        <v>28.491</v>
      </c>
      <c r="FH67" s="9">
        <v>10.175000000000001</v>
      </c>
      <c r="FI67" s="9">
        <v>73.869</v>
      </c>
      <c r="FJ67" s="9">
        <v>27.021999999999998</v>
      </c>
      <c r="FK67" s="9">
        <v>46.845999999999997</v>
      </c>
      <c r="FL67" s="9">
        <v>43.121000000000002</v>
      </c>
      <c r="FM67" s="9">
        <v>31.564</v>
      </c>
      <c r="FN67" s="9">
        <v>11.557</v>
      </c>
      <c r="FO67" s="9">
        <v>81.495999999999995</v>
      </c>
      <c r="FP67" s="9">
        <v>30.021000000000001</v>
      </c>
      <c r="FQ67" s="9">
        <v>51.475000000000001</v>
      </c>
      <c r="FR67" s="9">
        <v>77.777000000000001</v>
      </c>
      <c r="FS67" s="9">
        <v>29.295999999999999</v>
      </c>
      <c r="FT67" s="9">
        <v>48.481000000000002</v>
      </c>
      <c r="FU67" s="9">
        <v>1363.3530000000001</v>
      </c>
      <c r="FV67" s="9">
        <v>733.73199999999997</v>
      </c>
      <c r="FW67" s="9">
        <v>629.62199999999996</v>
      </c>
      <c r="FX67" s="9">
        <v>934.49900000000002</v>
      </c>
      <c r="FY67" s="9">
        <v>602.27300000000002</v>
      </c>
      <c r="FZ67" s="9">
        <v>332.22699999999998</v>
      </c>
      <c r="GA67" s="9">
        <v>428.85399999999998</v>
      </c>
      <c r="GB67" s="9">
        <v>131.459</v>
      </c>
      <c r="GC67" s="9">
        <v>297.39499999999998</v>
      </c>
      <c r="GD67" s="9">
        <v>219.471</v>
      </c>
      <c r="GE67" s="9">
        <v>117.337</v>
      </c>
      <c r="GF67" s="9">
        <v>102.133</v>
      </c>
      <c r="GG67" s="9">
        <v>41.695</v>
      </c>
      <c r="GH67" s="9">
        <v>24.95</v>
      </c>
      <c r="GI67" s="9">
        <v>16.745000000000001</v>
      </c>
      <c r="GJ67" s="9">
        <v>15.467000000000001</v>
      </c>
      <c r="GK67" s="9">
        <v>12.435</v>
      </c>
      <c r="GL67" s="9">
        <v>3.032</v>
      </c>
      <c r="GM67" s="9">
        <v>7.3540000000000001</v>
      </c>
      <c r="GN67" s="9">
        <v>5.9560000000000004</v>
      </c>
      <c r="GO67" s="9">
        <v>1.397</v>
      </c>
      <c r="GP67" s="9">
        <v>8.1129999999999995</v>
      </c>
      <c r="GQ67" s="9">
        <v>6.4790000000000001</v>
      </c>
      <c r="GR67" s="9">
        <v>1.635</v>
      </c>
      <c r="GS67" s="9">
        <v>26.228000000000002</v>
      </c>
      <c r="GT67" s="9">
        <v>12.515000000000001</v>
      </c>
      <c r="GU67" s="9">
        <v>13.712999999999999</v>
      </c>
      <c r="GV67" s="9">
        <v>197.27799999999999</v>
      </c>
      <c r="GW67" s="9">
        <v>104.57899999999999</v>
      </c>
      <c r="GX67" s="9">
        <v>92.698999999999998</v>
      </c>
      <c r="GY67" s="9">
        <v>76.629000000000005</v>
      </c>
      <c r="GZ67" s="9">
        <v>57.561</v>
      </c>
      <c r="HA67" s="9">
        <v>19.068000000000001</v>
      </c>
      <c r="HB67" s="9">
        <v>120.649</v>
      </c>
      <c r="HC67" s="9">
        <v>47.018000000000001</v>
      </c>
      <c r="HD67" s="9">
        <v>73.631</v>
      </c>
      <c r="HE67" s="9">
        <v>87.037000000000006</v>
      </c>
      <c r="HF67" s="9">
        <v>65.385000000000005</v>
      </c>
      <c r="HG67" s="9">
        <v>21.652000000000001</v>
      </c>
      <c r="HH67" s="9">
        <v>132.43299999999999</v>
      </c>
      <c r="HI67" s="9">
        <v>51.951999999999998</v>
      </c>
      <c r="HJ67" s="9">
        <v>80.481999999999999</v>
      </c>
      <c r="HK67" s="9">
        <v>128.00299999999999</v>
      </c>
      <c r="HL67" s="9">
        <v>52.973999999999997</v>
      </c>
      <c r="HM67" s="9">
        <v>75.028000000000006</v>
      </c>
      <c r="HN67" s="9">
        <v>258.75599999999997</v>
      </c>
      <c r="HO67" s="9">
        <v>136.68799999999999</v>
      </c>
      <c r="HP67" s="9">
        <v>122.068</v>
      </c>
      <c r="HQ67" s="9">
        <v>162.07499999999999</v>
      </c>
      <c r="HR67" s="9">
        <v>106.011</v>
      </c>
      <c r="HS67" s="9">
        <v>56.064</v>
      </c>
      <c r="HT67" s="9">
        <v>96.680999999999997</v>
      </c>
      <c r="HU67" s="9">
        <v>30.677</v>
      </c>
      <c r="HV67" s="9">
        <v>66.004000000000005</v>
      </c>
      <c r="HW67" s="9">
        <v>39.231999999999999</v>
      </c>
      <c r="HX67" s="9">
        <v>17.777999999999999</v>
      </c>
      <c r="HY67" s="9">
        <v>21.454000000000001</v>
      </c>
      <c r="HZ67" s="9">
        <v>6.8109999999999999</v>
      </c>
      <c r="IA67" s="9">
        <v>3.5059999999999998</v>
      </c>
      <c r="IB67" s="9">
        <v>3.3039999999999998</v>
      </c>
      <c r="IC67" s="9">
        <v>1.089</v>
      </c>
      <c r="ID67" s="9">
        <v>0.84199999999999997</v>
      </c>
      <c r="IE67" s="9">
        <v>0.247</v>
      </c>
      <c r="IF67" s="9">
        <v>0.58799999999999997</v>
      </c>
      <c r="IG67" s="9">
        <v>0.443</v>
      </c>
      <c r="IH67" s="9">
        <v>0.14499999999999999</v>
      </c>
      <c r="II67" s="9">
        <v>0.5</v>
      </c>
      <c r="IJ67" s="9">
        <v>0.39900000000000002</v>
      </c>
      <c r="IK67" s="9">
        <v>0.10199999999999999</v>
      </c>
      <c r="IL67" s="9">
        <v>5.7220000000000004</v>
      </c>
      <c r="IM67" s="9">
        <v>2.665</v>
      </c>
      <c r="IN67" s="9">
        <v>3.0569999999999999</v>
      </c>
      <c r="IO67" s="9">
        <v>35.893000000000001</v>
      </c>
      <c r="IP67" s="9">
        <v>15.867000000000001</v>
      </c>
      <c r="IQ67" s="9">
        <v>20.026</v>
      </c>
    </row>
    <row r="68" spans="1:251">
      <c r="A68" s="10">
        <v>43556</v>
      </c>
      <c r="B68" s="9">
        <v>1070.0329999999999</v>
      </c>
      <c r="C68" s="9">
        <v>1282.1500000000001</v>
      </c>
      <c r="D68" s="9">
        <v>443.37799999999999</v>
      </c>
      <c r="E68" s="9">
        <v>838.77099999999996</v>
      </c>
      <c r="F68" s="9">
        <v>560.62800000000004</v>
      </c>
      <c r="G68" s="9">
        <v>313.25799999999998</v>
      </c>
      <c r="H68" s="9">
        <v>247.37</v>
      </c>
      <c r="I68" s="9">
        <v>104.215</v>
      </c>
      <c r="J68" s="9">
        <v>61.610999999999997</v>
      </c>
      <c r="K68" s="9">
        <v>42.603999999999999</v>
      </c>
      <c r="L68" s="9">
        <v>37.140999999999998</v>
      </c>
      <c r="M68" s="9">
        <v>31.167000000000002</v>
      </c>
      <c r="N68" s="9">
        <v>5.9740000000000002</v>
      </c>
      <c r="O68" s="9">
        <v>20.873999999999999</v>
      </c>
      <c r="P68" s="9">
        <v>17.661000000000001</v>
      </c>
      <c r="Q68" s="9">
        <v>3.2120000000000002</v>
      </c>
      <c r="R68" s="9">
        <v>16.266999999999999</v>
      </c>
      <c r="S68" s="9">
        <v>13.505000000000001</v>
      </c>
      <c r="T68" s="9">
        <v>2.762</v>
      </c>
      <c r="U68" s="9">
        <v>67.073999999999998</v>
      </c>
      <c r="V68" s="9">
        <v>30.443999999999999</v>
      </c>
      <c r="W68" s="9">
        <v>36.630000000000003</v>
      </c>
      <c r="X68" s="9">
        <v>503.298</v>
      </c>
      <c r="Y68" s="9">
        <v>275.50200000000001</v>
      </c>
      <c r="Z68" s="9">
        <v>227.79499999999999</v>
      </c>
      <c r="AA68" s="9">
        <v>190.20400000000001</v>
      </c>
      <c r="AB68" s="9">
        <v>140.11500000000001</v>
      </c>
      <c r="AC68" s="9">
        <v>50.088999999999999</v>
      </c>
      <c r="AD68" s="9">
        <v>313.09399999999999</v>
      </c>
      <c r="AE68" s="9">
        <v>135.387</v>
      </c>
      <c r="AF68" s="9">
        <v>177.70699999999999</v>
      </c>
      <c r="AG68" s="9">
        <v>213.25</v>
      </c>
      <c r="AH68" s="9">
        <v>159.85900000000001</v>
      </c>
      <c r="AI68" s="9">
        <v>53.390999999999998</v>
      </c>
      <c r="AJ68" s="9">
        <v>347.37900000000002</v>
      </c>
      <c r="AK68" s="9">
        <v>153.4</v>
      </c>
      <c r="AL68" s="9">
        <v>193.97900000000001</v>
      </c>
      <c r="AM68" s="9">
        <v>333.96800000000002</v>
      </c>
      <c r="AN68" s="9">
        <v>153.04900000000001</v>
      </c>
      <c r="AO68" s="9">
        <v>180.91900000000001</v>
      </c>
      <c r="AP68" s="9">
        <v>3330.808</v>
      </c>
      <c r="AQ68" s="9">
        <v>1758.711</v>
      </c>
      <c r="AR68" s="9">
        <v>1572.097</v>
      </c>
      <c r="AS68" s="9">
        <v>2252.8240000000001</v>
      </c>
      <c r="AT68" s="9">
        <v>1417.8130000000001</v>
      </c>
      <c r="AU68" s="9">
        <v>835.01099999999997</v>
      </c>
      <c r="AV68" s="9">
        <v>1077.9839999999999</v>
      </c>
      <c r="AW68" s="9">
        <v>340.89800000000002</v>
      </c>
      <c r="AX68" s="9">
        <v>737.08600000000001</v>
      </c>
      <c r="AY68" s="9">
        <v>475.69499999999999</v>
      </c>
      <c r="AZ68" s="9">
        <v>260.68900000000002</v>
      </c>
      <c r="BA68" s="9">
        <v>215.006</v>
      </c>
      <c r="BB68" s="9">
        <v>82.004000000000005</v>
      </c>
      <c r="BC68" s="9">
        <v>51.375</v>
      </c>
      <c r="BD68" s="9">
        <v>30.629000000000001</v>
      </c>
      <c r="BE68" s="9">
        <v>30.187999999999999</v>
      </c>
      <c r="BF68" s="9">
        <v>23.914000000000001</v>
      </c>
      <c r="BG68" s="9">
        <v>6.274</v>
      </c>
      <c r="BH68" s="9">
        <v>17.77</v>
      </c>
      <c r="BI68" s="9">
        <v>12.981999999999999</v>
      </c>
      <c r="BJ68" s="9">
        <v>4.7880000000000003</v>
      </c>
      <c r="BK68" s="9">
        <v>12.417999999999999</v>
      </c>
      <c r="BL68" s="9">
        <v>10.932</v>
      </c>
      <c r="BM68" s="9">
        <v>1.486</v>
      </c>
      <c r="BN68" s="9">
        <v>51.816000000000003</v>
      </c>
      <c r="BO68" s="9">
        <v>27.460999999999999</v>
      </c>
      <c r="BP68" s="9">
        <v>24.355</v>
      </c>
      <c r="BQ68" s="9">
        <v>433.03</v>
      </c>
      <c r="BR68" s="9">
        <v>235.25</v>
      </c>
      <c r="BS68" s="9">
        <v>197.78</v>
      </c>
      <c r="BT68" s="9">
        <v>165.91399999999999</v>
      </c>
      <c r="BU68" s="9">
        <v>124.26600000000001</v>
      </c>
      <c r="BV68" s="9">
        <v>41.648000000000003</v>
      </c>
      <c r="BW68" s="9">
        <v>267.11500000000001</v>
      </c>
      <c r="BX68" s="9">
        <v>110.98399999999999</v>
      </c>
      <c r="BY68" s="9">
        <v>156.13200000000001</v>
      </c>
      <c r="BZ68" s="9">
        <v>186.82300000000001</v>
      </c>
      <c r="CA68" s="9">
        <v>140.40799999999999</v>
      </c>
      <c r="CB68" s="9">
        <v>46.414999999999999</v>
      </c>
      <c r="CC68" s="9">
        <v>288.87200000000001</v>
      </c>
      <c r="CD68" s="9">
        <v>120.28100000000001</v>
      </c>
      <c r="CE68" s="9">
        <v>168.59100000000001</v>
      </c>
      <c r="CF68" s="9">
        <v>284.88499999999999</v>
      </c>
      <c r="CG68" s="9">
        <v>123.96599999999999</v>
      </c>
      <c r="CH68" s="9">
        <v>160.91999999999999</v>
      </c>
      <c r="CI68" s="9">
        <v>2517.4189999999999</v>
      </c>
      <c r="CJ68" s="9">
        <v>1311.0350000000001</v>
      </c>
      <c r="CK68" s="9">
        <v>1206.384</v>
      </c>
      <c r="CL68" s="9">
        <v>1723.1369999999999</v>
      </c>
      <c r="CM68" s="9">
        <v>1072.6780000000001</v>
      </c>
      <c r="CN68" s="9">
        <v>650.45799999999997</v>
      </c>
      <c r="CO68" s="9">
        <v>794.28200000000004</v>
      </c>
      <c r="CP68" s="9">
        <v>238.357</v>
      </c>
      <c r="CQ68" s="9">
        <v>555.92499999999995</v>
      </c>
      <c r="CR68" s="9">
        <v>395.09500000000003</v>
      </c>
      <c r="CS68" s="9">
        <v>197.477</v>
      </c>
      <c r="CT68" s="9">
        <v>197.61699999999999</v>
      </c>
      <c r="CU68" s="9">
        <v>81.048000000000002</v>
      </c>
      <c r="CV68" s="9">
        <v>49.292000000000002</v>
      </c>
      <c r="CW68" s="9">
        <v>31.756</v>
      </c>
      <c r="CX68" s="9">
        <v>34.366999999999997</v>
      </c>
      <c r="CY68" s="9">
        <v>26.123999999999999</v>
      </c>
      <c r="CZ68" s="9">
        <v>8.2430000000000003</v>
      </c>
      <c r="DA68" s="9">
        <v>19.154</v>
      </c>
      <c r="DB68" s="9">
        <v>13.685</v>
      </c>
      <c r="DC68" s="9">
        <v>5.4690000000000003</v>
      </c>
      <c r="DD68" s="9">
        <v>15.212</v>
      </c>
      <c r="DE68" s="9">
        <v>12.439</v>
      </c>
      <c r="DF68" s="9">
        <v>2.774</v>
      </c>
      <c r="DG68" s="9">
        <v>46.682000000000002</v>
      </c>
      <c r="DH68" s="9">
        <v>23.167999999999999</v>
      </c>
      <c r="DI68" s="9">
        <v>23.513000000000002</v>
      </c>
      <c r="DJ68" s="9">
        <v>350.178</v>
      </c>
      <c r="DK68" s="9">
        <v>170.57900000000001</v>
      </c>
      <c r="DL68" s="9">
        <v>179.59899999999999</v>
      </c>
      <c r="DM68" s="9">
        <v>112.212</v>
      </c>
      <c r="DN68" s="9">
        <v>77.302000000000007</v>
      </c>
      <c r="DO68" s="9">
        <v>34.911000000000001</v>
      </c>
      <c r="DP68" s="9">
        <v>237.96600000000001</v>
      </c>
      <c r="DQ68" s="9">
        <v>93.278000000000006</v>
      </c>
      <c r="DR68" s="9">
        <v>144.68799999999999</v>
      </c>
      <c r="DS68" s="9">
        <v>138.69399999999999</v>
      </c>
      <c r="DT68" s="9">
        <v>97.667000000000002</v>
      </c>
      <c r="DU68" s="9">
        <v>41.027000000000001</v>
      </c>
      <c r="DV68" s="9">
        <v>256.39999999999998</v>
      </c>
      <c r="DW68" s="9">
        <v>99.81</v>
      </c>
      <c r="DX68" s="9">
        <v>156.59</v>
      </c>
      <c r="DY68" s="9">
        <v>257.12</v>
      </c>
      <c r="DZ68" s="9">
        <v>106.96299999999999</v>
      </c>
      <c r="EA68" s="9">
        <v>150.15700000000001</v>
      </c>
      <c r="EB68" s="9">
        <v>872.11400000000003</v>
      </c>
      <c r="EC68" s="9">
        <v>461.10500000000002</v>
      </c>
      <c r="ED68" s="9">
        <v>411.00900000000001</v>
      </c>
      <c r="EE68" s="9">
        <v>567.78200000000004</v>
      </c>
      <c r="EF68" s="9">
        <v>372.31299999999999</v>
      </c>
      <c r="EG68" s="9">
        <v>195.47</v>
      </c>
      <c r="EH68" s="9">
        <v>304.33100000000002</v>
      </c>
      <c r="EI68" s="9">
        <v>88.792000000000002</v>
      </c>
      <c r="EJ68" s="9">
        <v>215.53899999999999</v>
      </c>
      <c r="EK68" s="9">
        <v>128.91999999999999</v>
      </c>
      <c r="EL68" s="9">
        <v>66.692999999999998</v>
      </c>
      <c r="EM68" s="9">
        <v>62.228000000000002</v>
      </c>
      <c r="EN68" s="9">
        <v>31.015999999999998</v>
      </c>
      <c r="EO68" s="9">
        <v>18.16</v>
      </c>
      <c r="EP68" s="9">
        <v>12.856999999999999</v>
      </c>
      <c r="EQ68" s="9">
        <v>14.394</v>
      </c>
      <c r="ER68" s="9">
        <v>10.988</v>
      </c>
      <c r="ES68" s="9">
        <v>3.4060000000000001</v>
      </c>
      <c r="ET68" s="9">
        <v>7.4740000000000002</v>
      </c>
      <c r="EU68" s="9">
        <v>5.6550000000000002</v>
      </c>
      <c r="EV68" s="9">
        <v>1.819</v>
      </c>
      <c r="EW68" s="9">
        <v>6.92</v>
      </c>
      <c r="EX68" s="9">
        <v>5.3330000000000002</v>
      </c>
      <c r="EY68" s="9">
        <v>1.587</v>
      </c>
      <c r="EZ68" s="9">
        <v>16.622</v>
      </c>
      <c r="FA68" s="9">
        <v>7.1719999999999997</v>
      </c>
      <c r="FB68" s="9">
        <v>9.4510000000000005</v>
      </c>
      <c r="FC68" s="9">
        <v>108.887</v>
      </c>
      <c r="FD68" s="9">
        <v>55.057000000000002</v>
      </c>
      <c r="FE68" s="9">
        <v>53.829000000000001</v>
      </c>
      <c r="FF68" s="9">
        <v>38.088000000000001</v>
      </c>
      <c r="FG68" s="9">
        <v>27.091999999999999</v>
      </c>
      <c r="FH68" s="9">
        <v>10.997</v>
      </c>
      <c r="FI68" s="9">
        <v>70.798000000000002</v>
      </c>
      <c r="FJ68" s="9">
        <v>27.966000000000001</v>
      </c>
      <c r="FK68" s="9">
        <v>42.832999999999998</v>
      </c>
      <c r="FL68" s="9">
        <v>49.006999999999998</v>
      </c>
      <c r="FM68" s="9">
        <v>34.860999999999997</v>
      </c>
      <c r="FN68" s="9">
        <v>14.147</v>
      </c>
      <c r="FO68" s="9">
        <v>79.912999999999997</v>
      </c>
      <c r="FP68" s="9">
        <v>31.832000000000001</v>
      </c>
      <c r="FQ68" s="9">
        <v>48.081000000000003</v>
      </c>
      <c r="FR68" s="9">
        <v>78.272000000000006</v>
      </c>
      <c r="FS68" s="9">
        <v>33.621000000000002</v>
      </c>
      <c r="FT68" s="9">
        <v>44.651000000000003</v>
      </c>
      <c r="FU68" s="9">
        <v>1374.751</v>
      </c>
      <c r="FV68" s="9">
        <v>743.51599999999996</v>
      </c>
      <c r="FW68" s="9">
        <v>631.23500000000001</v>
      </c>
      <c r="FX68" s="9">
        <v>947.90899999999999</v>
      </c>
      <c r="FY68" s="9">
        <v>615.13099999999997</v>
      </c>
      <c r="FZ68" s="9">
        <v>332.77800000000002</v>
      </c>
      <c r="GA68" s="9">
        <v>426.84199999999998</v>
      </c>
      <c r="GB68" s="9">
        <v>128.38499999999999</v>
      </c>
      <c r="GC68" s="9">
        <v>298.45699999999999</v>
      </c>
      <c r="GD68" s="9">
        <v>211.69</v>
      </c>
      <c r="GE68" s="9">
        <v>104.76900000000001</v>
      </c>
      <c r="GF68" s="9">
        <v>106.92</v>
      </c>
      <c r="GG68" s="9">
        <v>42.683999999999997</v>
      </c>
      <c r="GH68" s="9">
        <v>22.800999999999998</v>
      </c>
      <c r="GI68" s="9">
        <v>19.882999999999999</v>
      </c>
      <c r="GJ68" s="9">
        <v>14.369</v>
      </c>
      <c r="GK68" s="9">
        <v>11.670999999999999</v>
      </c>
      <c r="GL68" s="9">
        <v>2.698</v>
      </c>
      <c r="GM68" s="9">
        <v>8.0809999999999995</v>
      </c>
      <c r="GN68" s="9">
        <v>6.2539999999999996</v>
      </c>
      <c r="GO68" s="9">
        <v>1.827</v>
      </c>
      <c r="GP68" s="9">
        <v>6.2880000000000003</v>
      </c>
      <c r="GQ68" s="9">
        <v>5.4169999999999998</v>
      </c>
      <c r="GR68" s="9">
        <v>0.871</v>
      </c>
      <c r="GS68" s="9">
        <v>28.315000000000001</v>
      </c>
      <c r="GT68" s="9">
        <v>11.13</v>
      </c>
      <c r="GU68" s="9">
        <v>17.184999999999999</v>
      </c>
      <c r="GV68" s="9">
        <v>192.245</v>
      </c>
      <c r="GW68" s="9">
        <v>95.046999999999997</v>
      </c>
      <c r="GX68" s="9">
        <v>97.197999999999993</v>
      </c>
      <c r="GY68" s="9">
        <v>67.820999999999998</v>
      </c>
      <c r="GZ68" s="9">
        <v>52.593000000000004</v>
      </c>
      <c r="HA68" s="9">
        <v>15.228999999999999</v>
      </c>
      <c r="HB68" s="9">
        <v>124.423</v>
      </c>
      <c r="HC68" s="9">
        <v>42.454000000000001</v>
      </c>
      <c r="HD68" s="9">
        <v>81.968999999999994</v>
      </c>
      <c r="HE68" s="9">
        <v>75.596999999999994</v>
      </c>
      <c r="HF68" s="9">
        <v>58.53</v>
      </c>
      <c r="HG68" s="9">
        <v>17.067</v>
      </c>
      <c r="HH68" s="9">
        <v>136.09299999999999</v>
      </c>
      <c r="HI68" s="9">
        <v>46.24</v>
      </c>
      <c r="HJ68" s="9">
        <v>89.852999999999994</v>
      </c>
      <c r="HK68" s="9">
        <v>132.50399999999999</v>
      </c>
      <c r="HL68" s="9">
        <v>48.707999999999998</v>
      </c>
      <c r="HM68" s="9">
        <v>83.796000000000006</v>
      </c>
      <c r="HN68" s="9">
        <v>261.67700000000002</v>
      </c>
      <c r="HO68" s="9">
        <v>139.12899999999999</v>
      </c>
      <c r="HP68" s="9">
        <v>122.548</v>
      </c>
      <c r="HQ68" s="9">
        <v>161.38900000000001</v>
      </c>
      <c r="HR68" s="9">
        <v>106.709</v>
      </c>
      <c r="HS68" s="9">
        <v>54.68</v>
      </c>
      <c r="HT68" s="9">
        <v>100.28700000000001</v>
      </c>
      <c r="HU68" s="9">
        <v>32.42</v>
      </c>
      <c r="HV68" s="9">
        <v>67.867000000000004</v>
      </c>
      <c r="HW68" s="9">
        <v>38.911000000000001</v>
      </c>
      <c r="HX68" s="9">
        <v>17.972000000000001</v>
      </c>
      <c r="HY68" s="9">
        <v>20.939</v>
      </c>
      <c r="HZ68" s="9">
        <v>7.0990000000000002</v>
      </c>
      <c r="IA68" s="9">
        <v>3.3140000000000001</v>
      </c>
      <c r="IB68" s="9">
        <v>3.7850000000000001</v>
      </c>
      <c r="IC68" s="9">
        <v>2.3420000000000001</v>
      </c>
      <c r="ID68" s="9">
        <v>1.556</v>
      </c>
      <c r="IE68" s="9">
        <v>0.78600000000000003</v>
      </c>
      <c r="IF68" s="9">
        <v>1.1120000000000001</v>
      </c>
      <c r="IG68" s="9">
        <v>0.66500000000000004</v>
      </c>
      <c r="IH68" s="9">
        <v>0.44700000000000001</v>
      </c>
      <c r="II68" s="9">
        <v>1.23</v>
      </c>
      <c r="IJ68" s="9">
        <v>0.89100000000000001</v>
      </c>
      <c r="IK68" s="9">
        <v>0.33900000000000002</v>
      </c>
      <c r="IL68" s="9">
        <v>4.7569999999999997</v>
      </c>
      <c r="IM68" s="9">
        <v>1.7589999999999999</v>
      </c>
      <c r="IN68" s="9">
        <v>2.9990000000000001</v>
      </c>
      <c r="IO68" s="9">
        <v>35.356999999999999</v>
      </c>
      <c r="IP68" s="9">
        <v>16.045000000000002</v>
      </c>
      <c r="IQ68" s="9">
        <v>19.312000000000001</v>
      </c>
    </row>
    <row r="69" spans="1:251">
      <c r="A69" s="10">
        <v>43586</v>
      </c>
      <c r="B69" s="9">
        <v>1056.6369999999999</v>
      </c>
      <c r="C69" s="9">
        <v>1296.2619999999999</v>
      </c>
      <c r="D69" s="9">
        <v>440.834</v>
      </c>
      <c r="E69" s="9">
        <v>855.428</v>
      </c>
      <c r="F69" s="9">
        <v>583.24800000000005</v>
      </c>
      <c r="G69" s="9">
        <v>331.53199999999998</v>
      </c>
      <c r="H69" s="9">
        <v>251.71600000000001</v>
      </c>
      <c r="I69" s="9">
        <v>127.547</v>
      </c>
      <c r="J69" s="9">
        <v>74.334000000000003</v>
      </c>
      <c r="K69" s="9">
        <v>53.213000000000001</v>
      </c>
      <c r="L69" s="9">
        <v>54.314999999999998</v>
      </c>
      <c r="M69" s="9">
        <v>43.374000000000002</v>
      </c>
      <c r="N69" s="9">
        <v>10.94</v>
      </c>
      <c r="O69" s="9">
        <v>32.994999999999997</v>
      </c>
      <c r="P69" s="9">
        <v>26.443999999999999</v>
      </c>
      <c r="Q69" s="9">
        <v>6.5510000000000002</v>
      </c>
      <c r="R69" s="9">
        <v>21.32</v>
      </c>
      <c r="S69" s="9">
        <v>16.931000000000001</v>
      </c>
      <c r="T69" s="9">
        <v>4.3890000000000002</v>
      </c>
      <c r="U69" s="9">
        <v>73.231999999999999</v>
      </c>
      <c r="V69" s="9">
        <v>30.96</v>
      </c>
      <c r="W69" s="9">
        <v>42.273000000000003</v>
      </c>
      <c r="X69" s="9">
        <v>509.80700000000002</v>
      </c>
      <c r="Y69" s="9">
        <v>283.68200000000002</v>
      </c>
      <c r="Z69" s="9">
        <v>226.125</v>
      </c>
      <c r="AA69" s="9">
        <v>208.50399999999999</v>
      </c>
      <c r="AB69" s="9">
        <v>161.36500000000001</v>
      </c>
      <c r="AC69" s="9">
        <v>47.139000000000003</v>
      </c>
      <c r="AD69" s="9">
        <v>301.303</v>
      </c>
      <c r="AE69" s="9">
        <v>122.31699999999999</v>
      </c>
      <c r="AF69" s="9">
        <v>178.98599999999999</v>
      </c>
      <c r="AG69" s="9">
        <v>246.803</v>
      </c>
      <c r="AH69" s="9">
        <v>191.298</v>
      </c>
      <c r="AI69" s="9">
        <v>55.503999999999998</v>
      </c>
      <c r="AJ69" s="9">
        <v>336.44600000000003</v>
      </c>
      <c r="AK69" s="9">
        <v>140.23400000000001</v>
      </c>
      <c r="AL69" s="9">
        <v>196.21199999999999</v>
      </c>
      <c r="AM69" s="9">
        <v>334.298</v>
      </c>
      <c r="AN69" s="9">
        <v>148.761</v>
      </c>
      <c r="AO69" s="9">
        <v>185.53700000000001</v>
      </c>
      <c r="AP69" s="9">
        <v>3373.9459999999999</v>
      </c>
      <c r="AQ69" s="9">
        <v>1797.577</v>
      </c>
      <c r="AR69" s="9">
        <v>1576.3679999999999</v>
      </c>
      <c r="AS69" s="9">
        <v>2269.174</v>
      </c>
      <c r="AT69" s="9">
        <v>1448.2180000000001</v>
      </c>
      <c r="AU69" s="9">
        <v>820.95500000000004</v>
      </c>
      <c r="AV69" s="9">
        <v>1104.7719999999999</v>
      </c>
      <c r="AW69" s="9">
        <v>349.35899999999998</v>
      </c>
      <c r="AX69" s="9">
        <v>755.41300000000001</v>
      </c>
      <c r="AY69" s="9">
        <v>503.88799999999998</v>
      </c>
      <c r="AZ69" s="9">
        <v>269.29899999999998</v>
      </c>
      <c r="BA69" s="9">
        <v>234.589</v>
      </c>
      <c r="BB69" s="9">
        <v>94.031999999999996</v>
      </c>
      <c r="BC69" s="9">
        <v>55.743000000000002</v>
      </c>
      <c r="BD69" s="9">
        <v>38.289000000000001</v>
      </c>
      <c r="BE69" s="9">
        <v>32.158000000000001</v>
      </c>
      <c r="BF69" s="9">
        <v>24.207999999999998</v>
      </c>
      <c r="BG69" s="9">
        <v>7.95</v>
      </c>
      <c r="BH69" s="9">
        <v>19.465</v>
      </c>
      <c r="BI69" s="9">
        <v>13.215999999999999</v>
      </c>
      <c r="BJ69" s="9">
        <v>6.2489999999999997</v>
      </c>
      <c r="BK69" s="9">
        <v>12.693</v>
      </c>
      <c r="BL69" s="9">
        <v>10.992000000000001</v>
      </c>
      <c r="BM69" s="9">
        <v>1.7010000000000001</v>
      </c>
      <c r="BN69" s="9">
        <v>61.875</v>
      </c>
      <c r="BO69" s="9">
        <v>31.535</v>
      </c>
      <c r="BP69" s="9">
        <v>30.338999999999999</v>
      </c>
      <c r="BQ69" s="9">
        <v>459.12700000000001</v>
      </c>
      <c r="BR69" s="9">
        <v>243.292</v>
      </c>
      <c r="BS69" s="9">
        <v>215.83500000000001</v>
      </c>
      <c r="BT69" s="9">
        <v>165.21600000000001</v>
      </c>
      <c r="BU69" s="9">
        <v>121.035</v>
      </c>
      <c r="BV69" s="9">
        <v>44.180999999999997</v>
      </c>
      <c r="BW69" s="9">
        <v>293.91000000000003</v>
      </c>
      <c r="BX69" s="9">
        <v>122.256</v>
      </c>
      <c r="BY69" s="9">
        <v>171.654</v>
      </c>
      <c r="BZ69" s="9">
        <v>185.958</v>
      </c>
      <c r="CA69" s="9">
        <v>137.49799999999999</v>
      </c>
      <c r="CB69" s="9">
        <v>48.46</v>
      </c>
      <c r="CC69" s="9">
        <v>317.92899999999997</v>
      </c>
      <c r="CD69" s="9">
        <v>131.80099999999999</v>
      </c>
      <c r="CE69" s="9">
        <v>186.12899999999999</v>
      </c>
      <c r="CF69" s="9">
        <v>313.375</v>
      </c>
      <c r="CG69" s="9">
        <v>135.47200000000001</v>
      </c>
      <c r="CH69" s="9">
        <v>177.90299999999999</v>
      </c>
      <c r="CI69" s="9">
        <v>2528.1550000000002</v>
      </c>
      <c r="CJ69" s="9">
        <v>1317.287</v>
      </c>
      <c r="CK69" s="9">
        <v>1210.8679999999999</v>
      </c>
      <c r="CL69" s="9">
        <v>1732.019</v>
      </c>
      <c r="CM69" s="9">
        <v>1077.0999999999999</v>
      </c>
      <c r="CN69" s="9">
        <v>654.91899999999998</v>
      </c>
      <c r="CO69" s="9">
        <v>796.13699999999994</v>
      </c>
      <c r="CP69" s="9">
        <v>240.18700000000001</v>
      </c>
      <c r="CQ69" s="9">
        <v>555.95000000000005</v>
      </c>
      <c r="CR69" s="9">
        <v>390.54399999999998</v>
      </c>
      <c r="CS69" s="9">
        <v>198.96899999999999</v>
      </c>
      <c r="CT69" s="9">
        <v>191.57499999999999</v>
      </c>
      <c r="CU69" s="9">
        <v>71.501999999999995</v>
      </c>
      <c r="CV69" s="9">
        <v>44.085000000000001</v>
      </c>
      <c r="CW69" s="9">
        <v>27.416</v>
      </c>
      <c r="CX69" s="9">
        <v>25.629000000000001</v>
      </c>
      <c r="CY69" s="9">
        <v>22.233000000000001</v>
      </c>
      <c r="CZ69" s="9">
        <v>3.3959999999999999</v>
      </c>
      <c r="DA69" s="9">
        <v>14.542</v>
      </c>
      <c r="DB69" s="9">
        <v>12.526999999999999</v>
      </c>
      <c r="DC69" s="9">
        <v>2.016</v>
      </c>
      <c r="DD69" s="9">
        <v>11.087</v>
      </c>
      <c r="DE69" s="9">
        <v>9.7059999999999995</v>
      </c>
      <c r="DF69" s="9">
        <v>1.381</v>
      </c>
      <c r="DG69" s="9">
        <v>45.872</v>
      </c>
      <c r="DH69" s="9">
        <v>21.852</v>
      </c>
      <c r="DI69" s="9">
        <v>24.02</v>
      </c>
      <c r="DJ69" s="9">
        <v>348.04199999999997</v>
      </c>
      <c r="DK69" s="9">
        <v>171.53100000000001</v>
      </c>
      <c r="DL69" s="9">
        <v>176.511</v>
      </c>
      <c r="DM69" s="9">
        <v>121.17400000000001</v>
      </c>
      <c r="DN69" s="9">
        <v>83.641000000000005</v>
      </c>
      <c r="DO69" s="9">
        <v>37.533000000000001</v>
      </c>
      <c r="DP69" s="9">
        <v>226.86799999999999</v>
      </c>
      <c r="DQ69" s="9">
        <v>87.89</v>
      </c>
      <c r="DR69" s="9">
        <v>138.97800000000001</v>
      </c>
      <c r="DS69" s="9">
        <v>141.53100000000001</v>
      </c>
      <c r="DT69" s="9">
        <v>101.03100000000001</v>
      </c>
      <c r="DU69" s="9">
        <v>40.499000000000002</v>
      </c>
      <c r="DV69" s="9">
        <v>249.01300000000001</v>
      </c>
      <c r="DW69" s="9">
        <v>97.938000000000002</v>
      </c>
      <c r="DX69" s="9">
        <v>151.07599999999999</v>
      </c>
      <c r="DY69" s="9">
        <v>241.411</v>
      </c>
      <c r="DZ69" s="9">
        <v>100.417</v>
      </c>
      <c r="EA69" s="9">
        <v>140.994</v>
      </c>
      <c r="EB69" s="9">
        <v>873.81600000000003</v>
      </c>
      <c r="EC69" s="9">
        <v>456.87200000000001</v>
      </c>
      <c r="ED69" s="9">
        <v>416.94400000000002</v>
      </c>
      <c r="EE69" s="9">
        <v>559.97400000000005</v>
      </c>
      <c r="EF69" s="9">
        <v>362.69099999999997</v>
      </c>
      <c r="EG69" s="9">
        <v>197.28299999999999</v>
      </c>
      <c r="EH69" s="9">
        <v>313.84199999999998</v>
      </c>
      <c r="EI69" s="9">
        <v>94.180999999999997</v>
      </c>
      <c r="EJ69" s="9">
        <v>219.661</v>
      </c>
      <c r="EK69" s="9">
        <v>132.989</v>
      </c>
      <c r="EL69" s="9">
        <v>68.587000000000003</v>
      </c>
      <c r="EM69" s="9">
        <v>64.402000000000001</v>
      </c>
      <c r="EN69" s="9">
        <v>31.942</v>
      </c>
      <c r="EO69" s="9">
        <v>18.122</v>
      </c>
      <c r="EP69" s="9">
        <v>13.82</v>
      </c>
      <c r="EQ69" s="9">
        <v>11.988</v>
      </c>
      <c r="ER69" s="9">
        <v>9.2959999999999994</v>
      </c>
      <c r="ES69" s="9">
        <v>2.6920000000000002</v>
      </c>
      <c r="ET69" s="9">
        <v>4.7210000000000001</v>
      </c>
      <c r="EU69" s="9">
        <v>2.9430000000000001</v>
      </c>
      <c r="EV69" s="9">
        <v>1.778</v>
      </c>
      <c r="EW69" s="9">
        <v>7.2679999999999998</v>
      </c>
      <c r="EX69" s="9">
        <v>6.3529999999999998</v>
      </c>
      <c r="EY69" s="9">
        <v>0.91400000000000003</v>
      </c>
      <c r="EZ69" s="9">
        <v>19.954000000000001</v>
      </c>
      <c r="FA69" s="9">
        <v>8.8260000000000005</v>
      </c>
      <c r="FB69" s="9">
        <v>11.128</v>
      </c>
      <c r="FC69" s="9">
        <v>112.952</v>
      </c>
      <c r="FD69" s="9">
        <v>56.314999999999998</v>
      </c>
      <c r="FE69" s="9">
        <v>56.637</v>
      </c>
      <c r="FF69" s="9">
        <v>37.881999999999998</v>
      </c>
      <c r="FG69" s="9">
        <v>27.928000000000001</v>
      </c>
      <c r="FH69" s="9">
        <v>9.9540000000000006</v>
      </c>
      <c r="FI69" s="9">
        <v>75.069999999999993</v>
      </c>
      <c r="FJ69" s="9">
        <v>28.387</v>
      </c>
      <c r="FK69" s="9">
        <v>46.683</v>
      </c>
      <c r="FL69" s="9">
        <v>48.308999999999997</v>
      </c>
      <c r="FM69" s="9">
        <v>35.662999999999997</v>
      </c>
      <c r="FN69" s="9">
        <v>12.646000000000001</v>
      </c>
      <c r="FO69" s="9">
        <v>84.68</v>
      </c>
      <c r="FP69" s="9">
        <v>32.923999999999999</v>
      </c>
      <c r="FQ69" s="9">
        <v>51.756</v>
      </c>
      <c r="FR69" s="9">
        <v>79.790999999999997</v>
      </c>
      <c r="FS69" s="9">
        <v>31.33</v>
      </c>
      <c r="FT69" s="9">
        <v>48.460999999999999</v>
      </c>
      <c r="FU69" s="9">
        <v>1379.5830000000001</v>
      </c>
      <c r="FV69" s="9">
        <v>747.70100000000002</v>
      </c>
      <c r="FW69" s="9">
        <v>631.88199999999995</v>
      </c>
      <c r="FX69" s="9">
        <v>943.65099999999995</v>
      </c>
      <c r="FY69" s="9">
        <v>615.16999999999996</v>
      </c>
      <c r="FZ69" s="9">
        <v>328.48200000000003</v>
      </c>
      <c r="GA69" s="9">
        <v>435.93200000000002</v>
      </c>
      <c r="GB69" s="9">
        <v>132.53200000000001</v>
      </c>
      <c r="GC69" s="9">
        <v>303.39999999999998</v>
      </c>
      <c r="GD69" s="9">
        <v>211.89599999999999</v>
      </c>
      <c r="GE69" s="9">
        <v>112.596</v>
      </c>
      <c r="GF69" s="9">
        <v>99.3</v>
      </c>
      <c r="GG69" s="9">
        <v>38.424999999999997</v>
      </c>
      <c r="GH69" s="9">
        <v>21.937000000000001</v>
      </c>
      <c r="GI69" s="9">
        <v>16.488</v>
      </c>
      <c r="GJ69" s="9">
        <v>15.968999999999999</v>
      </c>
      <c r="GK69" s="9">
        <v>11.983000000000001</v>
      </c>
      <c r="GL69" s="9">
        <v>3.9860000000000002</v>
      </c>
      <c r="GM69" s="9">
        <v>9.1530000000000005</v>
      </c>
      <c r="GN69" s="9">
        <v>7.0640000000000001</v>
      </c>
      <c r="GO69" s="9">
        <v>2.089</v>
      </c>
      <c r="GP69" s="9">
        <v>6.8159999999999998</v>
      </c>
      <c r="GQ69" s="9">
        <v>4.9189999999999996</v>
      </c>
      <c r="GR69" s="9">
        <v>1.897</v>
      </c>
      <c r="GS69" s="9">
        <v>22.456</v>
      </c>
      <c r="GT69" s="9">
        <v>9.9540000000000006</v>
      </c>
      <c r="GU69" s="9">
        <v>12.502000000000001</v>
      </c>
      <c r="GV69" s="9">
        <v>191.97900000000001</v>
      </c>
      <c r="GW69" s="9">
        <v>102.574</v>
      </c>
      <c r="GX69" s="9">
        <v>89.406000000000006</v>
      </c>
      <c r="GY69" s="9">
        <v>73.855000000000004</v>
      </c>
      <c r="GZ69" s="9">
        <v>56.154000000000003</v>
      </c>
      <c r="HA69" s="9">
        <v>17.701000000000001</v>
      </c>
      <c r="HB69" s="9">
        <v>118.124</v>
      </c>
      <c r="HC69" s="9">
        <v>46.418999999999997</v>
      </c>
      <c r="HD69" s="9">
        <v>71.704999999999998</v>
      </c>
      <c r="HE69" s="9">
        <v>84.945999999999998</v>
      </c>
      <c r="HF69" s="9">
        <v>63.26</v>
      </c>
      <c r="HG69" s="9">
        <v>21.687000000000001</v>
      </c>
      <c r="HH69" s="9">
        <v>126.95</v>
      </c>
      <c r="HI69" s="9">
        <v>49.335999999999999</v>
      </c>
      <c r="HJ69" s="9">
        <v>77.613</v>
      </c>
      <c r="HK69" s="9">
        <v>127.27800000000001</v>
      </c>
      <c r="HL69" s="9">
        <v>53.484000000000002</v>
      </c>
      <c r="HM69" s="9">
        <v>73.793999999999997</v>
      </c>
      <c r="HN69" s="9">
        <v>261.26900000000001</v>
      </c>
      <c r="HO69" s="9">
        <v>137.434</v>
      </c>
      <c r="HP69" s="9">
        <v>123.83499999999999</v>
      </c>
      <c r="HQ69" s="9">
        <v>158.30799999999999</v>
      </c>
      <c r="HR69" s="9">
        <v>104.43</v>
      </c>
      <c r="HS69" s="9">
        <v>53.878</v>
      </c>
      <c r="HT69" s="9">
        <v>102.962</v>
      </c>
      <c r="HU69" s="9">
        <v>33.003999999999998</v>
      </c>
      <c r="HV69" s="9">
        <v>69.957999999999998</v>
      </c>
      <c r="HW69" s="9">
        <v>42.604999999999997</v>
      </c>
      <c r="HX69" s="9">
        <v>19.007000000000001</v>
      </c>
      <c r="HY69" s="9">
        <v>23.597999999999999</v>
      </c>
      <c r="HZ69" s="9">
        <v>9.7590000000000003</v>
      </c>
      <c r="IA69" s="9">
        <v>4.327</v>
      </c>
      <c r="IB69" s="9">
        <v>5.4320000000000004</v>
      </c>
      <c r="IC69" s="9">
        <v>1.7849999999999999</v>
      </c>
      <c r="ID69" s="9">
        <v>1.4370000000000001</v>
      </c>
      <c r="IE69" s="9">
        <v>0.34799999999999998</v>
      </c>
      <c r="IF69" s="9">
        <v>0.59599999999999997</v>
      </c>
      <c r="IG69" s="9">
        <v>0.47399999999999998</v>
      </c>
      <c r="IH69" s="9">
        <v>0.123</v>
      </c>
      <c r="II69" s="9">
        <v>1.1890000000000001</v>
      </c>
      <c r="IJ69" s="9">
        <v>0.96299999999999997</v>
      </c>
      <c r="IK69" s="9">
        <v>0.22600000000000001</v>
      </c>
      <c r="IL69" s="9">
        <v>7.9740000000000002</v>
      </c>
      <c r="IM69" s="9">
        <v>2.89</v>
      </c>
      <c r="IN69" s="9">
        <v>5.0839999999999996</v>
      </c>
      <c r="IO69" s="9">
        <v>38.033000000000001</v>
      </c>
      <c r="IP69" s="9">
        <v>17.050999999999998</v>
      </c>
      <c r="IQ69" s="9">
        <v>20.981999999999999</v>
      </c>
    </row>
    <row r="70" spans="1:251">
      <c r="A70" s="10">
        <v>43617</v>
      </c>
      <c r="B70" s="9">
        <v>1080.7270000000001</v>
      </c>
      <c r="C70" s="9">
        <v>1257.2729999999999</v>
      </c>
      <c r="D70" s="9">
        <v>428.52300000000002</v>
      </c>
      <c r="E70" s="9">
        <v>828.75</v>
      </c>
      <c r="F70" s="9">
        <v>581.76800000000003</v>
      </c>
      <c r="G70" s="9">
        <v>309.38900000000001</v>
      </c>
      <c r="H70" s="9">
        <v>272.37799999999999</v>
      </c>
      <c r="I70" s="9">
        <v>106.212</v>
      </c>
      <c r="J70" s="9">
        <v>62.651000000000003</v>
      </c>
      <c r="K70" s="9">
        <v>43.561</v>
      </c>
      <c r="L70" s="9">
        <v>41.52</v>
      </c>
      <c r="M70" s="9">
        <v>30.292000000000002</v>
      </c>
      <c r="N70" s="9">
        <v>11.228</v>
      </c>
      <c r="O70" s="9">
        <v>20.687000000000001</v>
      </c>
      <c r="P70" s="9">
        <v>16.11</v>
      </c>
      <c r="Q70" s="9">
        <v>4.577</v>
      </c>
      <c r="R70" s="9">
        <v>20.832999999999998</v>
      </c>
      <c r="S70" s="9">
        <v>14.182</v>
      </c>
      <c r="T70" s="9">
        <v>6.6509999999999998</v>
      </c>
      <c r="U70" s="9">
        <v>64.691999999999993</v>
      </c>
      <c r="V70" s="9">
        <v>32.359000000000002</v>
      </c>
      <c r="W70" s="9">
        <v>32.332000000000001</v>
      </c>
      <c r="X70" s="9">
        <v>515.65499999999997</v>
      </c>
      <c r="Y70" s="9">
        <v>271.678</v>
      </c>
      <c r="Z70" s="9">
        <v>243.977</v>
      </c>
      <c r="AA70" s="9">
        <v>210.642</v>
      </c>
      <c r="AB70" s="9">
        <v>146.45699999999999</v>
      </c>
      <c r="AC70" s="9">
        <v>64.183999999999997</v>
      </c>
      <c r="AD70" s="9">
        <v>305.01400000000001</v>
      </c>
      <c r="AE70" s="9">
        <v>125.221</v>
      </c>
      <c r="AF70" s="9">
        <v>179.79300000000001</v>
      </c>
      <c r="AG70" s="9">
        <v>243.386</v>
      </c>
      <c r="AH70" s="9">
        <v>169.03700000000001</v>
      </c>
      <c r="AI70" s="9">
        <v>74.349999999999994</v>
      </c>
      <c r="AJ70" s="9">
        <v>338.38200000000001</v>
      </c>
      <c r="AK70" s="9">
        <v>140.35300000000001</v>
      </c>
      <c r="AL70" s="9">
        <v>198.029</v>
      </c>
      <c r="AM70" s="9">
        <v>325.70100000000002</v>
      </c>
      <c r="AN70" s="9">
        <v>141.33099999999999</v>
      </c>
      <c r="AO70" s="9">
        <v>184.37</v>
      </c>
      <c r="AP70" s="9">
        <v>3361.4810000000002</v>
      </c>
      <c r="AQ70" s="9">
        <v>1787.2760000000001</v>
      </c>
      <c r="AR70" s="9">
        <v>1574.2059999999999</v>
      </c>
      <c r="AS70" s="9">
        <v>2251.1439999999998</v>
      </c>
      <c r="AT70" s="9">
        <v>1429.569</v>
      </c>
      <c r="AU70" s="9">
        <v>821.57399999999996</v>
      </c>
      <c r="AV70" s="9">
        <v>1110.338</v>
      </c>
      <c r="AW70" s="9">
        <v>357.70600000000002</v>
      </c>
      <c r="AX70" s="9">
        <v>752.63099999999997</v>
      </c>
      <c r="AY70" s="9">
        <v>472.548</v>
      </c>
      <c r="AZ70" s="9">
        <v>264.46100000000001</v>
      </c>
      <c r="BA70" s="9">
        <v>208.08600000000001</v>
      </c>
      <c r="BB70" s="9">
        <v>77.42</v>
      </c>
      <c r="BC70" s="9">
        <v>45.731000000000002</v>
      </c>
      <c r="BD70" s="9">
        <v>31.689</v>
      </c>
      <c r="BE70" s="9">
        <v>27.257000000000001</v>
      </c>
      <c r="BF70" s="9">
        <v>20.100000000000001</v>
      </c>
      <c r="BG70" s="9">
        <v>7.157</v>
      </c>
      <c r="BH70" s="9">
        <v>15.114000000000001</v>
      </c>
      <c r="BI70" s="9">
        <v>8.9920000000000009</v>
      </c>
      <c r="BJ70" s="9">
        <v>6.1230000000000002</v>
      </c>
      <c r="BK70" s="9">
        <v>12.141999999999999</v>
      </c>
      <c r="BL70" s="9">
        <v>11.108000000000001</v>
      </c>
      <c r="BM70" s="9">
        <v>1.034</v>
      </c>
      <c r="BN70" s="9">
        <v>50.164000000000001</v>
      </c>
      <c r="BO70" s="9">
        <v>25.632000000000001</v>
      </c>
      <c r="BP70" s="9">
        <v>24.532</v>
      </c>
      <c r="BQ70" s="9">
        <v>434.16399999999999</v>
      </c>
      <c r="BR70" s="9">
        <v>240.553</v>
      </c>
      <c r="BS70" s="9">
        <v>193.61099999999999</v>
      </c>
      <c r="BT70" s="9">
        <v>173.13800000000001</v>
      </c>
      <c r="BU70" s="9">
        <v>129.91399999999999</v>
      </c>
      <c r="BV70" s="9">
        <v>43.223999999999997</v>
      </c>
      <c r="BW70" s="9">
        <v>261.02600000000001</v>
      </c>
      <c r="BX70" s="9">
        <v>110.639</v>
      </c>
      <c r="BY70" s="9">
        <v>150.387</v>
      </c>
      <c r="BZ70" s="9">
        <v>191.535</v>
      </c>
      <c r="CA70" s="9">
        <v>144.125</v>
      </c>
      <c r="CB70" s="9">
        <v>47.41</v>
      </c>
      <c r="CC70" s="9">
        <v>281.01299999999998</v>
      </c>
      <c r="CD70" s="9">
        <v>120.336</v>
      </c>
      <c r="CE70" s="9">
        <v>160.67699999999999</v>
      </c>
      <c r="CF70" s="9">
        <v>276.14</v>
      </c>
      <c r="CG70" s="9">
        <v>119.63</v>
      </c>
      <c r="CH70" s="9">
        <v>156.51</v>
      </c>
      <c r="CI70" s="9">
        <v>2513.0439999999999</v>
      </c>
      <c r="CJ70" s="9">
        <v>1313.527</v>
      </c>
      <c r="CK70" s="9">
        <v>1199.5170000000001</v>
      </c>
      <c r="CL70" s="9">
        <v>1742.354</v>
      </c>
      <c r="CM70" s="9">
        <v>1088.9449999999999</v>
      </c>
      <c r="CN70" s="9">
        <v>653.40899999999999</v>
      </c>
      <c r="CO70" s="9">
        <v>770.69</v>
      </c>
      <c r="CP70" s="9">
        <v>224.58199999999999</v>
      </c>
      <c r="CQ70" s="9">
        <v>546.10799999999995</v>
      </c>
      <c r="CR70" s="9">
        <v>368.48899999999998</v>
      </c>
      <c r="CS70" s="9">
        <v>190.851</v>
      </c>
      <c r="CT70" s="9">
        <v>177.63800000000001</v>
      </c>
      <c r="CU70" s="9">
        <v>70.212000000000003</v>
      </c>
      <c r="CV70" s="9">
        <v>38.411999999999999</v>
      </c>
      <c r="CW70" s="9">
        <v>31.800999999999998</v>
      </c>
      <c r="CX70" s="9">
        <v>25.303999999999998</v>
      </c>
      <c r="CY70" s="9">
        <v>19.498999999999999</v>
      </c>
      <c r="CZ70" s="9">
        <v>5.8040000000000003</v>
      </c>
      <c r="DA70" s="9">
        <v>13.724</v>
      </c>
      <c r="DB70" s="9">
        <v>11.226000000000001</v>
      </c>
      <c r="DC70" s="9">
        <v>2.4990000000000001</v>
      </c>
      <c r="DD70" s="9">
        <v>11.579000000000001</v>
      </c>
      <c r="DE70" s="9">
        <v>8.2739999999999991</v>
      </c>
      <c r="DF70" s="9">
        <v>3.306</v>
      </c>
      <c r="DG70" s="9">
        <v>44.908999999999999</v>
      </c>
      <c r="DH70" s="9">
        <v>18.911999999999999</v>
      </c>
      <c r="DI70" s="9">
        <v>25.995999999999999</v>
      </c>
      <c r="DJ70" s="9">
        <v>332.601</v>
      </c>
      <c r="DK70" s="9">
        <v>169.761</v>
      </c>
      <c r="DL70" s="9">
        <v>162.839</v>
      </c>
      <c r="DM70" s="9">
        <v>116.608</v>
      </c>
      <c r="DN70" s="9">
        <v>87.694999999999993</v>
      </c>
      <c r="DO70" s="9">
        <v>28.911999999999999</v>
      </c>
      <c r="DP70" s="9">
        <v>215.99299999999999</v>
      </c>
      <c r="DQ70" s="9">
        <v>82.066000000000003</v>
      </c>
      <c r="DR70" s="9">
        <v>133.92699999999999</v>
      </c>
      <c r="DS70" s="9">
        <v>135.86199999999999</v>
      </c>
      <c r="DT70" s="9">
        <v>102.23399999999999</v>
      </c>
      <c r="DU70" s="9">
        <v>33.627000000000002</v>
      </c>
      <c r="DV70" s="9">
        <v>232.62799999999999</v>
      </c>
      <c r="DW70" s="9">
        <v>88.617000000000004</v>
      </c>
      <c r="DX70" s="9">
        <v>144.011</v>
      </c>
      <c r="DY70" s="9">
        <v>229.71700000000001</v>
      </c>
      <c r="DZ70" s="9">
        <v>93.292000000000002</v>
      </c>
      <c r="EA70" s="9">
        <v>136.42599999999999</v>
      </c>
      <c r="EB70" s="9">
        <v>870.59100000000001</v>
      </c>
      <c r="EC70" s="9">
        <v>452.44200000000001</v>
      </c>
      <c r="ED70" s="9">
        <v>418.15</v>
      </c>
      <c r="EE70" s="9">
        <v>556.86</v>
      </c>
      <c r="EF70" s="9">
        <v>361.613</v>
      </c>
      <c r="EG70" s="9">
        <v>195.24700000000001</v>
      </c>
      <c r="EH70" s="9">
        <v>313.73099999999999</v>
      </c>
      <c r="EI70" s="9">
        <v>90.828000000000003</v>
      </c>
      <c r="EJ70" s="9">
        <v>222.90299999999999</v>
      </c>
      <c r="EK70" s="9">
        <v>134.68100000000001</v>
      </c>
      <c r="EL70" s="9">
        <v>70.018000000000001</v>
      </c>
      <c r="EM70" s="9">
        <v>64.662999999999997</v>
      </c>
      <c r="EN70" s="9">
        <v>31.213000000000001</v>
      </c>
      <c r="EO70" s="9">
        <v>18.507999999999999</v>
      </c>
      <c r="EP70" s="9">
        <v>12.705</v>
      </c>
      <c r="EQ70" s="9">
        <v>12.201000000000001</v>
      </c>
      <c r="ER70" s="9">
        <v>9.1790000000000003</v>
      </c>
      <c r="ES70" s="9">
        <v>3.0219999999999998</v>
      </c>
      <c r="ET70" s="9">
        <v>5.306</v>
      </c>
      <c r="EU70" s="9">
        <v>3.863</v>
      </c>
      <c r="EV70" s="9">
        <v>1.4430000000000001</v>
      </c>
      <c r="EW70" s="9">
        <v>6.8949999999999996</v>
      </c>
      <c r="EX70" s="9">
        <v>5.3159999999999998</v>
      </c>
      <c r="EY70" s="9">
        <v>1.579</v>
      </c>
      <c r="EZ70" s="9">
        <v>19.010999999999999</v>
      </c>
      <c r="FA70" s="9">
        <v>9.3279999999999994</v>
      </c>
      <c r="FB70" s="9">
        <v>9.6829999999999998</v>
      </c>
      <c r="FC70" s="9">
        <v>114.78100000000001</v>
      </c>
      <c r="FD70" s="9">
        <v>58.779000000000003</v>
      </c>
      <c r="FE70" s="9">
        <v>56.002000000000002</v>
      </c>
      <c r="FF70" s="9">
        <v>36.734999999999999</v>
      </c>
      <c r="FG70" s="9">
        <v>28.07</v>
      </c>
      <c r="FH70" s="9">
        <v>8.6660000000000004</v>
      </c>
      <c r="FI70" s="9">
        <v>78.046000000000006</v>
      </c>
      <c r="FJ70" s="9">
        <v>30.71</v>
      </c>
      <c r="FK70" s="9">
        <v>47.335999999999999</v>
      </c>
      <c r="FL70" s="9">
        <v>45.531999999999996</v>
      </c>
      <c r="FM70" s="9">
        <v>34.588000000000001</v>
      </c>
      <c r="FN70" s="9">
        <v>10.944000000000001</v>
      </c>
      <c r="FO70" s="9">
        <v>89.149000000000001</v>
      </c>
      <c r="FP70" s="9">
        <v>35.43</v>
      </c>
      <c r="FQ70" s="9">
        <v>53.719000000000001</v>
      </c>
      <c r="FR70" s="9">
        <v>83.352000000000004</v>
      </c>
      <c r="FS70" s="9">
        <v>34.573</v>
      </c>
      <c r="FT70" s="9">
        <v>48.779000000000003</v>
      </c>
      <c r="FU70" s="9">
        <v>1392.201</v>
      </c>
      <c r="FV70" s="9">
        <v>754.41700000000003</v>
      </c>
      <c r="FW70" s="9">
        <v>637.78399999999999</v>
      </c>
      <c r="FX70" s="9">
        <v>940.69</v>
      </c>
      <c r="FY70" s="9">
        <v>618.495</v>
      </c>
      <c r="FZ70" s="9">
        <v>322.19600000000003</v>
      </c>
      <c r="GA70" s="9">
        <v>451.51</v>
      </c>
      <c r="GB70" s="9">
        <v>135.922</v>
      </c>
      <c r="GC70" s="9">
        <v>315.58800000000002</v>
      </c>
      <c r="GD70" s="9">
        <v>223.15</v>
      </c>
      <c r="GE70" s="9">
        <v>118.926</v>
      </c>
      <c r="GF70" s="9">
        <v>104.223</v>
      </c>
      <c r="GG70" s="9">
        <v>47.731999999999999</v>
      </c>
      <c r="GH70" s="9">
        <v>29.085999999999999</v>
      </c>
      <c r="GI70" s="9">
        <v>18.646999999999998</v>
      </c>
      <c r="GJ70" s="9">
        <v>20.440999999999999</v>
      </c>
      <c r="GK70" s="9">
        <v>16.283999999999999</v>
      </c>
      <c r="GL70" s="9">
        <v>4.157</v>
      </c>
      <c r="GM70" s="9">
        <v>13.34</v>
      </c>
      <c r="GN70" s="9">
        <v>11.605</v>
      </c>
      <c r="GO70" s="9">
        <v>1.7350000000000001</v>
      </c>
      <c r="GP70" s="9">
        <v>7.101</v>
      </c>
      <c r="GQ70" s="9">
        <v>4.6790000000000003</v>
      </c>
      <c r="GR70" s="9">
        <v>2.4220000000000002</v>
      </c>
      <c r="GS70" s="9">
        <v>27.291</v>
      </c>
      <c r="GT70" s="9">
        <v>12.802</v>
      </c>
      <c r="GU70" s="9">
        <v>14.489000000000001</v>
      </c>
      <c r="GV70" s="9">
        <v>197.779</v>
      </c>
      <c r="GW70" s="9">
        <v>103.108</v>
      </c>
      <c r="GX70" s="9">
        <v>94.671000000000006</v>
      </c>
      <c r="GY70" s="9">
        <v>67.16</v>
      </c>
      <c r="GZ70" s="9">
        <v>51.612000000000002</v>
      </c>
      <c r="HA70" s="9">
        <v>15.548</v>
      </c>
      <c r="HB70" s="9">
        <v>130.619</v>
      </c>
      <c r="HC70" s="9">
        <v>51.496000000000002</v>
      </c>
      <c r="HD70" s="9">
        <v>79.123000000000005</v>
      </c>
      <c r="HE70" s="9">
        <v>81.442999999999998</v>
      </c>
      <c r="HF70" s="9">
        <v>63.127000000000002</v>
      </c>
      <c r="HG70" s="9">
        <v>18.315000000000001</v>
      </c>
      <c r="HH70" s="9">
        <v>141.70699999999999</v>
      </c>
      <c r="HI70" s="9">
        <v>55.798999999999999</v>
      </c>
      <c r="HJ70" s="9">
        <v>85.908000000000001</v>
      </c>
      <c r="HK70" s="9">
        <v>143.959</v>
      </c>
      <c r="HL70" s="9">
        <v>63.100999999999999</v>
      </c>
      <c r="HM70" s="9">
        <v>80.858000000000004</v>
      </c>
      <c r="HN70" s="9">
        <v>259.077</v>
      </c>
      <c r="HO70" s="9">
        <v>135.411</v>
      </c>
      <c r="HP70" s="9">
        <v>123.667</v>
      </c>
      <c r="HQ70" s="9">
        <v>158.40600000000001</v>
      </c>
      <c r="HR70" s="9">
        <v>104.11199999999999</v>
      </c>
      <c r="HS70" s="9">
        <v>54.292999999999999</v>
      </c>
      <c r="HT70" s="9">
        <v>100.672</v>
      </c>
      <c r="HU70" s="9">
        <v>31.297999999999998</v>
      </c>
      <c r="HV70" s="9">
        <v>69.373000000000005</v>
      </c>
      <c r="HW70" s="9">
        <v>42.319000000000003</v>
      </c>
      <c r="HX70" s="9">
        <v>19.710999999999999</v>
      </c>
      <c r="HY70" s="9">
        <v>22.608000000000001</v>
      </c>
      <c r="HZ70" s="9">
        <v>8.6050000000000004</v>
      </c>
      <c r="IA70" s="9">
        <v>3.5609999999999999</v>
      </c>
      <c r="IB70" s="9">
        <v>5.0430000000000001</v>
      </c>
      <c r="IC70" s="9">
        <v>1.9690000000000001</v>
      </c>
      <c r="ID70" s="9">
        <v>1.294</v>
      </c>
      <c r="IE70" s="9">
        <v>0.67500000000000004</v>
      </c>
      <c r="IF70" s="9">
        <v>0.82199999999999995</v>
      </c>
      <c r="IG70" s="9">
        <v>0.504</v>
      </c>
      <c r="IH70" s="9">
        <v>0.318</v>
      </c>
      <c r="II70" s="9">
        <v>1.147</v>
      </c>
      <c r="IJ70" s="9">
        <v>0.79</v>
      </c>
      <c r="IK70" s="9">
        <v>0.35699999999999998</v>
      </c>
      <c r="IL70" s="9">
        <v>6.6360000000000001</v>
      </c>
      <c r="IM70" s="9">
        <v>2.2669999999999999</v>
      </c>
      <c r="IN70" s="9">
        <v>4.3680000000000003</v>
      </c>
      <c r="IO70" s="9">
        <v>38.953000000000003</v>
      </c>
      <c r="IP70" s="9">
        <v>18.013999999999999</v>
      </c>
      <c r="IQ70" s="9">
        <v>20.937999999999999</v>
      </c>
    </row>
    <row r="71" spans="1:251">
      <c r="A71" s="10">
        <v>43647</v>
      </c>
      <c r="B71" s="9">
        <v>1102.8900000000001</v>
      </c>
      <c r="C71" s="9">
        <v>1227.6389999999999</v>
      </c>
      <c r="D71" s="9">
        <v>425.05799999999999</v>
      </c>
      <c r="E71" s="9">
        <v>802.58100000000002</v>
      </c>
      <c r="F71" s="9">
        <v>596.048</v>
      </c>
      <c r="G71" s="9">
        <v>334.43700000000001</v>
      </c>
      <c r="H71" s="9">
        <v>261.61099999999999</v>
      </c>
      <c r="I71" s="9">
        <v>113.66800000000001</v>
      </c>
      <c r="J71" s="9">
        <v>73.305999999999997</v>
      </c>
      <c r="K71" s="9">
        <v>40.362000000000002</v>
      </c>
      <c r="L71" s="9">
        <v>45.575000000000003</v>
      </c>
      <c r="M71" s="9">
        <v>34.911999999999999</v>
      </c>
      <c r="N71" s="9">
        <v>10.663</v>
      </c>
      <c r="O71" s="9">
        <v>28.193000000000001</v>
      </c>
      <c r="P71" s="9">
        <v>22.154</v>
      </c>
      <c r="Q71" s="9">
        <v>6.0389999999999997</v>
      </c>
      <c r="R71" s="9">
        <v>17.381</v>
      </c>
      <c r="S71" s="9">
        <v>12.757999999999999</v>
      </c>
      <c r="T71" s="9">
        <v>4.6239999999999997</v>
      </c>
      <c r="U71" s="9">
        <v>68.093000000000004</v>
      </c>
      <c r="V71" s="9">
        <v>38.393999999999998</v>
      </c>
      <c r="W71" s="9">
        <v>29.699000000000002</v>
      </c>
      <c r="X71" s="9">
        <v>534.779</v>
      </c>
      <c r="Y71" s="9">
        <v>296.73099999999999</v>
      </c>
      <c r="Z71" s="9">
        <v>238.047</v>
      </c>
      <c r="AA71" s="9">
        <v>221.75899999999999</v>
      </c>
      <c r="AB71" s="9">
        <v>161.30799999999999</v>
      </c>
      <c r="AC71" s="9">
        <v>60.451000000000001</v>
      </c>
      <c r="AD71" s="9">
        <v>313.02</v>
      </c>
      <c r="AE71" s="9">
        <v>135.423</v>
      </c>
      <c r="AF71" s="9">
        <v>177.59700000000001</v>
      </c>
      <c r="AG71" s="9">
        <v>252.23</v>
      </c>
      <c r="AH71" s="9">
        <v>183.93799999999999</v>
      </c>
      <c r="AI71" s="9">
        <v>68.292000000000002</v>
      </c>
      <c r="AJ71" s="9">
        <v>343.81799999999998</v>
      </c>
      <c r="AK71" s="9">
        <v>150.499</v>
      </c>
      <c r="AL71" s="9">
        <v>193.31899999999999</v>
      </c>
      <c r="AM71" s="9">
        <v>341.21300000000002</v>
      </c>
      <c r="AN71" s="9">
        <v>157.577</v>
      </c>
      <c r="AO71" s="9">
        <v>183.636</v>
      </c>
      <c r="AP71" s="9">
        <v>3349.268</v>
      </c>
      <c r="AQ71" s="9">
        <v>1780.7329999999999</v>
      </c>
      <c r="AR71" s="9">
        <v>1568.5340000000001</v>
      </c>
      <c r="AS71" s="9">
        <v>2278.078</v>
      </c>
      <c r="AT71" s="9">
        <v>1435.3889999999999</v>
      </c>
      <c r="AU71" s="9">
        <v>842.68899999999996</v>
      </c>
      <c r="AV71" s="9">
        <v>1071.19</v>
      </c>
      <c r="AW71" s="9">
        <v>345.34500000000003</v>
      </c>
      <c r="AX71" s="9">
        <v>725.84500000000003</v>
      </c>
      <c r="AY71" s="9">
        <v>489.05799999999999</v>
      </c>
      <c r="AZ71" s="9">
        <v>272.06099999999998</v>
      </c>
      <c r="BA71" s="9">
        <v>216.99700000000001</v>
      </c>
      <c r="BB71" s="9">
        <v>103.282</v>
      </c>
      <c r="BC71" s="9">
        <v>64.576999999999998</v>
      </c>
      <c r="BD71" s="9">
        <v>38.704000000000001</v>
      </c>
      <c r="BE71" s="9">
        <v>44.124000000000002</v>
      </c>
      <c r="BF71" s="9">
        <v>35.933</v>
      </c>
      <c r="BG71" s="9">
        <v>8.1910000000000007</v>
      </c>
      <c r="BH71" s="9">
        <v>24.696000000000002</v>
      </c>
      <c r="BI71" s="9">
        <v>19.222000000000001</v>
      </c>
      <c r="BJ71" s="9">
        <v>5.4740000000000002</v>
      </c>
      <c r="BK71" s="9">
        <v>19.428000000000001</v>
      </c>
      <c r="BL71" s="9">
        <v>16.710999999999999</v>
      </c>
      <c r="BM71" s="9">
        <v>2.7170000000000001</v>
      </c>
      <c r="BN71" s="9">
        <v>59.156999999999996</v>
      </c>
      <c r="BO71" s="9">
        <v>28.645</v>
      </c>
      <c r="BP71" s="9">
        <v>30.513000000000002</v>
      </c>
      <c r="BQ71" s="9">
        <v>437.142</v>
      </c>
      <c r="BR71" s="9">
        <v>237.809</v>
      </c>
      <c r="BS71" s="9">
        <v>199.333</v>
      </c>
      <c r="BT71" s="9">
        <v>165.916</v>
      </c>
      <c r="BU71" s="9">
        <v>126.598</v>
      </c>
      <c r="BV71" s="9">
        <v>39.317</v>
      </c>
      <c r="BW71" s="9">
        <v>271.226</v>
      </c>
      <c r="BX71" s="9">
        <v>111.21</v>
      </c>
      <c r="BY71" s="9">
        <v>160.01599999999999</v>
      </c>
      <c r="BZ71" s="9">
        <v>194.172</v>
      </c>
      <c r="CA71" s="9">
        <v>150.66300000000001</v>
      </c>
      <c r="CB71" s="9">
        <v>43.51</v>
      </c>
      <c r="CC71" s="9">
        <v>294.88600000000002</v>
      </c>
      <c r="CD71" s="9">
        <v>121.399</v>
      </c>
      <c r="CE71" s="9">
        <v>173.48699999999999</v>
      </c>
      <c r="CF71" s="9">
        <v>295.92200000000003</v>
      </c>
      <c r="CG71" s="9">
        <v>130.43199999999999</v>
      </c>
      <c r="CH71" s="9">
        <v>165.49</v>
      </c>
      <c r="CI71" s="9">
        <v>2542.328</v>
      </c>
      <c r="CJ71" s="9">
        <v>1328.9559999999999</v>
      </c>
      <c r="CK71" s="9">
        <v>1213.3720000000001</v>
      </c>
      <c r="CL71" s="9">
        <v>1759.6089999999999</v>
      </c>
      <c r="CM71" s="9">
        <v>1098.1679999999999</v>
      </c>
      <c r="CN71" s="9">
        <v>661.44100000000003</v>
      </c>
      <c r="CO71" s="9">
        <v>782.71900000000005</v>
      </c>
      <c r="CP71" s="9">
        <v>230.78800000000001</v>
      </c>
      <c r="CQ71" s="9">
        <v>551.92999999999995</v>
      </c>
      <c r="CR71" s="9">
        <v>366.02</v>
      </c>
      <c r="CS71" s="9">
        <v>181.86099999999999</v>
      </c>
      <c r="CT71" s="9">
        <v>184.15799999999999</v>
      </c>
      <c r="CU71" s="9">
        <v>61.904000000000003</v>
      </c>
      <c r="CV71" s="9">
        <v>35.292999999999999</v>
      </c>
      <c r="CW71" s="9">
        <v>26.61</v>
      </c>
      <c r="CX71" s="9">
        <v>28.635000000000002</v>
      </c>
      <c r="CY71" s="9">
        <v>22.742999999999999</v>
      </c>
      <c r="CZ71" s="9">
        <v>5.8920000000000003</v>
      </c>
      <c r="DA71" s="9">
        <v>15.45</v>
      </c>
      <c r="DB71" s="9">
        <v>11.779</v>
      </c>
      <c r="DC71" s="9">
        <v>3.6709999999999998</v>
      </c>
      <c r="DD71" s="9">
        <v>13.185</v>
      </c>
      <c r="DE71" s="9">
        <v>10.964</v>
      </c>
      <c r="DF71" s="9">
        <v>2.2210000000000001</v>
      </c>
      <c r="DG71" s="9">
        <v>33.268999999999998</v>
      </c>
      <c r="DH71" s="9">
        <v>12.55</v>
      </c>
      <c r="DI71" s="9">
        <v>20.718</v>
      </c>
      <c r="DJ71" s="9">
        <v>329.14800000000002</v>
      </c>
      <c r="DK71" s="9">
        <v>159.80699999999999</v>
      </c>
      <c r="DL71" s="9">
        <v>169.34100000000001</v>
      </c>
      <c r="DM71" s="9">
        <v>116.05800000000001</v>
      </c>
      <c r="DN71" s="9">
        <v>82.596000000000004</v>
      </c>
      <c r="DO71" s="9">
        <v>33.460999999999999</v>
      </c>
      <c r="DP71" s="9">
        <v>213.09</v>
      </c>
      <c r="DQ71" s="9">
        <v>77.210999999999999</v>
      </c>
      <c r="DR71" s="9">
        <v>135.88</v>
      </c>
      <c r="DS71" s="9">
        <v>138.94200000000001</v>
      </c>
      <c r="DT71" s="9">
        <v>100.405</v>
      </c>
      <c r="DU71" s="9">
        <v>38.536000000000001</v>
      </c>
      <c r="DV71" s="9">
        <v>227.078</v>
      </c>
      <c r="DW71" s="9">
        <v>81.456000000000003</v>
      </c>
      <c r="DX71" s="9">
        <v>145.62200000000001</v>
      </c>
      <c r="DY71" s="9">
        <v>228.54</v>
      </c>
      <c r="DZ71" s="9">
        <v>88.99</v>
      </c>
      <c r="EA71" s="9">
        <v>139.55099999999999</v>
      </c>
      <c r="EB71" s="9">
        <v>864.12199999999996</v>
      </c>
      <c r="EC71" s="9">
        <v>448.04500000000002</v>
      </c>
      <c r="ED71" s="9">
        <v>416.07600000000002</v>
      </c>
      <c r="EE71" s="9">
        <v>558.05100000000004</v>
      </c>
      <c r="EF71" s="9">
        <v>357.97</v>
      </c>
      <c r="EG71" s="9">
        <v>200.08199999999999</v>
      </c>
      <c r="EH71" s="9">
        <v>306.07</v>
      </c>
      <c r="EI71" s="9">
        <v>90.075999999999993</v>
      </c>
      <c r="EJ71" s="9">
        <v>215.995</v>
      </c>
      <c r="EK71" s="9">
        <v>132.26599999999999</v>
      </c>
      <c r="EL71" s="9">
        <v>66.444999999999993</v>
      </c>
      <c r="EM71" s="9">
        <v>65.820999999999998</v>
      </c>
      <c r="EN71" s="9">
        <v>33.975999999999999</v>
      </c>
      <c r="EO71" s="9">
        <v>16.965</v>
      </c>
      <c r="EP71" s="9">
        <v>17.010999999999999</v>
      </c>
      <c r="EQ71" s="9">
        <v>12.064</v>
      </c>
      <c r="ER71" s="9">
        <v>7.8620000000000001</v>
      </c>
      <c r="ES71" s="9">
        <v>4.202</v>
      </c>
      <c r="ET71" s="9">
        <v>7.1379999999999999</v>
      </c>
      <c r="EU71" s="9">
        <v>4.2060000000000004</v>
      </c>
      <c r="EV71" s="9">
        <v>2.9319999999999999</v>
      </c>
      <c r="EW71" s="9">
        <v>4.9260000000000002</v>
      </c>
      <c r="EX71" s="9">
        <v>3.6560000000000001</v>
      </c>
      <c r="EY71" s="9">
        <v>1.27</v>
      </c>
      <c r="EZ71" s="9">
        <v>21.911999999999999</v>
      </c>
      <c r="FA71" s="9">
        <v>9.1029999999999998</v>
      </c>
      <c r="FB71" s="9">
        <v>12.808999999999999</v>
      </c>
      <c r="FC71" s="9">
        <v>114.36199999999999</v>
      </c>
      <c r="FD71" s="9">
        <v>57.396000000000001</v>
      </c>
      <c r="FE71" s="9">
        <v>56.966000000000001</v>
      </c>
      <c r="FF71" s="9">
        <v>33.866999999999997</v>
      </c>
      <c r="FG71" s="9">
        <v>22.934999999999999</v>
      </c>
      <c r="FH71" s="9">
        <v>10.932</v>
      </c>
      <c r="FI71" s="9">
        <v>80.495000000000005</v>
      </c>
      <c r="FJ71" s="9">
        <v>34.460999999999999</v>
      </c>
      <c r="FK71" s="9">
        <v>46.033999999999999</v>
      </c>
      <c r="FL71" s="9">
        <v>43.167999999999999</v>
      </c>
      <c r="FM71" s="9">
        <v>29.431000000000001</v>
      </c>
      <c r="FN71" s="9">
        <v>13.737</v>
      </c>
      <c r="FO71" s="9">
        <v>89.097999999999999</v>
      </c>
      <c r="FP71" s="9">
        <v>37.014000000000003</v>
      </c>
      <c r="FQ71" s="9">
        <v>52.084000000000003</v>
      </c>
      <c r="FR71" s="9">
        <v>87.632999999999996</v>
      </c>
      <c r="FS71" s="9">
        <v>38.667000000000002</v>
      </c>
      <c r="FT71" s="9">
        <v>48.966000000000001</v>
      </c>
      <c r="FU71" s="9">
        <v>1384.624</v>
      </c>
      <c r="FV71" s="9">
        <v>745.24300000000005</v>
      </c>
      <c r="FW71" s="9">
        <v>639.38099999999997</v>
      </c>
      <c r="FX71" s="9">
        <v>945.20500000000004</v>
      </c>
      <c r="FY71" s="9">
        <v>617.26199999999994</v>
      </c>
      <c r="FZ71" s="9">
        <v>327.94299999999998</v>
      </c>
      <c r="GA71" s="9">
        <v>439.41899999999998</v>
      </c>
      <c r="GB71" s="9">
        <v>127.98099999999999</v>
      </c>
      <c r="GC71" s="9">
        <v>311.43799999999999</v>
      </c>
      <c r="GD71" s="9">
        <v>224.26900000000001</v>
      </c>
      <c r="GE71" s="9">
        <v>116.89400000000001</v>
      </c>
      <c r="GF71" s="9">
        <v>107.375</v>
      </c>
      <c r="GG71" s="9">
        <v>44.503999999999998</v>
      </c>
      <c r="GH71" s="9">
        <v>25.852</v>
      </c>
      <c r="GI71" s="9">
        <v>18.652000000000001</v>
      </c>
      <c r="GJ71" s="9">
        <v>18.436</v>
      </c>
      <c r="GK71" s="9">
        <v>13.95</v>
      </c>
      <c r="GL71" s="9">
        <v>4.4859999999999998</v>
      </c>
      <c r="GM71" s="9">
        <v>10.999000000000001</v>
      </c>
      <c r="GN71" s="9">
        <v>8.1890000000000001</v>
      </c>
      <c r="GO71" s="9">
        <v>2.81</v>
      </c>
      <c r="GP71" s="9">
        <v>7.4370000000000003</v>
      </c>
      <c r="GQ71" s="9">
        <v>5.7610000000000001</v>
      </c>
      <c r="GR71" s="9">
        <v>1.6759999999999999</v>
      </c>
      <c r="GS71" s="9">
        <v>26.068000000000001</v>
      </c>
      <c r="GT71" s="9">
        <v>11.901</v>
      </c>
      <c r="GU71" s="9">
        <v>14.167</v>
      </c>
      <c r="GV71" s="9">
        <v>201.42</v>
      </c>
      <c r="GW71" s="9">
        <v>103.84099999999999</v>
      </c>
      <c r="GX71" s="9">
        <v>97.578999999999994</v>
      </c>
      <c r="GY71" s="9">
        <v>75.239999999999995</v>
      </c>
      <c r="GZ71" s="9">
        <v>59.715000000000003</v>
      </c>
      <c r="HA71" s="9">
        <v>15.526</v>
      </c>
      <c r="HB71" s="9">
        <v>126.18</v>
      </c>
      <c r="HC71" s="9">
        <v>44.127000000000002</v>
      </c>
      <c r="HD71" s="9">
        <v>82.052999999999997</v>
      </c>
      <c r="HE71" s="9">
        <v>87.805999999999997</v>
      </c>
      <c r="HF71" s="9">
        <v>68.799000000000007</v>
      </c>
      <c r="HG71" s="9">
        <v>19.007999999999999</v>
      </c>
      <c r="HH71" s="9">
        <v>136.46299999999999</v>
      </c>
      <c r="HI71" s="9">
        <v>48.094999999999999</v>
      </c>
      <c r="HJ71" s="9">
        <v>88.367999999999995</v>
      </c>
      <c r="HK71" s="9">
        <v>137.179</v>
      </c>
      <c r="HL71" s="9">
        <v>52.316000000000003</v>
      </c>
      <c r="HM71" s="9">
        <v>84.863</v>
      </c>
      <c r="HN71" s="9">
        <v>259.92200000000003</v>
      </c>
      <c r="HO71" s="9">
        <v>136.03800000000001</v>
      </c>
      <c r="HP71" s="9">
        <v>123.883</v>
      </c>
      <c r="HQ71" s="9">
        <v>161.50899999999999</v>
      </c>
      <c r="HR71" s="9">
        <v>102.437</v>
      </c>
      <c r="HS71" s="9">
        <v>59.072000000000003</v>
      </c>
      <c r="HT71" s="9">
        <v>98.412999999999997</v>
      </c>
      <c r="HU71" s="9">
        <v>33.601999999999997</v>
      </c>
      <c r="HV71" s="9">
        <v>64.811000000000007</v>
      </c>
      <c r="HW71" s="9">
        <v>41.683</v>
      </c>
      <c r="HX71" s="9">
        <v>19.448</v>
      </c>
      <c r="HY71" s="9">
        <v>22.234999999999999</v>
      </c>
      <c r="HZ71" s="9">
        <v>8.4659999999999993</v>
      </c>
      <c r="IA71" s="9">
        <v>5.1660000000000004</v>
      </c>
      <c r="IB71" s="9">
        <v>3.3010000000000002</v>
      </c>
      <c r="IC71" s="9">
        <v>2.8039999999999998</v>
      </c>
      <c r="ID71" s="9">
        <v>2.3159999999999998</v>
      </c>
      <c r="IE71" s="9">
        <v>0.48799999999999999</v>
      </c>
      <c r="IF71" s="9">
        <v>0.92300000000000004</v>
      </c>
      <c r="IG71" s="9">
        <v>0.70099999999999996</v>
      </c>
      <c r="IH71" s="9">
        <v>0.222</v>
      </c>
      <c r="II71" s="9">
        <v>1.881</v>
      </c>
      <c r="IJ71" s="9">
        <v>1.6140000000000001</v>
      </c>
      <c r="IK71" s="9">
        <v>0.26600000000000001</v>
      </c>
      <c r="IL71" s="9">
        <v>5.6630000000000003</v>
      </c>
      <c r="IM71" s="9">
        <v>2.85</v>
      </c>
      <c r="IN71" s="9">
        <v>2.8130000000000002</v>
      </c>
      <c r="IO71" s="9">
        <v>37.920999999999999</v>
      </c>
      <c r="IP71" s="9">
        <v>16.861000000000001</v>
      </c>
      <c r="IQ71" s="9">
        <v>21.06</v>
      </c>
    </row>
    <row r="72" spans="1:251">
      <c r="A72" s="10">
        <v>43678</v>
      </c>
      <c r="B72" s="9">
        <v>1068.6590000000001</v>
      </c>
      <c r="C72" s="9">
        <v>1261.729</v>
      </c>
      <c r="D72" s="9">
        <v>429.78300000000002</v>
      </c>
      <c r="E72" s="9">
        <v>831.94600000000003</v>
      </c>
      <c r="F72" s="9">
        <v>602.73199999999997</v>
      </c>
      <c r="G72" s="9">
        <v>342.27600000000001</v>
      </c>
      <c r="H72" s="9">
        <v>260.45600000000002</v>
      </c>
      <c r="I72" s="9">
        <v>115.318</v>
      </c>
      <c r="J72" s="9">
        <v>72.605999999999995</v>
      </c>
      <c r="K72" s="9">
        <v>42.712000000000003</v>
      </c>
      <c r="L72" s="9">
        <v>47.408000000000001</v>
      </c>
      <c r="M72" s="9">
        <v>34.664000000000001</v>
      </c>
      <c r="N72" s="9">
        <v>12.744</v>
      </c>
      <c r="O72" s="9">
        <v>27.545999999999999</v>
      </c>
      <c r="P72" s="9">
        <v>20.132000000000001</v>
      </c>
      <c r="Q72" s="9">
        <v>7.4139999999999997</v>
      </c>
      <c r="R72" s="9">
        <v>19.863</v>
      </c>
      <c r="S72" s="9">
        <v>14.532</v>
      </c>
      <c r="T72" s="9">
        <v>5.33</v>
      </c>
      <c r="U72" s="9">
        <v>67.91</v>
      </c>
      <c r="V72" s="9">
        <v>37.942</v>
      </c>
      <c r="W72" s="9">
        <v>29.968</v>
      </c>
      <c r="X72" s="9">
        <v>541.601</v>
      </c>
      <c r="Y72" s="9">
        <v>304.13499999999999</v>
      </c>
      <c r="Z72" s="9">
        <v>237.46600000000001</v>
      </c>
      <c r="AA72" s="9">
        <v>221.69</v>
      </c>
      <c r="AB72" s="9">
        <v>163.81700000000001</v>
      </c>
      <c r="AC72" s="9">
        <v>57.872</v>
      </c>
      <c r="AD72" s="9">
        <v>319.911</v>
      </c>
      <c r="AE72" s="9">
        <v>140.31800000000001</v>
      </c>
      <c r="AF72" s="9">
        <v>179.59399999999999</v>
      </c>
      <c r="AG72" s="9">
        <v>253.46100000000001</v>
      </c>
      <c r="AH72" s="9">
        <v>187.815</v>
      </c>
      <c r="AI72" s="9">
        <v>65.646000000000001</v>
      </c>
      <c r="AJ72" s="9">
        <v>349.27100000000002</v>
      </c>
      <c r="AK72" s="9">
        <v>154.46100000000001</v>
      </c>
      <c r="AL72" s="9">
        <v>194.81</v>
      </c>
      <c r="AM72" s="9">
        <v>347.45699999999999</v>
      </c>
      <c r="AN72" s="9">
        <v>160.44900000000001</v>
      </c>
      <c r="AO72" s="9">
        <v>187.00800000000001</v>
      </c>
      <c r="AP72" s="9">
        <v>3351.453</v>
      </c>
      <c r="AQ72" s="9">
        <v>1768.2180000000001</v>
      </c>
      <c r="AR72" s="9">
        <v>1583.2349999999999</v>
      </c>
      <c r="AS72" s="9">
        <v>2244.413</v>
      </c>
      <c r="AT72" s="9">
        <v>1415.5070000000001</v>
      </c>
      <c r="AU72" s="9">
        <v>828.90599999999995</v>
      </c>
      <c r="AV72" s="9">
        <v>1107.04</v>
      </c>
      <c r="AW72" s="9">
        <v>352.71100000000001</v>
      </c>
      <c r="AX72" s="9">
        <v>754.32899999999995</v>
      </c>
      <c r="AY72" s="9">
        <v>507.07600000000002</v>
      </c>
      <c r="AZ72" s="9">
        <v>271.04500000000002</v>
      </c>
      <c r="BA72" s="9">
        <v>236.03</v>
      </c>
      <c r="BB72" s="9">
        <v>100.53100000000001</v>
      </c>
      <c r="BC72" s="9">
        <v>60.231000000000002</v>
      </c>
      <c r="BD72" s="9">
        <v>40.298999999999999</v>
      </c>
      <c r="BE72" s="9">
        <v>40.384999999999998</v>
      </c>
      <c r="BF72" s="9">
        <v>29.489000000000001</v>
      </c>
      <c r="BG72" s="9">
        <v>10.896000000000001</v>
      </c>
      <c r="BH72" s="9">
        <v>19.736999999999998</v>
      </c>
      <c r="BI72" s="9">
        <v>14.945</v>
      </c>
      <c r="BJ72" s="9">
        <v>4.7919999999999998</v>
      </c>
      <c r="BK72" s="9">
        <v>20.648</v>
      </c>
      <c r="BL72" s="9">
        <v>14.544</v>
      </c>
      <c r="BM72" s="9">
        <v>6.1040000000000001</v>
      </c>
      <c r="BN72" s="9">
        <v>60.146000000000001</v>
      </c>
      <c r="BO72" s="9">
        <v>30.742999999999999</v>
      </c>
      <c r="BP72" s="9">
        <v>29.402999999999999</v>
      </c>
      <c r="BQ72" s="9">
        <v>446.4</v>
      </c>
      <c r="BR72" s="9">
        <v>235.41499999999999</v>
      </c>
      <c r="BS72" s="9">
        <v>210.98400000000001</v>
      </c>
      <c r="BT72" s="9">
        <v>175.577</v>
      </c>
      <c r="BU72" s="9">
        <v>127.369</v>
      </c>
      <c r="BV72" s="9">
        <v>48.207000000000001</v>
      </c>
      <c r="BW72" s="9">
        <v>270.82299999999998</v>
      </c>
      <c r="BX72" s="9">
        <v>108.04600000000001</v>
      </c>
      <c r="BY72" s="9">
        <v>162.77699999999999</v>
      </c>
      <c r="BZ72" s="9">
        <v>207.55500000000001</v>
      </c>
      <c r="CA72" s="9">
        <v>149.66</v>
      </c>
      <c r="CB72" s="9">
        <v>57.896000000000001</v>
      </c>
      <c r="CC72" s="9">
        <v>299.52</v>
      </c>
      <c r="CD72" s="9">
        <v>121.386</v>
      </c>
      <c r="CE72" s="9">
        <v>178.13499999999999</v>
      </c>
      <c r="CF72" s="9">
        <v>290.56</v>
      </c>
      <c r="CG72" s="9">
        <v>122.991</v>
      </c>
      <c r="CH72" s="9">
        <v>167.56899999999999</v>
      </c>
      <c r="CI72" s="9">
        <v>2526.8339999999998</v>
      </c>
      <c r="CJ72" s="9">
        <v>1315.68</v>
      </c>
      <c r="CK72" s="9">
        <v>1211.154</v>
      </c>
      <c r="CL72" s="9">
        <v>1752.0070000000001</v>
      </c>
      <c r="CM72" s="9">
        <v>1090.654</v>
      </c>
      <c r="CN72" s="9">
        <v>661.35299999999995</v>
      </c>
      <c r="CO72" s="9">
        <v>774.827</v>
      </c>
      <c r="CP72" s="9">
        <v>225.02600000000001</v>
      </c>
      <c r="CQ72" s="9">
        <v>549.80100000000004</v>
      </c>
      <c r="CR72" s="9">
        <v>359.08699999999999</v>
      </c>
      <c r="CS72" s="9">
        <v>185.387</v>
      </c>
      <c r="CT72" s="9">
        <v>173.70099999999999</v>
      </c>
      <c r="CU72" s="9">
        <v>72.356999999999999</v>
      </c>
      <c r="CV72" s="9">
        <v>43.295000000000002</v>
      </c>
      <c r="CW72" s="9">
        <v>29.062000000000001</v>
      </c>
      <c r="CX72" s="9">
        <v>34.487000000000002</v>
      </c>
      <c r="CY72" s="9">
        <v>29.581</v>
      </c>
      <c r="CZ72" s="9">
        <v>4.9059999999999997</v>
      </c>
      <c r="DA72" s="9">
        <v>17.866</v>
      </c>
      <c r="DB72" s="9">
        <v>13.923999999999999</v>
      </c>
      <c r="DC72" s="9">
        <v>3.9420000000000002</v>
      </c>
      <c r="DD72" s="9">
        <v>16.620999999999999</v>
      </c>
      <c r="DE72" s="9">
        <v>15.657</v>
      </c>
      <c r="DF72" s="9">
        <v>0.96399999999999997</v>
      </c>
      <c r="DG72" s="9">
        <v>37.869999999999997</v>
      </c>
      <c r="DH72" s="9">
        <v>13.714</v>
      </c>
      <c r="DI72" s="9">
        <v>24.155999999999999</v>
      </c>
      <c r="DJ72" s="9">
        <v>319.55</v>
      </c>
      <c r="DK72" s="9">
        <v>157.453</v>
      </c>
      <c r="DL72" s="9">
        <v>162.09800000000001</v>
      </c>
      <c r="DM72" s="9">
        <v>116.297</v>
      </c>
      <c r="DN72" s="9">
        <v>89.707999999999998</v>
      </c>
      <c r="DO72" s="9">
        <v>26.59</v>
      </c>
      <c r="DP72" s="9">
        <v>203.25299999999999</v>
      </c>
      <c r="DQ72" s="9">
        <v>67.745000000000005</v>
      </c>
      <c r="DR72" s="9">
        <v>135.50800000000001</v>
      </c>
      <c r="DS72" s="9">
        <v>140.935</v>
      </c>
      <c r="DT72" s="9">
        <v>110.77200000000001</v>
      </c>
      <c r="DU72" s="9">
        <v>30.163</v>
      </c>
      <c r="DV72" s="9">
        <v>218.15199999999999</v>
      </c>
      <c r="DW72" s="9">
        <v>74.614000000000004</v>
      </c>
      <c r="DX72" s="9">
        <v>143.53800000000001</v>
      </c>
      <c r="DY72" s="9">
        <v>221.119</v>
      </c>
      <c r="DZ72" s="9">
        <v>81.668999999999997</v>
      </c>
      <c r="EA72" s="9">
        <v>139.44999999999999</v>
      </c>
      <c r="EB72" s="9">
        <v>860.92600000000004</v>
      </c>
      <c r="EC72" s="9">
        <v>443.74599999999998</v>
      </c>
      <c r="ED72" s="9">
        <v>417.18</v>
      </c>
      <c r="EE72" s="9">
        <v>558.32500000000005</v>
      </c>
      <c r="EF72" s="9">
        <v>356.17</v>
      </c>
      <c r="EG72" s="9">
        <v>202.154</v>
      </c>
      <c r="EH72" s="9">
        <v>302.60199999999998</v>
      </c>
      <c r="EI72" s="9">
        <v>87.575999999999993</v>
      </c>
      <c r="EJ72" s="9">
        <v>215.02600000000001</v>
      </c>
      <c r="EK72" s="9">
        <v>127.57299999999999</v>
      </c>
      <c r="EL72" s="9">
        <v>65.043999999999997</v>
      </c>
      <c r="EM72" s="9">
        <v>62.53</v>
      </c>
      <c r="EN72" s="9">
        <v>26.585000000000001</v>
      </c>
      <c r="EO72" s="9">
        <v>14.457000000000001</v>
      </c>
      <c r="EP72" s="9">
        <v>12.128</v>
      </c>
      <c r="EQ72" s="9">
        <v>9.98</v>
      </c>
      <c r="ER72" s="9">
        <v>7.9340000000000002</v>
      </c>
      <c r="ES72" s="9">
        <v>2.0470000000000002</v>
      </c>
      <c r="ET72" s="9">
        <v>4.1130000000000004</v>
      </c>
      <c r="EU72" s="9">
        <v>3.351</v>
      </c>
      <c r="EV72" s="9">
        <v>0.76200000000000001</v>
      </c>
      <c r="EW72" s="9">
        <v>5.867</v>
      </c>
      <c r="EX72" s="9">
        <v>4.5830000000000002</v>
      </c>
      <c r="EY72" s="9">
        <v>1.2849999999999999</v>
      </c>
      <c r="EZ72" s="9">
        <v>16.605</v>
      </c>
      <c r="FA72" s="9">
        <v>6.5229999999999997</v>
      </c>
      <c r="FB72" s="9">
        <v>10.081</v>
      </c>
      <c r="FC72" s="9">
        <v>112.962</v>
      </c>
      <c r="FD72" s="9">
        <v>56.643000000000001</v>
      </c>
      <c r="FE72" s="9">
        <v>56.319000000000003</v>
      </c>
      <c r="FF72" s="9">
        <v>33.997</v>
      </c>
      <c r="FG72" s="9">
        <v>23.145</v>
      </c>
      <c r="FH72" s="9">
        <v>10.852</v>
      </c>
      <c r="FI72" s="9">
        <v>78.965000000000003</v>
      </c>
      <c r="FJ72" s="9">
        <v>33.497999999999998</v>
      </c>
      <c r="FK72" s="9">
        <v>45.466999999999999</v>
      </c>
      <c r="FL72" s="9">
        <v>41.825000000000003</v>
      </c>
      <c r="FM72" s="9">
        <v>29.687999999999999</v>
      </c>
      <c r="FN72" s="9">
        <v>12.137</v>
      </c>
      <c r="FO72" s="9">
        <v>85.748000000000005</v>
      </c>
      <c r="FP72" s="9">
        <v>35.356000000000002</v>
      </c>
      <c r="FQ72" s="9">
        <v>50.393000000000001</v>
      </c>
      <c r="FR72" s="9">
        <v>83.078000000000003</v>
      </c>
      <c r="FS72" s="9">
        <v>36.85</v>
      </c>
      <c r="FT72" s="9">
        <v>46.228999999999999</v>
      </c>
      <c r="FU72" s="9">
        <v>1381.6379999999999</v>
      </c>
      <c r="FV72" s="9">
        <v>747.33199999999999</v>
      </c>
      <c r="FW72" s="9">
        <v>634.30600000000004</v>
      </c>
      <c r="FX72" s="9">
        <v>925.91800000000001</v>
      </c>
      <c r="FY72" s="9">
        <v>610.70500000000004</v>
      </c>
      <c r="FZ72" s="9">
        <v>315.21300000000002</v>
      </c>
      <c r="GA72" s="9">
        <v>455.72</v>
      </c>
      <c r="GB72" s="9">
        <v>136.626</v>
      </c>
      <c r="GC72" s="9">
        <v>319.09399999999999</v>
      </c>
      <c r="GD72" s="9">
        <v>216.565</v>
      </c>
      <c r="GE72" s="9">
        <v>115.491</v>
      </c>
      <c r="GF72" s="9">
        <v>101.07299999999999</v>
      </c>
      <c r="GG72" s="9">
        <v>48.817999999999998</v>
      </c>
      <c r="GH72" s="9">
        <v>29.562000000000001</v>
      </c>
      <c r="GI72" s="9">
        <v>19.257000000000001</v>
      </c>
      <c r="GJ72" s="9">
        <v>20.945</v>
      </c>
      <c r="GK72" s="9">
        <v>16.006</v>
      </c>
      <c r="GL72" s="9">
        <v>4.9390000000000001</v>
      </c>
      <c r="GM72" s="9">
        <v>14.224</v>
      </c>
      <c r="GN72" s="9">
        <v>10.813000000000001</v>
      </c>
      <c r="GO72" s="9">
        <v>3.411</v>
      </c>
      <c r="GP72" s="9">
        <v>6.7220000000000004</v>
      </c>
      <c r="GQ72" s="9">
        <v>5.1929999999999996</v>
      </c>
      <c r="GR72" s="9">
        <v>1.5289999999999999</v>
      </c>
      <c r="GS72" s="9">
        <v>27.873000000000001</v>
      </c>
      <c r="GT72" s="9">
        <v>13.555999999999999</v>
      </c>
      <c r="GU72" s="9">
        <v>14.317</v>
      </c>
      <c r="GV72" s="9">
        <v>193.447</v>
      </c>
      <c r="GW72" s="9">
        <v>102.289</v>
      </c>
      <c r="GX72" s="9">
        <v>91.158000000000001</v>
      </c>
      <c r="GY72" s="9">
        <v>70.671000000000006</v>
      </c>
      <c r="GZ72" s="9">
        <v>55.552999999999997</v>
      </c>
      <c r="HA72" s="9">
        <v>15.118</v>
      </c>
      <c r="HB72" s="9">
        <v>122.776</v>
      </c>
      <c r="HC72" s="9">
        <v>46.737000000000002</v>
      </c>
      <c r="HD72" s="9">
        <v>76.040000000000006</v>
      </c>
      <c r="HE72" s="9">
        <v>83.036000000000001</v>
      </c>
      <c r="HF72" s="9">
        <v>64.614000000000004</v>
      </c>
      <c r="HG72" s="9">
        <v>18.422000000000001</v>
      </c>
      <c r="HH72" s="9">
        <v>133.529</v>
      </c>
      <c r="HI72" s="9">
        <v>50.878</v>
      </c>
      <c r="HJ72" s="9">
        <v>82.650999999999996</v>
      </c>
      <c r="HK72" s="9">
        <v>137</v>
      </c>
      <c r="HL72" s="9">
        <v>57.548999999999999</v>
      </c>
      <c r="HM72" s="9">
        <v>79.45</v>
      </c>
      <c r="HN72" s="9">
        <v>259.68299999999999</v>
      </c>
      <c r="HO72" s="9">
        <v>135.02000000000001</v>
      </c>
      <c r="HP72" s="9">
        <v>124.663</v>
      </c>
      <c r="HQ72" s="9">
        <v>157.459</v>
      </c>
      <c r="HR72" s="9">
        <v>101.152</v>
      </c>
      <c r="HS72" s="9">
        <v>56.307000000000002</v>
      </c>
      <c r="HT72" s="9">
        <v>102.223</v>
      </c>
      <c r="HU72" s="9">
        <v>33.866999999999997</v>
      </c>
      <c r="HV72" s="9">
        <v>68.355999999999995</v>
      </c>
      <c r="HW72" s="9">
        <v>45.304000000000002</v>
      </c>
      <c r="HX72" s="9">
        <v>21.443000000000001</v>
      </c>
      <c r="HY72" s="9">
        <v>23.861000000000001</v>
      </c>
      <c r="HZ72" s="9">
        <v>9.52</v>
      </c>
      <c r="IA72" s="9">
        <v>4.8499999999999996</v>
      </c>
      <c r="IB72" s="9">
        <v>4.67</v>
      </c>
      <c r="IC72" s="9">
        <v>1.63</v>
      </c>
      <c r="ID72" s="9">
        <v>1.171</v>
      </c>
      <c r="IE72" s="9">
        <v>0.45900000000000002</v>
      </c>
      <c r="IF72" s="9">
        <v>1.0649999999999999</v>
      </c>
      <c r="IG72" s="9">
        <v>0.60599999999999998</v>
      </c>
      <c r="IH72" s="9">
        <v>0.45900000000000002</v>
      </c>
      <c r="II72" s="9">
        <v>0.56499999999999995</v>
      </c>
      <c r="IJ72" s="9">
        <v>0.56499999999999995</v>
      </c>
      <c r="IK72" s="9">
        <v>0</v>
      </c>
      <c r="IL72" s="9">
        <v>7.89</v>
      </c>
      <c r="IM72" s="9">
        <v>3.68</v>
      </c>
      <c r="IN72" s="9">
        <v>4.21</v>
      </c>
      <c r="IO72" s="9">
        <v>41.232999999999997</v>
      </c>
      <c r="IP72" s="9">
        <v>19.38</v>
      </c>
      <c r="IQ72" s="9">
        <v>21.853000000000002</v>
      </c>
    </row>
    <row r="73" spans="1:251">
      <c r="A73" s="10">
        <v>43709</v>
      </c>
      <c r="B73" s="9">
        <v>1083.5419999999999</v>
      </c>
      <c r="C73" s="9">
        <v>1237.9690000000001</v>
      </c>
      <c r="D73" s="9">
        <v>409.399</v>
      </c>
      <c r="E73" s="9">
        <v>828.57</v>
      </c>
      <c r="F73" s="9">
        <v>593.63800000000003</v>
      </c>
      <c r="G73" s="9">
        <v>330.03500000000003</v>
      </c>
      <c r="H73" s="9">
        <v>263.60300000000001</v>
      </c>
      <c r="I73" s="9">
        <v>118.92700000000001</v>
      </c>
      <c r="J73" s="9">
        <v>68.254999999999995</v>
      </c>
      <c r="K73" s="9">
        <v>50.671999999999997</v>
      </c>
      <c r="L73" s="9">
        <v>51.436</v>
      </c>
      <c r="M73" s="9">
        <v>37.630000000000003</v>
      </c>
      <c r="N73" s="9">
        <v>13.805999999999999</v>
      </c>
      <c r="O73" s="9">
        <v>31.347999999999999</v>
      </c>
      <c r="P73" s="9">
        <v>23.097000000000001</v>
      </c>
      <c r="Q73" s="9">
        <v>8.2509999999999994</v>
      </c>
      <c r="R73" s="9">
        <v>20.088999999999999</v>
      </c>
      <c r="S73" s="9">
        <v>14.532999999999999</v>
      </c>
      <c r="T73" s="9">
        <v>5.5549999999999997</v>
      </c>
      <c r="U73" s="9">
        <v>67.491</v>
      </c>
      <c r="V73" s="9">
        <v>30.625</v>
      </c>
      <c r="W73" s="9">
        <v>36.866</v>
      </c>
      <c r="X73" s="9">
        <v>515.84400000000005</v>
      </c>
      <c r="Y73" s="9">
        <v>289.14499999999998</v>
      </c>
      <c r="Z73" s="9">
        <v>226.69900000000001</v>
      </c>
      <c r="AA73" s="9">
        <v>219.05799999999999</v>
      </c>
      <c r="AB73" s="9">
        <v>157.434</v>
      </c>
      <c r="AC73" s="9">
        <v>61.624000000000002</v>
      </c>
      <c r="AD73" s="9">
        <v>296.786</v>
      </c>
      <c r="AE73" s="9">
        <v>131.71100000000001</v>
      </c>
      <c r="AF73" s="9">
        <v>165.07499999999999</v>
      </c>
      <c r="AG73" s="9">
        <v>261.48599999999999</v>
      </c>
      <c r="AH73" s="9">
        <v>186.05600000000001</v>
      </c>
      <c r="AI73" s="9">
        <v>75.430000000000007</v>
      </c>
      <c r="AJ73" s="9">
        <v>332.15199999999999</v>
      </c>
      <c r="AK73" s="9">
        <v>143.97900000000001</v>
      </c>
      <c r="AL73" s="9">
        <v>188.173</v>
      </c>
      <c r="AM73" s="9">
        <v>328.13299999999998</v>
      </c>
      <c r="AN73" s="9">
        <v>154.80699999999999</v>
      </c>
      <c r="AO73" s="9">
        <v>173.32599999999999</v>
      </c>
      <c r="AP73" s="9">
        <v>3370.232</v>
      </c>
      <c r="AQ73" s="9">
        <v>1782.857</v>
      </c>
      <c r="AR73" s="9">
        <v>1587.374</v>
      </c>
      <c r="AS73" s="9">
        <v>2259.0790000000002</v>
      </c>
      <c r="AT73" s="9">
        <v>1427.979</v>
      </c>
      <c r="AU73" s="9">
        <v>831.1</v>
      </c>
      <c r="AV73" s="9">
        <v>1111.153</v>
      </c>
      <c r="AW73" s="9">
        <v>354.87900000000002</v>
      </c>
      <c r="AX73" s="9">
        <v>756.274</v>
      </c>
      <c r="AY73" s="9">
        <v>467.81599999999997</v>
      </c>
      <c r="AZ73" s="9">
        <v>258.79599999999999</v>
      </c>
      <c r="BA73" s="9">
        <v>209.02</v>
      </c>
      <c r="BB73" s="9">
        <v>90.239000000000004</v>
      </c>
      <c r="BC73" s="9">
        <v>57.517000000000003</v>
      </c>
      <c r="BD73" s="9">
        <v>32.722000000000001</v>
      </c>
      <c r="BE73" s="9">
        <v>36.323999999999998</v>
      </c>
      <c r="BF73" s="9">
        <v>28.145</v>
      </c>
      <c r="BG73" s="9">
        <v>8.1790000000000003</v>
      </c>
      <c r="BH73" s="9">
        <v>12.856999999999999</v>
      </c>
      <c r="BI73" s="9">
        <v>10.449</v>
      </c>
      <c r="BJ73" s="9">
        <v>2.4079999999999999</v>
      </c>
      <c r="BK73" s="9">
        <v>23.466999999999999</v>
      </c>
      <c r="BL73" s="9">
        <v>17.696000000000002</v>
      </c>
      <c r="BM73" s="9">
        <v>5.7709999999999999</v>
      </c>
      <c r="BN73" s="9">
        <v>53.914999999999999</v>
      </c>
      <c r="BO73" s="9">
        <v>29.372</v>
      </c>
      <c r="BP73" s="9">
        <v>24.542999999999999</v>
      </c>
      <c r="BQ73" s="9">
        <v>414.30599999999998</v>
      </c>
      <c r="BR73" s="9">
        <v>222.95099999999999</v>
      </c>
      <c r="BS73" s="9">
        <v>191.35499999999999</v>
      </c>
      <c r="BT73" s="9">
        <v>156.845</v>
      </c>
      <c r="BU73" s="9">
        <v>113.925</v>
      </c>
      <c r="BV73" s="9">
        <v>42.918999999999997</v>
      </c>
      <c r="BW73" s="9">
        <v>257.46100000000001</v>
      </c>
      <c r="BX73" s="9">
        <v>109.026</v>
      </c>
      <c r="BY73" s="9">
        <v>148.43600000000001</v>
      </c>
      <c r="BZ73" s="9">
        <v>187.262</v>
      </c>
      <c r="CA73" s="9">
        <v>137.66300000000001</v>
      </c>
      <c r="CB73" s="9">
        <v>49.598999999999997</v>
      </c>
      <c r="CC73" s="9">
        <v>280.55399999999997</v>
      </c>
      <c r="CD73" s="9">
        <v>121.13200000000001</v>
      </c>
      <c r="CE73" s="9">
        <v>159.42099999999999</v>
      </c>
      <c r="CF73" s="9">
        <v>270.31799999999998</v>
      </c>
      <c r="CG73" s="9">
        <v>119.47499999999999</v>
      </c>
      <c r="CH73" s="9">
        <v>150.84299999999999</v>
      </c>
      <c r="CI73" s="9">
        <v>2556.732</v>
      </c>
      <c r="CJ73" s="9">
        <v>1325.184</v>
      </c>
      <c r="CK73" s="9">
        <v>1231.548</v>
      </c>
      <c r="CL73" s="9">
        <v>1745.7170000000001</v>
      </c>
      <c r="CM73" s="9">
        <v>1081.99</v>
      </c>
      <c r="CN73" s="9">
        <v>663.72699999999998</v>
      </c>
      <c r="CO73" s="9">
        <v>811.01400000000001</v>
      </c>
      <c r="CP73" s="9">
        <v>243.19399999999999</v>
      </c>
      <c r="CQ73" s="9">
        <v>567.82100000000003</v>
      </c>
      <c r="CR73" s="9">
        <v>378.53300000000002</v>
      </c>
      <c r="CS73" s="9">
        <v>189.66900000000001</v>
      </c>
      <c r="CT73" s="9">
        <v>188.864</v>
      </c>
      <c r="CU73" s="9">
        <v>69.665000000000006</v>
      </c>
      <c r="CV73" s="9">
        <v>44.414000000000001</v>
      </c>
      <c r="CW73" s="9">
        <v>25.251000000000001</v>
      </c>
      <c r="CX73" s="9">
        <v>29.949000000000002</v>
      </c>
      <c r="CY73" s="9">
        <v>26.963999999999999</v>
      </c>
      <c r="CZ73" s="9">
        <v>2.9849999999999999</v>
      </c>
      <c r="DA73" s="9">
        <v>12.601000000000001</v>
      </c>
      <c r="DB73" s="9">
        <v>10.561999999999999</v>
      </c>
      <c r="DC73" s="9">
        <v>2.0390000000000001</v>
      </c>
      <c r="DD73" s="9">
        <v>17.347999999999999</v>
      </c>
      <c r="DE73" s="9">
        <v>16.401</v>
      </c>
      <c r="DF73" s="9">
        <v>0.94699999999999995</v>
      </c>
      <c r="DG73" s="9">
        <v>39.716000000000001</v>
      </c>
      <c r="DH73" s="9">
        <v>17.451000000000001</v>
      </c>
      <c r="DI73" s="9">
        <v>22.265000000000001</v>
      </c>
      <c r="DJ73" s="9">
        <v>329.98399999999998</v>
      </c>
      <c r="DK73" s="9">
        <v>157.78200000000001</v>
      </c>
      <c r="DL73" s="9">
        <v>172.202</v>
      </c>
      <c r="DM73" s="9">
        <v>121.57299999999999</v>
      </c>
      <c r="DN73" s="9">
        <v>83.603999999999999</v>
      </c>
      <c r="DO73" s="9">
        <v>37.968000000000004</v>
      </c>
      <c r="DP73" s="9">
        <v>208.411</v>
      </c>
      <c r="DQ73" s="9">
        <v>74.177999999999997</v>
      </c>
      <c r="DR73" s="9">
        <v>134.23400000000001</v>
      </c>
      <c r="DS73" s="9">
        <v>147.54499999999999</v>
      </c>
      <c r="DT73" s="9">
        <v>106.985</v>
      </c>
      <c r="DU73" s="9">
        <v>40.56</v>
      </c>
      <c r="DV73" s="9">
        <v>230.988</v>
      </c>
      <c r="DW73" s="9">
        <v>82.683999999999997</v>
      </c>
      <c r="DX73" s="9">
        <v>148.304</v>
      </c>
      <c r="DY73" s="9">
        <v>221.012</v>
      </c>
      <c r="DZ73" s="9">
        <v>84.74</v>
      </c>
      <c r="EA73" s="9">
        <v>136.27199999999999</v>
      </c>
      <c r="EB73" s="9">
        <v>864.98599999999999</v>
      </c>
      <c r="EC73" s="9">
        <v>447.09899999999999</v>
      </c>
      <c r="ED73" s="9">
        <v>417.887</v>
      </c>
      <c r="EE73" s="9">
        <v>558.79700000000003</v>
      </c>
      <c r="EF73" s="9">
        <v>353.28699999999998</v>
      </c>
      <c r="EG73" s="9">
        <v>205.51</v>
      </c>
      <c r="EH73" s="9">
        <v>306.18799999999999</v>
      </c>
      <c r="EI73" s="9">
        <v>93.811999999999998</v>
      </c>
      <c r="EJ73" s="9">
        <v>212.37700000000001</v>
      </c>
      <c r="EK73" s="9">
        <v>128.053</v>
      </c>
      <c r="EL73" s="9">
        <v>64.17</v>
      </c>
      <c r="EM73" s="9">
        <v>63.884</v>
      </c>
      <c r="EN73" s="9">
        <v>22.254999999999999</v>
      </c>
      <c r="EO73" s="9">
        <v>13.515000000000001</v>
      </c>
      <c r="EP73" s="9">
        <v>8.74</v>
      </c>
      <c r="EQ73" s="9">
        <v>8.6050000000000004</v>
      </c>
      <c r="ER73" s="9">
        <v>7.1319999999999997</v>
      </c>
      <c r="ES73" s="9">
        <v>1.4730000000000001</v>
      </c>
      <c r="ET73" s="9">
        <v>4.1840000000000002</v>
      </c>
      <c r="EU73" s="9">
        <v>3.0009999999999999</v>
      </c>
      <c r="EV73" s="9">
        <v>1.1830000000000001</v>
      </c>
      <c r="EW73" s="9">
        <v>4.4210000000000003</v>
      </c>
      <c r="EX73" s="9">
        <v>4.1310000000000002</v>
      </c>
      <c r="EY73" s="9">
        <v>0.28999999999999998</v>
      </c>
      <c r="EZ73" s="9">
        <v>13.65</v>
      </c>
      <c r="FA73" s="9">
        <v>6.383</v>
      </c>
      <c r="FB73" s="9">
        <v>7.2670000000000003</v>
      </c>
      <c r="FC73" s="9">
        <v>114.199</v>
      </c>
      <c r="FD73" s="9">
        <v>54.929000000000002</v>
      </c>
      <c r="FE73" s="9">
        <v>59.27</v>
      </c>
      <c r="FF73" s="9">
        <v>33.780999999999999</v>
      </c>
      <c r="FG73" s="9">
        <v>21.53</v>
      </c>
      <c r="FH73" s="9">
        <v>12.250999999999999</v>
      </c>
      <c r="FI73" s="9">
        <v>80.418000000000006</v>
      </c>
      <c r="FJ73" s="9">
        <v>33.399000000000001</v>
      </c>
      <c r="FK73" s="9">
        <v>47.018999999999998</v>
      </c>
      <c r="FL73" s="9">
        <v>40.968000000000004</v>
      </c>
      <c r="FM73" s="9">
        <v>27.695</v>
      </c>
      <c r="FN73" s="9">
        <v>13.273</v>
      </c>
      <c r="FO73" s="9">
        <v>87.084999999999994</v>
      </c>
      <c r="FP73" s="9">
        <v>36.475000000000001</v>
      </c>
      <c r="FQ73" s="9">
        <v>50.61</v>
      </c>
      <c r="FR73" s="9">
        <v>84.602000000000004</v>
      </c>
      <c r="FS73" s="9">
        <v>36.4</v>
      </c>
      <c r="FT73" s="9">
        <v>48.201999999999998</v>
      </c>
      <c r="FU73" s="9">
        <v>1379.5160000000001</v>
      </c>
      <c r="FV73" s="9">
        <v>739.67399999999998</v>
      </c>
      <c r="FW73" s="9">
        <v>639.84199999999998</v>
      </c>
      <c r="FX73" s="9">
        <v>934.16300000000001</v>
      </c>
      <c r="FY73" s="9">
        <v>611.08699999999999</v>
      </c>
      <c r="FZ73" s="9">
        <v>323.077</v>
      </c>
      <c r="GA73" s="9">
        <v>445.35300000000001</v>
      </c>
      <c r="GB73" s="9">
        <v>128.58799999999999</v>
      </c>
      <c r="GC73" s="9">
        <v>316.76499999999999</v>
      </c>
      <c r="GD73" s="9">
        <v>219.434</v>
      </c>
      <c r="GE73" s="9">
        <v>113.503</v>
      </c>
      <c r="GF73" s="9">
        <v>105.931</v>
      </c>
      <c r="GG73" s="9">
        <v>40.24</v>
      </c>
      <c r="GH73" s="9">
        <v>24.58</v>
      </c>
      <c r="GI73" s="9">
        <v>15.66</v>
      </c>
      <c r="GJ73" s="9">
        <v>16.274999999999999</v>
      </c>
      <c r="GK73" s="9">
        <v>12.795999999999999</v>
      </c>
      <c r="GL73" s="9">
        <v>3.4790000000000001</v>
      </c>
      <c r="GM73" s="9">
        <v>8.8770000000000007</v>
      </c>
      <c r="GN73" s="9">
        <v>6.4509999999999996</v>
      </c>
      <c r="GO73" s="9">
        <v>2.4260000000000002</v>
      </c>
      <c r="GP73" s="9">
        <v>7.3979999999999997</v>
      </c>
      <c r="GQ73" s="9">
        <v>6.3449999999999998</v>
      </c>
      <c r="GR73" s="9">
        <v>1.0529999999999999</v>
      </c>
      <c r="GS73" s="9">
        <v>23.965</v>
      </c>
      <c r="GT73" s="9">
        <v>11.784000000000001</v>
      </c>
      <c r="GU73" s="9">
        <v>12.180999999999999</v>
      </c>
      <c r="GV73" s="9">
        <v>196.44399999999999</v>
      </c>
      <c r="GW73" s="9">
        <v>98.850999999999999</v>
      </c>
      <c r="GX73" s="9">
        <v>97.593000000000004</v>
      </c>
      <c r="GY73" s="9">
        <v>74.552999999999997</v>
      </c>
      <c r="GZ73" s="9">
        <v>54.351999999999997</v>
      </c>
      <c r="HA73" s="9">
        <v>20.201000000000001</v>
      </c>
      <c r="HB73" s="9">
        <v>121.89100000000001</v>
      </c>
      <c r="HC73" s="9">
        <v>44.5</v>
      </c>
      <c r="HD73" s="9">
        <v>77.391999999999996</v>
      </c>
      <c r="HE73" s="9">
        <v>86.715999999999994</v>
      </c>
      <c r="HF73" s="9">
        <v>63.908000000000001</v>
      </c>
      <c r="HG73" s="9">
        <v>22.808</v>
      </c>
      <c r="HH73" s="9">
        <v>132.71799999999999</v>
      </c>
      <c r="HI73" s="9">
        <v>49.594999999999999</v>
      </c>
      <c r="HJ73" s="9">
        <v>83.123999999999995</v>
      </c>
      <c r="HK73" s="9">
        <v>130.768</v>
      </c>
      <c r="HL73" s="9">
        <v>50.951000000000001</v>
      </c>
      <c r="HM73" s="9">
        <v>79.816999999999993</v>
      </c>
      <c r="HN73" s="9">
        <v>263.17399999999998</v>
      </c>
      <c r="HO73" s="9">
        <v>136.649</v>
      </c>
      <c r="HP73" s="9">
        <v>126.52500000000001</v>
      </c>
      <c r="HQ73" s="9">
        <v>162.524</v>
      </c>
      <c r="HR73" s="9">
        <v>105.47</v>
      </c>
      <c r="HS73" s="9">
        <v>57.052999999999997</v>
      </c>
      <c r="HT73" s="9">
        <v>100.65</v>
      </c>
      <c r="HU73" s="9">
        <v>31.178999999999998</v>
      </c>
      <c r="HV73" s="9">
        <v>69.471999999999994</v>
      </c>
      <c r="HW73" s="9">
        <v>45.427999999999997</v>
      </c>
      <c r="HX73" s="9">
        <v>22.204999999999998</v>
      </c>
      <c r="HY73" s="9">
        <v>23.222999999999999</v>
      </c>
      <c r="HZ73" s="9">
        <v>9.1709999999999994</v>
      </c>
      <c r="IA73" s="9">
        <v>5.2430000000000003</v>
      </c>
      <c r="IB73" s="9">
        <v>3.9279999999999999</v>
      </c>
      <c r="IC73" s="9">
        <v>2.331</v>
      </c>
      <c r="ID73" s="9">
        <v>2.02</v>
      </c>
      <c r="IE73" s="9">
        <v>0.311</v>
      </c>
      <c r="IF73" s="9">
        <v>1.58</v>
      </c>
      <c r="IG73" s="9">
        <v>1.365</v>
      </c>
      <c r="IH73" s="9">
        <v>0.215</v>
      </c>
      <c r="II73" s="9">
        <v>0.75</v>
      </c>
      <c r="IJ73" s="9">
        <v>0.65500000000000003</v>
      </c>
      <c r="IK73" s="9">
        <v>9.5000000000000001E-2</v>
      </c>
      <c r="IL73" s="9">
        <v>6.84</v>
      </c>
      <c r="IM73" s="9">
        <v>3.2229999999999999</v>
      </c>
      <c r="IN73" s="9">
        <v>3.617</v>
      </c>
      <c r="IO73" s="9">
        <v>41.082999999999998</v>
      </c>
      <c r="IP73" s="9">
        <v>19.512</v>
      </c>
      <c r="IQ73" s="9">
        <v>21.571000000000002</v>
      </c>
    </row>
    <row r="74" spans="1:251">
      <c r="A74" s="10">
        <v>43739</v>
      </c>
      <c r="B74" s="9">
        <v>1085.904</v>
      </c>
      <c r="C74" s="9">
        <v>1230.29</v>
      </c>
      <c r="D74" s="9">
        <v>411.053</v>
      </c>
      <c r="E74" s="9">
        <v>819.23699999999997</v>
      </c>
      <c r="F74" s="9">
        <v>564.14800000000002</v>
      </c>
      <c r="G74" s="9">
        <v>313.29899999999998</v>
      </c>
      <c r="H74" s="9">
        <v>250.84899999999999</v>
      </c>
      <c r="I74" s="9">
        <v>111.247</v>
      </c>
      <c r="J74" s="9">
        <v>66.766999999999996</v>
      </c>
      <c r="K74" s="9">
        <v>44.48</v>
      </c>
      <c r="L74" s="9">
        <v>37.79</v>
      </c>
      <c r="M74" s="9">
        <v>30.891999999999999</v>
      </c>
      <c r="N74" s="9">
        <v>6.8979999999999997</v>
      </c>
      <c r="O74" s="9">
        <v>26.263999999999999</v>
      </c>
      <c r="P74" s="9">
        <v>21.678000000000001</v>
      </c>
      <c r="Q74" s="9">
        <v>4.5860000000000003</v>
      </c>
      <c r="R74" s="9">
        <v>11.526999999999999</v>
      </c>
      <c r="S74" s="9">
        <v>9.2140000000000004</v>
      </c>
      <c r="T74" s="9">
        <v>2.3119999999999998</v>
      </c>
      <c r="U74" s="9">
        <v>73.456999999999994</v>
      </c>
      <c r="V74" s="9">
        <v>35.875</v>
      </c>
      <c r="W74" s="9">
        <v>37.582000000000001</v>
      </c>
      <c r="X74" s="9">
        <v>500.35399999999998</v>
      </c>
      <c r="Y74" s="9">
        <v>276.24099999999999</v>
      </c>
      <c r="Z74" s="9">
        <v>224.113</v>
      </c>
      <c r="AA74" s="9">
        <v>205.239</v>
      </c>
      <c r="AB74" s="9">
        <v>150.923</v>
      </c>
      <c r="AC74" s="9">
        <v>54.316000000000003</v>
      </c>
      <c r="AD74" s="9">
        <v>295.11399999999998</v>
      </c>
      <c r="AE74" s="9">
        <v>125.31699999999999</v>
      </c>
      <c r="AF74" s="9">
        <v>169.797</v>
      </c>
      <c r="AG74" s="9">
        <v>234.76300000000001</v>
      </c>
      <c r="AH74" s="9">
        <v>174.15899999999999</v>
      </c>
      <c r="AI74" s="9">
        <v>60.604999999999997</v>
      </c>
      <c r="AJ74" s="9">
        <v>329.38400000000001</v>
      </c>
      <c r="AK74" s="9">
        <v>139.14099999999999</v>
      </c>
      <c r="AL74" s="9">
        <v>190.244</v>
      </c>
      <c r="AM74" s="9">
        <v>321.37799999999999</v>
      </c>
      <c r="AN74" s="9">
        <v>146.995</v>
      </c>
      <c r="AO74" s="9">
        <v>174.38300000000001</v>
      </c>
      <c r="AP74" s="9">
        <v>3379.7</v>
      </c>
      <c r="AQ74" s="9">
        <v>1780.421</v>
      </c>
      <c r="AR74" s="9">
        <v>1599.278</v>
      </c>
      <c r="AS74" s="9">
        <v>2269.6109999999999</v>
      </c>
      <c r="AT74" s="9">
        <v>1442.626</v>
      </c>
      <c r="AU74" s="9">
        <v>826.98500000000001</v>
      </c>
      <c r="AV74" s="9">
        <v>1110.088</v>
      </c>
      <c r="AW74" s="9">
        <v>337.79500000000002</v>
      </c>
      <c r="AX74" s="9">
        <v>772.29300000000001</v>
      </c>
      <c r="AY74" s="9">
        <v>490.06</v>
      </c>
      <c r="AZ74" s="9">
        <v>252.292</v>
      </c>
      <c r="BA74" s="9">
        <v>237.768</v>
      </c>
      <c r="BB74" s="9">
        <v>90.289000000000001</v>
      </c>
      <c r="BC74" s="9">
        <v>50.579000000000001</v>
      </c>
      <c r="BD74" s="9">
        <v>39.71</v>
      </c>
      <c r="BE74" s="9">
        <v>35.514000000000003</v>
      </c>
      <c r="BF74" s="9">
        <v>26.870999999999999</v>
      </c>
      <c r="BG74" s="9">
        <v>8.6419999999999995</v>
      </c>
      <c r="BH74" s="9">
        <v>21.045000000000002</v>
      </c>
      <c r="BI74" s="9">
        <v>15.355</v>
      </c>
      <c r="BJ74" s="9">
        <v>5.6890000000000001</v>
      </c>
      <c r="BK74" s="9">
        <v>14.468999999999999</v>
      </c>
      <c r="BL74" s="9">
        <v>11.516</v>
      </c>
      <c r="BM74" s="9">
        <v>2.9529999999999998</v>
      </c>
      <c r="BN74" s="9">
        <v>54.774999999999999</v>
      </c>
      <c r="BO74" s="9">
        <v>23.707000000000001</v>
      </c>
      <c r="BP74" s="9">
        <v>31.068000000000001</v>
      </c>
      <c r="BQ74" s="9">
        <v>438.197</v>
      </c>
      <c r="BR74" s="9">
        <v>223.18799999999999</v>
      </c>
      <c r="BS74" s="9">
        <v>215.01</v>
      </c>
      <c r="BT74" s="9">
        <v>174.41900000000001</v>
      </c>
      <c r="BU74" s="9">
        <v>127.258</v>
      </c>
      <c r="BV74" s="9">
        <v>47.161000000000001</v>
      </c>
      <c r="BW74" s="9">
        <v>263.77800000000002</v>
      </c>
      <c r="BX74" s="9">
        <v>95.93</v>
      </c>
      <c r="BY74" s="9">
        <v>167.84899999999999</v>
      </c>
      <c r="BZ74" s="9">
        <v>197.13499999999999</v>
      </c>
      <c r="CA74" s="9">
        <v>145.59200000000001</v>
      </c>
      <c r="CB74" s="9">
        <v>51.543999999999997</v>
      </c>
      <c r="CC74" s="9">
        <v>292.92500000000001</v>
      </c>
      <c r="CD74" s="9">
        <v>106.70099999999999</v>
      </c>
      <c r="CE74" s="9">
        <v>186.22499999999999</v>
      </c>
      <c r="CF74" s="9">
        <v>284.82299999999998</v>
      </c>
      <c r="CG74" s="9">
        <v>111.285</v>
      </c>
      <c r="CH74" s="9">
        <v>173.53800000000001</v>
      </c>
      <c r="CI74" s="9">
        <v>2550.1759999999999</v>
      </c>
      <c r="CJ74" s="9">
        <v>1318.5630000000001</v>
      </c>
      <c r="CK74" s="9">
        <v>1231.6130000000001</v>
      </c>
      <c r="CL74" s="9">
        <v>1750.202</v>
      </c>
      <c r="CM74" s="9">
        <v>1086.6279999999999</v>
      </c>
      <c r="CN74" s="9">
        <v>663.57399999999996</v>
      </c>
      <c r="CO74" s="9">
        <v>799.97400000000005</v>
      </c>
      <c r="CP74" s="9">
        <v>231.934</v>
      </c>
      <c r="CQ74" s="9">
        <v>568.03899999999999</v>
      </c>
      <c r="CR74" s="9">
        <v>369.72899999999998</v>
      </c>
      <c r="CS74" s="9">
        <v>182.09100000000001</v>
      </c>
      <c r="CT74" s="9">
        <v>187.637</v>
      </c>
      <c r="CU74" s="9">
        <v>67.393000000000001</v>
      </c>
      <c r="CV74" s="9">
        <v>35.133000000000003</v>
      </c>
      <c r="CW74" s="9">
        <v>32.259</v>
      </c>
      <c r="CX74" s="9">
        <v>25.594999999999999</v>
      </c>
      <c r="CY74" s="9">
        <v>20.222000000000001</v>
      </c>
      <c r="CZ74" s="9">
        <v>5.3730000000000002</v>
      </c>
      <c r="DA74" s="9">
        <v>17.024999999999999</v>
      </c>
      <c r="DB74" s="9">
        <v>14.406000000000001</v>
      </c>
      <c r="DC74" s="9">
        <v>2.62</v>
      </c>
      <c r="DD74" s="9">
        <v>8.57</v>
      </c>
      <c r="DE74" s="9">
        <v>5.8170000000000002</v>
      </c>
      <c r="DF74" s="9">
        <v>2.7530000000000001</v>
      </c>
      <c r="DG74" s="9">
        <v>41.798000000000002</v>
      </c>
      <c r="DH74" s="9">
        <v>14.911</v>
      </c>
      <c r="DI74" s="9">
        <v>26.887</v>
      </c>
      <c r="DJ74" s="9">
        <v>333.65300000000002</v>
      </c>
      <c r="DK74" s="9">
        <v>161.09100000000001</v>
      </c>
      <c r="DL74" s="9">
        <v>172.56299999999999</v>
      </c>
      <c r="DM74" s="9">
        <v>127.72</v>
      </c>
      <c r="DN74" s="9">
        <v>91.637</v>
      </c>
      <c r="DO74" s="9">
        <v>36.084000000000003</v>
      </c>
      <c r="DP74" s="9">
        <v>205.93299999999999</v>
      </c>
      <c r="DQ74" s="9">
        <v>69.453999999999994</v>
      </c>
      <c r="DR74" s="9">
        <v>136.47900000000001</v>
      </c>
      <c r="DS74" s="9">
        <v>144.62799999999999</v>
      </c>
      <c r="DT74" s="9">
        <v>105.121</v>
      </c>
      <c r="DU74" s="9">
        <v>39.506999999999998</v>
      </c>
      <c r="DV74" s="9">
        <v>225.101</v>
      </c>
      <c r="DW74" s="9">
        <v>76.97</v>
      </c>
      <c r="DX74" s="9">
        <v>148.131</v>
      </c>
      <c r="DY74" s="9">
        <v>222.959</v>
      </c>
      <c r="DZ74" s="9">
        <v>83.86</v>
      </c>
      <c r="EA74" s="9">
        <v>139.09899999999999</v>
      </c>
      <c r="EB74" s="9">
        <v>855.65800000000002</v>
      </c>
      <c r="EC74" s="9">
        <v>445.59699999999998</v>
      </c>
      <c r="ED74" s="9">
        <v>410.06099999999998</v>
      </c>
      <c r="EE74" s="9">
        <v>552.26400000000001</v>
      </c>
      <c r="EF74" s="9">
        <v>355.39600000000002</v>
      </c>
      <c r="EG74" s="9">
        <v>196.869</v>
      </c>
      <c r="EH74" s="9">
        <v>303.39400000000001</v>
      </c>
      <c r="EI74" s="9">
        <v>90.200999999999993</v>
      </c>
      <c r="EJ74" s="9">
        <v>213.19300000000001</v>
      </c>
      <c r="EK74" s="9">
        <v>133.53399999999999</v>
      </c>
      <c r="EL74" s="9">
        <v>64.671999999999997</v>
      </c>
      <c r="EM74" s="9">
        <v>68.861999999999995</v>
      </c>
      <c r="EN74" s="9">
        <v>25.582000000000001</v>
      </c>
      <c r="EO74" s="9">
        <v>13.974</v>
      </c>
      <c r="EP74" s="9">
        <v>11.609</v>
      </c>
      <c r="EQ74" s="9">
        <v>8.4109999999999996</v>
      </c>
      <c r="ER74" s="9">
        <v>5.5170000000000003</v>
      </c>
      <c r="ES74" s="9">
        <v>2.895</v>
      </c>
      <c r="ET74" s="9">
        <v>4.7949999999999999</v>
      </c>
      <c r="EU74" s="9">
        <v>2.7090000000000001</v>
      </c>
      <c r="EV74" s="9">
        <v>2.0859999999999999</v>
      </c>
      <c r="EW74" s="9">
        <v>3.6160000000000001</v>
      </c>
      <c r="EX74" s="9">
        <v>2.8079999999999998</v>
      </c>
      <c r="EY74" s="9">
        <v>0.80800000000000005</v>
      </c>
      <c r="EZ74" s="9">
        <v>17.170999999999999</v>
      </c>
      <c r="FA74" s="9">
        <v>8.4570000000000007</v>
      </c>
      <c r="FB74" s="9">
        <v>8.7140000000000004</v>
      </c>
      <c r="FC74" s="9">
        <v>118.863</v>
      </c>
      <c r="FD74" s="9">
        <v>56.478999999999999</v>
      </c>
      <c r="FE74" s="9">
        <v>62.384</v>
      </c>
      <c r="FF74" s="9">
        <v>38.18</v>
      </c>
      <c r="FG74" s="9">
        <v>25.692</v>
      </c>
      <c r="FH74" s="9">
        <v>12.488</v>
      </c>
      <c r="FI74" s="9">
        <v>80.683000000000007</v>
      </c>
      <c r="FJ74" s="9">
        <v>30.786999999999999</v>
      </c>
      <c r="FK74" s="9">
        <v>49.896000000000001</v>
      </c>
      <c r="FL74" s="9">
        <v>44.765999999999998</v>
      </c>
      <c r="FM74" s="9">
        <v>30.382000000000001</v>
      </c>
      <c r="FN74" s="9">
        <v>14.382999999999999</v>
      </c>
      <c r="FO74" s="9">
        <v>88.769000000000005</v>
      </c>
      <c r="FP74" s="9">
        <v>34.29</v>
      </c>
      <c r="FQ74" s="9">
        <v>54.478999999999999</v>
      </c>
      <c r="FR74" s="9">
        <v>85.477999999999994</v>
      </c>
      <c r="FS74" s="9">
        <v>33.496000000000002</v>
      </c>
      <c r="FT74" s="9">
        <v>51.981999999999999</v>
      </c>
      <c r="FU74" s="9">
        <v>1389.961</v>
      </c>
      <c r="FV74" s="9">
        <v>752.57799999999997</v>
      </c>
      <c r="FW74" s="9">
        <v>637.38300000000004</v>
      </c>
      <c r="FX74" s="9">
        <v>944.23900000000003</v>
      </c>
      <c r="FY74" s="9">
        <v>615.64700000000005</v>
      </c>
      <c r="FZ74" s="9">
        <v>328.59300000000002</v>
      </c>
      <c r="GA74" s="9">
        <v>445.72199999999998</v>
      </c>
      <c r="GB74" s="9">
        <v>136.93199999999999</v>
      </c>
      <c r="GC74" s="9">
        <v>308.791</v>
      </c>
      <c r="GD74" s="9">
        <v>240.10900000000001</v>
      </c>
      <c r="GE74" s="9">
        <v>127.819</v>
      </c>
      <c r="GF74" s="9">
        <v>112.29</v>
      </c>
      <c r="GG74" s="9">
        <v>37.787999999999997</v>
      </c>
      <c r="GH74" s="9">
        <v>21.876999999999999</v>
      </c>
      <c r="GI74" s="9">
        <v>15.91</v>
      </c>
      <c r="GJ74" s="9">
        <v>16.276</v>
      </c>
      <c r="GK74" s="9">
        <v>13.214</v>
      </c>
      <c r="GL74" s="9">
        <v>3.0630000000000002</v>
      </c>
      <c r="GM74" s="9">
        <v>9.7690000000000001</v>
      </c>
      <c r="GN74" s="9">
        <v>7.4829999999999997</v>
      </c>
      <c r="GO74" s="9">
        <v>2.286</v>
      </c>
      <c r="GP74" s="9">
        <v>6.5069999999999997</v>
      </c>
      <c r="GQ74" s="9">
        <v>5.7309999999999999</v>
      </c>
      <c r="GR74" s="9">
        <v>0.77600000000000002</v>
      </c>
      <c r="GS74" s="9">
        <v>21.510999999999999</v>
      </c>
      <c r="GT74" s="9">
        <v>8.6639999999999997</v>
      </c>
      <c r="GU74" s="9">
        <v>12.847</v>
      </c>
      <c r="GV74" s="9">
        <v>218.10499999999999</v>
      </c>
      <c r="GW74" s="9">
        <v>115.553</v>
      </c>
      <c r="GX74" s="9">
        <v>102.55200000000001</v>
      </c>
      <c r="GY74" s="9">
        <v>90.126999999999995</v>
      </c>
      <c r="GZ74" s="9">
        <v>65.709000000000003</v>
      </c>
      <c r="HA74" s="9">
        <v>24.417000000000002</v>
      </c>
      <c r="HB74" s="9">
        <v>127.979</v>
      </c>
      <c r="HC74" s="9">
        <v>49.844000000000001</v>
      </c>
      <c r="HD74" s="9">
        <v>78.135000000000005</v>
      </c>
      <c r="HE74" s="9">
        <v>101.42700000000001</v>
      </c>
      <c r="HF74" s="9">
        <v>74.741</v>
      </c>
      <c r="HG74" s="9">
        <v>26.684999999999999</v>
      </c>
      <c r="HH74" s="9">
        <v>138.68199999999999</v>
      </c>
      <c r="HI74" s="9">
        <v>53.076999999999998</v>
      </c>
      <c r="HJ74" s="9">
        <v>85.605000000000004</v>
      </c>
      <c r="HK74" s="9">
        <v>137.74700000000001</v>
      </c>
      <c r="HL74" s="9">
        <v>57.326000000000001</v>
      </c>
      <c r="HM74" s="9">
        <v>80.421000000000006</v>
      </c>
      <c r="HN74" s="9">
        <v>264.65300000000002</v>
      </c>
      <c r="HO74" s="9">
        <v>138.89099999999999</v>
      </c>
      <c r="HP74" s="9">
        <v>125.762</v>
      </c>
      <c r="HQ74" s="9">
        <v>163.09</v>
      </c>
      <c r="HR74" s="9">
        <v>104.166</v>
      </c>
      <c r="HS74" s="9">
        <v>58.923000000000002</v>
      </c>
      <c r="HT74" s="9">
        <v>101.563</v>
      </c>
      <c r="HU74" s="9">
        <v>34.723999999999997</v>
      </c>
      <c r="HV74" s="9">
        <v>66.838999999999999</v>
      </c>
      <c r="HW74" s="9">
        <v>44.460999999999999</v>
      </c>
      <c r="HX74" s="9">
        <v>21.145</v>
      </c>
      <c r="HY74" s="9">
        <v>23.315999999999999</v>
      </c>
      <c r="HZ74" s="9">
        <v>6.34</v>
      </c>
      <c r="IA74" s="9">
        <v>3.3719999999999999</v>
      </c>
      <c r="IB74" s="9">
        <v>2.968</v>
      </c>
      <c r="IC74" s="9">
        <v>2.0739999999999998</v>
      </c>
      <c r="ID74" s="9">
        <v>2.0739999999999998</v>
      </c>
      <c r="IE74" s="9">
        <v>0</v>
      </c>
      <c r="IF74" s="9">
        <v>1.3859999999999999</v>
      </c>
      <c r="IG74" s="9">
        <v>1.3859999999999999</v>
      </c>
      <c r="IH74" s="9">
        <v>0</v>
      </c>
      <c r="II74" s="9">
        <v>0.68799999999999994</v>
      </c>
      <c r="IJ74" s="9">
        <v>0.68799999999999994</v>
      </c>
      <c r="IK74" s="9">
        <v>0</v>
      </c>
      <c r="IL74" s="9">
        <v>4.266</v>
      </c>
      <c r="IM74" s="9">
        <v>1.298</v>
      </c>
      <c r="IN74" s="9">
        <v>2.968</v>
      </c>
      <c r="IO74" s="9">
        <v>40.832999999999998</v>
      </c>
      <c r="IP74" s="9">
        <v>18.379000000000001</v>
      </c>
      <c r="IQ74" s="9">
        <v>22.454000000000001</v>
      </c>
    </row>
    <row r="75" spans="1:251">
      <c r="A75" s="10">
        <v>43770</v>
      </c>
      <c r="B75" s="9">
        <v>1091.702</v>
      </c>
      <c r="C75" s="9">
        <v>1222.1379999999999</v>
      </c>
      <c r="D75" s="9">
        <v>398.649</v>
      </c>
      <c r="E75" s="9">
        <v>823.48900000000003</v>
      </c>
      <c r="F75" s="9">
        <v>586.452</v>
      </c>
      <c r="G75" s="9">
        <v>334.63099999999997</v>
      </c>
      <c r="H75" s="9">
        <v>251.822</v>
      </c>
      <c r="I75" s="9">
        <v>108.041</v>
      </c>
      <c r="J75" s="9">
        <v>67.522999999999996</v>
      </c>
      <c r="K75" s="9">
        <v>40.518000000000001</v>
      </c>
      <c r="L75" s="9">
        <v>52.192</v>
      </c>
      <c r="M75" s="9">
        <v>42.982999999999997</v>
      </c>
      <c r="N75" s="9">
        <v>9.2089999999999996</v>
      </c>
      <c r="O75" s="9">
        <v>37.465000000000003</v>
      </c>
      <c r="P75" s="9">
        <v>31.050999999999998</v>
      </c>
      <c r="Q75" s="9">
        <v>6.4139999999999997</v>
      </c>
      <c r="R75" s="9">
        <v>14.727</v>
      </c>
      <c r="S75" s="9">
        <v>11.932</v>
      </c>
      <c r="T75" s="9">
        <v>2.7949999999999999</v>
      </c>
      <c r="U75" s="9">
        <v>55.848999999999997</v>
      </c>
      <c r="V75" s="9">
        <v>24.539000000000001</v>
      </c>
      <c r="W75" s="9">
        <v>31.309000000000001</v>
      </c>
      <c r="X75" s="9">
        <v>521.75900000000001</v>
      </c>
      <c r="Y75" s="9">
        <v>292.28699999999998</v>
      </c>
      <c r="Z75" s="9">
        <v>229.47300000000001</v>
      </c>
      <c r="AA75" s="9">
        <v>223.892</v>
      </c>
      <c r="AB75" s="9">
        <v>166.32300000000001</v>
      </c>
      <c r="AC75" s="9">
        <v>57.569000000000003</v>
      </c>
      <c r="AD75" s="9">
        <v>297.86700000000002</v>
      </c>
      <c r="AE75" s="9">
        <v>125.96299999999999</v>
      </c>
      <c r="AF75" s="9">
        <v>171.904</v>
      </c>
      <c r="AG75" s="9">
        <v>259.70100000000002</v>
      </c>
      <c r="AH75" s="9">
        <v>195.31200000000001</v>
      </c>
      <c r="AI75" s="9">
        <v>64.388999999999996</v>
      </c>
      <c r="AJ75" s="9">
        <v>326.75200000000001</v>
      </c>
      <c r="AK75" s="9">
        <v>139.31899999999999</v>
      </c>
      <c r="AL75" s="9">
        <v>187.43299999999999</v>
      </c>
      <c r="AM75" s="9">
        <v>335.33199999999999</v>
      </c>
      <c r="AN75" s="9">
        <v>157.01400000000001</v>
      </c>
      <c r="AO75" s="9">
        <v>178.31800000000001</v>
      </c>
      <c r="AP75" s="9">
        <v>3406.953</v>
      </c>
      <c r="AQ75" s="9">
        <v>1795.9570000000001</v>
      </c>
      <c r="AR75" s="9">
        <v>1610.9960000000001</v>
      </c>
      <c r="AS75" s="9">
        <v>2280.2260000000001</v>
      </c>
      <c r="AT75" s="9">
        <v>1444.2</v>
      </c>
      <c r="AU75" s="9">
        <v>836.02599999999995</v>
      </c>
      <c r="AV75" s="9">
        <v>1126.7270000000001</v>
      </c>
      <c r="AW75" s="9">
        <v>351.75700000000001</v>
      </c>
      <c r="AX75" s="9">
        <v>774.97</v>
      </c>
      <c r="AY75" s="9">
        <v>503.31</v>
      </c>
      <c r="AZ75" s="9">
        <v>265.59300000000002</v>
      </c>
      <c r="BA75" s="9">
        <v>237.71700000000001</v>
      </c>
      <c r="BB75" s="9">
        <v>83.706999999999994</v>
      </c>
      <c r="BC75" s="9">
        <v>50.463999999999999</v>
      </c>
      <c r="BD75" s="9">
        <v>33.243000000000002</v>
      </c>
      <c r="BE75" s="9">
        <v>29.574999999999999</v>
      </c>
      <c r="BF75" s="9">
        <v>23.673999999999999</v>
      </c>
      <c r="BG75" s="9">
        <v>5.9009999999999998</v>
      </c>
      <c r="BH75" s="9">
        <v>16.838000000000001</v>
      </c>
      <c r="BI75" s="9">
        <v>12.576000000000001</v>
      </c>
      <c r="BJ75" s="9">
        <v>4.2619999999999996</v>
      </c>
      <c r="BK75" s="9">
        <v>12.737</v>
      </c>
      <c r="BL75" s="9">
        <v>11.098000000000001</v>
      </c>
      <c r="BM75" s="9">
        <v>1.639</v>
      </c>
      <c r="BN75" s="9">
        <v>54.131999999999998</v>
      </c>
      <c r="BO75" s="9">
        <v>26.79</v>
      </c>
      <c r="BP75" s="9">
        <v>27.341999999999999</v>
      </c>
      <c r="BQ75" s="9">
        <v>461.358</v>
      </c>
      <c r="BR75" s="9">
        <v>237.66900000000001</v>
      </c>
      <c r="BS75" s="9">
        <v>223.68899999999999</v>
      </c>
      <c r="BT75" s="9">
        <v>167.875</v>
      </c>
      <c r="BU75" s="9">
        <v>126.563</v>
      </c>
      <c r="BV75" s="9">
        <v>41.311999999999998</v>
      </c>
      <c r="BW75" s="9">
        <v>293.483</v>
      </c>
      <c r="BX75" s="9">
        <v>111.10599999999999</v>
      </c>
      <c r="BY75" s="9">
        <v>182.37700000000001</v>
      </c>
      <c r="BZ75" s="9">
        <v>187.553</v>
      </c>
      <c r="CA75" s="9">
        <v>142.74600000000001</v>
      </c>
      <c r="CB75" s="9">
        <v>44.807000000000002</v>
      </c>
      <c r="CC75" s="9">
        <v>315.75700000000001</v>
      </c>
      <c r="CD75" s="9">
        <v>122.846</v>
      </c>
      <c r="CE75" s="9">
        <v>192.911</v>
      </c>
      <c r="CF75" s="9">
        <v>310.32</v>
      </c>
      <c r="CG75" s="9">
        <v>123.681</v>
      </c>
      <c r="CH75" s="9">
        <v>186.63900000000001</v>
      </c>
      <c r="CI75" s="9">
        <v>2574.8119999999999</v>
      </c>
      <c r="CJ75" s="9">
        <v>1338.9580000000001</v>
      </c>
      <c r="CK75" s="9">
        <v>1235.855</v>
      </c>
      <c r="CL75" s="9">
        <v>1766.72</v>
      </c>
      <c r="CM75" s="9">
        <v>1096.6790000000001</v>
      </c>
      <c r="CN75" s="9">
        <v>670.04100000000005</v>
      </c>
      <c r="CO75" s="9">
        <v>808.09199999999998</v>
      </c>
      <c r="CP75" s="9">
        <v>242.279</v>
      </c>
      <c r="CQ75" s="9">
        <v>565.81299999999999</v>
      </c>
      <c r="CR75" s="9">
        <v>365.29</v>
      </c>
      <c r="CS75" s="9">
        <v>197.33799999999999</v>
      </c>
      <c r="CT75" s="9">
        <v>167.952</v>
      </c>
      <c r="CU75" s="9">
        <v>59.796999999999997</v>
      </c>
      <c r="CV75" s="9">
        <v>33.889000000000003</v>
      </c>
      <c r="CW75" s="9">
        <v>25.908000000000001</v>
      </c>
      <c r="CX75" s="9">
        <v>23.283999999999999</v>
      </c>
      <c r="CY75" s="9">
        <v>19.071000000000002</v>
      </c>
      <c r="CZ75" s="9">
        <v>4.2130000000000001</v>
      </c>
      <c r="DA75" s="9">
        <v>14.443</v>
      </c>
      <c r="DB75" s="9">
        <v>12.541</v>
      </c>
      <c r="DC75" s="9">
        <v>1.9019999999999999</v>
      </c>
      <c r="DD75" s="9">
        <v>8.8409999999999993</v>
      </c>
      <c r="DE75" s="9">
        <v>6.53</v>
      </c>
      <c r="DF75" s="9">
        <v>2.3109999999999999</v>
      </c>
      <c r="DG75" s="9">
        <v>36.512999999999998</v>
      </c>
      <c r="DH75" s="9">
        <v>14.818</v>
      </c>
      <c r="DI75" s="9">
        <v>21.695</v>
      </c>
      <c r="DJ75" s="9">
        <v>328.29199999999997</v>
      </c>
      <c r="DK75" s="9">
        <v>176.32900000000001</v>
      </c>
      <c r="DL75" s="9">
        <v>151.96299999999999</v>
      </c>
      <c r="DM75" s="9">
        <v>124.384</v>
      </c>
      <c r="DN75" s="9">
        <v>96.813999999999993</v>
      </c>
      <c r="DO75" s="9">
        <v>27.57</v>
      </c>
      <c r="DP75" s="9">
        <v>203.90700000000001</v>
      </c>
      <c r="DQ75" s="9">
        <v>79.513999999999996</v>
      </c>
      <c r="DR75" s="9">
        <v>124.393</v>
      </c>
      <c r="DS75" s="9">
        <v>142.47</v>
      </c>
      <c r="DT75" s="9">
        <v>111.108</v>
      </c>
      <c r="DU75" s="9">
        <v>31.361999999999998</v>
      </c>
      <c r="DV75" s="9">
        <v>222.82</v>
      </c>
      <c r="DW75" s="9">
        <v>86.23</v>
      </c>
      <c r="DX75" s="9">
        <v>136.59</v>
      </c>
      <c r="DY75" s="9">
        <v>218.35</v>
      </c>
      <c r="DZ75" s="9">
        <v>92.055999999999997</v>
      </c>
      <c r="EA75" s="9">
        <v>126.294</v>
      </c>
      <c r="EB75" s="9">
        <v>864.39499999999998</v>
      </c>
      <c r="EC75" s="9">
        <v>445.642</v>
      </c>
      <c r="ED75" s="9">
        <v>418.75299999999999</v>
      </c>
      <c r="EE75" s="9">
        <v>556.42499999999995</v>
      </c>
      <c r="EF75" s="9">
        <v>352.05399999999997</v>
      </c>
      <c r="EG75" s="9">
        <v>204.37200000000001</v>
      </c>
      <c r="EH75" s="9">
        <v>307.97000000000003</v>
      </c>
      <c r="EI75" s="9">
        <v>93.587999999999994</v>
      </c>
      <c r="EJ75" s="9">
        <v>214.38200000000001</v>
      </c>
      <c r="EK75" s="9">
        <v>122.985</v>
      </c>
      <c r="EL75" s="9">
        <v>57.695</v>
      </c>
      <c r="EM75" s="9">
        <v>65.290999999999997</v>
      </c>
      <c r="EN75" s="9">
        <v>24.699000000000002</v>
      </c>
      <c r="EO75" s="9">
        <v>13.58</v>
      </c>
      <c r="EP75" s="9">
        <v>11.119</v>
      </c>
      <c r="EQ75" s="9">
        <v>7.5</v>
      </c>
      <c r="ER75" s="9">
        <v>5.8319999999999999</v>
      </c>
      <c r="ES75" s="9">
        <v>1.669</v>
      </c>
      <c r="ET75" s="9">
        <v>3.786</v>
      </c>
      <c r="EU75" s="9">
        <v>2.327</v>
      </c>
      <c r="EV75" s="9">
        <v>1.46</v>
      </c>
      <c r="EW75" s="9">
        <v>3.714</v>
      </c>
      <c r="EX75" s="9">
        <v>3.5049999999999999</v>
      </c>
      <c r="EY75" s="9">
        <v>0.20899999999999999</v>
      </c>
      <c r="EZ75" s="9">
        <v>17.199000000000002</v>
      </c>
      <c r="FA75" s="9">
        <v>7.7480000000000002</v>
      </c>
      <c r="FB75" s="9">
        <v>9.4499999999999993</v>
      </c>
      <c r="FC75" s="9">
        <v>110.81100000000001</v>
      </c>
      <c r="FD75" s="9">
        <v>50.718000000000004</v>
      </c>
      <c r="FE75" s="9">
        <v>60.093000000000004</v>
      </c>
      <c r="FF75" s="9">
        <v>30.741</v>
      </c>
      <c r="FG75" s="9">
        <v>20.241</v>
      </c>
      <c r="FH75" s="9">
        <v>10.5</v>
      </c>
      <c r="FI75" s="9">
        <v>80.069999999999993</v>
      </c>
      <c r="FJ75" s="9">
        <v>30.477</v>
      </c>
      <c r="FK75" s="9">
        <v>49.593000000000004</v>
      </c>
      <c r="FL75" s="9">
        <v>36.238</v>
      </c>
      <c r="FM75" s="9">
        <v>24.803999999999998</v>
      </c>
      <c r="FN75" s="9">
        <v>11.433999999999999</v>
      </c>
      <c r="FO75" s="9">
        <v>86.747</v>
      </c>
      <c r="FP75" s="9">
        <v>32.890999999999998</v>
      </c>
      <c r="FQ75" s="9">
        <v>53.856000000000002</v>
      </c>
      <c r="FR75" s="9">
        <v>83.855999999999995</v>
      </c>
      <c r="FS75" s="9">
        <v>32.804000000000002</v>
      </c>
      <c r="FT75" s="9">
        <v>51.052</v>
      </c>
      <c r="FU75" s="9">
        <v>1397.817</v>
      </c>
      <c r="FV75" s="9">
        <v>752.81</v>
      </c>
      <c r="FW75" s="9">
        <v>645.00699999999995</v>
      </c>
      <c r="FX75" s="9">
        <v>951.02200000000005</v>
      </c>
      <c r="FY75" s="9">
        <v>615.98599999999999</v>
      </c>
      <c r="FZ75" s="9">
        <v>335.036</v>
      </c>
      <c r="GA75" s="9">
        <v>446.79500000000002</v>
      </c>
      <c r="GB75" s="9">
        <v>136.82400000000001</v>
      </c>
      <c r="GC75" s="9">
        <v>309.971</v>
      </c>
      <c r="GD75" s="9">
        <v>221.70500000000001</v>
      </c>
      <c r="GE75" s="9">
        <v>118.43600000000001</v>
      </c>
      <c r="GF75" s="9">
        <v>103.26900000000001</v>
      </c>
      <c r="GG75" s="9">
        <v>39.994999999999997</v>
      </c>
      <c r="GH75" s="9">
        <v>21.373999999999999</v>
      </c>
      <c r="GI75" s="9">
        <v>18.620999999999999</v>
      </c>
      <c r="GJ75" s="9">
        <v>16.266999999999999</v>
      </c>
      <c r="GK75" s="9">
        <v>11.597</v>
      </c>
      <c r="GL75" s="9">
        <v>4.67</v>
      </c>
      <c r="GM75" s="9">
        <v>8.9280000000000008</v>
      </c>
      <c r="GN75" s="9">
        <v>5.9909999999999997</v>
      </c>
      <c r="GO75" s="9">
        <v>2.9369999999999998</v>
      </c>
      <c r="GP75" s="9">
        <v>7.3390000000000004</v>
      </c>
      <c r="GQ75" s="9">
        <v>5.6059999999999999</v>
      </c>
      <c r="GR75" s="9">
        <v>1.734</v>
      </c>
      <c r="GS75" s="9">
        <v>23.728000000000002</v>
      </c>
      <c r="GT75" s="9">
        <v>9.7769999999999992</v>
      </c>
      <c r="GU75" s="9">
        <v>13.951000000000001</v>
      </c>
      <c r="GV75" s="9">
        <v>197.43600000000001</v>
      </c>
      <c r="GW75" s="9">
        <v>103.849</v>
      </c>
      <c r="GX75" s="9">
        <v>93.585999999999999</v>
      </c>
      <c r="GY75" s="9">
        <v>78.037999999999997</v>
      </c>
      <c r="GZ75" s="9">
        <v>57.09</v>
      </c>
      <c r="HA75" s="9">
        <v>20.948</v>
      </c>
      <c r="HB75" s="9">
        <v>119.398</v>
      </c>
      <c r="HC75" s="9">
        <v>46.76</v>
      </c>
      <c r="HD75" s="9">
        <v>72.638000000000005</v>
      </c>
      <c r="HE75" s="9">
        <v>89.049000000000007</v>
      </c>
      <c r="HF75" s="9">
        <v>66.039000000000001</v>
      </c>
      <c r="HG75" s="9">
        <v>23.01</v>
      </c>
      <c r="HH75" s="9">
        <v>132.65600000000001</v>
      </c>
      <c r="HI75" s="9">
        <v>52.396999999999998</v>
      </c>
      <c r="HJ75" s="9">
        <v>80.259</v>
      </c>
      <c r="HK75" s="9">
        <v>128.32499999999999</v>
      </c>
      <c r="HL75" s="9">
        <v>52.750999999999998</v>
      </c>
      <c r="HM75" s="9">
        <v>75.575000000000003</v>
      </c>
      <c r="HN75" s="9">
        <v>269.43</v>
      </c>
      <c r="HO75" s="9">
        <v>141.93</v>
      </c>
      <c r="HP75" s="9">
        <v>127.5</v>
      </c>
      <c r="HQ75" s="9">
        <v>169.762</v>
      </c>
      <c r="HR75" s="9">
        <v>109.572</v>
      </c>
      <c r="HS75" s="9">
        <v>60.19</v>
      </c>
      <c r="HT75" s="9">
        <v>99.668000000000006</v>
      </c>
      <c r="HU75" s="9">
        <v>32.357999999999997</v>
      </c>
      <c r="HV75" s="9">
        <v>67.31</v>
      </c>
      <c r="HW75" s="9">
        <v>45.743000000000002</v>
      </c>
      <c r="HX75" s="9">
        <v>22.597000000000001</v>
      </c>
      <c r="HY75" s="9">
        <v>23.146000000000001</v>
      </c>
      <c r="HZ75" s="9">
        <v>7.1479999999999997</v>
      </c>
      <c r="IA75" s="9">
        <v>4.2</v>
      </c>
      <c r="IB75" s="9">
        <v>2.948</v>
      </c>
      <c r="IC75" s="9">
        <v>2.46</v>
      </c>
      <c r="ID75" s="9">
        <v>1.9910000000000001</v>
      </c>
      <c r="IE75" s="9">
        <v>0.46899999999999997</v>
      </c>
      <c r="IF75" s="9">
        <v>1.74</v>
      </c>
      <c r="IG75" s="9">
        <v>1.2709999999999999</v>
      </c>
      <c r="IH75" s="9">
        <v>0.46899999999999997</v>
      </c>
      <c r="II75" s="9">
        <v>0.72</v>
      </c>
      <c r="IJ75" s="9">
        <v>0.72</v>
      </c>
      <c r="IK75" s="9">
        <v>0</v>
      </c>
      <c r="IL75" s="9">
        <v>4.6890000000000001</v>
      </c>
      <c r="IM75" s="9">
        <v>2.2090000000000001</v>
      </c>
      <c r="IN75" s="9">
        <v>2.4790000000000001</v>
      </c>
      <c r="IO75" s="9">
        <v>41.85</v>
      </c>
      <c r="IP75" s="9">
        <v>20.295999999999999</v>
      </c>
      <c r="IQ75" s="9">
        <v>21.553999999999998</v>
      </c>
    </row>
    <row r="76" spans="1:251">
      <c r="A76" s="10">
        <v>43800</v>
      </c>
      <c r="B76" s="9">
        <v>1116.0160000000001</v>
      </c>
      <c r="C76" s="9">
        <v>1237.2750000000001</v>
      </c>
      <c r="D76" s="9">
        <v>412.04399999999998</v>
      </c>
      <c r="E76" s="9">
        <v>825.23099999999999</v>
      </c>
      <c r="F76" s="9">
        <v>621.06600000000003</v>
      </c>
      <c r="G76" s="9">
        <v>327.01</v>
      </c>
      <c r="H76" s="9">
        <v>294.05599999999998</v>
      </c>
      <c r="I76" s="9">
        <v>108.92100000000001</v>
      </c>
      <c r="J76" s="9">
        <v>58.386000000000003</v>
      </c>
      <c r="K76" s="9">
        <v>50.534999999999997</v>
      </c>
      <c r="L76" s="9">
        <v>46.277999999999999</v>
      </c>
      <c r="M76" s="9">
        <v>32.826000000000001</v>
      </c>
      <c r="N76" s="9">
        <v>13.452</v>
      </c>
      <c r="O76" s="9">
        <v>26.88</v>
      </c>
      <c r="P76" s="9">
        <v>17.670999999999999</v>
      </c>
      <c r="Q76" s="9">
        <v>9.2080000000000002</v>
      </c>
      <c r="R76" s="9">
        <v>19.398</v>
      </c>
      <c r="S76" s="9">
        <v>15.154999999999999</v>
      </c>
      <c r="T76" s="9">
        <v>4.2439999999999998</v>
      </c>
      <c r="U76" s="9">
        <v>62.643000000000001</v>
      </c>
      <c r="V76" s="9">
        <v>25.56</v>
      </c>
      <c r="W76" s="9">
        <v>37.082999999999998</v>
      </c>
      <c r="X76" s="9">
        <v>556.74699999999996</v>
      </c>
      <c r="Y76" s="9">
        <v>293.416</v>
      </c>
      <c r="Z76" s="9">
        <v>263.33100000000002</v>
      </c>
      <c r="AA76" s="9">
        <v>226.25800000000001</v>
      </c>
      <c r="AB76" s="9">
        <v>161.125</v>
      </c>
      <c r="AC76" s="9">
        <v>65.134</v>
      </c>
      <c r="AD76" s="9">
        <v>330.488</v>
      </c>
      <c r="AE76" s="9">
        <v>132.292</v>
      </c>
      <c r="AF76" s="9">
        <v>198.197</v>
      </c>
      <c r="AG76" s="9">
        <v>258.11900000000003</v>
      </c>
      <c r="AH76" s="9">
        <v>183.959</v>
      </c>
      <c r="AI76" s="9">
        <v>74.16</v>
      </c>
      <c r="AJ76" s="9">
        <v>362.947</v>
      </c>
      <c r="AK76" s="9">
        <v>143.05099999999999</v>
      </c>
      <c r="AL76" s="9">
        <v>219.89599999999999</v>
      </c>
      <c r="AM76" s="9">
        <v>357.36799999999999</v>
      </c>
      <c r="AN76" s="9">
        <v>149.96299999999999</v>
      </c>
      <c r="AO76" s="9">
        <v>207.405</v>
      </c>
      <c r="AP76" s="9">
        <v>3442.712</v>
      </c>
      <c r="AQ76" s="9">
        <v>1812.942</v>
      </c>
      <c r="AR76" s="9">
        <v>1629.771</v>
      </c>
      <c r="AS76" s="9">
        <v>2322.7159999999999</v>
      </c>
      <c r="AT76" s="9">
        <v>1445.7460000000001</v>
      </c>
      <c r="AU76" s="9">
        <v>876.971</v>
      </c>
      <c r="AV76" s="9">
        <v>1119.9960000000001</v>
      </c>
      <c r="AW76" s="9">
        <v>367.19600000000003</v>
      </c>
      <c r="AX76" s="9">
        <v>752.8</v>
      </c>
      <c r="AY76" s="9">
        <v>513.31100000000004</v>
      </c>
      <c r="AZ76" s="9">
        <v>279.23399999999998</v>
      </c>
      <c r="BA76" s="9">
        <v>234.077</v>
      </c>
      <c r="BB76" s="9">
        <v>78.477999999999994</v>
      </c>
      <c r="BC76" s="9">
        <v>44.741999999999997</v>
      </c>
      <c r="BD76" s="9">
        <v>33.737000000000002</v>
      </c>
      <c r="BE76" s="9">
        <v>27.768000000000001</v>
      </c>
      <c r="BF76" s="9">
        <v>21.102</v>
      </c>
      <c r="BG76" s="9">
        <v>6.6660000000000004</v>
      </c>
      <c r="BH76" s="9">
        <v>15.173</v>
      </c>
      <c r="BI76" s="9">
        <v>10.971</v>
      </c>
      <c r="BJ76" s="9">
        <v>4.202</v>
      </c>
      <c r="BK76" s="9">
        <v>12.595000000000001</v>
      </c>
      <c r="BL76" s="9">
        <v>10.131</v>
      </c>
      <c r="BM76" s="9">
        <v>2.464</v>
      </c>
      <c r="BN76" s="9">
        <v>50.71</v>
      </c>
      <c r="BO76" s="9">
        <v>23.638999999999999</v>
      </c>
      <c r="BP76" s="9">
        <v>27.071000000000002</v>
      </c>
      <c r="BQ76" s="9">
        <v>475.91</v>
      </c>
      <c r="BR76" s="9">
        <v>259.37099999999998</v>
      </c>
      <c r="BS76" s="9">
        <v>216.54</v>
      </c>
      <c r="BT76" s="9">
        <v>176.80799999999999</v>
      </c>
      <c r="BU76" s="9">
        <v>134.499</v>
      </c>
      <c r="BV76" s="9">
        <v>42.308999999999997</v>
      </c>
      <c r="BW76" s="9">
        <v>299.10199999999998</v>
      </c>
      <c r="BX76" s="9">
        <v>124.871</v>
      </c>
      <c r="BY76" s="9">
        <v>174.23099999999999</v>
      </c>
      <c r="BZ76" s="9">
        <v>194.12</v>
      </c>
      <c r="CA76" s="9">
        <v>145.63499999999999</v>
      </c>
      <c r="CB76" s="9">
        <v>48.484999999999999</v>
      </c>
      <c r="CC76" s="9">
        <v>319.19099999999997</v>
      </c>
      <c r="CD76" s="9">
        <v>133.59899999999999</v>
      </c>
      <c r="CE76" s="9">
        <v>185.59200000000001</v>
      </c>
      <c r="CF76" s="9">
        <v>314.27499999999998</v>
      </c>
      <c r="CG76" s="9">
        <v>135.84299999999999</v>
      </c>
      <c r="CH76" s="9">
        <v>178.43199999999999</v>
      </c>
      <c r="CI76" s="9">
        <v>2581.152</v>
      </c>
      <c r="CJ76" s="9">
        <v>1340.0050000000001</v>
      </c>
      <c r="CK76" s="9">
        <v>1241.1479999999999</v>
      </c>
      <c r="CL76" s="9">
        <v>1787.4960000000001</v>
      </c>
      <c r="CM76" s="9">
        <v>1099.181</v>
      </c>
      <c r="CN76" s="9">
        <v>688.31500000000005</v>
      </c>
      <c r="CO76" s="9">
        <v>793.65599999999995</v>
      </c>
      <c r="CP76" s="9">
        <v>240.82300000000001</v>
      </c>
      <c r="CQ76" s="9">
        <v>552.83299999999997</v>
      </c>
      <c r="CR76" s="9">
        <v>387.56</v>
      </c>
      <c r="CS76" s="9">
        <v>195.369</v>
      </c>
      <c r="CT76" s="9">
        <v>192.19200000000001</v>
      </c>
      <c r="CU76" s="9">
        <v>76.322999999999993</v>
      </c>
      <c r="CV76" s="9">
        <v>43.445</v>
      </c>
      <c r="CW76" s="9">
        <v>32.878</v>
      </c>
      <c r="CX76" s="9">
        <v>33.323999999999998</v>
      </c>
      <c r="CY76" s="9">
        <v>26.994</v>
      </c>
      <c r="CZ76" s="9">
        <v>6.33</v>
      </c>
      <c r="DA76" s="9">
        <v>18.495000000000001</v>
      </c>
      <c r="DB76" s="9">
        <v>14.48</v>
      </c>
      <c r="DC76" s="9">
        <v>4.0149999999999997</v>
      </c>
      <c r="DD76" s="9">
        <v>14.829000000000001</v>
      </c>
      <c r="DE76" s="9">
        <v>12.515000000000001</v>
      </c>
      <c r="DF76" s="9">
        <v>2.3149999999999999</v>
      </c>
      <c r="DG76" s="9">
        <v>42.997999999999998</v>
      </c>
      <c r="DH76" s="9">
        <v>16.45</v>
      </c>
      <c r="DI76" s="9">
        <v>26.547999999999998</v>
      </c>
      <c r="DJ76" s="9">
        <v>340.56099999999998</v>
      </c>
      <c r="DK76" s="9">
        <v>169.49799999999999</v>
      </c>
      <c r="DL76" s="9">
        <v>171.06299999999999</v>
      </c>
      <c r="DM76" s="9">
        <v>122.149</v>
      </c>
      <c r="DN76" s="9">
        <v>86.891999999999996</v>
      </c>
      <c r="DO76" s="9">
        <v>35.256999999999998</v>
      </c>
      <c r="DP76" s="9">
        <v>218.41200000000001</v>
      </c>
      <c r="DQ76" s="9">
        <v>82.605999999999995</v>
      </c>
      <c r="DR76" s="9">
        <v>135.80600000000001</v>
      </c>
      <c r="DS76" s="9">
        <v>147.25700000000001</v>
      </c>
      <c r="DT76" s="9">
        <v>106.15900000000001</v>
      </c>
      <c r="DU76" s="9">
        <v>41.097999999999999</v>
      </c>
      <c r="DV76" s="9">
        <v>240.303</v>
      </c>
      <c r="DW76" s="9">
        <v>89.21</v>
      </c>
      <c r="DX76" s="9">
        <v>151.09299999999999</v>
      </c>
      <c r="DY76" s="9">
        <v>236.90700000000001</v>
      </c>
      <c r="DZ76" s="9">
        <v>97.085999999999999</v>
      </c>
      <c r="EA76" s="9">
        <v>139.821</v>
      </c>
      <c r="EB76" s="9">
        <v>866.60299999999995</v>
      </c>
      <c r="EC76" s="9">
        <v>443.53699999999998</v>
      </c>
      <c r="ED76" s="9">
        <v>423.06599999999997</v>
      </c>
      <c r="EE76" s="9">
        <v>562.928</v>
      </c>
      <c r="EF76" s="9">
        <v>354.548</v>
      </c>
      <c r="EG76" s="9">
        <v>208.381</v>
      </c>
      <c r="EH76" s="9">
        <v>303.67399999999998</v>
      </c>
      <c r="EI76" s="9">
        <v>88.99</v>
      </c>
      <c r="EJ76" s="9">
        <v>214.685</v>
      </c>
      <c r="EK76" s="9">
        <v>132.57300000000001</v>
      </c>
      <c r="EL76" s="9">
        <v>63.287999999999997</v>
      </c>
      <c r="EM76" s="9">
        <v>69.284999999999997</v>
      </c>
      <c r="EN76" s="9">
        <v>25.164000000000001</v>
      </c>
      <c r="EO76" s="9">
        <v>11.548999999999999</v>
      </c>
      <c r="EP76" s="9">
        <v>13.615</v>
      </c>
      <c r="EQ76" s="9">
        <v>8.4689999999999994</v>
      </c>
      <c r="ER76" s="9">
        <v>5.4649999999999999</v>
      </c>
      <c r="ES76" s="9">
        <v>3.004</v>
      </c>
      <c r="ET76" s="9">
        <v>5.3019999999999996</v>
      </c>
      <c r="EU76" s="9">
        <v>2.996</v>
      </c>
      <c r="EV76" s="9">
        <v>2.306</v>
      </c>
      <c r="EW76" s="9">
        <v>3.1669999999999998</v>
      </c>
      <c r="EX76" s="9">
        <v>2.4689999999999999</v>
      </c>
      <c r="EY76" s="9">
        <v>0.69799999999999995</v>
      </c>
      <c r="EZ76" s="9">
        <v>16.695</v>
      </c>
      <c r="FA76" s="9">
        <v>6.085</v>
      </c>
      <c r="FB76" s="9">
        <v>10.611000000000001</v>
      </c>
      <c r="FC76" s="9">
        <v>118.691</v>
      </c>
      <c r="FD76" s="9">
        <v>56.296999999999997</v>
      </c>
      <c r="FE76" s="9">
        <v>62.393999999999998</v>
      </c>
      <c r="FF76" s="9">
        <v>36.673000000000002</v>
      </c>
      <c r="FG76" s="9">
        <v>25.454000000000001</v>
      </c>
      <c r="FH76" s="9">
        <v>11.218999999999999</v>
      </c>
      <c r="FI76" s="9">
        <v>82.016999999999996</v>
      </c>
      <c r="FJ76" s="9">
        <v>30.843</v>
      </c>
      <c r="FK76" s="9">
        <v>51.174999999999997</v>
      </c>
      <c r="FL76" s="9">
        <v>43.293999999999997</v>
      </c>
      <c r="FM76" s="9">
        <v>29.876000000000001</v>
      </c>
      <c r="FN76" s="9">
        <v>13.417</v>
      </c>
      <c r="FO76" s="9">
        <v>89.278999999999996</v>
      </c>
      <c r="FP76" s="9">
        <v>33.411000000000001</v>
      </c>
      <c r="FQ76" s="9">
        <v>55.868000000000002</v>
      </c>
      <c r="FR76" s="9">
        <v>87.319000000000003</v>
      </c>
      <c r="FS76" s="9">
        <v>33.838999999999999</v>
      </c>
      <c r="FT76" s="9">
        <v>53.48</v>
      </c>
      <c r="FU76" s="9">
        <v>1399.2170000000001</v>
      </c>
      <c r="FV76" s="9">
        <v>756.10500000000002</v>
      </c>
      <c r="FW76" s="9">
        <v>643.11099999999999</v>
      </c>
      <c r="FX76" s="9">
        <v>952.56899999999996</v>
      </c>
      <c r="FY76" s="9">
        <v>618.91300000000001</v>
      </c>
      <c r="FZ76" s="9">
        <v>333.65600000000001</v>
      </c>
      <c r="GA76" s="9">
        <v>446.64800000000002</v>
      </c>
      <c r="GB76" s="9">
        <v>137.19300000000001</v>
      </c>
      <c r="GC76" s="9">
        <v>309.45499999999998</v>
      </c>
      <c r="GD76" s="9">
        <v>233.23599999999999</v>
      </c>
      <c r="GE76" s="9">
        <v>125.514</v>
      </c>
      <c r="GF76" s="9">
        <v>107.72199999999999</v>
      </c>
      <c r="GG76" s="9">
        <v>42.771999999999998</v>
      </c>
      <c r="GH76" s="9">
        <v>24.402000000000001</v>
      </c>
      <c r="GI76" s="9">
        <v>18.37</v>
      </c>
      <c r="GJ76" s="9">
        <v>16.638999999999999</v>
      </c>
      <c r="GK76" s="9">
        <v>14.249000000000001</v>
      </c>
      <c r="GL76" s="9">
        <v>2.39</v>
      </c>
      <c r="GM76" s="9">
        <v>9.9130000000000003</v>
      </c>
      <c r="GN76" s="9">
        <v>7.851</v>
      </c>
      <c r="GO76" s="9">
        <v>2.0630000000000002</v>
      </c>
      <c r="GP76" s="9">
        <v>6.726</v>
      </c>
      <c r="GQ76" s="9">
        <v>6.3979999999999997</v>
      </c>
      <c r="GR76" s="9">
        <v>0.32800000000000001</v>
      </c>
      <c r="GS76" s="9">
        <v>26.132999999999999</v>
      </c>
      <c r="GT76" s="9">
        <v>10.154</v>
      </c>
      <c r="GU76" s="9">
        <v>15.978999999999999</v>
      </c>
      <c r="GV76" s="9">
        <v>211.345</v>
      </c>
      <c r="GW76" s="9">
        <v>113.845</v>
      </c>
      <c r="GX76" s="9">
        <v>97.5</v>
      </c>
      <c r="GY76" s="9">
        <v>81.867999999999995</v>
      </c>
      <c r="GZ76" s="9">
        <v>58.886000000000003</v>
      </c>
      <c r="HA76" s="9">
        <v>22.981000000000002</v>
      </c>
      <c r="HB76" s="9">
        <v>129.477</v>
      </c>
      <c r="HC76" s="9">
        <v>54.959000000000003</v>
      </c>
      <c r="HD76" s="9">
        <v>74.518000000000001</v>
      </c>
      <c r="HE76" s="9">
        <v>92.611000000000004</v>
      </c>
      <c r="HF76" s="9">
        <v>67.644999999999996</v>
      </c>
      <c r="HG76" s="9">
        <v>24.966000000000001</v>
      </c>
      <c r="HH76" s="9">
        <v>140.625</v>
      </c>
      <c r="HI76" s="9">
        <v>57.869</v>
      </c>
      <c r="HJ76" s="9">
        <v>82.757000000000005</v>
      </c>
      <c r="HK76" s="9">
        <v>139.38999999999999</v>
      </c>
      <c r="HL76" s="9">
        <v>62.808999999999997</v>
      </c>
      <c r="HM76" s="9">
        <v>76.581000000000003</v>
      </c>
      <c r="HN76" s="9">
        <v>273.81599999999997</v>
      </c>
      <c r="HO76" s="9">
        <v>143.74700000000001</v>
      </c>
      <c r="HP76" s="9">
        <v>130.07</v>
      </c>
      <c r="HQ76" s="9">
        <v>170.73099999999999</v>
      </c>
      <c r="HR76" s="9">
        <v>109.622</v>
      </c>
      <c r="HS76" s="9">
        <v>61.107999999999997</v>
      </c>
      <c r="HT76" s="9">
        <v>103.086</v>
      </c>
      <c r="HU76" s="9">
        <v>34.124000000000002</v>
      </c>
      <c r="HV76" s="9">
        <v>68.962000000000003</v>
      </c>
      <c r="HW76" s="9">
        <v>45.722000000000001</v>
      </c>
      <c r="HX76" s="9">
        <v>22.282</v>
      </c>
      <c r="HY76" s="9">
        <v>23.44</v>
      </c>
      <c r="HZ76" s="9">
        <v>7.2290000000000001</v>
      </c>
      <c r="IA76" s="9">
        <v>3.8039999999999998</v>
      </c>
      <c r="IB76" s="9">
        <v>3.4249999999999998</v>
      </c>
      <c r="IC76" s="9">
        <v>1.825</v>
      </c>
      <c r="ID76" s="9">
        <v>1.266</v>
      </c>
      <c r="IE76" s="9">
        <v>0.55800000000000005</v>
      </c>
      <c r="IF76" s="9">
        <v>1.06</v>
      </c>
      <c r="IG76" s="9">
        <v>0.624</v>
      </c>
      <c r="IH76" s="9">
        <v>0.436</v>
      </c>
      <c r="II76" s="9">
        <v>0.76500000000000001</v>
      </c>
      <c r="IJ76" s="9">
        <v>0.64200000000000002</v>
      </c>
      <c r="IK76" s="9">
        <v>0.123</v>
      </c>
      <c r="IL76" s="9">
        <v>5.4039999999999999</v>
      </c>
      <c r="IM76" s="9">
        <v>2.5379999999999998</v>
      </c>
      <c r="IN76" s="9">
        <v>2.8660000000000001</v>
      </c>
      <c r="IO76" s="9">
        <v>42.110999999999997</v>
      </c>
      <c r="IP76" s="9">
        <v>20.417999999999999</v>
      </c>
      <c r="IQ76" s="9">
        <v>21.693000000000001</v>
      </c>
    </row>
    <row r="77" spans="1:251">
      <c r="A77" s="10">
        <v>43831</v>
      </c>
      <c r="B77" s="9">
        <v>1110.6500000000001</v>
      </c>
      <c r="C77" s="9">
        <v>1176.162</v>
      </c>
      <c r="D77" s="9">
        <v>387.53300000000002</v>
      </c>
      <c r="E77" s="9">
        <v>788.62900000000002</v>
      </c>
      <c r="F77" s="9">
        <v>645.82600000000002</v>
      </c>
      <c r="G77" s="9">
        <v>350.27</v>
      </c>
      <c r="H77" s="9">
        <v>295.55500000000001</v>
      </c>
      <c r="I77" s="9">
        <v>133.79400000000001</v>
      </c>
      <c r="J77" s="9">
        <v>76.3</v>
      </c>
      <c r="K77" s="9">
        <v>57.494</v>
      </c>
      <c r="L77" s="9">
        <v>61.06</v>
      </c>
      <c r="M77" s="9">
        <v>46.171999999999997</v>
      </c>
      <c r="N77" s="9">
        <v>14.888</v>
      </c>
      <c r="O77" s="9">
        <v>34.502000000000002</v>
      </c>
      <c r="P77" s="9">
        <v>28.61</v>
      </c>
      <c r="Q77" s="9">
        <v>5.891</v>
      </c>
      <c r="R77" s="9">
        <v>26.558</v>
      </c>
      <c r="S77" s="9">
        <v>17.561</v>
      </c>
      <c r="T77" s="9">
        <v>8.9969999999999999</v>
      </c>
      <c r="U77" s="9">
        <v>72.733999999999995</v>
      </c>
      <c r="V77" s="9">
        <v>30.128</v>
      </c>
      <c r="W77" s="9">
        <v>42.606000000000002</v>
      </c>
      <c r="X77" s="9">
        <v>571.67399999999998</v>
      </c>
      <c r="Y77" s="9">
        <v>302.15199999999999</v>
      </c>
      <c r="Z77" s="9">
        <v>269.52199999999999</v>
      </c>
      <c r="AA77" s="9">
        <v>232.05099999999999</v>
      </c>
      <c r="AB77" s="9">
        <v>172.58699999999999</v>
      </c>
      <c r="AC77" s="9">
        <v>59.463999999999999</v>
      </c>
      <c r="AD77" s="9">
        <v>339.62299999999999</v>
      </c>
      <c r="AE77" s="9">
        <v>129.565</v>
      </c>
      <c r="AF77" s="9">
        <v>210.05799999999999</v>
      </c>
      <c r="AG77" s="9">
        <v>278.791</v>
      </c>
      <c r="AH77" s="9">
        <v>207.68299999999999</v>
      </c>
      <c r="AI77" s="9">
        <v>71.108000000000004</v>
      </c>
      <c r="AJ77" s="9">
        <v>367.03500000000003</v>
      </c>
      <c r="AK77" s="9">
        <v>142.58699999999999</v>
      </c>
      <c r="AL77" s="9">
        <v>224.44800000000001</v>
      </c>
      <c r="AM77" s="9">
        <v>374.125</v>
      </c>
      <c r="AN77" s="9">
        <v>158.17500000000001</v>
      </c>
      <c r="AO77" s="9">
        <v>215.94900000000001</v>
      </c>
      <c r="AP77" s="9">
        <v>3368.1610000000001</v>
      </c>
      <c r="AQ77" s="9">
        <v>1783.2170000000001</v>
      </c>
      <c r="AR77" s="9">
        <v>1584.943</v>
      </c>
      <c r="AS77" s="9">
        <v>2296.623</v>
      </c>
      <c r="AT77" s="9">
        <v>1451.798</v>
      </c>
      <c r="AU77" s="9">
        <v>844.82500000000005</v>
      </c>
      <c r="AV77" s="9">
        <v>1071.538</v>
      </c>
      <c r="AW77" s="9">
        <v>331.41899999999998</v>
      </c>
      <c r="AX77" s="9">
        <v>740.11900000000003</v>
      </c>
      <c r="AY77" s="9">
        <v>531.44299999999998</v>
      </c>
      <c r="AZ77" s="9">
        <v>287.39800000000002</v>
      </c>
      <c r="BA77" s="9">
        <v>244.04599999999999</v>
      </c>
      <c r="BB77" s="9">
        <v>128.91499999999999</v>
      </c>
      <c r="BC77" s="9">
        <v>82.600999999999999</v>
      </c>
      <c r="BD77" s="9">
        <v>46.314</v>
      </c>
      <c r="BE77" s="9">
        <v>60.87</v>
      </c>
      <c r="BF77" s="9">
        <v>46.314</v>
      </c>
      <c r="BG77" s="9">
        <v>14.555999999999999</v>
      </c>
      <c r="BH77" s="9">
        <v>32.470999999999997</v>
      </c>
      <c r="BI77" s="9">
        <v>24.236999999999998</v>
      </c>
      <c r="BJ77" s="9">
        <v>8.234</v>
      </c>
      <c r="BK77" s="9">
        <v>28.4</v>
      </c>
      <c r="BL77" s="9">
        <v>22.077000000000002</v>
      </c>
      <c r="BM77" s="9">
        <v>6.3230000000000004</v>
      </c>
      <c r="BN77" s="9">
        <v>68.045000000000002</v>
      </c>
      <c r="BO77" s="9">
        <v>36.286999999999999</v>
      </c>
      <c r="BP77" s="9">
        <v>31.757999999999999</v>
      </c>
      <c r="BQ77" s="9">
        <v>452.00200000000001</v>
      </c>
      <c r="BR77" s="9">
        <v>233.21600000000001</v>
      </c>
      <c r="BS77" s="9">
        <v>218.786</v>
      </c>
      <c r="BT77" s="9">
        <v>171.43</v>
      </c>
      <c r="BU77" s="9">
        <v>127.55800000000001</v>
      </c>
      <c r="BV77" s="9">
        <v>43.872</v>
      </c>
      <c r="BW77" s="9">
        <v>280.57299999999998</v>
      </c>
      <c r="BX77" s="9">
        <v>105.658</v>
      </c>
      <c r="BY77" s="9">
        <v>174.91399999999999</v>
      </c>
      <c r="BZ77" s="9">
        <v>219.68899999999999</v>
      </c>
      <c r="CA77" s="9">
        <v>165.31</v>
      </c>
      <c r="CB77" s="9">
        <v>54.378999999999998</v>
      </c>
      <c r="CC77" s="9">
        <v>311.75400000000002</v>
      </c>
      <c r="CD77" s="9">
        <v>122.087</v>
      </c>
      <c r="CE77" s="9">
        <v>189.667</v>
      </c>
      <c r="CF77" s="9">
        <v>313.04300000000001</v>
      </c>
      <c r="CG77" s="9">
        <v>129.89500000000001</v>
      </c>
      <c r="CH77" s="9">
        <v>183.148</v>
      </c>
      <c r="CI77" s="9">
        <v>2532.0839999999998</v>
      </c>
      <c r="CJ77" s="9">
        <v>1315.556</v>
      </c>
      <c r="CK77" s="9">
        <v>1216.528</v>
      </c>
      <c r="CL77" s="9">
        <v>1759.3810000000001</v>
      </c>
      <c r="CM77" s="9">
        <v>1080.7670000000001</v>
      </c>
      <c r="CN77" s="9">
        <v>678.61400000000003</v>
      </c>
      <c r="CO77" s="9">
        <v>772.70299999999997</v>
      </c>
      <c r="CP77" s="9">
        <v>234.78899999999999</v>
      </c>
      <c r="CQ77" s="9">
        <v>537.91399999999999</v>
      </c>
      <c r="CR77" s="9">
        <v>399.601</v>
      </c>
      <c r="CS77" s="9">
        <v>203.119</v>
      </c>
      <c r="CT77" s="9">
        <v>196.482</v>
      </c>
      <c r="CU77" s="9">
        <v>90.052999999999997</v>
      </c>
      <c r="CV77" s="9">
        <v>54.898000000000003</v>
      </c>
      <c r="CW77" s="9">
        <v>35.155000000000001</v>
      </c>
      <c r="CX77" s="9">
        <v>39.945999999999998</v>
      </c>
      <c r="CY77" s="9">
        <v>31.937000000000001</v>
      </c>
      <c r="CZ77" s="9">
        <v>8.0090000000000003</v>
      </c>
      <c r="DA77" s="9">
        <v>22.009</v>
      </c>
      <c r="DB77" s="9">
        <v>17.125</v>
      </c>
      <c r="DC77" s="9">
        <v>4.8840000000000003</v>
      </c>
      <c r="DD77" s="9">
        <v>17.937999999999999</v>
      </c>
      <c r="DE77" s="9">
        <v>14.811999999999999</v>
      </c>
      <c r="DF77" s="9">
        <v>3.1259999999999999</v>
      </c>
      <c r="DG77" s="9">
        <v>50.106000000000002</v>
      </c>
      <c r="DH77" s="9">
        <v>22.960999999999999</v>
      </c>
      <c r="DI77" s="9">
        <v>27.146000000000001</v>
      </c>
      <c r="DJ77" s="9">
        <v>351.072</v>
      </c>
      <c r="DK77" s="9">
        <v>170.40799999999999</v>
      </c>
      <c r="DL77" s="9">
        <v>180.66499999999999</v>
      </c>
      <c r="DM77" s="9">
        <v>121.065</v>
      </c>
      <c r="DN77" s="9">
        <v>87.251000000000005</v>
      </c>
      <c r="DO77" s="9">
        <v>33.813000000000002</v>
      </c>
      <c r="DP77" s="9">
        <v>230.00800000000001</v>
      </c>
      <c r="DQ77" s="9">
        <v>83.156000000000006</v>
      </c>
      <c r="DR77" s="9">
        <v>146.851</v>
      </c>
      <c r="DS77" s="9">
        <v>151.76900000000001</v>
      </c>
      <c r="DT77" s="9">
        <v>111.65900000000001</v>
      </c>
      <c r="DU77" s="9">
        <v>40.11</v>
      </c>
      <c r="DV77" s="9">
        <v>247.83099999999999</v>
      </c>
      <c r="DW77" s="9">
        <v>91.46</v>
      </c>
      <c r="DX77" s="9">
        <v>156.37100000000001</v>
      </c>
      <c r="DY77" s="9">
        <v>252.017</v>
      </c>
      <c r="DZ77" s="9">
        <v>100.28100000000001</v>
      </c>
      <c r="EA77" s="9">
        <v>151.73500000000001</v>
      </c>
      <c r="EB77" s="9">
        <v>850.875</v>
      </c>
      <c r="EC77" s="9">
        <v>446.32799999999997</v>
      </c>
      <c r="ED77" s="9">
        <v>404.54700000000003</v>
      </c>
      <c r="EE77" s="9">
        <v>552.34199999999998</v>
      </c>
      <c r="EF77" s="9">
        <v>353.85399999999998</v>
      </c>
      <c r="EG77" s="9">
        <v>198.488</v>
      </c>
      <c r="EH77" s="9">
        <v>298.53199999999998</v>
      </c>
      <c r="EI77" s="9">
        <v>92.474000000000004</v>
      </c>
      <c r="EJ77" s="9">
        <v>206.05799999999999</v>
      </c>
      <c r="EK77" s="9">
        <v>144.63800000000001</v>
      </c>
      <c r="EL77" s="9">
        <v>71.399000000000001</v>
      </c>
      <c r="EM77" s="9">
        <v>73.239999999999995</v>
      </c>
      <c r="EN77" s="9">
        <v>32.470999999999997</v>
      </c>
      <c r="EO77" s="9">
        <v>15.145</v>
      </c>
      <c r="EP77" s="9">
        <v>17.327000000000002</v>
      </c>
      <c r="EQ77" s="9">
        <v>12.414999999999999</v>
      </c>
      <c r="ER77" s="9">
        <v>8.8369999999999997</v>
      </c>
      <c r="ES77" s="9">
        <v>3.5779999999999998</v>
      </c>
      <c r="ET77" s="9">
        <v>5.5709999999999997</v>
      </c>
      <c r="EU77" s="9">
        <v>3.9430000000000001</v>
      </c>
      <c r="EV77" s="9">
        <v>1.6279999999999999</v>
      </c>
      <c r="EW77" s="9">
        <v>6.8449999999999998</v>
      </c>
      <c r="EX77" s="9">
        <v>4.8949999999999996</v>
      </c>
      <c r="EY77" s="9">
        <v>1.95</v>
      </c>
      <c r="EZ77" s="9">
        <v>20.056000000000001</v>
      </c>
      <c r="FA77" s="9">
        <v>6.3079999999999998</v>
      </c>
      <c r="FB77" s="9">
        <v>13.749000000000001</v>
      </c>
      <c r="FC77" s="9">
        <v>127.535</v>
      </c>
      <c r="FD77" s="9">
        <v>61.436999999999998</v>
      </c>
      <c r="FE77" s="9">
        <v>66.096999999999994</v>
      </c>
      <c r="FF77" s="9">
        <v>36.695</v>
      </c>
      <c r="FG77" s="9">
        <v>26.594000000000001</v>
      </c>
      <c r="FH77" s="9">
        <v>10.101000000000001</v>
      </c>
      <c r="FI77" s="9">
        <v>90.838999999999999</v>
      </c>
      <c r="FJ77" s="9">
        <v>34.843000000000004</v>
      </c>
      <c r="FK77" s="9">
        <v>55.996000000000002</v>
      </c>
      <c r="FL77" s="9">
        <v>46.771000000000001</v>
      </c>
      <c r="FM77" s="9">
        <v>33.953000000000003</v>
      </c>
      <c r="FN77" s="9">
        <v>12.818</v>
      </c>
      <c r="FO77" s="9">
        <v>97.867000000000004</v>
      </c>
      <c r="FP77" s="9">
        <v>37.445999999999998</v>
      </c>
      <c r="FQ77" s="9">
        <v>60.420999999999999</v>
      </c>
      <c r="FR77" s="9">
        <v>96.41</v>
      </c>
      <c r="FS77" s="9">
        <v>38.786000000000001</v>
      </c>
      <c r="FT77" s="9">
        <v>57.624000000000002</v>
      </c>
      <c r="FU77" s="9">
        <v>1383.9059999999999</v>
      </c>
      <c r="FV77" s="9">
        <v>745</v>
      </c>
      <c r="FW77" s="9">
        <v>638.90599999999995</v>
      </c>
      <c r="FX77" s="9">
        <v>940.03899999999999</v>
      </c>
      <c r="FY77" s="9">
        <v>615.30999999999995</v>
      </c>
      <c r="FZ77" s="9">
        <v>324.72899999999998</v>
      </c>
      <c r="GA77" s="9">
        <v>443.86700000000002</v>
      </c>
      <c r="GB77" s="9">
        <v>129.691</v>
      </c>
      <c r="GC77" s="9">
        <v>314.17700000000002</v>
      </c>
      <c r="GD77" s="9">
        <v>233.755</v>
      </c>
      <c r="GE77" s="9">
        <v>124.16500000000001</v>
      </c>
      <c r="GF77" s="9">
        <v>109.59</v>
      </c>
      <c r="GG77" s="9">
        <v>44.962000000000003</v>
      </c>
      <c r="GH77" s="9">
        <v>25.425000000000001</v>
      </c>
      <c r="GI77" s="9">
        <v>19.536999999999999</v>
      </c>
      <c r="GJ77" s="9">
        <v>17.916</v>
      </c>
      <c r="GK77" s="9">
        <v>14.291</v>
      </c>
      <c r="GL77" s="9">
        <v>3.625</v>
      </c>
      <c r="GM77" s="9">
        <v>9.9120000000000008</v>
      </c>
      <c r="GN77" s="9">
        <v>8.3970000000000002</v>
      </c>
      <c r="GO77" s="9">
        <v>1.516</v>
      </c>
      <c r="GP77" s="9">
        <v>8.0039999999999996</v>
      </c>
      <c r="GQ77" s="9">
        <v>5.8949999999999996</v>
      </c>
      <c r="GR77" s="9">
        <v>2.109</v>
      </c>
      <c r="GS77" s="9">
        <v>27.045000000000002</v>
      </c>
      <c r="GT77" s="9">
        <v>11.132999999999999</v>
      </c>
      <c r="GU77" s="9">
        <v>15.912000000000001</v>
      </c>
      <c r="GV77" s="9">
        <v>209.22499999999999</v>
      </c>
      <c r="GW77" s="9">
        <v>108.38200000000001</v>
      </c>
      <c r="GX77" s="9">
        <v>100.843</v>
      </c>
      <c r="GY77" s="9">
        <v>82.525999999999996</v>
      </c>
      <c r="GZ77" s="9">
        <v>59.432000000000002</v>
      </c>
      <c r="HA77" s="9">
        <v>23.094000000000001</v>
      </c>
      <c r="HB77" s="9">
        <v>126.7</v>
      </c>
      <c r="HC77" s="9">
        <v>48.95</v>
      </c>
      <c r="HD77" s="9">
        <v>77.75</v>
      </c>
      <c r="HE77" s="9">
        <v>95.771000000000001</v>
      </c>
      <c r="HF77" s="9">
        <v>70.686999999999998</v>
      </c>
      <c r="HG77" s="9">
        <v>25.085000000000001</v>
      </c>
      <c r="HH77" s="9">
        <v>137.98400000000001</v>
      </c>
      <c r="HI77" s="9">
        <v>53.478999999999999</v>
      </c>
      <c r="HJ77" s="9">
        <v>84.504999999999995</v>
      </c>
      <c r="HK77" s="9">
        <v>136.61199999999999</v>
      </c>
      <c r="HL77" s="9">
        <v>57.345999999999997</v>
      </c>
      <c r="HM77" s="9">
        <v>79.266000000000005</v>
      </c>
      <c r="HN77" s="9">
        <v>269.80599999999998</v>
      </c>
      <c r="HO77" s="9">
        <v>142.18199999999999</v>
      </c>
      <c r="HP77" s="9">
        <v>127.624</v>
      </c>
      <c r="HQ77" s="9">
        <v>167.85599999999999</v>
      </c>
      <c r="HR77" s="9">
        <v>107.56</v>
      </c>
      <c r="HS77" s="9">
        <v>60.295999999999999</v>
      </c>
      <c r="HT77" s="9">
        <v>101.95099999999999</v>
      </c>
      <c r="HU77" s="9">
        <v>34.622</v>
      </c>
      <c r="HV77" s="9">
        <v>67.328999999999994</v>
      </c>
      <c r="HW77" s="9">
        <v>45.600999999999999</v>
      </c>
      <c r="HX77" s="9">
        <v>22.056999999999999</v>
      </c>
      <c r="HY77" s="9">
        <v>23.544</v>
      </c>
      <c r="HZ77" s="9">
        <v>8.2469999999999999</v>
      </c>
      <c r="IA77" s="9">
        <v>3.4860000000000002</v>
      </c>
      <c r="IB77" s="9">
        <v>4.7619999999999996</v>
      </c>
      <c r="IC77" s="9">
        <v>1.5269999999999999</v>
      </c>
      <c r="ID77" s="9">
        <v>1.079</v>
      </c>
      <c r="IE77" s="9">
        <v>0.44900000000000001</v>
      </c>
      <c r="IF77" s="9">
        <v>0.84699999999999998</v>
      </c>
      <c r="IG77" s="9">
        <v>0.61099999999999999</v>
      </c>
      <c r="IH77" s="9">
        <v>0.23599999999999999</v>
      </c>
      <c r="II77" s="9">
        <v>0.68100000000000005</v>
      </c>
      <c r="IJ77" s="9">
        <v>0.46800000000000003</v>
      </c>
      <c r="IK77" s="9">
        <v>0.21299999999999999</v>
      </c>
      <c r="IL77" s="9">
        <v>6.72</v>
      </c>
      <c r="IM77" s="9">
        <v>2.407</v>
      </c>
      <c r="IN77" s="9">
        <v>4.3129999999999997</v>
      </c>
      <c r="IO77" s="9">
        <v>41.844999999999999</v>
      </c>
      <c r="IP77" s="9">
        <v>20.388999999999999</v>
      </c>
      <c r="IQ77" s="9">
        <v>21.457000000000001</v>
      </c>
    </row>
    <row r="78" spans="1:251">
      <c r="A78" s="10">
        <v>43862</v>
      </c>
      <c r="B78" s="9">
        <v>1111.1890000000001</v>
      </c>
      <c r="C78" s="9">
        <v>1195.7570000000001</v>
      </c>
      <c r="D78" s="9">
        <v>392.78800000000001</v>
      </c>
      <c r="E78" s="9">
        <v>802.96900000000005</v>
      </c>
      <c r="F78" s="9">
        <v>621.14400000000001</v>
      </c>
      <c r="G78" s="9">
        <v>336.81900000000002</v>
      </c>
      <c r="H78" s="9">
        <v>284.32499999999999</v>
      </c>
      <c r="I78" s="9">
        <v>128.20699999999999</v>
      </c>
      <c r="J78" s="9">
        <v>84.126999999999995</v>
      </c>
      <c r="K78" s="9">
        <v>44.081000000000003</v>
      </c>
      <c r="L78" s="9">
        <v>64.435000000000002</v>
      </c>
      <c r="M78" s="9">
        <v>49.366999999999997</v>
      </c>
      <c r="N78" s="9">
        <v>15.068</v>
      </c>
      <c r="O78" s="9">
        <v>36.658999999999999</v>
      </c>
      <c r="P78" s="9">
        <v>28.253</v>
      </c>
      <c r="Q78" s="9">
        <v>8.4060000000000006</v>
      </c>
      <c r="R78" s="9">
        <v>27.776</v>
      </c>
      <c r="S78" s="9">
        <v>21.114000000000001</v>
      </c>
      <c r="T78" s="9">
        <v>6.6619999999999999</v>
      </c>
      <c r="U78" s="9">
        <v>63.773000000000003</v>
      </c>
      <c r="V78" s="9">
        <v>34.76</v>
      </c>
      <c r="W78" s="9">
        <v>29.013000000000002</v>
      </c>
      <c r="X78" s="9">
        <v>539.28</v>
      </c>
      <c r="Y78" s="9">
        <v>281.36799999999999</v>
      </c>
      <c r="Z78" s="9">
        <v>257.91199999999998</v>
      </c>
      <c r="AA78" s="9">
        <v>214.91</v>
      </c>
      <c r="AB78" s="9">
        <v>159.203</v>
      </c>
      <c r="AC78" s="9">
        <v>55.707000000000001</v>
      </c>
      <c r="AD78" s="9">
        <v>324.37</v>
      </c>
      <c r="AE78" s="9">
        <v>122.164</v>
      </c>
      <c r="AF78" s="9">
        <v>202.20599999999999</v>
      </c>
      <c r="AG78" s="9">
        <v>264.49599999999998</v>
      </c>
      <c r="AH78" s="9">
        <v>197.804</v>
      </c>
      <c r="AI78" s="9">
        <v>66.691999999999993</v>
      </c>
      <c r="AJ78" s="9">
        <v>356.64800000000002</v>
      </c>
      <c r="AK78" s="9">
        <v>139.01499999999999</v>
      </c>
      <c r="AL78" s="9">
        <v>217.63300000000001</v>
      </c>
      <c r="AM78" s="9">
        <v>361.029</v>
      </c>
      <c r="AN78" s="9">
        <v>150.41800000000001</v>
      </c>
      <c r="AO78" s="9">
        <v>210.61099999999999</v>
      </c>
      <c r="AP78" s="9">
        <v>3406.9479999999999</v>
      </c>
      <c r="AQ78" s="9">
        <v>1798.057</v>
      </c>
      <c r="AR78" s="9">
        <v>1608.8910000000001</v>
      </c>
      <c r="AS78" s="9">
        <v>2317.5030000000002</v>
      </c>
      <c r="AT78" s="9">
        <v>1464.569</v>
      </c>
      <c r="AU78" s="9">
        <v>852.93399999999997</v>
      </c>
      <c r="AV78" s="9">
        <v>1089.444</v>
      </c>
      <c r="AW78" s="9">
        <v>333.488</v>
      </c>
      <c r="AX78" s="9">
        <v>755.95600000000002</v>
      </c>
      <c r="AY78" s="9">
        <v>494.50700000000001</v>
      </c>
      <c r="AZ78" s="9">
        <v>265.43900000000002</v>
      </c>
      <c r="BA78" s="9">
        <v>229.06700000000001</v>
      </c>
      <c r="BB78" s="9">
        <v>90.174999999999997</v>
      </c>
      <c r="BC78" s="9">
        <v>51.343000000000004</v>
      </c>
      <c r="BD78" s="9">
        <v>38.832000000000001</v>
      </c>
      <c r="BE78" s="9">
        <v>36.183999999999997</v>
      </c>
      <c r="BF78" s="9">
        <v>27.916</v>
      </c>
      <c r="BG78" s="9">
        <v>8.2680000000000007</v>
      </c>
      <c r="BH78" s="9">
        <v>20.611999999999998</v>
      </c>
      <c r="BI78" s="9">
        <v>16.446999999999999</v>
      </c>
      <c r="BJ78" s="9">
        <v>4.165</v>
      </c>
      <c r="BK78" s="9">
        <v>15.571999999999999</v>
      </c>
      <c r="BL78" s="9">
        <v>11.468999999999999</v>
      </c>
      <c r="BM78" s="9">
        <v>4.1029999999999998</v>
      </c>
      <c r="BN78" s="9">
        <v>53.991</v>
      </c>
      <c r="BO78" s="9">
        <v>23.427</v>
      </c>
      <c r="BP78" s="9">
        <v>30.564</v>
      </c>
      <c r="BQ78" s="9">
        <v>447.85599999999999</v>
      </c>
      <c r="BR78" s="9">
        <v>236.76400000000001</v>
      </c>
      <c r="BS78" s="9">
        <v>211.09200000000001</v>
      </c>
      <c r="BT78" s="9">
        <v>178.976</v>
      </c>
      <c r="BU78" s="9">
        <v>136.667</v>
      </c>
      <c r="BV78" s="9">
        <v>42.308999999999997</v>
      </c>
      <c r="BW78" s="9">
        <v>268.88</v>
      </c>
      <c r="BX78" s="9">
        <v>100.09699999999999</v>
      </c>
      <c r="BY78" s="9">
        <v>168.78299999999999</v>
      </c>
      <c r="BZ78" s="9">
        <v>204.06700000000001</v>
      </c>
      <c r="CA78" s="9">
        <v>156.36799999999999</v>
      </c>
      <c r="CB78" s="9">
        <v>47.698999999999998</v>
      </c>
      <c r="CC78" s="9">
        <v>290.44</v>
      </c>
      <c r="CD78" s="9">
        <v>109.071</v>
      </c>
      <c r="CE78" s="9">
        <v>181.36799999999999</v>
      </c>
      <c r="CF78" s="9">
        <v>289.49200000000002</v>
      </c>
      <c r="CG78" s="9">
        <v>116.544</v>
      </c>
      <c r="CH78" s="9">
        <v>172.94800000000001</v>
      </c>
      <c r="CI78" s="9">
        <v>2587.7350000000001</v>
      </c>
      <c r="CJ78" s="9">
        <v>1342.028</v>
      </c>
      <c r="CK78" s="9">
        <v>1245.7080000000001</v>
      </c>
      <c r="CL78" s="9">
        <v>1772.0550000000001</v>
      </c>
      <c r="CM78" s="9">
        <v>1092.461</v>
      </c>
      <c r="CN78" s="9">
        <v>679.59400000000005</v>
      </c>
      <c r="CO78" s="9">
        <v>815.68100000000004</v>
      </c>
      <c r="CP78" s="9">
        <v>249.566</v>
      </c>
      <c r="CQ78" s="9">
        <v>566.11400000000003</v>
      </c>
      <c r="CR78" s="9">
        <v>388.74400000000003</v>
      </c>
      <c r="CS78" s="9">
        <v>191.327</v>
      </c>
      <c r="CT78" s="9">
        <v>197.417</v>
      </c>
      <c r="CU78" s="9">
        <v>73.108000000000004</v>
      </c>
      <c r="CV78" s="9">
        <v>36.962000000000003</v>
      </c>
      <c r="CW78" s="9">
        <v>36.146999999999998</v>
      </c>
      <c r="CX78" s="9">
        <v>24.087</v>
      </c>
      <c r="CY78" s="9">
        <v>17.457000000000001</v>
      </c>
      <c r="CZ78" s="9">
        <v>6.63</v>
      </c>
      <c r="DA78" s="9">
        <v>14.241</v>
      </c>
      <c r="DB78" s="9">
        <v>10.574999999999999</v>
      </c>
      <c r="DC78" s="9">
        <v>3.6659999999999999</v>
      </c>
      <c r="DD78" s="9">
        <v>9.8460000000000001</v>
      </c>
      <c r="DE78" s="9">
        <v>6.8819999999999997</v>
      </c>
      <c r="DF78" s="9">
        <v>2.964</v>
      </c>
      <c r="DG78" s="9">
        <v>49.021000000000001</v>
      </c>
      <c r="DH78" s="9">
        <v>19.504000000000001</v>
      </c>
      <c r="DI78" s="9">
        <v>29.516999999999999</v>
      </c>
      <c r="DJ78" s="9">
        <v>346.39400000000001</v>
      </c>
      <c r="DK78" s="9">
        <v>171.92099999999999</v>
      </c>
      <c r="DL78" s="9">
        <v>174.47300000000001</v>
      </c>
      <c r="DM78" s="9">
        <v>125.084</v>
      </c>
      <c r="DN78" s="9">
        <v>88.872</v>
      </c>
      <c r="DO78" s="9">
        <v>36.212000000000003</v>
      </c>
      <c r="DP78" s="9">
        <v>221.309</v>
      </c>
      <c r="DQ78" s="9">
        <v>83.049000000000007</v>
      </c>
      <c r="DR78" s="9">
        <v>138.261</v>
      </c>
      <c r="DS78" s="9">
        <v>141.59800000000001</v>
      </c>
      <c r="DT78" s="9">
        <v>99.643000000000001</v>
      </c>
      <c r="DU78" s="9">
        <v>41.954999999999998</v>
      </c>
      <c r="DV78" s="9">
        <v>247.14500000000001</v>
      </c>
      <c r="DW78" s="9">
        <v>91.683999999999997</v>
      </c>
      <c r="DX78" s="9">
        <v>155.46199999999999</v>
      </c>
      <c r="DY78" s="9">
        <v>235.55</v>
      </c>
      <c r="DZ78" s="9">
        <v>93.623999999999995</v>
      </c>
      <c r="EA78" s="9">
        <v>141.92599999999999</v>
      </c>
      <c r="EB78" s="9">
        <v>872.38400000000001</v>
      </c>
      <c r="EC78" s="9">
        <v>450.697</v>
      </c>
      <c r="ED78" s="9">
        <v>421.68700000000001</v>
      </c>
      <c r="EE78" s="9">
        <v>561.03700000000003</v>
      </c>
      <c r="EF78" s="9">
        <v>357.71300000000002</v>
      </c>
      <c r="EG78" s="9">
        <v>203.32400000000001</v>
      </c>
      <c r="EH78" s="9">
        <v>311.34699999999998</v>
      </c>
      <c r="EI78" s="9">
        <v>92.983999999999995</v>
      </c>
      <c r="EJ78" s="9">
        <v>218.363</v>
      </c>
      <c r="EK78" s="9">
        <v>138.249</v>
      </c>
      <c r="EL78" s="9">
        <v>66.906999999999996</v>
      </c>
      <c r="EM78" s="9">
        <v>71.341999999999999</v>
      </c>
      <c r="EN78" s="9">
        <v>31.329000000000001</v>
      </c>
      <c r="EO78" s="9">
        <v>14.991</v>
      </c>
      <c r="EP78" s="9">
        <v>16.337</v>
      </c>
      <c r="EQ78" s="9">
        <v>10.377000000000001</v>
      </c>
      <c r="ER78" s="9">
        <v>8.2010000000000005</v>
      </c>
      <c r="ES78" s="9">
        <v>2.1760000000000002</v>
      </c>
      <c r="ET78" s="9">
        <v>5.4820000000000002</v>
      </c>
      <c r="EU78" s="9">
        <v>4.6239999999999997</v>
      </c>
      <c r="EV78" s="9">
        <v>0.85799999999999998</v>
      </c>
      <c r="EW78" s="9">
        <v>4.8949999999999996</v>
      </c>
      <c r="EX78" s="9">
        <v>3.5760000000000001</v>
      </c>
      <c r="EY78" s="9">
        <v>1.3180000000000001</v>
      </c>
      <c r="EZ78" s="9">
        <v>20.952000000000002</v>
      </c>
      <c r="FA78" s="9">
        <v>6.7910000000000004</v>
      </c>
      <c r="FB78" s="9">
        <v>14.161</v>
      </c>
      <c r="FC78" s="9">
        <v>122.05500000000001</v>
      </c>
      <c r="FD78" s="9">
        <v>58.484999999999999</v>
      </c>
      <c r="FE78" s="9">
        <v>63.569000000000003</v>
      </c>
      <c r="FF78" s="9">
        <v>37.433</v>
      </c>
      <c r="FG78" s="9">
        <v>25.420999999999999</v>
      </c>
      <c r="FH78" s="9">
        <v>12.012</v>
      </c>
      <c r="FI78" s="9">
        <v>84.622</v>
      </c>
      <c r="FJ78" s="9">
        <v>33.064999999999998</v>
      </c>
      <c r="FK78" s="9">
        <v>51.557000000000002</v>
      </c>
      <c r="FL78" s="9">
        <v>44.595999999999997</v>
      </c>
      <c r="FM78" s="9">
        <v>31.530999999999999</v>
      </c>
      <c r="FN78" s="9">
        <v>13.065</v>
      </c>
      <c r="FO78" s="9">
        <v>93.653000000000006</v>
      </c>
      <c r="FP78" s="9">
        <v>35.375999999999998</v>
      </c>
      <c r="FQ78" s="9">
        <v>58.277000000000001</v>
      </c>
      <c r="FR78" s="9">
        <v>90.103999999999999</v>
      </c>
      <c r="FS78" s="9">
        <v>37.689</v>
      </c>
      <c r="FT78" s="9">
        <v>52.414999999999999</v>
      </c>
      <c r="FU78" s="9">
        <v>1413.6310000000001</v>
      </c>
      <c r="FV78" s="9">
        <v>764.03099999999995</v>
      </c>
      <c r="FW78" s="9">
        <v>649.6</v>
      </c>
      <c r="FX78" s="9">
        <v>956.82299999999998</v>
      </c>
      <c r="FY78" s="9">
        <v>622.77200000000005</v>
      </c>
      <c r="FZ78" s="9">
        <v>334.05099999999999</v>
      </c>
      <c r="GA78" s="9">
        <v>456.80799999999999</v>
      </c>
      <c r="GB78" s="9">
        <v>141.25899999999999</v>
      </c>
      <c r="GC78" s="9">
        <v>315.54899999999998</v>
      </c>
      <c r="GD78" s="9">
        <v>218.21100000000001</v>
      </c>
      <c r="GE78" s="9">
        <v>116.985</v>
      </c>
      <c r="GF78" s="9">
        <v>101.226</v>
      </c>
      <c r="GG78" s="9">
        <v>46.393000000000001</v>
      </c>
      <c r="GH78" s="9">
        <v>27.076000000000001</v>
      </c>
      <c r="GI78" s="9">
        <v>19.317</v>
      </c>
      <c r="GJ78" s="9">
        <v>15.666</v>
      </c>
      <c r="GK78" s="9">
        <v>13.612</v>
      </c>
      <c r="GL78" s="9">
        <v>2.0529999999999999</v>
      </c>
      <c r="GM78" s="9">
        <v>10.016</v>
      </c>
      <c r="GN78" s="9">
        <v>8.8620000000000001</v>
      </c>
      <c r="GO78" s="9">
        <v>1.1539999999999999</v>
      </c>
      <c r="GP78" s="9">
        <v>5.65</v>
      </c>
      <c r="GQ78" s="9">
        <v>4.75</v>
      </c>
      <c r="GR78" s="9">
        <v>0.89900000000000002</v>
      </c>
      <c r="GS78" s="9">
        <v>30.727</v>
      </c>
      <c r="GT78" s="9">
        <v>13.462999999999999</v>
      </c>
      <c r="GU78" s="9">
        <v>17.263999999999999</v>
      </c>
      <c r="GV78" s="9">
        <v>192.71899999999999</v>
      </c>
      <c r="GW78" s="9">
        <v>102.56100000000001</v>
      </c>
      <c r="GX78" s="9">
        <v>90.159000000000006</v>
      </c>
      <c r="GY78" s="9">
        <v>73.492999999999995</v>
      </c>
      <c r="GZ78" s="9">
        <v>54.137</v>
      </c>
      <c r="HA78" s="9">
        <v>19.356000000000002</v>
      </c>
      <c r="HB78" s="9">
        <v>119.227</v>
      </c>
      <c r="HC78" s="9">
        <v>48.423999999999999</v>
      </c>
      <c r="HD78" s="9">
        <v>70.802999999999997</v>
      </c>
      <c r="HE78" s="9">
        <v>83.234999999999999</v>
      </c>
      <c r="HF78" s="9">
        <v>61.826000000000001</v>
      </c>
      <c r="HG78" s="9">
        <v>21.408999999999999</v>
      </c>
      <c r="HH78" s="9">
        <v>134.977</v>
      </c>
      <c r="HI78" s="9">
        <v>55.158999999999999</v>
      </c>
      <c r="HJ78" s="9">
        <v>79.817999999999998</v>
      </c>
      <c r="HK78" s="9">
        <v>129.24199999999999</v>
      </c>
      <c r="HL78" s="9">
        <v>57.286000000000001</v>
      </c>
      <c r="HM78" s="9">
        <v>71.956999999999994</v>
      </c>
      <c r="HN78" s="9">
        <v>277.36599999999999</v>
      </c>
      <c r="HO78" s="9">
        <v>145.92500000000001</v>
      </c>
      <c r="HP78" s="9">
        <v>131.441</v>
      </c>
      <c r="HQ78" s="9">
        <v>171.11799999999999</v>
      </c>
      <c r="HR78" s="9">
        <v>110.831</v>
      </c>
      <c r="HS78" s="9">
        <v>60.286999999999999</v>
      </c>
      <c r="HT78" s="9">
        <v>106.248</v>
      </c>
      <c r="HU78" s="9">
        <v>35.094000000000001</v>
      </c>
      <c r="HV78" s="9">
        <v>71.153999999999996</v>
      </c>
      <c r="HW78" s="9">
        <v>45.305999999999997</v>
      </c>
      <c r="HX78" s="9">
        <v>21.538</v>
      </c>
      <c r="HY78" s="9">
        <v>23.768000000000001</v>
      </c>
      <c r="HZ78" s="9">
        <v>9.7810000000000006</v>
      </c>
      <c r="IA78" s="9">
        <v>5.5460000000000003</v>
      </c>
      <c r="IB78" s="9">
        <v>4.2350000000000003</v>
      </c>
      <c r="IC78" s="9">
        <v>3.47</v>
      </c>
      <c r="ID78" s="9">
        <v>2.8540000000000001</v>
      </c>
      <c r="IE78" s="9">
        <v>0.61699999999999999</v>
      </c>
      <c r="IF78" s="9">
        <v>1.891</v>
      </c>
      <c r="IG78" s="9">
        <v>1.474</v>
      </c>
      <c r="IH78" s="9">
        <v>0.41599999999999998</v>
      </c>
      <c r="II78" s="9">
        <v>1.58</v>
      </c>
      <c r="IJ78" s="9">
        <v>1.379</v>
      </c>
      <c r="IK78" s="9">
        <v>0.2</v>
      </c>
      <c r="IL78" s="9">
        <v>6.3109999999999999</v>
      </c>
      <c r="IM78" s="9">
        <v>2.6920000000000002</v>
      </c>
      <c r="IN78" s="9">
        <v>3.6190000000000002</v>
      </c>
      <c r="IO78" s="9">
        <v>39.453000000000003</v>
      </c>
      <c r="IP78" s="9">
        <v>18.143999999999998</v>
      </c>
      <c r="IQ78" s="9">
        <v>21.308</v>
      </c>
    </row>
    <row r="79" spans="1:251">
      <c r="A79" s="10">
        <v>43891</v>
      </c>
      <c r="B79" s="9">
        <v>1110.9159999999999</v>
      </c>
      <c r="C79" s="9">
        <v>1208.5619999999999</v>
      </c>
      <c r="D79" s="9">
        <v>394.738</v>
      </c>
      <c r="E79" s="9">
        <v>813.82399999999996</v>
      </c>
      <c r="F79" s="9">
        <v>608.779</v>
      </c>
      <c r="G79" s="9">
        <v>330.089</v>
      </c>
      <c r="H79" s="9">
        <v>278.69099999999997</v>
      </c>
      <c r="I79" s="9">
        <v>146.37100000000001</v>
      </c>
      <c r="J79" s="9">
        <v>85.466999999999999</v>
      </c>
      <c r="K79" s="9">
        <v>60.904000000000003</v>
      </c>
      <c r="L79" s="9">
        <v>66.296999999999997</v>
      </c>
      <c r="M79" s="9">
        <v>47.250999999999998</v>
      </c>
      <c r="N79" s="9">
        <v>19.045999999999999</v>
      </c>
      <c r="O79" s="9">
        <v>39.703000000000003</v>
      </c>
      <c r="P79" s="9">
        <v>28.565000000000001</v>
      </c>
      <c r="Q79" s="9">
        <v>11.138</v>
      </c>
      <c r="R79" s="9">
        <v>26.594000000000001</v>
      </c>
      <c r="S79" s="9">
        <v>18.686</v>
      </c>
      <c r="T79" s="9">
        <v>7.9080000000000004</v>
      </c>
      <c r="U79" s="9">
        <v>80.073999999999998</v>
      </c>
      <c r="V79" s="9">
        <v>38.216000000000001</v>
      </c>
      <c r="W79" s="9">
        <v>41.857999999999997</v>
      </c>
      <c r="X79" s="9">
        <v>521.41200000000003</v>
      </c>
      <c r="Y79" s="9">
        <v>278.94799999999998</v>
      </c>
      <c r="Z79" s="9">
        <v>242.464</v>
      </c>
      <c r="AA79" s="9">
        <v>207.376</v>
      </c>
      <c r="AB79" s="9">
        <v>158.488</v>
      </c>
      <c r="AC79" s="9">
        <v>48.887</v>
      </c>
      <c r="AD79" s="9">
        <v>314.03699999999998</v>
      </c>
      <c r="AE79" s="9">
        <v>120.46</v>
      </c>
      <c r="AF79" s="9">
        <v>193.577</v>
      </c>
      <c r="AG79" s="9">
        <v>258.26799999999997</v>
      </c>
      <c r="AH79" s="9">
        <v>192.596</v>
      </c>
      <c r="AI79" s="9">
        <v>65.673000000000002</v>
      </c>
      <c r="AJ79" s="9">
        <v>350.51100000000002</v>
      </c>
      <c r="AK79" s="9">
        <v>137.49299999999999</v>
      </c>
      <c r="AL79" s="9">
        <v>213.018</v>
      </c>
      <c r="AM79" s="9">
        <v>353.74</v>
      </c>
      <c r="AN79" s="9">
        <v>149.02500000000001</v>
      </c>
      <c r="AO79" s="9">
        <v>204.715</v>
      </c>
      <c r="AP79" s="9">
        <v>3396.498</v>
      </c>
      <c r="AQ79" s="9">
        <v>1801.182</v>
      </c>
      <c r="AR79" s="9">
        <v>1595.316</v>
      </c>
      <c r="AS79" s="9">
        <v>2275.7399999999998</v>
      </c>
      <c r="AT79" s="9">
        <v>1447.9949999999999</v>
      </c>
      <c r="AU79" s="9">
        <v>827.74400000000003</v>
      </c>
      <c r="AV79" s="9">
        <v>1120.758</v>
      </c>
      <c r="AW79" s="9">
        <v>353.18599999999998</v>
      </c>
      <c r="AX79" s="9">
        <v>767.572</v>
      </c>
      <c r="AY79" s="9">
        <v>511.98200000000003</v>
      </c>
      <c r="AZ79" s="9">
        <v>276.315</v>
      </c>
      <c r="BA79" s="9">
        <v>235.667</v>
      </c>
      <c r="BB79" s="9">
        <v>115.477</v>
      </c>
      <c r="BC79" s="9">
        <v>66.722999999999999</v>
      </c>
      <c r="BD79" s="9">
        <v>48.753999999999998</v>
      </c>
      <c r="BE79" s="9">
        <v>34.338999999999999</v>
      </c>
      <c r="BF79" s="9">
        <v>27.238</v>
      </c>
      <c r="BG79" s="9">
        <v>7.1</v>
      </c>
      <c r="BH79" s="9">
        <v>23.169</v>
      </c>
      <c r="BI79" s="9">
        <v>17.521999999999998</v>
      </c>
      <c r="BJ79" s="9">
        <v>5.6470000000000002</v>
      </c>
      <c r="BK79" s="9">
        <v>11.17</v>
      </c>
      <c r="BL79" s="9">
        <v>9.7159999999999993</v>
      </c>
      <c r="BM79" s="9">
        <v>1.4530000000000001</v>
      </c>
      <c r="BN79" s="9">
        <v>81.138000000000005</v>
      </c>
      <c r="BO79" s="9">
        <v>39.484000000000002</v>
      </c>
      <c r="BP79" s="9">
        <v>41.654000000000003</v>
      </c>
      <c r="BQ79" s="9">
        <v>456.31700000000001</v>
      </c>
      <c r="BR79" s="9">
        <v>247.14099999999999</v>
      </c>
      <c r="BS79" s="9">
        <v>209.17599999999999</v>
      </c>
      <c r="BT79" s="9">
        <v>187.41900000000001</v>
      </c>
      <c r="BU79" s="9">
        <v>140.03299999999999</v>
      </c>
      <c r="BV79" s="9">
        <v>47.386000000000003</v>
      </c>
      <c r="BW79" s="9">
        <v>268.89800000000002</v>
      </c>
      <c r="BX79" s="9">
        <v>107.107</v>
      </c>
      <c r="BY79" s="9">
        <v>161.791</v>
      </c>
      <c r="BZ79" s="9">
        <v>207.691</v>
      </c>
      <c r="CA79" s="9">
        <v>156.48699999999999</v>
      </c>
      <c r="CB79" s="9">
        <v>51.204000000000001</v>
      </c>
      <c r="CC79" s="9">
        <v>304.291</v>
      </c>
      <c r="CD79" s="9">
        <v>119.828</v>
      </c>
      <c r="CE79" s="9">
        <v>184.46299999999999</v>
      </c>
      <c r="CF79" s="9">
        <v>292.06700000000001</v>
      </c>
      <c r="CG79" s="9">
        <v>124.63</v>
      </c>
      <c r="CH79" s="9">
        <v>167.43799999999999</v>
      </c>
      <c r="CI79" s="9">
        <v>2564.3409999999999</v>
      </c>
      <c r="CJ79" s="9">
        <v>1339.5930000000001</v>
      </c>
      <c r="CK79" s="9">
        <v>1224.748</v>
      </c>
      <c r="CL79" s="9">
        <v>1737.3440000000001</v>
      </c>
      <c r="CM79" s="9">
        <v>1079.384</v>
      </c>
      <c r="CN79" s="9">
        <v>657.96</v>
      </c>
      <c r="CO79" s="9">
        <v>826.99699999999996</v>
      </c>
      <c r="CP79" s="9">
        <v>260.209</v>
      </c>
      <c r="CQ79" s="9">
        <v>566.78800000000001</v>
      </c>
      <c r="CR79" s="9">
        <v>405.30799999999999</v>
      </c>
      <c r="CS79" s="9">
        <v>209.815</v>
      </c>
      <c r="CT79" s="9">
        <v>195.494</v>
      </c>
      <c r="CU79" s="9">
        <v>98.805999999999997</v>
      </c>
      <c r="CV79" s="9">
        <v>51.35</v>
      </c>
      <c r="CW79" s="9">
        <v>47.456000000000003</v>
      </c>
      <c r="CX79" s="9">
        <v>37.581000000000003</v>
      </c>
      <c r="CY79" s="9">
        <v>28.93</v>
      </c>
      <c r="CZ79" s="9">
        <v>8.6509999999999998</v>
      </c>
      <c r="DA79" s="9">
        <v>22.170999999999999</v>
      </c>
      <c r="DB79" s="9">
        <v>16.856999999999999</v>
      </c>
      <c r="DC79" s="9">
        <v>5.3140000000000001</v>
      </c>
      <c r="DD79" s="9">
        <v>15.41</v>
      </c>
      <c r="DE79" s="9">
        <v>12.073</v>
      </c>
      <c r="DF79" s="9">
        <v>3.3370000000000002</v>
      </c>
      <c r="DG79" s="9">
        <v>61.225000000000001</v>
      </c>
      <c r="DH79" s="9">
        <v>22.419</v>
      </c>
      <c r="DI79" s="9">
        <v>38.805999999999997</v>
      </c>
      <c r="DJ79" s="9">
        <v>350.38</v>
      </c>
      <c r="DK79" s="9">
        <v>178.14599999999999</v>
      </c>
      <c r="DL79" s="9">
        <v>172.23500000000001</v>
      </c>
      <c r="DM79" s="9">
        <v>128.363</v>
      </c>
      <c r="DN79" s="9">
        <v>92.786000000000001</v>
      </c>
      <c r="DO79" s="9">
        <v>35.576999999999998</v>
      </c>
      <c r="DP79" s="9">
        <v>222.018</v>
      </c>
      <c r="DQ79" s="9">
        <v>85.36</v>
      </c>
      <c r="DR79" s="9">
        <v>136.65799999999999</v>
      </c>
      <c r="DS79" s="9">
        <v>154.78800000000001</v>
      </c>
      <c r="DT79" s="9">
        <v>113.35599999999999</v>
      </c>
      <c r="DU79" s="9">
        <v>41.433</v>
      </c>
      <c r="DV79" s="9">
        <v>250.52</v>
      </c>
      <c r="DW79" s="9">
        <v>96.459000000000003</v>
      </c>
      <c r="DX79" s="9">
        <v>154.06100000000001</v>
      </c>
      <c r="DY79" s="9">
        <v>244.18799999999999</v>
      </c>
      <c r="DZ79" s="9">
        <v>102.217</v>
      </c>
      <c r="EA79" s="9">
        <v>141.97200000000001</v>
      </c>
      <c r="EB79" s="9">
        <v>875.36599999999999</v>
      </c>
      <c r="EC79" s="9">
        <v>452.947</v>
      </c>
      <c r="ED79" s="9">
        <v>422.41899999999998</v>
      </c>
      <c r="EE79" s="9">
        <v>560.22500000000002</v>
      </c>
      <c r="EF79" s="9">
        <v>355.84</v>
      </c>
      <c r="EG79" s="9">
        <v>204.38499999999999</v>
      </c>
      <c r="EH79" s="9">
        <v>315.14100000000002</v>
      </c>
      <c r="EI79" s="9">
        <v>97.106999999999999</v>
      </c>
      <c r="EJ79" s="9">
        <v>218.035</v>
      </c>
      <c r="EK79" s="9">
        <v>142.57599999999999</v>
      </c>
      <c r="EL79" s="9">
        <v>73.438000000000002</v>
      </c>
      <c r="EM79" s="9">
        <v>69.138000000000005</v>
      </c>
      <c r="EN79" s="9">
        <v>33.436</v>
      </c>
      <c r="EO79" s="9">
        <v>18.106000000000002</v>
      </c>
      <c r="EP79" s="9">
        <v>15.33</v>
      </c>
      <c r="EQ79" s="9">
        <v>11.116</v>
      </c>
      <c r="ER79" s="9">
        <v>8.9809999999999999</v>
      </c>
      <c r="ES79" s="9">
        <v>2.1360000000000001</v>
      </c>
      <c r="ET79" s="9">
        <v>5.9589999999999996</v>
      </c>
      <c r="EU79" s="9">
        <v>4.9139999999999997</v>
      </c>
      <c r="EV79" s="9">
        <v>1.0449999999999999</v>
      </c>
      <c r="EW79" s="9">
        <v>5.157</v>
      </c>
      <c r="EX79" s="9">
        <v>4.0659999999999998</v>
      </c>
      <c r="EY79" s="9">
        <v>1.091</v>
      </c>
      <c r="EZ79" s="9">
        <v>22.32</v>
      </c>
      <c r="FA79" s="9">
        <v>9.1259999999999994</v>
      </c>
      <c r="FB79" s="9">
        <v>13.194000000000001</v>
      </c>
      <c r="FC79" s="9">
        <v>126.41</v>
      </c>
      <c r="FD79" s="9">
        <v>63.984000000000002</v>
      </c>
      <c r="FE79" s="9">
        <v>62.426000000000002</v>
      </c>
      <c r="FF79" s="9">
        <v>39.341999999999999</v>
      </c>
      <c r="FG79" s="9">
        <v>28.759</v>
      </c>
      <c r="FH79" s="9">
        <v>10.582000000000001</v>
      </c>
      <c r="FI79" s="9">
        <v>87.069000000000003</v>
      </c>
      <c r="FJ79" s="9">
        <v>35.223999999999997</v>
      </c>
      <c r="FK79" s="9">
        <v>51.844000000000001</v>
      </c>
      <c r="FL79" s="9">
        <v>48.417999999999999</v>
      </c>
      <c r="FM79" s="9">
        <v>35.701000000000001</v>
      </c>
      <c r="FN79" s="9">
        <v>12.718</v>
      </c>
      <c r="FO79" s="9">
        <v>94.158000000000001</v>
      </c>
      <c r="FP79" s="9">
        <v>37.737000000000002</v>
      </c>
      <c r="FQ79" s="9">
        <v>56.420999999999999</v>
      </c>
      <c r="FR79" s="9">
        <v>93.028000000000006</v>
      </c>
      <c r="FS79" s="9">
        <v>40.139000000000003</v>
      </c>
      <c r="FT79" s="9">
        <v>52.889000000000003</v>
      </c>
      <c r="FU79" s="9">
        <v>1404.4290000000001</v>
      </c>
      <c r="FV79" s="9">
        <v>760.82500000000005</v>
      </c>
      <c r="FW79" s="9">
        <v>643.60400000000004</v>
      </c>
      <c r="FX79" s="9">
        <v>940.97400000000005</v>
      </c>
      <c r="FY79" s="9">
        <v>617.27599999999995</v>
      </c>
      <c r="FZ79" s="9">
        <v>323.69799999999998</v>
      </c>
      <c r="GA79" s="9">
        <v>463.45499999999998</v>
      </c>
      <c r="GB79" s="9">
        <v>143.54900000000001</v>
      </c>
      <c r="GC79" s="9">
        <v>319.90600000000001</v>
      </c>
      <c r="GD79" s="9">
        <v>234.477</v>
      </c>
      <c r="GE79" s="9">
        <v>128.691</v>
      </c>
      <c r="GF79" s="9">
        <v>105.78700000000001</v>
      </c>
      <c r="GG79" s="9">
        <v>53.252000000000002</v>
      </c>
      <c r="GH79" s="9">
        <v>35.283000000000001</v>
      </c>
      <c r="GI79" s="9">
        <v>17.969000000000001</v>
      </c>
      <c r="GJ79" s="9">
        <v>24.036999999999999</v>
      </c>
      <c r="GK79" s="9">
        <v>18.654</v>
      </c>
      <c r="GL79" s="9">
        <v>5.383</v>
      </c>
      <c r="GM79" s="9">
        <v>16.814</v>
      </c>
      <c r="GN79" s="9">
        <v>13.311</v>
      </c>
      <c r="GO79" s="9">
        <v>3.5030000000000001</v>
      </c>
      <c r="GP79" s="9">
        <v>7.2229999999999999</v>
      </c>
      <c r="GQ79" s="9">
        <v>5.343</v>
      </c>
      <c r="GR79" s="9">
        <v>1.879</v>
      </c>
      <c r="GS79" s="9">
        <v>29.216000000000001</v>
      </c>
      <c r="GT79" s="9">
        <v>16.629000000000001</v>
      </c>
      <c r="GU79" s="9">
        <v>12.587</v>
      </c>
      <c r="GV79" s="9">
        <v>203.29</v>
      </c>
      <c r="GW79" s="9">
        <v>108.518</v>
      </c>
      <c r="GX79" s="9">
        <v>94.772000000000006</v>
      </c>
      <c r="GY79" s="9">
        <v>78.447999999999993</v>
      </c>
      <c r="GZ79" s="9">
        <v>56.503</v>
      </c>
      <c r="HA79" s="9">
        <v>21.945</v>
      </c>
      <c r="HB79" s="9">
        <v>124.842</v>
      </c>
      <c r="HC79" s="9">
        <v>52.015000000000001</v>
      </c>
      <c r="HD79" s="9">
        <v>72.826999999999998</v>
      </c>
      <c r="HE79" s="9">
        <v>94.314999999999998</v>
      </c>
      <c r="HF79" s="9">
        <v>68.019000000000005</v>
      </c>
      <c r="HG79" s="9">
        <v>26.297000000000001</v>
      </c>
      <c r="HH79" s="9">
        <v>140.16200000000001</v>
      </c>
      <c r="HI79" s="9">
        <v>60.671999999999997</v>
      </c>
      <c r="HJ79" s="9">
        <v>79.489999999999995</v>
      </c>
      <c r="HK79" s="9">
        <v>141.65600000000001</v>
      </c>
      <c r="HL79" s="9">
        <v>65.325999999999993</v>
      </c>
      <c r="HM79" s="9">
        <v>76.33</v>
      </c>
      <c r="HN79" s="9">
        <v>274.04599999999999</v>
      </c>
      <c r="HO79" s="9">
        <v>144.48500000000001</v>
      </c>
      <c r="HP79" s="9">
        <v>129.56100000000001</v>
      </c>
      <c r="HQ79" s="9">
        <v>167.56100000000001</v>
      </c>
      <c r="HR79" s="9">
        <v>107.67700000000001</v>
      </c>
      <c r="HS79" s="9">
        <v>59.884</v>
      </c>
      <c r="HT79" s="9">
        <v>106.485</v>
      </c>
      <c r="HU79" s="9">
        <v>36.808</v>
      </c>
      <c r="HV79" s="9">
        <v>69.677000000000007</v>
      </c>
      <c r="HW79" s="9">
        <v>49.036999999999999</v>
      </c>
      <c r="HX79" s="9">
        <v>25.582000000000001</v>
      </c>
      <c r="HY79" s="9">
        <v>23.454999999999998</v>
      </c>
      <c r="HZ79" s="9">
        <v>11.204000000000001</v>
      </c>
      <c r="IA79" s="9">
        <v>6.7949999999999999</v>
      </c>
      <c r="IB79" s="9">
        <v>4.4089999999999998</v>
      </c>
      <c r="IC79" s="9">
        <v>4.4969999999999999</v>
      </c>
      <c r="ID79" s="9">
        <v>3.3980000000000001</v>
      </c>
      <c r="IE79" s="9">
        <v>1.099</v>
      </c>
      <c r="IF79" s="9">
        <v>2.0209999999999999</v>
      </c>
      <c r="IG79" s="9">
        <v>1.647</v>
      </c>
      <c r="IH79" s="9">
        <v>0.374</v>
      </c>
      <c r="II79" s="9">
        <v>2.476</v>
      </c>
      <c r="IJ79" s="9">
        <v>1.75</v>
      </c>
      <c r="IK79" s="9">
        <v>0.72599999999999998</v>
      </c>
      <c r="IL79" s="9">
        <v>6.7069999999999999</v>
      </c>
      <c r="IM79" s="9">
        <v>3.3969999999999998</v>
      </c>
      <c r="IN79" s="9">
        <v>3.31</v>
      </c>
      <c r="IO79" s="9">
        <v>43.603999999999999</v>
      </c>
      <c r="IP79" s="9">
        <v>22.242999999999999</v>
      </c>
      <c r="IQ79" s="9">
        <v>21.361000000000001</v>
      </c>
    </row>
    <row r="80" spans="1:251">
      <c r="A80" s="10">
        <v>43922</v>
      </c>
      <c r="B80" s="9">
        <v>1043.992</v>
      </c>
      <c r="C80" s="9">
        <v>1112.144</v>
      </c>
      <c r="D80" s="9">
        <v>348.63799999999998</v>
      </c>
      <c r="E80" s="9">
        <v>763.50599999999997</v>
      </c>
      <c r="F80" s="9">
        <v>943.41899999999998</v>
      </c>
      <c r="G80" s="9">
        <v>494.589</v>
      </c>
      <c r="H80" s="9">
        <v>448.83</v>
      </c>
      <c r="I80" s="9">
        <v>561.43299999999999</v>
      </c>
      <c r="J80" s="9">
        <v>282.58999999999997</v>
      </c>
      <c r="K80" s="9">
        <v>278.84300000000002</v>
      </c>
      <c r="L80" s="9">
        <v>290.947</v>
      </c>
      <c r="M80" s="9">
        <v>183.67400000000001</v>
      </c>
      <c r="N80" s="9">
        <v>107.273</v>
      </c>
      <c r="O80" s="9">
        <v>237.68299999999999</v>
      </c>
      <c r="P80" s="9">
        <v>146.99</v>
      </c>
      <c r="Q80" s="9">
        <v>90.692999999999998</v>
      </c>
      <c r="R80" s="9">
        <v>53.264000000000003</v>
      </c>
      <c r="S80" s="9">
        <v>36.683999999999997</v>
      </c>
      <c r="T80" s="9">
        <v>16.579999999999998</v>
      </c>
      <c r="U80" s="9">
        <v>270.48599999999999</v>
      </c>
      <c r="V80" s="9">
        <v>98.915999999999997</v>
      </c>
      <c r="W80" s="9">
        <v>171.57</v>
      </c>
      <c r="X80" s="9">
        <v>540.82100000000003</v>
      </c>
      <c r="Y80" s="9">
        <v>290.42099999999999</v>
      </c>
      <c r="Z80" s="9">
        <v>250.4</v>
      </c>
      <c r="AA80" s="9">
        <v>228.523</v>
      </c>
      <c r="AB80" s="9">
        <v>171.613</v>
      </c>
      <c r="AC80" s="9">
        <v>56.91</v>
      </c>
      <c r="AD80" s="9">
        <v>312.298</v>
      </c>
      <c r="AE80" s="9">
        <v>118.80800000000001</v>
      </c>
      <c r="AF80" s="9">
        <v>193.49</v>
      </c>
      <c r="AG80" s="9">
        <v>470.55700000000002</v>
      </c>
      <c r="AH80" s="9">
        <v>321.995</v>
      </c>
      <c r="AI80" s="9">
        <v>148.56200000000001</v>
      </c>
      <c r="AJ80" s="9">
        <v>472.86200000000002</v>
      </c>
      <c r="AK80" s="9">
        <v>172.595</v>
      </c>
      <c r="AL80" s="9">
        <v>300.267</v>
      </c>
      <c r="AM80" s="9">
        <v>549.98099999999999</v>
      </c>
      <c r="AN80" s="9">
        <v>265.798</v>
      </c>
      <c r="AO80" s="9">
        <v>284.18299999999999</v>
      </c>
      <c r="AP80" s="9">
        <v>3263.9569999999999</v>
      </c>
      <c r="AQ80" s="9">
        <v>1738.3440000000001</v>
      </c>
      <c r="AR80" s="9">
        <v>1525.6130000000001</v>
      </c>
      <c r="AS80" s="9">
        <v>2239.4360000000001</v>
      </c>
      <c r="AT80" s="9">
        <v>1414.154</v>
      </c>
      <c r="AU80" s="9">
        <v>825.28200000000004</v>
      </c>
      <c r="AV80" s="9">
        <v>1024.521</v>
      </c>
      <c r="AW80" s="9">
        <v>324.18900000000002</v>
      </c>
      <c r="AX80" s="9">
        <v>700.33100000000002</v>
      </c>
      <c r="AY80" s="9">
        <v>820.26700000000005</v>
      </c>
      <c r="AZ80" s="9">
        <v>436.79199999999997</v>
      </c>
      <c r="BA80" s="9">
        <v>383.47500000000002</v>
      </c>
      <c r="BB80" s="9">
        <v>509.03800000000001</v>
      </c>
      <c r="BC80" s="9">
        <v>255.35499999999999</v>
      </c>
      <c r="BD80" s="9">
        <v>253.68299999999999</v>
      </c>
      <c r="BE80" s="9">
        <v>261.99</v>
      </c>
      <c r="BF80" s="9">
        <v>166.41300000000001</v>
      </c>
      <c r="BG80" s="9">
        <v>95.576999999999998</v>
      </c>
      <c r="BH80" s="9">
        <v>215.29599999999999</v>
      </c>
      <c r="BI80" s="9">
        <v>131.065</v>
      </c>
      <c r="BJ80" s="9">
        <v>84.230999999999995</v>
      </c>
      <c r="BK80" s="9">
        <v>46.694000000000003</v>
      </c>
      <c r="BL80" s="9">
        <v>35.347999999999999</v>
      </c>
      <c r="BM80" s="9">
        <v>11.346</v>
      </c>
      <c r="BN80" s="9">
        <v>247.048</v>
      </c>
      <c r="BO80" s="9">
        <v>88.941999999999993</v>
      </c>
      <c r="BP80" s="9">
        <v>158.10599999999999</v>
      </c>
      <c r="BQ80" s="9">
        <v>462.17399999999998</v>
      </c>
      <c r="BR80" s="9">
        <v>255.334</v>
      </c>
      <c r="BS80" s="9">
        <v>206.84</v>
      </c>
      <c r="BT80" s="9">
        <v>193.38300000000001</v>
      </c>
      <c r="BU80" s="9">
        <v>146.53800000000001</v>
      </c>
      <c r="BV80" s="9">
        <v>46.844999999999999</v>
      </c>
      <c r="BW80" s="9">
        <v>268.791</v>
      </c>
      <c r="BX80" s="9">
        <v>108.797</v>
      </c>
      <c r="BY80" s="9">
        <v>159.994</v>
      </c>
      <c r="BZ80" s="9">
        <v>405.74</v>
      </c>
      <c r="CA80" s="9">
        <v>277.40100000000001</v>
      </c>
      <c r="CB80" s="9">
        <v>128.339</v>
      </c>
      <c r="CC80" s="9">
        <v>414.52699999999999</v>
      </c>
      <c r="CD80" s="9">
        <v>159.39099999999999</v>
      </c>
      <c r="CE80" s="9">
        <v>255.136</v>
      </c>
      <c r="CF80" s="9">
        <v>484.08699999999999</v>
      </c>
      <c r="CG80" s="9">
        <v>239.86199999999999</v>
      </c>
      <c r="CH80" s="9">
        <v>244.22499999999999</v>
      </c>
      <c r="CI80" s="9">
        <v>2430.0239999999999</v>
      </c>
      <c r="CJ80" s="9">
        <v>1277.873</v>
      </c>
      <c r="CK80" s="9">
        <v>1152.1510000000001</v>
      </c>
      <c r="CL80" s="9">
        <v>1681.3979999999999</v>
      </c>
      <c r="CM80" s="9">
        <v>1045.4290000000001</v>
      </c>
      <c r="CN80" s="9">
        <v>635.97</v>
      </c>
      <c r="CO80" s="9">
        <v>748.625</v>
      </c>
      <c r="CP80" s="9">
        <v>232.44399999999999</v>
      </c>
      <c r="CQ80" s="9">
        <v>516.18200000000002</v>
      </c>
      <c r="CR80" s="9">
        <v>563.32600000000002</v>
      </c>
      <c r="CS80" s="9">
        <v>287.863</v>
      </c>
      <c r="CT80" s="9">
        <v>275.46300000000002</v>
      </c>
      <c r="CU80" s="9">
        <v>317.14299999999997</v>
      </c>
      <c r="CV80" s="9">
        <v>151.24700000000001</v>
      </c>
      <c r="CW80" s="9">
        <v>165.89599999999999</v>
      </c>
      <c r="CX80" s="9">
        <v>160.404</v>
      </c>
      <c r="CY80" s="9">
        <v>97.876999999999995</v>
      </c>
      <c r="CZ80" s="9">
        <v>62.527999999999999</v>
      </c>
      <c r="DA80" s="9">
        <v>128.03899999999999</v>
      </c>
      <c r="DB80" s="9">
        <v>74.075000000000003</v>
      </c>
      <c r="DC80" s="9">
        <v>53.963000000000001</v>
      </c>
      <c r="DD80" s="9">
        <v>32.365000000000002</v>
      </c>
      <c r="DE80" s="9">
        <v>23.800999999999998</v>
      </c>
      <c r="DF80" s="9">
        <v>8.5640000000000001</v>
      </c>
      <c r="DG80" s="9">
        <v>156.739</v>
      </c>
      <c r="DH80" s="9">
        <v>53.37</v>
      </c>
      <c r="DI80" s="9">
        <v>103.36799999999999</v>
      </c>
      <c r="DJ80" s="9">
        <v>346.37099999999998</v>
      </c>
      <c r="DK80" s="9">
        <v>188.89099999999999</v>
      </c>
      <c r="DL80" s="9">
        <v>157.48099999999999</v>
      </c>
      <c r="DM80" s="9">
        <v>134.654</v>
      </c>
      <c r="DN80" s="9">
        <v>103.23399999999999</v>
      </c>
      <c r="DO80" s="9">
        <v>31.420999999999999</v>
      </c>
      <c r="DP80" s="9">
        <v>211.71700000000001</v>
      </c>
      <c r="DQ80" s="9">
        <v>85.656999999999996</v>
      </c>
      <c r="DR80" s="9">
        <v>126.06</v>
      </c>
      <c r="DS80" s="9">
        <v>260.04199999999997</v>
      </c>
      <c r="DT80" s="9">
        <v>175.55500000000001</v>
      </c>
      <c r="DU80" s="9">
        <v>84.486999999999995</v>
      </c>
      <c r="DV80" s="9">
        <v>303.28399999999999</v>
      </c>
      <c r="DW80" s="9">
        <v>112.309</v>
      </c>
      <c r="DX80" s="9">
        <v>190.97499999999999</v>
      </c>
      <c r="DY80" s="9">
        <v>339.755</v>
      </c>
      <c r="DZ80" s="9">
        <v>159.732</v>
      </c>
      <c r="EA80" s="9">
        <v>180.023</v>
      </c>
      <c r="EB80" s="9">
        <v>838.73500000000001</v>
      </c>
      <c r="EC80" s="9">
        <v>429.26400000000001</v>
      </c>
      <c r="ED80" s="9">
        <v>409.471</v>
      </c>
      <c r="EE80" s="9">
        <v>541.94399999999996</v>
      </c>
      <c r="EF80" s="9">
        <v>338.649</v>
      </c>
      <c r="EG80" s="9">
        <v>203.29499999999999</v>
      </c>
      <c r="EH80" s="9">
        <v>296.791</v>
      </c>
      <c r="EI80" s="9">
        <v>90.614999999999995</v>
      </c>
      <c r="EJ80" s="9">
        <v>206.17599999999999</v>
      </c>
      <c r="EK80" s="9">
        <v>211.744</v>
      </c>
      <c r="EL80" s="9">
        <v>103.14</v>
      </c>
      <c r="EM80" s="9">
        <v>108.604</v>
      </c>
      <c r="EN80" s="9">
        <v>124.559</v>
      </c>
      <c r="EO80" s="9">
        <v>59.798000000000002</v>
      </c>
      <c r="EP80" s="9">
        <v>64.760999999999996</v>
      </c>
      <c r="EQ80" s="9">
        <v>58.686</v>
      </c>
      <c r="ER80" s="9">
        <v>36.921999999999997</v>
      </c>
      <c r="ES80" s="9">
        <v>21.763999999999999</v>
      </c>
      <c r="ET80" s="9">
        <v>48.295999999999999</v>
      </c>
      <c r="EU80" s="9">
        <v>28.991</v>
      </c>
      <c r="EV80" s="9">
        <v>19.305</v>
      </c>
      <c r="EW80" s="9">
        <v>10.39</v>
      </c>
      <c r="EX80" s="9">
        <v>7.931</v>
      </c>
      <c r="EY80" s="9">
        <v>2.4590000000000001</v>
      </c>
      <c r="EZ80" s="9">
        <v>65.873000000000005</v>
      </c>
      <c r="FA80" s="9">
        <v>22.876000000000001</v>
      </c>
      <c r="FB80" s="9">
        <v>42.997</v>
      </c>
      <c r="FC80" s="9">
        <v>131.036</v>
      </c>
      <c r="FD80" s="9">
        <v>66.350999999999999</v>
      </c>
      <c r="FE80" s="9">
        <v>64.685000000000002</v>
      </c>
      <c r="FF80" s="9">
        <v>42.65</v>
      </c>
      <c r="FG80" s="9">
        <v>29.646999999999998</v>
      </c>
      <c r="FH80" s="9">
        <v>13.003</v>
      </c>
      <c r="FI80" s="9">
        <v>88.385999999999996</v>
      </c>
      <c r="FJ80" s="9">
        <v>36.704000000000001</v>
      </c>
      <c r="FK80" s="9">
        <v>51.682000000000002</v>
      </c>
      <c r="FL80" s="9">
        <v>90.308999999999997</v>
      </c>
      <c r="FM80" s="9">
        <v>58.015999999999998</v>
      </c>
      <c r="FN80" s="9">
        <v>32.292999999999999</v>
      </c>
      <c r="FO80" s="9">
        <v>121.435</v>
      </c>
      <c r="FP80" s="9">
        <v>45.122999999999998</v>
      </c>
      <c r="FQ80" s="9">
        <v>76.311000000000007</v>
      </c>
      <c r="FR80" s="9">
        <v>136.68299999999999</v>
      </c>
      <c r="FS80" s="9">
        <v>65.695999999999998</v>
      </c>
      <c r="FT80" s="9">
        <v>70.986999999999995</v>
      </c>
      <c r="FU80" s="9">
        <v>1342.1880000000001</v>
      </c>
      <c r="FV80" s="9">
        <v>730.59900000000005</v>
      </c>
      <c r="FW80" s="9">
        <v>611.58900000000006</v>
      </c>
      <c r="FX80" s="9">
        <v>920.65300000000002</v>
      </c>
      <c r="FY80" s="9">
        <v>601.01400000000001</v>
      </c>
      <c r="FZ80" s="9">
        <v>319.63900000000001</v>
      </c>
      <c r="GA80" s="9">
        <v>421.53500000000003</v>
      </c>
      <c r="GB80" s="9">
        <v>129.58500000000001</v>
      </c>
      <c r="GC80" s="9">
        <v>291.95</v>
      </c>
      <c r="GD80" s="9">
        <v>323.11200000000002</v>
      </c>
      <c r="GE80" s="9">
        <v>180.75</v>
      </c>
      <c r="GF80" s="9">
        <v>142.36099999999999</v>
      </c>
      <c r="GG80" s="9">
        <v>188.42400000000001</v>
      </c>
      <c r="GH80" s="9">
        <v>105.122</v>
      </c>
      <c r="GI80" s="9">
        <v>83.302000000000007</v>
      </c>
      <c r="GJ80" s="9">
        <v>93.066000000000003</v>
      </c>
      <c r="GK80" s="9">
        <v>65.111000000000004</v>
      </c>
      <c r="GL80" s="9">
        <v>27.954999999999998</v>
      </c>
      <c r="GM80" s="9">
        <v>78.927999999999997</v>
      </c>
      <c r="GN80" s="9">
        <v>53.710999999999999</v>
      </c>
      <c r="GO80" s="9">
        <v>25.216999999999999</v>
      </c>
      <c r="GP80" s="9">
        <v>14.138</v>
      </c>
      <c r="GQ80" s="9">
        <v>11.4</v>
      </c>
      <c r="GR80" s="9">
        <v>2.738</v>
      </c>
      <c r="GS80" s="9">
        <v>95.358000000000004</v>
      </c>
      <c r="GT80" s="9">
        <v>40.011000000000003</v>
      </c>
      <c r="GU80" s="9">
        <v>55.347000000000001</v>
      </c>
      <c r="GV80" s="9">
        <v>191.999</v>
      </c>
      <c r="GW80" s="9">
        <v>104.63</v>
      </c>
      <c r="GX80" s="9">
        <v>87.369</v>
      </c>
      <c r="GY80" s="9">
        <v>66.054000000000002</v>
      </c>
      <c r="GZ80" s="9">
        <v>53.087000000000003</v>
      </c>
      <c r="HA80" s="9">
        <v>12.967000000000001</v>
      </c>
      <c r="HB80" s="9">
        <v>125.944</v>
      </c>
      <c r="HC80" s="9">
        <v>51.542999999999999</v>
      </c>
      <c r="HD80" s="9">
        <v>74.402000000000001</v>
      </c>
      <c r="HE80" s="9">
        <v>144.56399999999999</v>
      </c>
      <c r="HF80" s="9">
        <v>107.461</v>
      </c>
      <c r="HG80" s="9">
        <v>37.103000000000002</v>
      </c>
      <c r="HH80" s="9">
        <v>178.548</v>
      </c>
      <c r="HI80" s="9">
        <v>73.289000000000001</v>
      </c>
      <c r="HJ80" s="9">
        <v>105.259</v>
      </c>
      <c r="HK80" s="9">
        <v>204.87200000000001</v>
      </c>
      <c r="HL80" s="9">
        <v>105.254</v>
      </c>
      <c r="HM80" s="9">
        <v>99.617999999999995</v>
      </c>
      <c r="HN80" s="9">
        <v>266.35399999999998</v>
      </c>
      <c r="HO80" s="9">
        <v>140.15799999999999</v>
      </c>
      <c r="HP80" s="9">
        <v>126.196</v>
      </c>
      <c r="HQ80" s="9">
        <v>161.98400000000001</v>
      </c>
      <c r="HR80" s="9">
        <v>105.697</v>
      </c>
      <c r="HS80" s="9">
        <v>56.286999999999999</v>
      </c>
      <c r="HT80" s="9">
        <v>104.37</v>
      </c>
      <c r="HU80" s="9">
        <v>34.460999999999999</v>
      </c>
      <c r="HV80" s="9">
        <v>69.909000000000006</v>
      </c>
      <c r="HW80" s="9">
        <v>67.786000000000001</v>
      </c>
      <c r="HX80" s="9">
        <v>33.320999999999998</v>
      </c>
      <c r="HY80" s="9">
        <v>34.465000000000003</v>
      </c>
      <c r="HZ80" s="9">
        <v>39.68</v>
      </c>
      <c r="IA80" s="9">
        <v>18.977</v>
      </c>
      <c r="IB80" s="9">
        <v>20.702999999999999</v>
      </c>
      <c r="IC80" s="9">
        <v>16.623000000000001</v>
      </c>
      <c r="ID80" s="9">
        <v>10.085000000000001</v>
      </c>
      <c r="IE80" s="9">
        <v>6.5380000000000003</v>
      </c>
      <c r="IF80" s="9">
        <v>14.124000000000001</v>
      </c>
      <c r="IG80" s="9">
        <v>7.9770000000000003</v>
      </c>
      <c r="IH80" s="9">
        <v>6.1470000000000002</v>
      </c>
      <c r="II80" s="9">
        <v>2.4990000000000001</v>
      </c>
      <c r="IJ80" s="9">
        <v>2.1070000000000002</v>
      </c>
      <c r="IK80" s="9">
        <v>0.39200000000000002</v>
      </c>
      <c r="IL80" s="9">
        <v>23.056000000000001</v>
      </c>
      <c r="IM80" s="9">
        <v>8.8919999999999995</v>
      </c>
      <c r="IN80" s="9">
        <v>14.164</v>
      </c>
      <c r="IO80" s="9">
        <v>41.819000000000003</v>
      </c>
      <c r="IP80" s="9">
        <v>21.521999999999998</v>
      </c>
      <c r="IQ80" s="9">
        <v>20.297000000000001</v>
      </c>
    </row>
    <row r="81" spans="1:251">
      <c r="A81" s="10">
        <v>43952</v>
      </c>
      <c r="B81" s="9">
        <v>1032.029</v>
      </c>
      <c r="C81" s="9">
        <v>1102.6420000000001</v>
      </c>
      <c r="D81" s="9">
        <v>354.678</v>
      </c>
      <c r="E81" s="9">
        <v>747.96400000000006</v>
      </c>
      <c r="F81" s="9">
        <v>887.84299999999996</v>
      </c>
      <c r="G81" s="9">
        <v>497.06799999999998</v>
      </c>
      <c r="H81" s="9">
        <v>390.77499999999998</v>
      </c>
      <c r="I81" s="9">
        <v>495.27100000000002</v>
      </c>
      <c r="J81" s="9">
        <v>273.80399999999997</v>
      </c>
      <c r="K81" s="9">
        <v>221.46700000000001</v>
      </c>
      <c r="L81" s="9">
        <v>307.173</v>
      </c>
      <c r="M81" s="9">
        <v>199.501</v>
      </c>
      <c r="N81" s="9">
        <v>107.672</v>
      </c>
      <c r="O81" s="9">
        <v>244.90199999999999</v>
      </c>
      <c r="P81" s="9">
        <v>152.20099999999999</v>
      </c>
      <c r="Q81" s="9">
        <v>92.700999999999993</v>
      </c>
      <c r="R81" s="9">
        <v>62.271000000000001</v>
      </c>
      <c r="S81" s="9">
        <v>47.3</v>
      </c>
      <c r="T81" s="9">
        <v>14.971</v>
      </c>
      <c r="U81" s="9">
        <v>188.09800000000001</v>
      </c>
      <c r="V81" s="9">
        <v>74.302999999999997</v>
      </c>
      <c r="W81" s="9">
        <v>113.795</v>
      </c>
      <c r="X81" s="9">
        <v>534.08100000000002</v>
      </c>
      <c r="Y81" s="9">
        <v>302.97500000000002</v>
      </c>
      <c r="Z81" s="9">
        <v>231.10599999999999</v>
      </c>
      <c r="AA81" s="9">
        <v>237.363</v>
      </c>
      <c r="AB81" s="9">
        <v>169.44300000000001</v>
      </c>
      <c r="AC81" s="9">
        <v>67.92</v>
      </c>
      <c r="AD81" s="9">
        <v>296.71800000000002</v>
      </c>
      <c r="AE81" s="9">
        <v>133.53200000000001</v>
      </c>
      <c r="AF81" s="9">
        <v>163.18600000000001</v>
      </c>
      <c r="AG81" s="9">
        <v>482.69299999999998</v>
      </c>
      <c r="AH81" s="9">
        <v>328.96600000000001</v>
      </c>
      <c r="AI81" s="9">
        <v>153.727</v>
      </c>
      <c r="AJ81" s="9">
        <v>405.15</v>
      </c>
      <c r="AK81" s="9">
        <v>168.101</v>
      </c>
      <c r="AL81" s="9">
        <v>237.04900000000001</v>
      </c>
      <c r="AM81" s="9">
        <v>541.62</v>
      </c>
      <c r="AN81" s="9">
        <v>285.733</v>
      </c>
      <c r="AO81" s="9">
        <v>255.887</v>
      </c>
      <c r="AP81" s="9">
        <v>3210.569</v>
      </c>
      <c r="AQ81" s="9">
        <v>1709.3910000000001</v>
      </c>
      <c r="AR81" s="9">
        <v>1501.1780000000001</v>
      </c>
      <c r="AS81" s="9">
        <v>2224.3850000000002</v>
      </c>
      <c r="AT81" s="9">
        <v>1399.578</v>
      </c>
      <c r="AU81" s="9">
        <v>824.80700000000002</v>
      </c>
      <c r="AV81" s="9">
        <v>986.18399999999997</v>
      </c>
      <c r="AW81" s="9">
        <v>309.81299999999999</v>
      </c>
      <c r="AX81" s="9">
        <v>676.37199999999996</v>
      </c>
      <c r="AY81" s="9">
        <v>793.32399999999996</v>
      </c>
      <c r="AZ81" s="9">
        <v>428.87299999999999</v>
      </c>
      <c r="BA81" s="9">
        <v>364.45100000000002</v>
      </c>
      <c r="BB81" s="9">
        <v>459.47500000000002</v>
      </c>
      <c r="BC81" s="9">
        <v>243.74600000000001</v>
      </c>
      <c r="BD81" s="9">
        <v>215.72900000000001</v>
      </c>
      <c r="BE81" s="9">
        <v>281.04599999999999</v>
      </c>
      <c r="BF81" s="9">
        <v>177.92699999999999</v>
      </c>
      <c r="BG81" s="9">
        <v>103.119</v>
      </c>
      <c r="BH81" s="9">
        <v>226.018</v>
      </c>
      <c r="BI81" s="9">
        <v>135.43600000000001</v>
      </c>
      <c r="BJ81" s="9">
        <v>90.581999999999994</v>
      </c>
      <c r="BK81" s="9">
        <v>55.027999999999999</v>
      </c>
      <c r="BL81" s="9">
        <v>42.491</v>
      </c>
      <c r="BM81" s="9">
        <v>12.537000000000001</v>
      </c>
      <c r="BN81" s="9">
        <v>178.429</v>
      </c>
      <c r="BO81" s="9">
        <v>65.819000000000003</v>
      </c>
      <c r="BP81" s="9">
        <v>112.611</v>
      </c>
      <c r="BQ81" s="9">
        <v>453.577</v>
      </c>
      <c r="BR81" s="9">
        <v>253.011</v>
      </c>
      <c r="BS81" s="9">
        <v>200.566</v>
      </c>
      <c r="BT81" s="9">
        <v>196.30500000000001</v>
      </c>
      <c r="BU81" s="9">
        <v>144.28700000000001</v>
      </c>
      <c r="BV81" s="9">
        <v>52.018000000000001</v>
      </c>
      <c r="BW81" s="9">
        <v>257.27199999999999</v>
      </c>
      <c r="BX81" s="9">
        <v>108.724</v>
      </c>
      <c r="BY81" s="9">
        <v>148.548</v>
      </c>
      <c r="BZ81" s="9">
        <v>428.86599999999999</v>
      </c>
      <c r="CA81" s="9">
        <v>287.13400000000001</v>
      </c>
      <c r="CB81" s="9">
        <v>141.732</v>
      </c>
      <c r="CC81" s="9">
        <v>364.45800000000003</v>
      </c>
      <c r="CD81" s="9">
        <v>141.739</v>
      </c>
      <c r="CE81" s="9">
        <v>222.71899999999999</v>
      </c>
      <c r="CF81" s="9">
        <v>483.29</v>
      </c>
      <c r="CG81" s="9">
        <v>244.161</v>
      </c>
      <c r="CH81" s="9">
        <v>239.12899999999999</v>
      </c>
      <c r="CI81" s="9">
        <v>2367.0100000000002</v>
      </c>
      <c r="CJ81" s="9">
        <v>1243.9949999999999</v>
      </c>
      <c r="CK81" s="9">
        <v>1123.0160000000001</v>
      </c>
      <c r="CL81" s="9">
        <v>1659.3230000000001</v>
      </c>
      <c r="CM81" s="9">
        <v>1034.7159999999999</v>
      </c>
      <c r="CN81" s="9">
        <v>624.60799999999995</v>
      </c>
      <c r="CO81" s="9">
        <v>707.68700000000001</v>
      </c>
      <c r="CP81" s="9">
        <v>209.279</v>
      </c>
      <c r="CQ81" s="9">
        <v>498.40800000000002</v>
      </c>
      <c r="CR81" s="9">
        <v>491.32799999999997</v>
      </c>
      <c r="CS81" s="9">
        <v>247.68100000000001</v>
      </c>
      <c r="CT81" s="9">
        <v>243.64599999999999</v>
      </c>
      <c r="CU81" s="9">
        <v>272.02800000000002</v>
      </c>
      <c r="CV81" s="9">
        <v>132.72300000000001</v>
      </c>
      <c r="CW81" s="9">
        <v>139.30600000000001</v>
      </c>
      <c r="CX81" s="9">
        <v>156.005</v>
      </c>
      <c r="CY81" s="9">
        <v>95.936999999999998</v>
      </c>
      <c r="CZ81" s="9">
        <v>60.067999999999998</v>
      </c>
      <c r="DA81" s="9">
        <v>125.741</v>
      </c>
      <c r="DB81" s="9">
        <v>75.331000000000003</v>
      </c>
      <c r="DC81" s="9">
        <v>50.41</v>
      </c>
      <c r="DD81" s="9">
        <v>30.263999999999999</v>
      </c>
      <c r="DE81" s="9">
        <v>20.606000000000002</v>
      </c>
      <c r="DF81" s="9">
        <v>9.6579999999999995</v>
      </c>
      <c r="DG81" s="9">
        <v>116.024</v>
      </c>
      <c r="DH81" s="9">
        <v>36.786000000000001</v>
      </c>
      <c r="DI81" s="9">
        <v>79.238</v>
      </c>
      <c r="DJ81" s="9">
        <v>287.42</v>
      </c>
      <c r="DK81" s="9">
        <v>150.351</v>
      </c>
      <c r="DL81" s="9">
        <v>137.06899999999999</v>
      </c>
      <c r="DM81" s="9">
        <v>105.054</v>
      </c>
      <c r="DN81" s="9">
        <v>83.790999999999997</v>
      </c>
      <c r="DO81" s="9">
        <v>21.263000000000002</v>
      </c>
      <c r="DP81" s="9">
        <v>182.36600000000001</v>
      </c>
      <c r="DQ81" s="9">
        <v>66.56</v>
      </c>
      <c r="DR81" s="9">
        <v>115.806</v>
      </c>
      <c r="DS81" s="9">
        <v>233.292</v>
      </c>
      <c r="DT81" s="9">
        <v>160.88399999999999</v>
      </c>
      <c r="DU81" s="9">
        <v>72.408000000000001</v>
      </c>
      <c r="DV81" s="9">
        <v>258.036</v>
      </c>
      <c r="DW81" s="9">
        <v>86.796999999999997</v>
      </c>
      <c r="DX81" s="9">
        <v>171.239</v>
      </c>
      <c r="DY81" s="9">
        <v>308.10700000000003</v>
      </c>
      <c r="DZ81" s="9">
        <v>141.88999999999999</v>
      </c>
      <c r="EA81" s="9">
        <v>166.21600000000001</v>
      </c>
      <c r="EB81" s="9">
        <v>825.80700000000002</v>
      </c>
      <c r="EC81" s="9">
        <v>430.99200000000002</v>
      </c>
      <c r="ED81" s="9">
        <v>394.81400000000002</v>
      </c>
      <c r="EE81" s="9">
        <v>540.84299999999996</v>
      </c>
      <c r="EF81" s="9">
        <v>346.91500000000002</v>
      </c>
      <c r="EG81" s="9">
        <v>193.92699999999999</v>
      </c>
      <c r="EH81" s="9">
        <v>284.964</v>
      </c>
      <c r="EI81" s="9">
        <v>84.076999999999998</v>
      </c>
      <c r="EJ81" s="9">
        <v>200.887</v>
      </c>
      <c r="EK81" s="9">
        <v>187.99299999999999</v>
      </c>
      <c r="EL81" s="9">
        <v>94.456999999999994</v>
      </c>
      <c r="EM81" s="9">
        <v>93.536000000000001</v>
      </c>
      <c r="EN81" s="9">
        <v>99.456000000000003</v>
      </c>
      <c r="EO81" s="9">
        <v>50.646000000000001</v>
      </c>
      <c r="EP81" s="9">
        <v>48.81</v>
      </c>
      <c r="EQ81" s="9">
        <v>49.058</v>
      </c>
      <c r="ER81" s="9">
        <v>33.427</v>
      </c>
      <c r="ES81" s="9">
        <v>15.631</v>
      </c>
      <c r="ET81" s="9">
        <v>39.695</v>
      </c>
      <c r="EU81" s="9">
        <v>26.321000000000002</v>
      </c>
      <c r="EV81" s="9">
        <v>13.374000000000001</v>
      </c>
      <c r="EW81" s="9">
        <v>9.3629999999999995</v>
      </c>
      <c r="EX81" s="9">
        <v>7.1059999999999999</v>
      </c>
      <c r="EY81" s="9">
        <v>2.2570000000000001</v>
      </c>
      <c r="EZ81" s="9">
        <v>50.399000000000001</v>
      </c>
      <c r="FA81" s="9">
        <v>17.22</v>
      </c>
      <c r="FB81" s="9">
        <v>33.179000000000002</v>
      </c>
      <c r="FC81" s="9">
        <v>118.732</v>
      </c>
      <c r="FD81" s="9">
        <v>59.476999999999997</v>
      </c>
      <c r="FE81" s="9">
        <v>59.255000000000003</v>
      </c>
      <c r="FF81" s="9">
        <v>42.604999999999997</v>
      </c>
      <c r="FG81" s="9">
        <v>31.378</v>
      </c>
      <c r="FH81" s="9">
        <v>11.227</v>
      </c>
      <c r="FI81" s="9">
        <v>76.126999999999995</v>
      </c>
      <c r="FJ81" s="9">
        <v>28.099</v>
      </c>
      <c r="FK81" s="9">
        <v>48.027999999999999</v>
      </c>
      <c r="FL81" s="9">
        <v>82.006</v>
      </c>
      <c r="FM81" s="9">
        <v>57.015999999999998</v>
      </c>
      <c r="FN81" s="9">
        <v>24.991</v>
      </c>
      <c r="FO81" s="9">
        <v>105.98699999999999</v>
      </c>
      <c r="FP81" s="9">
        <v>37.441000000000003</v>
      </c>
      <c r="FQ81" s="9">
        <v>68.545000000000002</v>
      </c>
      <c r="FR81" s="9">
        <v>115.822</v>
      </c>
      <c r="FS81" s="9">
        <v>54.42</v>
      </c>
      <c r="FT81" s="9">
        <v>61.402999999999999</v>
      </c>
      <c r="FU81" s="9">
        <v>1318.16</v>
      </c>
      <c r="FV81" s="9">
        <v>719.48500000000001</v>
      </c>
      <c r="FW81" s="9">
        <v>598.67499999999995</v>
      </c>
      <c r="FX81" s="9">
        <v>923.60599999999999</v>
      </c>
      <c r="FY81" s="9">
        <v>602.82799999999997</v>
      </c>
      <c r="FZ81" s="9">
        <v>320.779</v>
      </c>
      <c r="GA81" s="9">
        <v>394.55399999999997</v>
      </c>
      <c r="GB81" s="9">
        <v>116.657</v>
      </c>
      <c r="GC81" s="9">
        <v>277.89699999999999</v>
      </c>
      <c r="GD81" s="9">
        <v>299.42099999999999</v>
      </c>
      <c r="GE81" s="9">
        <v>163.01</v>
      </c>
      <c r="GF81" s="9">
        <v>136.41200000000001</v>
      </c>
      <c r="GG81" s="9">
        <v>156.90700000000001</v>
      </c>
      <c r="GH81" s="9">
        <v>82.524000000000001</v>
      </c>
      <c r="GI81" s="9">
        <v>74.382999999999996</v>
      </c>
      <c r="GJ81" s="9">
        <v>80.852000000000004</v>
      </c>
      <c r="GK81" s="9">
        <v>50.781999999999996</v>
      </c>
      <c r="GL81" s="9">
        <v>30.07</v>
      </c>
      <c r="GM81" s="9">
        <v>60.164999999999999</v>
      </c>
      <c r="GN81" s="9">
        <v>34.387999999999998</v>
      </c>
      <c r="GO81" s="9">
        <v>25.777000000000001</v>
      </c>
      <c r="GP81" s="9">
        <v>20.687000000000001</v>
      </c>
      <c r="GQ81" s="9">
        <v>16.393999999999998</v>
      </c>
      <c r="GR81" s="9">
        <v>4.2930000000000001</v>
      </c>
      <c r="GS81" s="9">
        <v>76.055000000000007</v>
      </c>
      <c r="GT81" s="9">
        <v>31.741</v>
      </c>
      <c r="GU81" s="9">
        <v>44.313000000000002</v>
      </c>
      <c r="GV81" s="9">
        <v>186.87299999999999</v>
      </c>
      <c r="GW81" s="9">
        <v>103.16800000000001</v>
      </c>
      <c r="GX81" s="9">
        <v>83.704999999999998</v>
      </c>
      <c r="GY81" s="9">
        <v>77.406999999999996</v>
      </c>
      <c r="GZ81" s="9">
        <v>59.201000000000001</v>
      </c>
      <c r="HA81" s="9">
        <v>18.206</v>
      </c>
      <c r="HB81" s="9">
        <v>109.46599999999999</v>
      </c>
      <c r="HC81" s="9">
        <v>43.966999999999999</v>
      </c>
      <c r="HD81" s="9">
        <v>65.498999999999995</v>
      </c>
      <c r="HE81" s="9">
        <v>141.803</v>
      </c>
      <c r="HF81" s="9">
        <v>99.278000000000006</v>
      </c>
      <c r="HG81" s="9">
        <v>42.524999999999999</v>
      </c>
      <c r="HH81" s="9">
        <v>157.619</v>
      </c>
      <c r="HI81" s="9">
        <v>63.731999999999999</v>
      </c>
      <c r="HJ81" s="9">
        <v>93.887</v>
      </c>
      <c r="HK81" s="9">
        <v>169.631</v>
      </c>
      <c r="HL81" s="9">
        <v>78.355000000000004</v>
      </c>
      <c r="HM81" s="9">
        <v>91.275999999999996</v>
      </c>
      <c r="HN81" s="9">
        <v>255.50399999999999</v>
      </c>
      <c r="HO81" s="9">
        <v>135.45099999999999</v>
      </c>
      <c r="HP81" s="9">
        <v>120.053</v>
      </c>
      <c r="HQ81" s="9">
        <v>161.61000000000001</v>
      </c>
      <c r="HR81" s="9">
        <v>105.759</v>
      </c>
      <c r="HS81" s="9">
        <v>55.850999999999999</v>
      </c>
      <c r="HT81" s="9">
        <v>93.894000000000005</v>
      </c>
      <c r="HU81" s="9">
        <v>29.692</v>
      </c>
      <c r="HV81" s="9">
        <v>64.201999999999998</v>
      </c>
      <c r="HW81" s="9">
        <v>61.087000000000003</v>
      </c>
      <c r="HX81" s="9">
        <v>31.38</v>
      </c>
      <c r="HY81" s="9">
        <v>29.707000000000001</v>
      </c>
      <c r="HZ81" s="9">
        <v>33.677999999999997</v>
      </c>
      <c r="IA81" s="9">
        <v>17.809999999999999</v>
      </c>
      <c r="IB81" s="9">
        <v>15.868</v>
      </c>
      <c r="IC81" s="9">
        <v>15.89</v>
      </c>
      <c r="ID81" s="9">
        <v>10.156000000000001</v>
      </c>
      <c r="IE81" s="9">
        <v>5.7329999999999997</v>
      </c>
      <c r="IF81" s="9">
        <v>12.808999999999999</v>
      </c>
      <c r="IG81" s="9">
        <v>7.8689999999999998</v>
      </c>
      <c r="IH81" s="9">
        <v>4.9390000000000001</v>
      </c>
      <c r="II81" s="9">
        <v>3.081</v>
      </c>
      <c r="IJ81" s="9">
        <v>2.2869999999999999</v>
      </c>
      <c r="IK81" s="9">
        <v>0.79400000000000004</v>
      </c>
      <c r="IL81" s="9">
        <v>17.788</v>
      </c>
      <c r="IM81" s="9">
        <v>7.6529999999999996</v>
      </c>
      <c r="IN81" s="9">
        <v>10.135</v>
      </c>
      <c r="IO81" s="9">
        <v>37.395000000000003</v>
      </c>
      <c r="IP81" s="9">
        <v>19.111999999999998</v>
      </c>
      <c r="IQ81" s="9">
        <v>18.283000000000001</v>
      </c>
    </row>
    <row r="82" spans="1:251">
      <c r="A82" s="10">
        <v>43983</v>
      </c>
      <c r="B82" s="9">
        <v>1033.5940000000001</v>
      </c>
      <c r="C82" s="9">
        <v>1173.452</v>
      </c>
      <c r="D82" s="9">
        <v>379.71199999999999</v>
      </c>
      <c r="E82" s="9">
        <v>793.74099999999999</v>
      </c>
      <c r="F82" s="9">
        <v>795.50900000000001</v>
      </c>
      <c r="G82" s="9">
        <v>437.41</v>
      </c>
      <c r="H82" s="9">
        <v>358.09899999999999</v>
      </c>
      <c r="I82" s="9">
        <v>362.41300000000001</v>
      </c>
      <c r="J82" s="9">
        <v>208.07300000000001</v>
      </c>
      <c r="K82" s="9">
        <v>154.34100000000001</v>
      </c>
      <c r="L82" s="9">
        <v>204.42099999999999</v>
      </c>
      <c r="M82" s="9">
        <v>142.74700000000001</v>
      </c>
      <c r="N82" s="9">
        <v>61.673999999999999</v>
      </c>
      <c r="O82" s="9">
        <v>160.66200000000001</v>
      </c>
      <c r="P82" s="9">
        <v>106.95099999999999</v>
      </c>
      <c r="Q82" s="9">
        <v>53.710999999999999</v>
      </c>
      <c r="R82" s="9">
        <v>43.759</v>
      </c>
      <c r="S82" s="9">
        <v>35.795999999999999</v>
      </c>
      <c r="T82" s="9">
        <v>7.9630000000000001</v>
      </c>
      <c r="U82" s="9">
        <v>157.99199999999999</v>
      </c>
      <c r="V82" s="9">
        <v>65.325000000000003</v>
      </c>
      <c r="W82" s="9">
        <v>92.667000000000002</v>
      </c>
      <c r="X82" s="9">
        <v>544.56600000000003</v>
      </c>
      <c r="Y82" s="9">
        <v>290.98200000000003</v>
      </c>
      <c r="Z82" s="9">
        <v>253.584</v>
      </c>
      <c r="AA82" s="9">
        <v>236.29499999999999</v>
      </c>
      <c r="AB82" s="9">
        <v>168.62299999999999</v>
      </c>
      <c r="AC82" s="9">
        <v>67.671999999999997</v>
      </c>
      <c r="AD82" s="9">
        <v>308.27199999999999</v>
      </c>
      <c r="AE82" s="9">
        <v>122.36</v>
      </c>
      <c r="AF82" s="9">
        <v>185.91200000000001</v>
      </c>
      <c r="AG82" s="9">
        <v>395.78100000000001</v>
      </c>
      <c r="AH82" s="9">
        <v>278.93400000000003</v>
      </c>
      <c r="AI82" s="9">
        <v>116.84699999999999</v>
      </c>
      <c r="AJ82" s="9">
        <v>399.72800000000001</v>
      </c>
      <c r="AK82" s="9">
        <v>158.477</v>
      </c>
      <c r="AL82" s="9">
        <v>241.25200000000001</v>
      </c>
      <c r="AM82" s="9">
        <v>468.93400000000003</v>
      </c>
      <c r="AN82" s="9">
        <v>229.31100000000001</v>
      </c>
      <c r="AO82" s="9">
        <v>239.62299999999999</v>
      </c>
      <c r="AP82" s="9">
        <v>3230.1669999999999</v>
      </c>
      <c r="AQ82" s="9">
        <v>1724.546</v>
      </c>
      <c r="AR82" s="9">
        <v>1505.6210000000001</v>
      </c>
      <c r="AS82" s="9">
        <v>2198.2350000000001</v>
      </c>
      <c r="AT82" s="9">
        <v>1397.877</v>
      </c>
      <c r="AU82" s="9">
        <v>800.35699999999997</v>
      </c>
      <c r="AV82" s="9">
        <v>1031.932</v>
      </c>
      <c r="AW82" s="9">
        <v>326.66899999999998</v>
      </c>
      <c r="AX82" s="9">
        <v>705.26300000000003</v>
      </c>
      <c r="AY82" s="9">
        <v>725.27499999999998</v>
      </c>
      <c r="AZ82" s="9">
        <v>404.21100000000001</v>
      </c>
      <c r="BA82" s="9">
        <v>321.06400000000002</v>
      </c>
      <c r="BB82" s="9">
        <v>350.70800000000003</v>
      </c>
      <c r="BC82" s="9">
        <v>196.91399999999999</v>
      </c>
      <c r="BD82" s="9">
        <v>153.79499999999999</v>
      </c>
      <c r="BE82" s="9">
        <v>192.227</v>
      </c>
      <c r="BF82" s="9">
        <v>131.97200000000001</v>
      </c>
      <c r="BG82" s="9">
        <v>60.255000000000003</v>
      </c>
      <c r="BH82" s="9">
        <v>158.72999999999999</v>
      </c>
      <c r="BI82" s="9">
        <v>105.654</v>
      </c>
      <c r="BJ82" s="9">
        <v>53.076000000000001</v>
      </c>
      <c r="BK82" s="9">
        <v>33.497</v>
      </c>
      <c r="BL82" s="9">
        <v>26.318000000000001</v>
      </c>
      <c r="BM82" s="9">
        <v>7.1790000000000003</v>
      </c>
      <c r="BN82" s="9">
        <v>158.48099999999999</v>
      </c>
      <c r="BO82" s="9">
        <v>64.941999999999993</v>
      </c>
      <c r="BP82" s="9">
        <v>93.54</v>
      </c>
      <c r="BQ82" s="9">
        <v>489.18400000000003</v>
      </c>
      <c r="BR82" s="9">
        <v>276.63400000000001</v>
      </c>
      <c r="BS82" s="9">
        <v>212.55</v>
      </c>
      <c r="BT82" s="9">
        <v>203.26599999999999</v>
      </c>
      <c r="BU82" s="9">
        <v>155.04400000000001</v>
      </c>
      <c r="BV82" s="9">
        <v>48.222000000000001</v>
      </c>
      <c r="BW82" s="9">
        <v>285.91800000000001</v>
      </c>
      <c r="BX82" s="9">
        <v>121.59</v>
      </c>
      <c r="BY82" s="9">
        <v>164.327</v>
      </c>
      <c r="BZ82" s="9">
        <v>350.74700000000001</v>
      </c>
      <c r="CA82" s="9">
        <v>252.208</v>
      </c>
      <c r="CB82" s="9">
        <v>98.539000000000001</v>
      </c>
      <c r="CC82" s="9">
        <v>374.52800000000002</v>
      </c>
      <c r="CD82" s="9">
        <v>152.00299999999999</v>
      </c>
      <c r="CE82" s="9">
        <v>222.52500000000001</v>
      </c>
      <c r="CF82" s="9">
        <v>444.64800000000002</v>
      </c>
      <c r="CG82" s="9">
        <v>227.244</v>
      </c>
      <c r="CH82" s="9">
        <v>217.404</v>
      </c>
      <c r="CI82" s="9">
        <v>2425.8420000000001</v>
      </c>
      <c r="CJ82" s="9">
        <v>1264.0650000000001</v>
      </c>
      <c r="CK82" s="9">
        <v>1161.777</v>
      </c>
      <c r="CL82" s="9">
        <v>1672.9949999999999</v>
      </c>
      <c r="CM82" s="9">
        <v>1032.8309999999999</v>
      </c>
      <c r="CN82" s="9">
        <v>640.16399999999999</v>
      </c>
      <c r="CO82" s="9">
        <v>752.84699999999998</v>
      </c>
      <c r="CP82" s="9">
        <v>231.233</v>
      </c>
      <c r="CQ82" s="9">
        <v>521.61400000000003</v>
      </c>
      <c r="CR82" s="9">
        <v>465.00900000000001</v>
      </c>
      <c r="CS82" s="9">
        <v>255.57400000000001</v>
      </c>
      <c r="CT82" s="9">
        <v>209.435</v>
      </c>
      <c r="CU82" s="9">
        <v>219.72499999999999</v>
      </c>
      <c r="CV82" s="9">
        <v>122.212</v>
      </c>
      <c r="CW82" s="9">
        <v>97.512</v>
      </c>
      <c r="CX82" s="9">
        <v>119.26600000000001</v>
      </c>
      <c r="CY82" s="9">
        <v>76.396000000000001</v>
      </c>
      <c r="CZ82" s="9">
        <v>42.87</v>
      </c>
      <c r="DA82" s="9">
        <v>90.472999999999999</v>
      </c>
      <c r="DB82" s="9">
        <v>54.966999999999999</v>
      </c>
      <c r="DC82" s="9">
        <v>35.505000000000003</v>
      </c>
      <c r="DD82" s="9">
        <v>28.792999999999999</v>
      </c>
      <c r="DE82" s="9">
        <v>21.428999999999998</v>
      </c>
      <c r="DF82" s="9">
        <v>7.3639999999999999</v>
      </c>
      <c r="DG82" s="9">
        <v>100.459</v>
      </c>
      <c r="DH82" s="9">
        <v>45.816000000000003</v>
      </c>
      <c r="DI82" s="9">
        <v>54.642000000000003</v>
      </c>
      <c r="DJ82" s="9">
        <v>318.99599999999998</v>
      </c>
      <c r="DK82" s="9">
        <v>174.905</v>
      </c>
      <c r="DL82" s="9">
        <v>144.09200000000001</v>
      </c>
      <c r="DM82" s="9">
        <v>118.27200000000001</v>
      </c>
      <c r="DN82" s="9">
        <v>90.334000000000003</v>
      </c>
      <c r="DO82" s="9">
        <v>27.937999999999999</v>
      </c>
      <c r="DP82" s="9">
        <v>200.72499999999999</v>
      </c>
      <c r="DQ82" s="9">
        <v>84.570999999999998</v>
      </c>
      <c r="DR82" s="9">
        <v>116.154</v>
      </c>
      <c r="DS82" s="9">
        <v>215.35900000000001</v>
      </c>
      <c r="DT82" s="9">
        <v>150.42599999999999</v>
      </c>
      <c r="DU82" s="9">
        <v>64.933000000000007</v>
      </c>
      <c r="DV82" s="9">
        <v>249.65</v>
      </c>
      <c r="DW82" s="9">
        <v>105.14700000000001</v>
      </c>
      <c r="DX82" s="9">
        <v>144.50200000000001</v>
      </c>
      <c r="DY82" s="9">
        <v>291.197</v>
      </c>
      <c r="DZ82" s="9">
        <v>139.53800000000001</v>
      </c>
      <c r="EA82" s="9">
        <v>151.66</v>
      </c>
      <c r="EB82" s="9">
        <v>839.04399999999998</v>
      </c>
      <c r="EC82" s="9">
        <v>437.483</v>
      </c>
      <c r="ED82" s="9">
        <v>401.56200000000001</v>
      </c>
      <c r="EE82" s="9">
        <v>538.26300000000003</v>
      </c>
      <c r="EF82" s="9">
        <v>341.529</v>
      </c>
      <c r="EG82" s="9">
        <v>196.73400000000001</v>
      </c>
      <c r="EH82" s="9">
        <v>300.78100000000001</v>
      </c>
      <c r="EI82" s="9">
        <v>95.953999999999994</v>
      </c>
      <c r="EJ82" s="9">
        <v>204.827</v>
      </c>
      <c r="EK82" s="9">
        <v>167.559</v>
      </c>
      <c r="EL82" s="9">
        <v>84.293000000000006</v>
      </c>
      <c r="EM82" s="9">
        <v>83.266999999999996</v>
      </c>
      <c r="EN82" s="9">
        <v>69.198999999999998</v>
      </c>
      <c r="EO82" s="9">
        <v>34.020000000000003</v>
      </c>
      <c r="EP82" s="9">
        <v>35.179000000000002</v>
      </c>
      <c r="EQ82" s="9">
        <v>31.771999999999998</v>
      </c>
      <c r="ER82" s="9">
        <v>21.940999999999999</v>
      </c>
      <c r="ES82" s="9">
        <v>9.8320000000000007</v>
      </c>
      <c r="ET82" s="9">
        <v>25.827999999999999</v>
      </c>
      <c r="EU82" s="9">
        <v>17.754999999999999</v>
      </c>
      <c r="EV82" s="9">
        <v>8.0730000000000004</v>
      </c>
      <c r="EW82" s="9">
        <v>5.9450000000000003</v>
      </c>
      <c r="EX82" s="9">
        <v>4.1859999999999999</v>
      </c>
      <c r="EY82" s="9">
        <v>1.7589999999999999</v>
      </c>
      <c r="EZ82" s="9">
        <v>37.427</v>
      </c>
      <c r="FA82" s="9">
        <v>12.08</v>
      </c>
      <c r="FB82" s="9">
        <v>25.347000000000001</v>
      </c>
      <c r="FC82" s="9">
        <v>121.468</v>
      </c>
      <c r="FD82" s="9">
        <v>60.936999999999998</v>
      </c>
      <c r="FE82" s="9">
        <v>60.531999999999996</v>
      </c>
      <c r="FF82" s="9">
        <v>35.783000000000001</v>
      </c>
      <c r="FG82" s="9">
        <v>25.925000000000001</v>
      </c>
      <c r="FH82" s="9">
        <v>9.8580000000000005</v>
      </c>
      <c r="FI82" s="9">
        <v>85.685000000000002</v>
      </c>
      <c r="FJ82" s="9">
        <v>35.012</v>
      </c>
      <c r="FK82" s="9">
        <v>50.673000000000002</v>
      </c>
      <c r="FL82" s="9">
        <v>62.436999999999998</v>
      </c>
      <c r="FM82" s="9">
        <v>43.709000000000003</v>
      </c>
      <c r="FN82" s="9">
        <v>18.728000000000002</v>
      </c>
      <c r="FO82" s="9">
        <v>105.122</v>
      </c>
      <c r="FP82" s="9">
        <v>40.584000000000003</v>
      </c>
      <c r="FQ82" s="9">
        <v>64.537999999999997</v>
      </c>
      <c r="FR82" s="9">
        <v>111.51300000000001</v>
      </c>
      <c r="FS82" s="9">
        <v>52.765999999999998</v>
      </c>
      <c r="FT82" s="9">
        <v>58.746000000000002</v>
      </c>
      <c r="FU82" s="9">
        <v>1337.068</v>
      </c>
      <c r="FV82" s="9">
        <v>720.14599999999996</v>
      </c>
      <c r="FW82" s="9">
        <v>616.92200000000003</v>
      </c>
      <c r="FX82" s="9">
        <v>907.36199999999997</v>
      </c>
      <c r="FY82" s="9">
        <v>589.65</v>
      </c>
      <c r="FZ82" s="9">
        <v>317.71100000000001</v>
      </c>
      <c r="GA82" s="9">
        <v>429.70600000000002</v>
      </c>
      <c r="GB82" s="9">
        <v>130.49600000000001</v>
      </c>
      <c r="GC82" s="9">
        <v>299.21100000000001</v>
      </c>
      <c r="GD82" s="9">
        <v>260.87099999999998</v>
      </c>
      <c r="GE82" s="9">
        <v>131.33799999999999</v>
      </c>
      <c r="GF82" s="9">
        <v>129.53299999999999</v>
      </c>
      <c r="GG82" s="9">
        <v>100.986</v>
      </c>
      <c r="GH82" s="9">
        <v>56.253</v>
      </c>
      <c r="GI82" s="9">
        <v>44.732999999999997</v>
      </c>
      <c r="GJ82" s="9">
        <v>50.164999999999999</v>
      </c>
      <c r="GK82" s="9">
        <v>35.337000000000003</v>
      </c>
      <c r="GL82" s="9">
        <v>14.827999999999999</v>
      </c>
      <c r="GM82" s="9">
        <v>38.929000000000002</v>
      </c>
      <c r="GN82" s="9">
        <v>26.818999999999999</v>
      </c>
      <c r="GO82" s="9">
        <v>12.11</v>
      </c>
      <c r="GP82" s="9">
        <v>11.236000000000001</v>
      </c>
      <c r="GQ82" s="9">
        <v>8.5180000000000007</v>
      </c>
      <c r="GR82" s="9">
        <v>2.7170000000000001</v>
      </c>
      <c r="GS82" s="9">
        <v>50.820999999999998</v>
      </c>
      <c r="GT82" s="9">
        <v>20.914999999999999</v>
      </c>
      <c r="GU82" s="9">
        <v>29.905000000000001</v>
      </c>
      <c r="GV82" s="9">
        <v>190.227</v>
      </c>
      <c r="GW82" s="9">
        <v>95.126000000000005</v>
      </c>
      <c r="GX82" s="9">
        <v>95.100999999999999</v>
      </c>
      <c r="GY82" s="9">
        <v>69.415000000000006</v>
      </c>
      <c r="GZ82" s="9">
        <v>51.738</v>
      </c>
      <c r="HA82" s="9">
        <v>17.677</v>
      </c>
      <c r="HB82" s="9">
        <v>120.812</v>
      </c>
      <c r="HC82" s="9">
        <v>43.387999999999998</v>
      </c>
      <c r="HD82" s="9">
        <v>77.424000000000007</v>
      </c>
      <c r="HE82" s="9">
        <v>109.59699999999999</v>
      </c>
      <c r="HF82" s="9">
        <v>77.748999999999995</v>
      </c>
      <c r="HG82" s="9">
        <v>31.847999999999999</v>
      </c>
      <c r="HH82" s="9">
        <v>151.274</v>
      </c>
      <c r="HI82" s="9">
        <v>53.588999999999999</v>
      </c>
      <c r="HJ82" s="9">
        <v>97.685000000000002</v>
      </c>
      <c r="HK82" s="9">
        <v>159.74199999999999</v>
      </c>
      <c r="HL82" s="9">
        <v>70.206999999999994</v>
      </c>
      <c r="HM82" s="9">
        <v>89.534999999999997</v>
      </c>
      <c r="HN82" s="9">
        <v>260.79599999999999</v>
      </c>
      <c r="HO82" s="9">
        <v>138.24600000000001</v>
      </c>
      <c r="HP82" s="9">
        <v>122.55</v>
      </c>
      <c r="HQ82" s="9">
        <v>160.57599999999999</v>
      </c>
      <c r="HR82" s="9">
        <v>104.19</v>
      </c>
      <c r="HS82" s="9">
        <v>56.386000000000003</v>
      </c>
      <c r="HT82" s="9">
        <v>100.221</v>
      </c>
      <c r="HU82" s="9">
        <v>34.055999999999997</v>
      </c>
      <c r="HV82" s="9">
        <v>66.165000000000006</v>
      </c>
      <c r="HW82" s="9">
        <v>56.267000000000003</v>
      </c>
      <c r="HX82" s="9">
        <v>29.306999999999999</v>
      </c>
      <c r="HY82" s="9">
        <v>26.960999999999999</v>
      </c>
      <c r="HZ82" s="9">
        <v>26.077000000000002</v>
      </c>
      <c r="IA82" s="9">
        <v>13.032999999999999</v>
      </c>
      <c r="IB82" s="9">
        <v>13.044</v>
      </c>
      <c r="IC82" s="9">
        <v>11.308</v>
      </c>
      <c r="ID82" s="9">
        <v>6.8620000000000001</v>
      </c>
      <c r="IE82" s="9">
        <v>4.4459999999999997</v>
      </c>
      <c r="IF82" s="9">
        <v>8.5570000000000004</v>
      </c>
      <c r="IG82" s="9">
        <v>4.6859999999999999</v>
      </c>
      <c r="IH82" s="9">
        <v>3.871</v>
      </c>
      <c r="II82" s="9">
        <v>2.7509999999999999</v>
      </c>
      <c r="IJ82" s="9">
        <v>2.1749999999999998</v>
      </c>
      <c r="IK82" s="9">
        <v>0.57499999999999996</v>
      </c>
      <c r="IL82" s="9">
        <v>14.77</v>
      </c>
      <c r="IM82" s="9">
        <v>6.1719999999999997</v>
      </c>
      <c r="IN82" s="9">
        <v>8.5980000000000008</v>
      </c>
      <c r="IO82" s="9">
        <v>38.158999999999999</v>
      </c>
      <c r="IP82" s="9">
        <v>20.774000000000001</v>
      </c>
      <c r="IQ82" s="9">
        <v>17.385000000000002</v>
      </c>
    </row>
    <row r="83" spans="1:251">
      <c r="A83" s="10">
        <v>44013</v>
      </c>
      <c r="B83" s="9">
        <v>1057.3630000000001</v>
      </c>
      <c r="C83" s="9">
        <v>1184.752</v>
      </c>
      <c r="D83" s="9">
        <v>393.66300000000001</v>
      </c>
      <c r="E83" s="9">
        <v>791.08900000000006</v>
      </c>
      <c r="F83" s="9">
        <v>755.01499999999999</v>
      </c>
      <c r="G83" s="9">
        <v>422.04</v>
      </c>
      <c r="H83" s="9">
        <v>332.976</v>
      </c>
      <c r="I83" s="9">
        <v>301.95299999999997</v>
      </c>
      <c r="J83" s="9">
        <v>177.63300000000001</v>
      </c>
      <c r="K83" s="9">
        <v>124.319</v>
      </c>
      <c r="L83" s="9">
        <v>178.19</v>
      </c>
      <c r="M83" s="9">
        <v>128.22800000000001</v>
      </c>
      <c r="N83" s="9">
        <v>49.962000000000003</v>
      </c>
      <c r="O83" s="9">
        <v>132.72999999999999</v>
      </c>
      <c r="P83" s="9">
        <v>95.233000000000004</v>
      </c>
      <c r="Q83" s="9">
        <v>37.497</v>
      </c>
      <c r="R83" s="9">
        <v>45.46</v>
      </c>
      <c r="S83" s="9">
        <v>32.994999999999997</v>
      </c>
      <c r="T83" s="9">
        <v>12.465</v>
      </c>
      <c r="U83" s="9">
        <v>123.76300000000001</v>
      </c>
      <c r="V83" s="9">
        <v>49.405999999999999</v>
      </c>
      <c r="W83" s="9">
        <v>74.356999999999999</v>
      </c>
      <c r="X83" s="9">
        <v>552.36500000000001</v>
      </c>
      <c r="Y83" s="9">
        <v>302.464</v>
      </c>
      <c r="Z83" s="9">
        <v>249.90100000000001</v>
      </c>
      <c r="AA83" s="9">
        <v>226.113</v>
      </c>
      <c r="AB83" s="9">
        <v>170.72399999999999</v>
      </c>
      <c r="AC83" s="9">
        <v>55.39</v>
      </c>
      <c r="AD83" s="9">
        <v>326.25200000000001</v>
      </c>
      <c r="AE83" s="9">
        <v>131.74</v>
      </c>
      <c r="AF83" s="9">
        <v>194.512</v>
      </c>
      <c r="AG83" s="9">
        <v>365.44299999999998</v>
      </c>
      <c r="AH83" s="9">
        <v>265.87599999999998</v>
      </c>
      <c r="AI83" s="9">
        <v>99.566000000000003</v>
      </c>
      <c r="AJ83" s="9">
        <v>389.57299999999998</v>
      </c>
      <c r="AK83" s="9">
        <v>156.16399999999999</v>
      </c>
      <c r="AL83" s="9">
        <v>233.40899999999999</v>
      </c>
      <c r="AM83" s="9">
        <v>458.98200000000003</v>
      </c>
      <c r="AN83" s="9">
        <v>226.97300000000001</v>
      </c>
      <c r="AO83" s="9">
        <v>232.00899999999999</v>
      </c>
      <c r="AP83" s="9">
        <v>3230.8009999999999</v>
      </c>
      <c r="AQ83" s="9">
        <v>1723.962</v>
      </c>
      <c r="AR83" s="9">
        <v>1506.8389999999999</v>
      </c>
      <c r="AS83" s="9">
        <v>2184.145</v>
      </c>
      <c r="AT83" s="9">
        <v>1389.9190000000001</v>
      </c>
      <c r="AU83" s="9">
        <v>794.226</v>
      </c>
      <c r="AV83" s="9">
        <v>1046.6559999999999</v>
      </c>
      <c r="AW83" s="9">
        <v>334.04300000000001</v>
      </c>
      <c r="AX83" s="9">
        <v>712.61300000000006</v>
      </c>
      <c r="AY83" s="9">
        <v>705.73</v>
      </c>
      <c r="AZ83" s="9">
        <v>392.29899999999998</v>
      </c>
      <c r="BA83" s="9">
        <v>313.43099999999998</v>
      </c>
      <c r="BB83" s="9">
        <v>324.33199999999999</v>
      </c>
      <c r="BC83" s="9">
        <v>181.815</v>
      </c>
      <c r="BD83" s="9">
        <v>142.517</v>
      </c>
      <c r="BE83" s="9">
        <v>180.10400000000001</v>
      </c>
      <c r="BF83" s="9">
        <v>124.435</v>
      </c>
      <c r="BG83" s="9">
        <v>55.668999999999997</v>
      </c>
      <c r="BH83" s="9">
        <v>146.59</v>
      </c>
      <c r="BI83" s="9">
        <v>99.307000000000002</v>
      </c>
      <c r="BJ83" s="9">
        <v>47.283000000000001</v>
      </c>
      <c r="BK83" s="9">
        <v>33.514000000000003</v>
      </c>
      <c r="BL83" s="9">
        <v>25.128</v>
      </c>
      <c r="BM83" s="9">
        <v>8.3859999999999992</v>
      </c>
      <c r="BN83" s="9">
        <v>144.227</v>
      </c>
      <c r="BO83" s="9">
        <v>57.38</v>
      </c>
      <c r="BP83" s="9">
        <v>86.847999999999999</v>
      </c>
      <c r="BQ83" s="9">
        <v>495.75</v>
      </c>
      <c r="BR83" s="9">
        <v>276.99599999999998</v>
      </c>
      <c r="BS83" s="9">
        <v>218.75399999999999</v>
      </c>
      <c r="BT83" s="9">
        <v>196.68899999999999</v>
      </c>
      <c r="BU83" s="9">
        <v>153.291</v>
      </c>
      <c r="BV83" s="9">
        <v>43.398000000000003</v>
      </c>
      <c r="BW83" s="9">
        <v>299.06099999999998</v>
      </c>
      <c r="BX83" s="9">
        <v>123.705</v>
      </c>
      <c r="BY83" s="9">
        <v>175.35599999999999</v>
      </c>
      <c r="BZ83" s="9">
        <v>333.89100000000002</v>
      </c>
      <c r="CA83" s="9">
        <v>241.92099999999999</v>
      </c>
      <c r="CB83" s="9">
        <v>91.968999999999994</v>
      </c>
      <c r="CC83" s="9">
        <v>371.839</v>
      </c>
      <c r="CD83" s="9">
        <v>150.37799999999999</v>
      </c>
      <c r="CE83" s="9">
        <v>221.46199999999999</v>
      </c>
      <c r="CF83" s="9">
        <v>445.65100000000001</v>
      </c>
      <c r="CG83" s="9">
        <v>223.012</v>
      </c>
      <c r="CH83" s="9">
        <v>222.63900000000001</v>
      </c>
      <c r="CI83" s="9">
        <v>2441.261</v>
      </c>
      <c r="CJ83" s="9">
        <v>1271.8810000000001</v>
      </c>
      <c r="CK83" s="9">
        <v>1169.3800000000001</v>
      </c>
      <c r="CL83" s="9">
        <v>1695.26</v>
      </c>
      <c r="CM83" s="9">
        <v>1033.364</v>
      </c>
      <c r="CN83" s="9">
        <v>661.89599999999996</v>
      </c>
      <c r="CO83" s="9">
        <v>746.00099999999998</v>
      </c>
      <c r="CP83" s="9">
        <v>238.517</v>
      </c>
      <c r="CQ83" s="9">
        <v>507.48399999999998</v>
      </c>
      <c r="CR83" s="9">
        <v>444.25200000000001</v>
      </c>
      <c r="CS83" s="9">
        <v>267.48399999999998</v>
      </c>
      <c r="CT83" s="9">
        <v>176.768</v>
      </c>
      <c r="CU83" s="9">
        <v>178.72900000000001</v>
      </c>
      <c r="CV83" s="9">
        <v>116.919</v>
      </c>
      <c r="CW83" s="9">
        <v>61.81</v>
      </c>
      <c r="CX83" s="9">
        <v>112.886</v>
      </c>
      <c r="CY83" s="9">
        <v>83.347999999999999</v>
      </c>
      <c r="CZ83" s="9">
        <v>29.538</v>
      </c>
      <c r="DA83" s="9">
        <v>86.977000000000004</v>
      </c>
      <c r="DB83" s="9">
        <v>63.238999999999997</v>
      </c>
      <c r="DC83" s="9">
        <v>23.738</v>
      </c>
      <c r="DD83" s="9">
        <v>25.908999999999999</v>
      </c>
      <c r="DE83" s="9">
        <v>20.109000000000002</v>
      </c>
      <c r="DF83" s="9">
        <v>5.8</v>
      </c>
      <c r="DG83" s="9">
        <v>65.843000000000004</v>
      </c>
      <c r="DH83" s="9">
        <v>33.572000000000003</v>
      </c>
      <c r="DI83" s="9">
        <v>32.271000000000001</v>
      </c>
      <c r="DJ83" s="9">
        <v>315.93900000000002</v>
      </c>
      <c r="DK83" s="9">
        <v>183.12</v>
      </c>
      <c r="DL83" s="9">
        <v>132.81899999999999</v>
      </c>
      <c r="DM83" s="9">
        <v>123.935</v>
      </c>
      <c r="DN83" s="9">
        <v>95.858999999999995</v>
      </c>
      <c r="DO83" s="9">
        <v>28.076000000000001</v>
      </c>
      <c r="DP83" s="9">
        <v>192.00399999999999</v>
      </c>
      <c r="DQ83" s="9">
        <v>87.260999999999996</v>
      </c>
      <c r="DR83" s="9">
        <v>104.74299999999999</v>
      </c>
      <c r="DS83" s="9">
        <v>214.43299999999999</v>
      </c>
      <c r="DT83" s="9">
        <v>161.42099999999999</v>
      </c>
      <c r="DU83" s="9">
        <v>53.012</v>
      </c>
      <c r="DV83" s="9">
        <v>229.81899999999999</v>
      </c>
      <c r="DW83" s="9">
        <v>106.063</v>
      </c>
      <c r="DX83" s="9">
        <v>123.756</v>
      </c>
      <c r="DY83" s="9">
        <v>278.98099999999999</v>
      </c>
      <c r="DZ83" s="9">
        <v>150.5</v>
      </c>
      <c r="EA83" s="9">
        <v>128.48099999999999</v>
      </c>
      <c r="EB83" s="9">
        <v>842.85799999999995</v>
      </c>
      <c r="EC83" s="9">
        <v>439.23500000000001</v>
      </c>
      <c r="ED83" s="9">
        <v>403.62299999999999</v>
      </c>
      <c r="EE83" s="9">
        <v>546.70100000000002</v>
      </c>
      <c r="EF83" s="9">
        <v>345.762</v>
      </c>
      <c r="EG83" s="9">
        <v>200.94</v>
      </c>
      <c r="EH83" s="9">
        <v>296.15699999999998</v>
      </c>
      <c r="EI83" s="9">
        <v>93.474000000000004</v>
      </c>
      <c r="EJ83" s="9">
        <v>202.684</v>
      </c>
      <c r="EK83" s="9">
        <v>157.99700000000001</v>
      </c>
      <c r="EL83" s="9">
        <v>82.474000000000004</v>
      </c>
      <c r="EM83" s="9">
        <v>75.522999999999996</v>
      </c>
      <c r="EN83" s="9">
        <v>58.058999999999997</v>
      </c>
      <c r="EO83" s="9">
        <v>31.641999999999999</v>
      </c>
      <c r="EP83" s="9">
        <v>26.417000000000002</v>
      </c>
      <c r="EQ83" s="9">
        <v>31.719000000000001</v>
      </c>
      <c r="ER83" s="9">
        <v>21.177</v>
      </c>
      <c r="ES83" s="9">
        <v>10.541</v>
      </c>
      <c r="ET83" s="9">
        <v>22.317</v>
      </c>
      <c r="EU83" s="9">
        <v>14.805999999999999</v>
      </c>
      <c r="EV83" s="9">
        <v>7.5110000000000001</v>
      </c>
      <c r="EW83" s="9">
        <v>9.4009999999999998</v>
      </c>
      <c r="EX83" s="9">
        <v>6.3710000000000004</v>
      </c>
      <c r="EY83" s="9">
        <v>3.03</v>
      </c>
      <c r="EZ83" s="9">
        <v>26.34</v>
      </c>
      <c r="FA83" s="9">
        <v>10.465</v>
      </c>
      <c r="FB83" s="9">
        <v>15.875999999999999</v>
      </c>
      <c r="FC83" s="9">
        <v>121.05500000000001</v>
      </c>
      <c r="FD83" s="9">
        <v>62.756999999999998</v>
      </c>
      <c r="FE83" s="9">
        <v>58.298000000000002</v>
      </c>
      <c r="FF83" s="9">
        <v>38.779000000000003</v>
      </c>
      <c r="FG83" s="9">
        <v>29.933</v>
      </c>
      <c r="FH83" s="9">
        <v>8.8460000000000001</v>
      </c>
      <c r="FI83" s="9">
        <v>82.275999999999996</v>
      </c>
      <c r="FJ83" s="9">
        <v>32.823999999999998</v>
      </c>
      <c r="FK83" s="9">
        <v>49.451999999999998</v>
      </c>
      <c r="FL83" s="9">
        <v>64.144000000000005</v>
      </c>
      <c r="FM83" s="9">
        <v>46.177</v>
      </c>
      <c r="FN83" s="9">
        <v>17.966999999999999</v>
      </c>
      <c r="FO83" s="9">
        <v>93.852999999999994</v>
      </c>
      <c r="FP83" s="9">
        <v>36.296999999999997</v>
      </c>
      <c r="FQ83" s="9">
        <v>57.555999999999997</v>
      </c>
      <c r="FR83" s="9">
        <v>104.593</v>
      </c>
      <c r="FS83" s="9">
        <v>47.63</v>
      </c>
      <c r="FT83" s="9">
        <v>56.963000000000001</v>
      </c>
      <c r="FU83" s="9">
        <v>1352.489</v>
      </c>
      <c r="FV83" s="9">
        <v>728.64300000000003</v>
      </c>
      <c r="FW83" s="9">
        <v>623.84500000000003</v>
      </c>
      <c r="FX83" s="9">
        <v>921.35500000000002</v>
      </c>
      <c r="FY83" s="9">
        <v>598.85799999999995</v>
      </c>
      <c r="FZ83" s="9">
        <v>322.49700000000001</v>
      </c>
      <c r="GA83" s="9">
        <v>431.13400000000001</v>
      </c>
      <c r="GB83" s="9">
        <v>129.785</v>
      </c>
      <c r="GC83" s="9">
        <v>301.34800000000001</v>
      </c>
      <c r="GD83" s="9">
        <v>237.476</v>
      </c>
      <c r="GE83" s="9">
        <v>118.42400000000001</v>
      </c>
      <c r="GF83" s="9">
        <v>119.05200000000001</v>
      </c>
      <c r="GG83" s="9">
        <v>76.769000000000005</v>
      </c>
      <c r="GH83" s="9">
        <v>43.790999999999997</v>
      </c>
      <c r="GI83" s="9">
        <v>32.978000000000002</v>
      </c>
      <c r="GJ83" s="9">
        <v>41.884999999999998</v>
      </c>
      <c r="GK83" s="9">
        <v>28.492000000000001</v>
      </c>
      <c r="GL83" s="9">
        <v>13.393000000000001</v>
      </c>
      <c r="GM83" s="9">
        <v>34.792000000000002</v>
      </c>
      <c r="GN83" s="9">
        <v>22.561</v>
      </c>
      <c r="GO83" s="9">
        <v>12.231</v>
      </c>
      <c r="GP83" s="9">
        <v>7.093</v>
      </c>
      <c r="GQ83" s="9">
        <v>5.931</v>
      </c>
      <c r="GR83" s="9">
        <v>1.1619999999999999</v>
      </c>
      <c r="GS83" s="9">
        <v>34.883000000000003</v>
      </c>
      <c r="GT83" s="9">
        <v>15.298</v>
      </c>
      <c r="GU83" s="9">
        <v>19.585000000000001</v>
      </c>
      <c r="GV83" s="9">
        <v>191.47800000000001</v>
      </c>
      <c r="GW83" s="9">
        <v>91.608000000000004</v>
      </c>
      <c r="GX83" s="9">
        <v>99.870999999999995</v>
      </c>
      <c r="GY83" s="9">
        <v>71.033000000000001</v>
      </c>
      <c r="GZ83" s="9">
        <v>48.463000000000001</v>
      </c>
      <c r="HA83" s="9">
        <v>22.57</v>
      </c>
      <c r="HB83" s="9">
        <v>120.44499999999999</v>
      </c>
      <c r="HC83" s="9">
        <v>43.145000000000003</v>
      </c>
      <c r="HD83" s="9">
        <v>77.301000000000002</v>
      </c>
      <c r="HE83" s="9">
        <v>98.488</v>
      </c>
      <c r="HF83" s="9">
        <v>67.042000000000002</v>
      </c>
      <c r="HG83" s="9">
        <v>31.446000000000002</v>
      </c>
      <c r="HH83" s="9">
        <v>138.988</v>
      </c>
      <c r="HI83" s="9">
        <v>51.381999999999998</v>
      </c>
      <c r="HJ83" s="9">
        <v>87.605999999999995</v>
      </c>
      <c r="HK83" s="9">
        <v>155.238</v>
      </c>
      <c r="HL83" s="9">
        <v>65.706000000000003</v>
      </c>
      <c r="HM83" s="9">
        <v>89.531999999999996</v>
      </c>
      <c r="HN83" s="9">
        <v>266.55</v>
      </c>
      <c r="HO83" s="9">
        <v>140.72499999999999</v>
      </c>
      <c r="HP83" s="9">
        <v>125.825</v>
      </c>
      <c r="HQ83" s="9">
        <v>162.27199999999999</v>
      </c>
      <c r="HR83" s="9">
        <v>107.462</v>
      </c>
      <c r="HS83" s="9">
        <v>54.81</v>
      </c>
      <c r="HT83" s="9">
        <v>104.27800000000001</v>
      </c>
      <c r="HU83" s="9">
        <v>33.262999999999998</v>
      </c>
      <c r="HV83" s="9">
        <v>71.015000000000001</v>
      </c>
      <c r="HW83" s="9">
        <v>54.664000000000001</v>
      </c>
      <c r="HX83" s="9">
        <v>26.87</v>
      </c>
      <c r="HY83" s="9">
        <v>27.794</v>
      </c>
      <c r="HZ83" s="9">
        <v>22.917999999999999</v>
      </c>
      <c r="IA83" s="9">
        <v>12.743</v>
      </c>
      <c r="IB83" s="9">
        <v>10.175000000000001</v>
      </c>
      <c r="IC83" s="9">
        <v>10.432</v>
      </c>
      <c r="ID83" s="9">
        <v>6.8040000000000003</v>
      </c>
      <c r="IE83" s="9">
        <v>3.6280000000000001</v>
      </c>
      <c r="IF83" s="9">
        <v>7.5060000000000002</v>
      </c>
      <c r="IG83" s="9">
        <v>4.5650000000000004</v>
      </c>
      <c r="IH83" s="9">
        <v>2.9420000000000002</v>
      </c>
      <c r="II83" s="9">
        <v>2.9260000000000002</v>
      </c>
      <c r="IJ83" s="9">
        <v>2.2400000000000002</v>
      </c>
      <c r="IK83" s="9">
        <v>0.68600000000000005</v>
      </c>
      <c r="IL83" s="9">
        <v>12.484999999999999</v>
      </c>
      <c r="IM83" s="9">
        <v>5.9390000000000001</v>
      </c>
      <c r="IN83" s="9">
        <v>6.5469999999999997</v>
      </c>
      <c r="IO83" s="9">
        <v>39.930999999999997</v>
      </c>
      <c r="IP83" s="9">
        <v>18.704999999999998</v>
      </c>
      <c r="IQ83" s="9">
        <v>21.225999999999999</v>
      </c>
    </row>
    <row r="84" spans="1:251">
      <c r="A84" s="10">
        <v>44044</v>
      </c>
      <c r="B84" s="9">
        <v>1054.1600000000001</v>
      </c>
      <c r="C84" s="9">
        <v>1220.354</v>
      </c>
      <c r="D84" s="9">
        <v>402.30599999999998</v>
      </c>
      <c r="E84" s="9">
        <v>818.04700000000003</v>
      </c>
      <c r="F84" s="9">
        <v>728.74699999999996</v>
      </c>
      <c r="G84" s="9">
        <v>409.47</v>
      </c>
      <c r="H84" s="9">
        <v>319.27699999999999</v>
      </c>
      <c r="I84" s="9">
        <v>259.24799999999999</v>
      </c>
      <c r="J84" s="9">
        <v>160.261</v>
      </c>
      <c r="K84" s="9">
        <v>98.986000000000004</v>
      </c>
      <c r="L84" s="9">
        <v>146.529</v>
      </c>
      <c r="M84" s="9">
        <v>105.99299999999999</v>
      </c>
      <c r="N84" s="9">
        <v>40.536000000000001</v>
      </c>
      <c r="O84" s="9">
        <v>102.77500000000001</v>
      </c>
      <c r="P84" s="9">
        <v>72.510999999999996</v>
      </c>
      <c r="Q84" s="9">
        <v>30.263999999999999</v>
      </c>
      <c r="R84" s="9">
        <v>43.753999999999998</v>
      </c>
      <c r="S84" s="9">
        <v>33.481000000000002</v>
      </c>
      <c r="T84" s="9">
        <v>10.272</v>
      </c>
      <c r="U84" s="9">
        <v>112.71899999999999</v>
      </c>
      <c r="V84" s="9">
        <v>54.268000000000001</v>
      </c>
      <c r="W84" s="9">
        <v>58.45</v>
      </c>
      <c r="X84" s="9">
        <v>557.04200000000003</v>
      </c>
      <c r="Y84" s="9">
        <v>303.18799999999999</v>
      </c>
      <c r="Z84" s="9">
        <v>253.85400000000001</v>
      </c>
      <c r="AA84" s="9">
        <v>228.773</v>
      </c>
      <c r="AB84" s="9">
        <v>169.21799999999999</v>
      </c>
      <c r="AC84" s="9">
        <v>59.554000000000002</v>
      </c>
      <c r="AD84" s="9">
        <v>328.26900000000001</v>
      </c>
      <c r="AE84" s="9">
        <v>133.97</v>
      </c>
      <c r="AF84" s="9">
        <v>194.29900000000001</v>
      </c>
      <c r="AG84" s="9">
        <v>344.35199999999998</v>
      </c>
      <c r="AH84" s="9">
        <v>251.428</v>
      </c>
      <c r="AI84" s="9">
        <v>92.924000000000007</v>
      </c>
      <c r="AJ84" s="9">
        <v>384.39499999999998</v>
      </c>
      <c r="AK84" s="9">
        <v>158.042</v>
      </c>
      <c r="AL84" s="9">
        <v>226.35300000000001</v>
      </c>
      <c r="AM84" s="9">
        <v>431.04500000000002</v>
      </c>
      <c r="AN84" s="9">
        <v>206.482</v>
      </c>
      <c r="AO84" s="9">
        <v>224.56299999999999</v>
      </c>
      <c r="AP84" s="9">
        <v>3173.1849999999999</v>
      </c>
      <c r="AQ84" s="9">
        <v>1694.1590000000001</v>
      </c>
      <c r="AR84" s="9">
        <v>1479.0260000000001</v>
      </c>
      <c r="AS84" s="9">
        <v>2143.3180000000002</v>
      </c>
      <c r="AT84" s="9">
        <v>1363.453</v>
      </c>
      <c r="AU84" s="9">
        <v>779.86500000000001</v>
      </c>
      <c r="AV84" s="9">
        <v>1029.867</v>
      </c>
      <c r="AW84" s="9">
        <v>330.70600000000002</v>
      </c>
      <c r="AX84" s="9">
        <v>699.16099999999994</v>
      </c>
      <c r="AY84" s="9">
        <v>772.322</v>
      </c>
      <c r="AZ84" s="9">
        <v>437.01400000000001</v>
      </c>
      <c r="BA84" s="9">
        <v>335.30799999999999</v>
      </c>
      <c r="BB84" s="9">
        <v>416.26900000000001</v>
      </c>
      <c r="BC84" s="9">
        <v>240.40100000000001</v>
      </c>
      <c r="BD84" s="9">
        <v>175.86799999999999</v>
      </c>
      <c r="BE84" s="9">
        <v>233.983</v>
      </c>
      <c r="BF84" s="9">
        <v>173.34</v>
      </c>
      <c r="BG84" s="9">
        <v>60.643999999999998</v>
      </c>
      <c r="BH84" s="9">
        <v>187.422</v>
      </c>
      <c r="BI84" s="9">
        <v>134.05799999999999</v>
      </c>
      <c r="BJ84" s="9">
        <v>53.363</v>
      </c>
      <c r="BK84" s="9">
        <v>46.561999999999998</v>
      </c>
      <c r="BL84" s="9">
        <v>39.280999999999999</v>
      </c>
      <c r="BM84" s="9">
        <v>7.28</v>
      </c>
      <c r="BN84" s="9">
        <v>182.285</v>
      </c>
      <c r="BO84" s="9">
        <v>67.061000000000007</v>
      </c>
      <c r="BP84" s="9">
        <v>115.224</v>
      </c>
      <c r="BQ84" s="9">
        <v>473.69900000000001</v>
      </c>
      <c r="BR84" s="9">
        <v>262.846</v>
      </c>
      <c r="BS84" s="9">
        <v>210.85300000000001</v>
      </c>
      <c r="BT84" s="9">
        <v>182.923</v>
      </c>
      <c r="BU84" s="9">
        <v>146.459</v>
      </c>
      <c r="BV84" s="9">
        <v>36.463999999999999</v>
      </c>
      <c r="BW84" s="9">
        <v>290.77699999999999</v>
      </c>
      <c r="BX84" s="9">
        <v>116.387</v>
      </c>
      <c r="BY84" s="9">
        <v>174.38900000000001</v>
      </c>
      <c r="BZ84" s="9">
        <v>372.15899999999999</v>
      </c>
      <c r="CA84" s="9">
        <v>282.16199999999998</v>
      </c>
      <c r="CB84" s="9">
        <v>89.997</v>
      </c>
      <c r="CC84" s="9">
        <v>400.16300000000001</v>
      </c>
      <c r="CD84" s="9">
        <v>154.852</v>
      </c>
      <c r="CE84" s="9">
        <v>245.31100000000001</v>
      </c>
      <c r="CF84" s="9">
        <v>478.19799999999998</v>
      </c>
      <c r="CG84" s="9">
        <v>250.446</v>
      </c>
      <c r="CH84" s="9">
        <v>227.75299999999999</v>
      </c>
      <c r="CI84" s="9">
        <v>2508.9059999999999</v>
      </c>
      <c r="CJ84" s="9">
        <v>1291.6559999999999</v>
      </c>
      <c r="CK84" s="9">
        <v>1217.25</v>
      </c>
      <c r="CL84" s="9">
        <v>1687.385</v>
      </c>
      <c r="CM84" s="9">
        <v>1045.1510000000001</v>
      </c>
      <c r="CN84" s="9">
        <v>642.23500000000001</v>
      </c>
      <c r="CO84" s="9">
        <v>821.52</v>
      </c>
      <c r="CP84" s="9">
        <v>246.505</v>
      </c>
      <c r="CQ84" s="9">
        <v>575.01499999999999</v>
      </c>
      <c r="CR84" s="9">
        <v>419.54899999999998</v>
      </c>
      <c r="CS84" s="9">
        <v>236.46100000000001</v>
      </c>
      <c r="CT84" s="9">
        <v>183.08799999999999</v>
      </c>
      <c r="CU84" s="9">
        <v>150.542</v>
      </c>
      <c r="CV84" s="9">
        <v>84.632999999999996</v>
      </c>
      <c r="CW84" s="9">
        <v>65.909000000000006</v>
      </c>
      <c r="CX84" s="9">
        <v>76.3</v>
      </c>
      <c r="CY84" s="9">
        <v>53.417999999999999</v>
      </c>
      <c r="CZ84" s="9">
        <v>22.882000000000001</v>
      </c>
      <c r="DA84" s="9">
        <v>57.125</v>
      </c>
      <c r="DB84" s="9">
        <v>40.831000000000003</v>
      </c>
      <c r="DC84" s="9">
        <v>16.292999999999999</v>
      </c>
      <c r="DD84" s="9">
        <v>19.175000000000001</v>
      </c>
      <c r="DE84" s="9">
        <v>12.586</v>
      </c>
      <c r="DF84" s="9">
        <v>6.5890000000000004</v>
      </c>
      <c r="DG84" s="9">
        <v>74.242000000000004</v>
      </c>
      <c r="DH84" s="9">
        <v>31.215</v>
      </c>
      <c r="DI84" s="9">
        <v>43.027000000000001</v>
      </c>
      <c r="DJ84" s="9">
        <v>319.803</v>
      </c>
      <c r="DK84" s="9">
        <v>179.29499999999999</v>
      </c>
      <c r="DL84" s="9">
        <v>140.50700000000001</v>
      </c>
      <c r="DM84" s="9">
        <v>116.386</v>
      </c>
      <c r="DN84" s="9">
        <v>92.876999999999995</v>
      </c>
      <c r="DO84" s="9">
        <v>23.509</v>
      </c>
      <c r="DP84" s="9">
        <v>203.416</v>
      </c>
      <c r="DQ84" s="9">
        <v>86.418000000000006</v>
      </c>
      <c r="DR84" s="9">
        <v>116.998</v>
      </c>
      <c r="DS84" s="9">
        <v>175.91399999999999</v>
      </c>
      <c r="DT84" s="9">
        <v>135.24100000000001</v>
      </c>
      <c r="DU84" s="9">
        <v>40.671999999999997</v>
      </c>
      <c r="DV84" s="9">
        <v>243.636</v>
      </c>
      <c r="DW84" s="9">
        <v>101.22</v>
      </c>
      <c r="DX84" s="9">
        <v>142.416</v>
      </c>
      <c r="DY84" s="9">
        <v>260.541</v>
      </c>
      <c r="DZ84" s="9">
        <v>127.249</v>
      </c>
      <c r="EA84" s="9">
        <v>133.292</v>
      </c>
      <c r="EB84" s="9">
        <v>853.62699999999995</v>
      </c>
      <c r="EC84" s="9">
        <v>442.85700000000003</v>
      </c>
      <c r="ED84" s="9">
        <v>410.77</v>
      </c>
      <c r="EE84" s="9">
        <v>548.78700000000003</v>
      </c>
      <c r="EF84" s="9">
        <v>347.21800000000002</v>
      </c>
      <c r="EG84" s="9">
        <v>201.56899999999999</v>
      </c>
      <c r="EH84" s="9">
        <v>304.83999999999997</v>
      </c>
      <c r="EI84" s="9">
        <v>95.638999999999996</v>
      </c>
      <c r="EJ84" s="9">
        <v>209.20099999999999</v>
      </c>
      <c r="EK84" s="9">
        <v>158.922</v>
      </c>
      <c r="EL84" s="9">
        <v>82.603999999999999</v>
      </c>
      <c r="EM84" s="9">
        <v>76.317999999999998</v>
      </c>
      <c r="EN84" s="9">
        <v>53.442999999999998</v>
      </c>
      <c r="EO84" s="9">
        <v>31.091000000000001</v>
      </c>
      <c r="EP84" s="9">
        <v>22.353000000000002</v>
      </c>
      <c r="EQ84" s="9">
        <v>28.92</v>
      </c>
      <c r="ER84" s="9">
        <v>20.859000000000002</v>
      </c>
      <c r="ES84" s="9">
        <v>8.0609999999999999</v>
      </c>
      <c r="ET84" s="9">
        <v>20.529</v>
      </c>
      <c r="EU84" s="9">
        <v>14.259</v>
      </c>
      <c r="EV84" s="9">
        <v>6.27</v>
      </c>
      <c r="EW84" s="9">
        <v>8.391</v>
      </c>
      <c r="EX84" s="9">
        <v>6.6</v>
      </c>
      <c r="EY84" s="9">
        <v>1.7909999999999999</v>
      </c>
      <c r="EZ84" s="9">
        <v>24.523</v>
      </c>
      <c r="FA84" s="9">
        <v>10.231</v>
      </c>
      <c r="FB84" s="9">
        <v>14.292</v>
      </c>
      <c r="FC84" s="9">
        <v>131.21299999999999</v>
      </c>
      <c r="FD84" s="9">
        <v>66.980999999999995</v>
      </c>
      <c r="FE84" s="9">
        <v>64.230999999999995</v>
      </c>
      <c r="FF84" s="9">
        <v>43.451999999999998</v>
      </c>
      <c r="FG84" s="9">
        <v>31.654</v>
      </c>
      <c r="FH84" s="9">
        <v>11.797000000000001</v>
      </c>
      <c r="FI84" s="9">
        <v>87.760999999999996</v>
      </c>
      <c r="FJ84" s="9">
        <v>35.326999999999998</v>
      </c>
      <c r="FK84" s="9">
        <v>52.433999999999997</v>
      </c>
      <c r="FL84" s="9">
        <v>62.837000000000003</v>
      </c>
      <c r="FM84" s="9">
        <v>44.218000000000004</v>
      </c>
      <c r="FN84" s="9">
        <v>18.619</v>
      </c>
      <c r="FO84" s="9">
        <v>96.084999999999994</v>
      </c>
      <c r="FP84" s="9">
        <v>38.386000000000003</v>
      </c>
      <c r="FQ84" s="9">
        <v>57.698999999999998</v>
      </c>
      <c r="FR84" s="9">
        <v>108.29</v>
      </c>
      <c r="FS84" s="9">
        <v>49.585999999999999</v>
      </c>
      <c r="FT84" s="9">
        <v>58.704000000000001</v>
      </c>
      <c r="FU84" s="9">
        <v>1379.163</v>
      </c>
      <c r="FV84" s="9">
        <v>745.55200000000002</v>
      </c>
      <c r="FW84" s="9">
        <v>633.61099999999999</v>
      </c>
      <c r="FX84" s="9">
        <v>915.9</v>
      </c>
      <c r="FY84" s="9">
        <v>600.17100000000005</v>
      </c>
      <c r="FZ84" s="9">
        <v>315.72899999999998</v>
      </c>
      <c r="GA84" s="9">
        <v>463.26299999999998</v>
      </c>
      <c r="GB84" s="9">
        <v>145.381</v>
      </c>
      <c r="GC84" s="9">
        <v>317.88200000000001</v>
      </c>
      <c r="GD84" s="9">
        <v>234.095</v>
      </c>
      <c r="GE84" s="9">
        <v>126.105</v>
      </c>
      <c r="GF84" s="9">
        <v>107.99</v>
      </c>
      <c r="GG84" s="9">
        <v>69.463999999999999</v>
      </c>
      <c r="GH84" s="9">
        <v>39.22</v>
      </c>
      <c r="GI84" s="9">
        <v>30.244</v>
      </c>
      <c r="GJ84" s="9">
        <v>29.920999999999999</v>
      </c>
      <c r="GK84" s="9">
        <v>19.675000000000001</v>
      </c>
      <c r="GL84" s="9">
        <v>10.247</v>
      </c>
      <c r="GM84" s="9">
        <v>20.856000000000002</v>
      </c>
      <c r="GN84" s="9">
        <v>13.146000000000001</v>
      </c>
      <c r="GO84" s="9">
        <v>7.7089999999999996</v>
      </c>
      <c r="GP84" s="9">
        <v>9.0660000000000007</v>
      </c>
      <c r="GQ84" s="9">
        <v>6.5289999999999999</v>
      </c>
      <c r="GR84" s="9">
        <v>2.5369999999999999</v>
      </c>
      <c r="GS84" s="9">
        <v>39.542999999999999</v>
      </c>
      <c r="GT84" s="9">
        <v>19.545999999999999</v>
      </c>
      <c r="GU84" s="9">
        <v>19.997</v>
      </c>
      <c r="GV84" s="9">
        <v>191.15100000000001</v>
      </c>
      <c r="GW84" s="9">
        <v>100.417</v>
      </c>
      <c r="GX84" s="9">
        <v>90.733999999999995</v>
      </c>
      <c r="GY84" s="9">
        <v>69.040000000000006</v>
      </c>
      <c r="GZ84" s="9">
        <v>51.414999999999999</v>
      </c>
      <c r="HA84" s="9">
        <v>17.623999999999999</v>
      </c>
      <c r="HB84" s="9">
        <v>122.111</v>
      </c>
      <c r="HC84" s="9">
        <v>49.000999999999998</v>
      </c>
      <c r="HD84" s="9">
        <v>73.108999999999995</v>
      </c>
      <c r="HE84" s="9">
        <v>89.158000000000001</v>
      </c>
      <c r="HF84" s="9">
        <v>64.846999999999994</v>
      </c>
      <c r="HG84" s="9">
        <v>24.311</v>
      </c>
      <c r="HH84" s="9">
        <v>144.93799999999999</v>
      </c>
      <c r="HI84" s="9">
        <v>61.259</v>
      </c>
      <c r="HJ84" s="9">
        <v>83.679000000000002</v>
      </c>
      <c r="HK84" s="9">
        <v>142.96600000000001</v>
      </c>
      <c r="HL84" s="9">
        <v>62.148000000000003</v>
      </c>
      <c r="HM84" s="9">
        <v>80.819000000000003</v>
      </c>
      <c r="HN84" s="9">
        <v>269.62</v>
      </c>
      <c r="HO84" s="9">
        <v>141.92599999999999</v>
      </c>
      <c r="HP84" s="9">
        <v>127.694</v>
      </c>
      <c r="HQ84" s="9">
        <v>162.06</v>
      </c>
      <c r="HR84" s="9">
        <v>105.503</v>
      </c>
      <c r="HS84" s="9">
        <v>56.558</v>
      </c>
      <c r="HT84" s="9">
        <v>107.56</v>
      </c>
      <c r="HU84" s="9">
        <v>36.423000000000002</v>
      </c>
      <c r="HV84" s="9">
        <v>71.137</v>
      </c>
      <c r="HW84" s="9">
        <v>51.985999999999997</v>
      </c>
      <c r="HX84" s="9">
        <v>26.308</v>
      </c>
      <c r="HY84" s="9">
        <v>25.678999999999998</v>
      </c>
      <c r="HZ84" s="9">
        <v>15.853999999999999</v>
      </c>
      <c r="IA84" s="9">
        <v>8.9139999999999997</v>
      </c>
      <c r="IB84" s="9">
        <v>6.94</v>
      </c>
      <c r="IC84" s="9">
        <v>7.1820000000000004</v>
      </c>
      <c r="ID84" s="9">
        <v>4.548</v>
      </c>
      <c r="IE84" s="9">
        <v>2.6339999999999999</v>
      </c>
      <c r="IF84" s="9">
        <v>5.1429999999999998</v>
      </c>
      <c r="IG84" s="9">
        <v>2.94</v>
      </c>
      <c r="IH84" s="9">
        <v>2.202</v>
      </c>
      <c r="II84" s="9">
        <v>2.0390000000000001</v>
      </c>
      <c r="IJ84" s="9">
        <v>1.6080000000000001</v>
      </c>
      <c r="IK84" s="9">
        <v>0.43099999999999999</v>
      </c>
      <c r="IL84" s="9">
        <v>8.6720000000000006</v>
      </c>
      <c r="IM84" s="9">
        <v>4.3659999999999997</v>
      </c>
      <c r="IN84" s="9">
        <v>4.306</v>
      </c>
      <c r="IO84" s="9">
        <v>42.481000000000002</v>
      </c>
      <c r="IP84" s="9">
        <v>21.148</v>
      </c>
      <c r="IQ84" s="9">
        <v>21.332999999999998</v>
      </c>
    </row>
    <row r="85" spans="1:251">
      <c r="A85" s="10">
        <v>44075</v>
      </c>
      <c r="B85" s="9">
        <v>1069.5920000000001</v>
      </c>
      <c r="C85" s="9">
        <v>1230.5740000000001</v>
      </c>
      <c r="D85" s="9">
        <v>413.47800000000001</v>
      </c>
      <c r="E85" s="9">
        <v>817.096</v>
      </c>
      <c r="F85" s="9">
        <v>690.678</v>
      </c>
      <c r="G85" s="9">
        <v>383.755</v>
      </c>
      <c r="H85" s="9">
        <v>306.923</v>
      </c>
      <c r="I85" s="9">
        <v>227.18299999999999</v>
      </c>
      <c r="J85" s="9">
        <v>138.61199999999999</v>
      </c>
      <c r="K85" s="9">
        <v>88.570999999999998</v>
      </c>
      <c r="L85" s="9">
        <v>130.6</v>
      </c>
      <c r="M85" s="9">
        <v>90.203999999999994</v>
      </c>
      <c r="N85" s="9">
        <v>40.396000000000001</v>
      </c>
      <c r="O85" s="9">
        <v>91.981999999999999</v>
      </c>
      <c r="P85" s="9">
        <v>63.076000000000001</v>
      </c>
      <c r="Q85" s="9">
        <v>28.905999999999999</v>
      </c>
      <c r="R85" s="9">
        <v>38.618000000000002</v>
      </c>
      <c r="S85" s="9">
        <v>27.128</v>
      </c>
      <c r="T85" s="9">
        <v>11.49</v>
      </c>
      <c r="U85" s="9">
        <v>96.581999999999994</v>
      </c>
      <c r="V85" s="9">
        <v>48.406999999999996</v>
      </c>
      <c r="W85" s="9">
        <v>48.174999999999997</v>
      </c>
      <c r="X85" s="9">
        <v>542.34799999999996</v>
      </c>
      <c r="Y85" s="9">
        <v>292.03800000000001</v>
      </c>
      <c r="Z85" s="9">
        <v>250.31</v>
      </c>
      <c r="AA85" s="9">
        <v>210.68100000000001</v>
      </c>
      <c r="AB85" s="9">
        <v>149.886</v>
      </c>
      <c r="AC85" s="9">
        <v>60.793999999999997</v>
      </c>
      <c r="AD85" s="9">
        <v>331.66800000000001</v>
      </c>
      <c r="AE85" s="9">
        <v>142.15100000000001</v>
      </c>
      <c r="AF85" s="9">
        <v>189.51599999999999</v>
      </c>
      <c r="AG85" s="9">
        <v>309.57</v>
      </c>
      <c r="AH85" s="9">
        <v>218.869</v>
      </c>
      <c r="AI85" s="9">
        <v>90.700999999999993</v>
      </c>
      <c r="AJ85" s="9">
        <v>381.108</v>
      </c>
      <c r="AK85" s="9">
        <v>164.886</v>
      </c>
      <c r="AL85" s="9">
        <v>216.22200000000001</v>
      </c>
      <c r="AM85" s="9">
        <v>423.65</v>
      </c>
      <c r="AN85" s="9">
        <v>205.22800000000001</v>
      </c>
      <c r="AO85" s="9">
        <v>218.422</v>
      </c>
      <c r="AP85" s="9">
        <v>3135.654</v>
      </c>
      <c r="AQ85" s="9">
        <v>1681.3430000000001</v>
      </c>
      <c r="AR85" s="9">
        <v>1454.3109999999999</v>
      </c>
      <c r="AS85" s="9">
        <v>2140.1039999999998</v>
      </c>
      <c r="AT85" s="9">
        <v>1357.021</v>
      </c>
      <c r="AU85" s="9">
        <v>783.08299999999997</v>
      </c>
      <c r="AV85" s="9">
        <v>995.55</v>
      </c>
      <c r="AW85" s="9">
        <v>324.322</v>
      </c>
      <c r="AX85" s="9">
        <v>671.22699999999998</v>
      </c>
      <c r="AY85" s="9">
        <v>733.36800000000005</v>
      </c>
      <c r="AZ85" s="9">
        <v>425.23500000000001</v>
      </c>
      <c r="BA85" s="9">
        <v>308.13400000000001</v>
      </c>
      <c r="BB85" s="9">
        <v>403.55599999999998</v>
      </c>
      <c r="BC85" s="9">
        <v>233.65700000000001</v>
      </c>
      <c r="BD85" s="9">
        <v>169.899</v>
      </c>
      <c r="BE85" s="9">
        <v>251.19200000000001</v>
      </c>
      <c r="BF85" s="9">
        <v>178.571</v>
      </c>
      <c r="BG85" s="9">
        <v>72.620999999999995</v>
      </c>
      <c r="BH85" s="9">
        <v>211.732</v>
      </c>
      <c r="BI85" s="9">
        <v>144.09899999999999</v>
      </c>
      <c r="BJ85" s="9">
        <v>67.632999999999996</v>
      </c>
      <c r="BK85" s="9">
        <v>39.46</v>
      </c>
      <c r="BL85" s="9">
        <v>34.472000000000001</v>
      </c>
      <c r="BM85" s="9">
        <v>4.9880000000000004</v>
      </c>
      <c r="BN85" s="9">
        <v>152.364</v>
      </c>
      <c r="BO85" s="9">
        <v>55.085999999999999</v>
      </c>
      <c r="BP85" s="9">
        <v>97.278000000000006</v>
      </c>
      <c r="BQ85" s="9">
        <v>447.589</v>
      </c>
      <c r="BR85" s="9">
        <v>259.70400000000001</v>
      </c>
      <c r="BS85" s="9">
        <v>187.88499999999999</v>
      </c>
      <c r="BT85" s="9">
        <v>183.88399999999999</v>
      </c>
      <c r="BU85" s="9">
        <v>146.73500000000001</v>
      </c>
      <c r="BV85" s="9">
        <v>37.148000000000003</v>
      </c>
      <c r="BW85" s="9">
        <v>263.70499999999998</v>
      </c>
      <c r="BX85" s="9">
        <v>112.96899999999999</v>
      </c>
      <c r="BY85" s="9">
        <v>150.73599999999999</v>
      </c>
      <c r="BZ85" s="9">
        <v>380.572</v>
      </c>
      <c r="CA85" s="9">
        <v>278.98</v>
      </c>
      <c r="CB85" s="9">
        <v>101.592</v>
      </c>
      <c r="CC85" s="9">
        <v>352.79599999999999</v>
      </c>
      <c r="CD85" s="9">
        <v>146.25399999999999</v>
      </c>
      <c r="CE85" s="9">
        <v>206.542</v>
      </c>
      <c r="CF85" s="9">
        <v>475.43700000000001</v>
      </c>
      <c r="CG85" s="9">
        <v>257.06799999999998</v>
      </c>
      <c r="CH85" s="9">
        <v>218.369</v>
      </c>
      <c r="CI85" s="9">
        <v>2536.1640000000002</v>
      </c>
      <c r="CJ85" s="9">
        <v>1307.788</v>
      </c>
      <c r="CK85" s="9">
        <v>1228.376</v>
      </c>
      <c r="CL85" s="9">
        <v>1687.0989999999999</v>
      </c>
      <c r="CM85" s="9">
        <v>1035.5160000000001</v>
      </c>
      <c r="CN85" s="9">
        <v>651.58299999999997</v>
      </c>
      <c r="CO85" s="9">
        <v>849.06500000000005</v>
      </c>
      <c r="CP85" s="9">
        <v>272.27199999999999</v>
      </c>
      <c r="CQ85" s="9">
        <v>576.79200000000003</v>
      </c>
      <c r="CR85" s="9">
        <v>430.65199999999999</v>
      </c>
      <c r="CS85" s="9">
        <v>239.85</v>
      </c>
      <c r="CT85" s="9">
        <v>190.80199999999999</v>
      </c>
      <c r="CU85" s="9">
        <v>136.94399999999999</v>
      </c>
      <c r="CV85" s="9">
        <v>80.429000000000002</v>
      </c>
      <c r="CW85" s="9">
        <v>56.515999999999998</v>
      </c>
      <c r="CX85" s="9">
        <v>73.272999999999996</v>
      </c>
      <c r="CY85" s="9">
        <v>53.46</v>
      </c>
      <c r="CZ85" s="9">
        <v>19.814</v>
      </c>
      <c r="DA85" s="9">
        <v>52.9</v>
      </c>
      <c r="DB85" s="9">
        <v>37.545999999999999</v>
      </c>
      <c r="DC85" s="9">
        <v>15.355</v>
      </c>
      <c r="DD85" s="9">
        <v>20.373000000000001</v>
      </c>
      <c r="DE85" s="9">
        <v>15.914</v>
      </c>
      <c r="DF85" s="9">
        <v>4.4589999999999996</v>
      </c>
      <c r="DG85" s="9">
        <v>63.670999999999999</v>
      </c>
      <c r="DH85" s="9">
        <v>26.969000000000001</v>
      </c>
      <c r="DI85" s="9">
        <v>36.701999999999998</v>
      </c>
      <c r="DJ85" s="9">
        <v>346.06</v>
      </c>
      <c r="DK85" s="9">
        <v>186.727</v>
      </c>
      <c r="DL85" s="9">
        <v>159.333</v>
      </c>
      <c r="DM85" s="9">
        <v>122.017</v>
      </c>
      <c r="DN85" s="9">
        <v>92.367000000000004</v>
      </c>
      <c r="DO85" s="9">
        <v>29.65</v>
      </c>
      <c r="DP85" s="9">
        <v>224.04400000000001</v>
      </c>
      <c r="DQ85" s="9">
        <v>94.36</v>
      </c>
      <c r="DR85" s="9">
        <v>129.684</v>
      </c>
      <c r="DS85" s="9">
        <v>173.41200000000001</v>
      </c>
      <c r="DT85" s="9">
        <v>130.75299999999999</v>
      </c>
      <c r="DU85" s="9">
        <v>42.658999999999999</v>
      </c>
      <c r="DV85" s="9">
        <v>257.24</v>
      </c>
      <c r="DW85" s="9">
        <v>109.09699999999999</v>
      </c>
      <c r="DX85" s="9">
        <v>148.143</v>
      </c>
      <c r="DY85" s="9">
        <v>276.94400000000002</v>
      </c>
      <c r="DZ85" s="9">
        <v>131.90600000000001</v>
      </c>
      <c r="EA85" s="9">
        <v>145.03800000000001</v>
      </c>
      <c r="EB85" s="9">
        <v>859.97699999999998</v>
      </c>
      <c r="EC85" s="9">
        <v>447.803</v>
      </c>
      <c r="ED85" s="9">
        <v>412.17399999999998</v>
      </c>
      <c r="EE85" s="9">
        <v>545.28</v>
      </c>
      <c r="EF85" s="9">
        <v>347.85399999999998</v>
      </c>
      <c r="EG85" s="9">
        <v>197.42599999999999</v>
      </c>
      <c r="EH85" s="9">
        <v>314.697</v>
      </c>
      <c r="EI85" s="9">
        <v>99.948999999999998</v>
      </c>
      <c r="EJ85" s="9">
        <v>214.74799999999999</v>
      </c>
      <c r="EK85" s="9">
        <v>139.97800000000001</v>
      </c>
      <c r="EL85" s="9">
        <v>71.022000000000006</v>
      </c>
      <c r="EM85" s="9">
        <v>68.956999999999994</v>
      </c>
      <c r="EN85" s="9">
        <v>42.533000000000001</v>
      </c>
      <c r="EO85" s="9">
        <v>23.43</v>
      </c>
      <c r="EP85" s="9">
        <v>19.103000000000002</v>
      </c>
      <c r="EQ85" s="9">
        <v>19.544</v>
      </c>
      <c r="ER85" s="9">
        <v>13.034000000000001</v>
      </c>
      <c r="ES85" s="9">
        <v>6.51</v>
      </c>
      <c r="ET85" s="9">
        <v>15.882</v>
      </c>
      <c r="EU85" s="9">
        <v>10.673999999999999</v>
      </c>
      <c r="EV85" s="9">
        <v>5.2069999999999999</v>
      </c>
      <c r="EW85" s="9">
        <v>3.6619999999999999</v>
      </c>
      <c r="EX85" s="9">
        <v>2.36</v>
      </c>
      <c r="EY85" s="9">
        <v>1.302</v>
      </c>
      <c r="EZ85" s="9">
        <v>22.989000000000001</v>
      </c>
      <c r="FA85" s="9">
        <v>10.396000000000001</v>
      </c>
      <c r="FB85" s="9">
        <v>12.593</v>
      </c>
      <c r="FC85" s="9">
        <v>112.845</v>
      </c>
      <c r="FD85" s="9">
        <v>56.204999999999998</v>
      </c>
      <c r="FE85" s="9">
        <v>56.639000000000003</v>
      </c>
      <c r="FF85" s="9">
        <v>30.222000000000001</v>
      </c>
      <c r="FG85" s="9">
        <v>20.888999999999999</v>
      </c>
      <c r="FH85" s="9">
        <v>9.3330000000000002</v>
      </c>
      <c r="FI85" s="9">
        <v>82.623000000000005</v>
      </c>
      <c r="FJ85" s="9">
        <v>35.316000000000003</v>
      </c>
      <c r="FK85" s="9">
        <v>47.307000000000002</v>
      </c>
      <c r="FL85" s="9">
        <v>45.512999999999998</v>
      </c>
      <c r="FM85" s="9">
        <v>30.965</v>
      </c>
      <c r="FN85" s="9">
        <v>14.548999999999999</v>
      </c>
      <c r="FO85" s="9">
        <v>94.465000000000003</v>
      </c>
      <c r="FP85" s="9">
        <v>40.057000000000002</v>
      </c>
      <c r="FQ85" s="9">
        <v>54.408000000000001</v>
      </c>
      <c r="FR85" s="9">
        <v>98.504999999999995</v>
      </c>
      <c r="FS85" s="9">
        <v>45.991</v>
      </c>
      <c r="FT85" s="9">
        <v>52.514000000000003</v>
      </c>
      <c r="FU85" s="9">
        <v>1382.2560000000001</v>
      </c>
      <c r="FV85" s="9">
        <v>741.51300000000003</v>
      </c>
      <c r="FW85" s="9">
        <v>640.74300000000005</v>
      </c>
      <c r="FX85" s="9">
        <v>916.54300000000001</v>
      </c>
      <c r="FY85" s="9">
        <v>607.92200000000003</v>
      </c>
      <c r="FZ85" s="9">
        <v>308.62099999999998</v>
      </c>
      <c r="GA85" s="9">
        <v>465.71300000000002</v>
      </c>
      <c r="GB85" s="9">
        <v>133.59100000000001</v>
      </c>
      <c r="GC85" s="9">
        <v>332.12099999999998</v>
      </c>
      <c r="GD85" s="9">
        <v>212.14</v>
      </c>
      <c r="GE85" s="9">
        <v>112.236</v>
      </c>
      <c r="GF85" s="9">
        <v>99.903999999999996</v>
      </c>
      <c r="GG85" s="9">
        <v>60.954000000000001</v>
      </c>
      <c r="GH85" s="9">
        <v>33.095999999999997</v>
      </c>
      <c r="GI85" s="9">
        <v>27.859000000000002</v>
      </c>
      <c r="GJ85" s="9">
        <v>27.341000000000001</v>
      </c>
      <c r="GK85" s="9">
        <v>19.529</v>
      </c>
      <c r="GL85" s="9">
        <v>7.8109999999999999</v>
      </c>
      <c r="GM85" s="9">
        <v>16.814</v>
      </c>
      <c r="GN85" s="9">
        <v>11.048</v>
      </c>
      <c r="GO85" s="9">
        <v>5.7649999999999997</v>
      </c>
      <c r="GP85" s="9">
        <v>10.526999999999999</v>
      </c>
      <c r="GQ85" s="9">
        <v>8.4809999999999999</v>
      </c>
      <c r="GR85" s="9">
        <v>2.0459999999999998</v>
      </c>
      <c r="GS85" s="9">
        <v>33.613999999999997</v>
      </c>
      <c r="GT85" s="9">
        <v>13.566000000000001</v>
      </c>
      <c r="GU85" s="9">
        <v>20.047000000000001</v>
      </c>
      <c r="GV85" s="9">
        <v>175.77600000000001</v>
      </c>
      <c r="GW85" s="9">
        <v>90.62</v>
      </c>
      <c r="GX85" s="9">
        <v>85.156000000000006</v>
      </c>
      <c r="GY85" s="9">
        <v>61.319000000000003</v>
      </c>
      <c r="GZ85" s="9">
        <v>44.905000000000001</v>
      </c>
      <c r="HA85" s="9">
        <v>16.414000000000001</v>
      </c>
      <c r="HB85" s="9">
        <v>114.45699999999999</v>
      </c>
      <c r="HC85" s="9">
        <v>45.715000000000003</v>
      </c>
      <c r="HD85" s="9">
        <v>68.742999999999995</v>
      </c>
      <c r="HE85" s="9">
        <v>80.998999999999995</v>
      </c>
      <c r="HF85" s="9">
        <v>58.835999999999999</v>
      </c>
      <c r="HG85" s="9">
        <v>22.163</v>
      </c>
      <c r="HH85" s="9">
        <v>131.142</v>
      </c>
      <c r="HI85" s="9">
        <v>53.4</v>
      </c>
      <c r="HJ85" s="9">
        <v>77.742000000000004</v>
      </c>
      <c r="HK85" s="9">
        <v>131.27099999999999</v>
      </c>
      <c r="HL85" s="9">
        <v>56.762999999999998</v>
      </c>
      <c r="HM85" s="9">
        <v>74.507999999999996</v>
      </c>
      <c r="HN85" s="9">
        <v>265.93599999999998</v>
      </c>
      <c r="HO85" s="9">
        <v>140.18899999999999</v>
      </c>
      <c r="HP85" s="9">
        <v>125.747</v>
      </c>
      <c r="HQ85" s="9">
        <v>161.999</v>
      </c>
      <c r="HR85" s="9">
        <v>105.413</v>
      </c>
      <c r="HS85" s="9">
        <v>56.585999999999999</v>
      </c>
      <c r="HT85" s="9">
        <v>103.937</v>
      </c>
      <c r="HU85" s="9">
        <v>34.776000000000003</v>
      </c>
      <c r="HV85" s="9">
        <v>69.161000000000001</v>
      </c>
      <c r="HW85" s="9">
        <v>46.752000000000002</v>
      </c>
      <c r="HX85" s="9">
        <v>25.356000000000002</v>
      </c>
      <c r="HY85" s="9">
        <v>21.395</v>
      </c>
      <c r="HZ85" s="9">
        <v>14.561999999999999</v>
      </c>
      <c r="IA85" s="9">
        <v>7.71</v>
      </c>
      <c r="IB85" s="9">
        <v>6.8520000000000003</v>
      </c>
      <c r="IC85" s="9">
        <v>5.67</v>
      </c>
      <c r="ID85" s="9">
        <v>3.9180000000000001</v>
      </c>
      <c r="IE85" s="9">
        <v>1.752</v>
      </c>
      <c r="IF85" s="9">
        <v>3.9790000000000001</v>
      </c>
      <c r="IG85" s="9">
        <v>2.7440000000000002</v>
      </c>
      <c r="IH85" s="9">
        <v>1.2350000000000001</v>
      </c>
      <c r="II85" s="9">
        <v>1.6910000000000001</v>
      </c>
      <c r="IJ85" s="9">
        <v>1.1739999999999999</v>
      </c>
      <c r="IK85" s="9">
        <v>0.51700000000000002</v>
      </c>
      <c r="IL85" s="9">
        <v>8.8919999999999995</v>
      </c>
      <c r="IM85" s="9">
        <v>3.7919999999999998</v>
      </c>
      <c r="IN85" s="9">
        <v>5.101</v>
      </c>
      <c r="IO85" s="9">
        <v>39.095999999999997</v>
      </c>
      <c r="IP85" s="9">
        <v>21.155000000000001</v>
      </c>
      <c r="IQ85" s="9">
        <v>17.940999999999999</v>
      </c>
    </row>
    <row r="86" spans="1:251">
      <c r="A86" s="10">
        <v>44105</v>
      </c>
      <c r="B86" s="9">
        <v>1062.9169999999999</v>
      </c>
      <c r="C86" s="9">
        <v>1257.884</v>
      </c>
      <c r="D86" s="9">
        <v>422.46600000000001</v>
      </c>
      <c r="E86" s="9">
        <v>835.41800000000001</v>
      </c>
      <c r="F86" s="9">
        <v>642.59199999999998</v>
      </c>
      <c r="G86" s="9">
        <v>348.16800000000001</v>
      </c>
      <c r="H86" s="9">
        <v>294.42399999999998</v>
      </c>
      <c r="I86" s="9">
        <v>177.11099999999999</v>
      </c>
      <c r="J86" s="9">
        <v>109.953</v>
      </c>
      <c r="K86" s="9">
        <v>67.158000000000001</v>
      </c>
      <c r="L86" s="9">
        <v>94.045000000000002</v>
      </c>
      <c r="M86" s="9">
        <v>73.477999999999994</v>
      </c>
      <c r="N86" s="9">
        <v>20.567</v>
      </c>
      <c r="O86" s="9">
        <v>71.498000000000005</v>
      </c>
      <c r="P86" s="9">
        <v>53.284999999999997</v>
      </c>
      <c r="Q86" s="9">
        <v>18.213000000000001</v>
      </c>
      <c r="R86" s="9">
        <v>22.545999999999999</v>
      </c>
      <c r="S86" s="9">
        <v>20.192</v>
      </c>
      <c r="T86" s="9">
        <v>2.3540000000000001</v>
      </c>
      <c r="U86" s="9">
        <v>83.066000000000003</v>
      </c>
      <c r="V86" s="9">
        <v>36.475000000000001</v>
      </c>
      <c r="W86" s="9">
        <v>46.591000000000001</v>
      </c>
      <c r="X86" s="9">
        <v>535.68299999999999</v>
      </c>
      <c r="Y86" s="9">
        <v>280.68599999999998</v>
      </c>
      <c r="Z86" s="9">
        <v>254.99700000000001</v>
      </c>
      <c r="AA86" s="9">
        <v>212.81299999999999</v>
      </c>
      <c r="AB86" s="9">
        <v>150.43</v>
      </c>
      <c r="AC86" s="9">
        <v>62.383000000000003</v>
      </c>
      <c r="AD86" s="9">
        <v>322.87099999999998</v>
      </c>
      <c r="AE86" s="9">
        <v>130.256</v>
      </c>
      <c r="AF86" s="9">
        <v>192.614</v>
      </c>
      <c r="AG86" s="9">
        <v>277.387</v>
      </c>
      <c r="AH86" s="9">
        <v>200.36</v>
      </c>
      <c r="AI86" s="9">
        <v>77.027000000000001</v>
      </c>
      <c r="AJ86" s="9">
        <v>365.20499999999998</v>
      </c>
      <c r="AK86" s="9">
        <v>147.80799999999999</v>
      </c>
      <c r="AL86" s="9">
        <v>217.398</v>
      </c>
      <c r="AM86" s="9">
        <v>394.36900000000003</v>
      </c>
      <c r="AN86" s="9">
        <v>183.542</v>
      </c>
      <c r="AO86" s="9">
        <v>210.827</v>
      </c>
      <c r="AP86" s="9">
        <v>3218.701</v>
      </c>
      <c r="AQ86" s="9">
        <v>1740.548</v>
      </c>
      <c r="AR86" s="9">
        <v>1478.152</v>
      </c>
      <c r="AS86" s="9">
        <v>2188.7649999999999</v>
      </c>
      <c r="AT86" s="9">
        <v>1407.212</v>
      </c>
      <c r="AU86" s="9">
        <v>781.55399999999997</v>
      </c>
      <c r="AV86" s="9">
        <v>1029.9349999999999</v>
      </c>
      <c r="AW86" s="9">
        <v>333.33600000000001</v>
      </c>
      <c r="AX86" s="9">
        <v>696.59900000000005</v>
      </c>
      <c r="AY86" s="9">
        <v>679.33299999999997</v>
      </c>
      <c r="AZ86" s="9">
        <v>381.84199999999998</v>
      </c>
      <c r="BA86" s="9">
        <v>297.49200000000002</v>
      </c>
      <c r="BB86" s="9">
        <v>292.733</v>
      </c>
      <c r="BC86" s="9">
        <v>176.70699999999999</v>
      </c>
      <c r="BD86" s="9">
        <v>116.02500000000001</v>
      </c>
      <c r="BE86" s="9">
        <v>178.24600000000001</v>
      </c>
      <c r="BF86" s="9">
        <v>127.12</v>
      </c>
      <c r="BG86" s="9">
        <v>51.125</v>
      </c>
      <c r="BH86" s="9">
        <v>145.672</v>
      </c>
      <c r="BI86" s="9">
        <v>100.184</v>
      </c>
      <c r="BJ86" s="9">
        <v>45.488</v>
      </c>
      <c r="BK86" s="9">
        <v>32.573</v>
      </c>
      <c r="BL86" s="9">
        <v>26.936</v>
      </c>
      <c r="BM86" s="9">
        <v>5.6369999999999996</v>
      </c>
      <c r="BN86" s="9">
        <v>114.48699999999999</v>
      </c>
      <c r="BO86" s="9">
        <v>49.587000000000003</v>
      </c>
      <c r="BP86" s="9">
        <v>64.900000000000006</v>
      </c>
      <c r="BQ86" s="9">
        <v>494.14299999999997</v>
      </c>
      <c r="BR86" s="9">
        <v>266.17500000000001</v>
      </c>
      <c r="BS86" s="9">
        <v>227.96799999999999</v>
      </c>
      <c r="BT86" s="9">
        <v>204.83500000000001</v>
      </c>
      <c r="BU86" s="9">
        <v>156.13999999999999</v>
      </c>
      <c r="BV86" s="9">
        <v>48.695</v>
      </c>
      <c r="BW86" s="9">
        <v>289.30799999999999</v>
      </c>
      <c r="BX86" s="9">
        <v>110.035</v>
      </c>
      <c r="BY86" s="9">
        <v>179.27199999999999</v>
      </c>
      <c r="BZ86" s="9">
        <v>328.82400000000001</v>
      </c>
      <c r="CA86" s="9">
        <v>240.57499999999999</v>
      </c>
      <c r="CB86" s="9">
        <v>88.248999999999995</v>
      </c>
      <c r="CC86" s="9">
        <v>350.51</v>
      </c>
      <c r="CD86" s="9">
        <v>141.26599999999999</v>
      </c>
      <c r="CE86" s="9">
        <v>209.24299999999999</v>
      </c>
      <c r="CF86" s="9">
        <v>434.98</v>
      </c>
      <c r="CG86" s="9">
        <v>210.22</v>
      </c>
      <c r="CH86" s="9">
        <v>224.76</v>
      </c>
      <c r="CI86" s="9">
        <v>2569.6619999999998</v>
      </c>
      <c r="CJ86" s="9">
        <v>1332.5329999999999</v>
      </c>
      <c r="CK86" s="9">
        <v>1237.1300000000001</v>
      </c>
      <c r="CL86" s="9">
        <v>1710.1389999999999</v>
      </c>
      <c r="CM86" s="9">
        <v>1066.665</v>
      </c>
      <c r="CN86" s="9">
        <v>643.47500000000002</v>
      </c>
      <c r="CO86" s="9">
        <v>859.52300000000002</v>
      </c>
      <c r="CP86" s="9">
        <v>265.86799999999999</v>
      </c>
      <c r="CQ86" s="9">
        <v>593.65499999999997</v>
      </c>
      <c r="CR86" s="9">
        <v>384.04899999999998</v>
      </c>
      <c r="CS86" s="9">
        <v>204.678</v>
      </c>
      <c r="CT86" s="9">
        <v>179.37100000000001</v>
      </c>
      <c r="CU86" s="9">
        <v>102.254</v>
      </c>
      <c r="CV86" s="9">
        <v>58.057000000000002</v>
      </c>
      <c r="CW86" s="9">
        <v>44.197000000000003</v>
      </c>
      <c r="CX86" s="9">
        <v>49.802</v>
      </c>
      <c r="CY86" s="9">
        <v>35.497999999999998</v>
      </c>
      <c r="CZ86" s="9">
        <v>14.304</v>
      </c>
      <c r="DA86" s="9">
        <v>40.127000000000002</v>
      </c>
      <c r="DB86" s="9">
        <v>28.888999999999999</v>
      </c>
      <c r="DC86" s="9">
        <v>11.238</v>
      </c>
      <c r="DD86" s="9">
        <v>9.6739999999999995</v>
      </c>
      <c r="DE86" s="9">
        <v>6.609</v>
      </c>
      <c r="DF86" s="9">
        <v>3.0659999999999998</v>
      </c>
      <c r="DG86" s="9">
        <v>52.453000000000003</v>
      </c>
      <c r="DH86" s="9">
        <v>22.559000000000001</v>
      </c>
      <c r="DI86" s="9">
        <v>29.893999999999998</v>
      </c>
      <c r="DJ86" s="9">
        <v>324.58499999999998</v>
      </c>
      <c r="DK86" s="9">
        <v>172.85499999999999</v>
      </c>
      <c r="DL86" s="9">
        <v>151.72999999999999</v>
      </c>
      <c r="DM86" s="9">
        <v>120.193</v>
      </c>
      <c r="DN86" s="9">
        <v>90.938999999999993</v>
      </c>
      <c r="DO86" s="9">
        <v>29.254000000000001</v>
      </c>
      <c r="DP86" s="9">
        <v>204.393</v>
      </c>
      <c r="DQ86" s="9">
        <v>81.917000000000002</v>
      </c>
      <c r="DR86" s="9">
        <v>122.476</v>
      </c>
      <c r="DS86" s="9">
        <v>154.91800000000001</v>
      </c>
      <c r="DT86" s="9">
        <v>114.919</v>
      </c>
      <c r="DU86" s="9">
        <v>39.997999999999998</v>
      </c>
      <c r="DV86" s="9">
        <v>229.131</v>
      </c>
      <c r="DW86" s="9">
        <v>89.759</v>
      </c>
      <c r="DX86" s="9">
        <v>139.37299999999999</v>
      </c>
      <c r="DY86" s="9">
        <v>244.52</v>
      </c>
      <c r="DZ86" s="9">
        <v>110.806</v>
      </c>
      <c r="EA86" s="9">
        <v>133.714</v>
      </c>
      <c r="EB86" s="9">
        <v>864.26700000000005</v>
      </c>
      <c r="EC86" s="9">
        <v>455.33</v>
      </c>
      <c r="ED86" s="9">
        <v>408.93700000000001</v>
      </c>
      <c r="EE86" s="9">
        <v>554.923</v>
      </c>
      <c r="EF86" s="9">
        <v>353.17399999999998</v>
      </c>
      <c r="EG86" s="9">
        <v>201.749</v>
      </c>
      <c r="EH86" s="9">
        <v>309.34300000000002</v>
      </c>
      <c r="EI86" s="9">
        <v>102.155</v>
      </c>
      <c r="EJ86" s="9">
        <v>207.18799999999999</v>
      </c>
      <c r="EK86" s="9">
        <v>131.536</v>
      </c>
      <c r="EL86" s="9">
        <v>66.480999999999995</v>
      </c>
      <c r="EM86" s="9">
        <v>65.055000000000007</v>
      </c>
      <c r="EN86" s="9">
        <v>34.225000000000001</v>
      </c>
      <c r="EO86" s="9">
        <v>21.129000000000001</v>
      </c>
      <c r="EP86" s="9">
        <v>13.095000000000001</v>
      </c>
      <c r="EQ86" s="9">
        <v>12.028</v>
      </c>
      <c r="ER86" s="9">
        <v>9.3559999999999999</v>
      </c>
      <c r="ES86" s="9">
        <v>2.6720000000000002</v>
      </c>
      <c r="ET86" s="9">
        <v>9.0549999999999997</v>
      </c>
      <c r="EU86" s="9">
        <v>7.32</v>
      </c>
      <c r="EV86" s="9">
        <v>1.7350000000000001</v>
      </c>
      <c r="EW86" s="9">
        <v>2.9729999999999999</v>
      </c>
      <c r="EX86" s="9">
        <v>2.036</v>
      </c>
      <c r="EY86" s="9">
        <v>0.93700000000000006</v>
      </c>
      <c r="EZ86" s="9">
        <v>22.196999999999999</v>
      </c>
      <c r="FA86" s="9">
        <v>11.773999999999999</v>
      </c>
      <c r="FB86" s="9">
        <v>10.423</v>
      </c>
      <c r="FC86" s="9">
        <v>112.17400000000001</v>
      </c>
      <c r="FD86" s="9">
        <v>54.308999999999997</v>
      </c>
      <c r="FE86" s="9">
        <v>57.866</v>
      </c>
      <c r="FF86" s="9">
        <v>32.238</v>
      </c>
      <c r="FG86" s="9">
        <v>23.701000000000001</v>
      </c>
      <c r="FH86" s="9">
        <v>8.5370000000000008</v>
      </c>
      <c r="FI86" s="9">
        <v>79.936000000000007</v>
      </c>
      <c r="FJ86" s="9">
        <v>30.608000000000001</v>
      </c>
      <c r="FK86" s="9">
        <v>49.328000000000003</v>
      </c>
      <c r="FL86" s="9">
        <v>40.954000000000001</v>
      </c>
      <c r="FM86" s="9">
        <v>30.085000000000001</v>
      </c>
      <c r="FN86" s="9">
        <v>10.869</v>
      </c>
      <c r="FO86" s="9">
        <v>90.581999999999994</v>
      </c>
      <c r="FP86" s="9">
        <v>36.396000000000001</v>
      </c>
      <c r="FQ86" s="9">
        <v>54.186</v>
      </c>
      <c r="FR86" s="9">
        <v>88.991</v>
      </c>
      <c r="FS86" s="9">
        <v>37.927999999999997</v>
      </c>
      <c r="FT86" s="9">
        <v>51.063000000000002</v>
      </c>
      <c r="FU86" s="9">
        <v>1402.0989999999999</v>
      </c>
      <c r="FV86" s="9">
        <v>751.35199999999998</v>
      </c>
      <c r="FW86" s="9">
        <v>650.74699999999996</v>
      </c>
      <c r="FX86" s="9">
        <v>933.04300000000001</v>
      </c>
      <c r="FY86" s="9">
        <v>622.596</v>
      </c>
      <c r="FZ86" s="9">
        <v>310.447</v>
      </c>
      <c r="GA86" s="9">
        <v>469.05599999999998</v>
      </c>
      <c r="GB86" s="9">
        <v>128.756</v>
      </c>
      <c r="GC86" s="9">
        <v>340.3</v>
      </c>
      <c r="GD86" s="9">
        <v>206.93</v>
      </c>
      <c r="GE86" s="9">
        <v>106.381</v>
      </c>
      <c r="GF86" s="9">
        <v>100.54900000000001</v>
      </c>
      <c r="GG86" s="9">
        <v>38.57</v>
      </c>
      <c r="GH86" s="9">
        <v>21.834</v>
      </c>
      <c r="GI86" s="9">
        <v>16.736000000000001</v>
      </c>
      <c r="GJ86" s="9">
        <v>17.09</v>
      </c>
      <c r="GK86" s="9">
        <v>14.317</v>
      </c>
      <c r="GL86" s="9">
        <v>2.774</v>
      </c>
      <c r="GM86" s="9">
        <v>10.596</v>
      </c>
      <c r="GN86" s="9">
        <v>9.0830000000000002</v>
      </c>
      <c r="GO86" s="9">
        <v>1.5129999999999999</v>
      </c>
      <c r="GP86" s="9">
        <v>6.4939999999999998</v>
      </c>
      <c r="GQ86" s="9">
        <v>5.234</v>
      </c>
      <c r="GR86" s="9">
        <v>1.2609999999999999</v>
      </c>
      <c r="GS86" s="9">
        <v>21.478999999999999</v>
      </c>
      <c r="GT86" s="9">
        <v>7.5170000000000003</v>
      </c>
      <c r="GU86" s="9">
        <v>13.962</v>
      </c>
      <c r="GV86" s="9">
        <v>185.46</v>
      </c>
      <c r="GW86" s="9">
        <v>94.040999999999997</v>
      </c>
      <c r="GX86" s="9">
        <v>91.418999999999997</v>
      </c>
      <c r="GY86" s="9">
        <v>75.837999999999994</v>
      </c>
      <c r="GZ86" s="9">
        <v>55.454999999999998</v>
      </c>
      <c r="HA86" s="9">
        <v>20.384</v>
      </c>
      <c r="HB86" s="9">
        <v>109.622</v>
      </c>
      <c r="HC86" s="9">
        <v>38.585999999999999</v>
      </c>
      <c r="HD86" s="9">
        <v>71.036000000000001</v>
      </c>
      <c r="HE86" s="9">
        <v>85.608000000000004</v>
      </c>
      <c r="HF86" s="9">
        <v>63.704999999999998</v>
      </c>
      <c r="HG86" s="9">
        <v>21.902999999999999</v>
      </c>
      <c r="HH86" s="9">
        <v>121.322</v>
      </c>
      <c r="HI86" s="9">
        <v>42.676000000000002</v>
      </c>
      <c r="HJ86" s="9">
        <v>78.646000000000001</v>
      </c>
      <c r="HK86" s="9">
        <v>120.218</v>
      </c>
      <c r="HL86" s="9">
        <v>47.668999999999997</v>
      </c>
      <c r="HM86" s="9">
        <v>72.549000000000007</v>
      </c>
      <c r="HN86" s="9">
        <v>266.12400000000002</v>
      </c>
      <c r="HO86" s="9">
        <v>141.57300000000001</v>
      </c>
      <c r="HP86" s="9">
        <v>124.551</v>
      </c>
      <c r="HQ86" s="9">
        <v>162.321</v>
      </c>
      <c r="HR86" s="9">
        <v>106.839</v>
      </c>
      <c r="HS86" s="9">
        <v>55.481999999999999</v>
      </c>
      <c r="HT86" s="9">
        <v>103.803</v>
      </c>
      <c r="HU86" s="9">
        <v>34.732999999999997</v>
      </c>
      <c r="HV86" s="9">
        <v>69.069000000000003</v>
      </c>
      <c r="HW86" s="9">
        <v>45.076999999999998</v>
      </c>
      <c r="HX86" s="9">
        <v>23.847000000000001</v>
      </c>
      <c r="HY86" s="9">
        <v>21.23</v>
      </c>
      <c r="HZ86" s="9">
        <v>9.8109999999999999</v>
      </c>
      <c r="IA86" s="9">
        <v>5.4340000000000002</v>
      </c>
      <c r="IB86" s="9">
        <v>4.3769999999999998</v>
      </c>
      <c r="IC86" s="9">
        <v>3.6360000000000001</v>
      </c>
      <c r="ID86" s="9">
        <v>2.218</v>
      </c>
      <c r="IE86" s="9">
        <v>1.417</v>
      </c>
      <c r="IF86" s="9">
        <v>3.1829999999999998</v>
      </c>
      <c r="IG86" s="9">
        <v>1.944</v>
      </c>
      <c r="IH86" s="9">
        <v>1.24</v>
      </c>
      <c r="II86" s="9">
        <v>0.45200000000000001</v>
      </c>
      <c r="IJ86" s="9">
        <v>0.27400000000000002</v>
      </c>
      <c r="IK86" s="9">
        <v>0.17799999999999999</v>
      </c>
      <c r="IL86" s="9">
        <v>6.1760000000000002</v>
      </c>
      <c r="IM86" s="9">
        <v>3.2160000000000002</v>
      </c>
      <c r="IN86" s="9">
        <v>2.96</v>
      </c>
      <c r="IO86" s="9">
        <v>39.146000000000001</v>
      </c>
      <c r="IP86" s="9">
        <v>20.652999999999999</v>
      </c>
      <c r="IQ86" s="9">
        <v>18.492999999999999</v>
      </c>
    </row>
    <row r="87" spans="1:251">
      <c r="A87" s="10">
        <v>44136</v>
      </c>
      <c r="B87" s="9">
        <v>1098.3340000000001</v>
      </c>
      <c r="C87" s="9">
        <v>1232.4580000000001</v>
      </c>
      <c r="D87" s="9">
        <v>424.20100000000002</v>
      </c>
      <c r="E87" s="9">
        <v>808.25699999999995</v>
      </c>
      <c r="F87" s="9">
        <v>636.66899999999998</v>
      </c>
      <c r="G87" s="9">
        <v>349.12700000000001</v>
      </c>
      <c r="H87" s="9">
        <v>287.54199999999997</v>
      </c>
      <c r="I87" s="9">
        <v>160.13200000000001</v>
      </c>
      <c r="J87" s="9">
        <v>97.444999999999993</v>
      </c>
      <c r="K87" s="9">
        <v>62.686999999999998</v>
      </c>
      <c r="L87" s="9">
        <v>86.661000000000001</v>
      </c>
      <c r="M87" s="9">
        <v>66.253</v>
      </c>
      <c r="N87" s="9">
        <v>20.408000000000001</v>
      </c>
      <c r="O87" s="9">
        <v>63.776000000000003</v>
      </c>
      <c r="P87" s="9">
        <v>49.78</v>
      </c>
      <c r="Q87" s="9">
        <v>13.996</v>
      </c>
      <c r="R87" s="9">
        <v>22.885000000000002</v>
      </c>
      <c r="S87" s="9">
        <v>16.472999999999999</v>
      </c>
      <c r="T87" s="9">
        <v>6.4119999999999999</v>
      </c>
      <c r="U87" s="9">
        <v>73.471000000000004</v>
      </c>
      <c r="V87" s="9">
        <v>31.192</v>
      </c>
      <c r="W87" s="9">
        <v>42.279000000000003</v>
      </c>
      <c r="X87" s="9">
        <v>538.221</v>
      </c>
      <c r="Y87" s="9">
        <v>285.99700000000001</v>
      </c>
      <c r="Z87" s="9">
        <v>252.22399999999999</v>
      </c>
      <c r="AA87" s="9">
        <v>219.614</v>
      </c>
      <c r="AB87" s="9">
        <v>154.917</v>
      </c>
      <c r="AC87" s="9">
        <v>64.697999999999993</v>
      </c>
      <c r="AD87" s="9">
        <v>318.60700000000003</v>
      </c>
      <c r="AE87" s="9">
        <v>131.08000000000001</v>
      </c>
      <c r="AF87" s="9">
        <v>187.52699999999999</v>
      </c>
      <c r="AG87" s="9">
        <v>281.14400000000001</v>
      </c>
      <c r="AH87" s="9">
        <v>202.91300000000001</v>
      </c>
      <c r="AI87" s="9">
        <v>78.231999999999999</v>
      </c>
      <c r="AJ87" s="9">
        <v>355.52499999999998</v>
      </c>
      <c r="AK87" s="9">
        <v>146.214</v>
      </c>
      <c r="AL87" s="9">
        <v>209.31100000000001</v>
      </c>
      <c r="AM87" s="9">
        <v>382.38200000000001</v>
      </c>
      <c r="AN87" s="9">
        <v>180.86</v>
      </c>
      <c r="AO87" s="9">
        <v>201.523</v>
      </c>
      <c r="AP87" s="9">
        <v>3300.482</v>
      </c>
      <c r="AQ87" s="9">
        <v>1761.4770000000001</v>
      </c>
      <c r="AR87" s="9">
        <v>1539.0060000000001</v>
      </c>
      <c r="AS87" s="9">
        <v>2229.9830000000002</v>
      </c>
      <c r="AT87" s="9">
        <v>1421.912</v>
      </c>
      <c r="AU87" s="9">
        <v>808.07100000000003</v>
      </c>
      <c r="AV87" s="9">
        <v>1070.5</v>
      </c>
      <c r="AW87" s="9">
        <v>339.565</v>
      </c>
      <c r="AX87" s="9">
        <v>730.93499999999995</v>
      </c>
      <c r="AY87" s="9">
        <v>587.76400000000001</v>
      </c>
      <c r="AZ87" s="9">
        <v>321.78500000000003</v>
      </c>
      <c r="BA87" s="9">
        <v>265.98</v>
      </c>
      <c r="BB87" s="9">
        <v>204.27600000000001</v>
      </c>
      <c r="BC87" s="9">
        <v>117.898</v>
      </c>
      <c r="BD87" s="9">
        <v>86.378</v>
      </c>
      <c r="BE87" s="9">
        <v>111.145</v>
      </c>
      <c r="BF87" s="9">
        <v>76.7</v>
      </c>
      <c r="BG87" s="9">
        <v>34.445</v>
      </c>
      <c r="BH87" s="9">
        <v>84.981999999999999</v>
      </c>
      <c r="BI87" s="9">
        <v>54.761000000000003</v>
      </c>
      <c r="BJ87" s="9">
        <v>30.221</v>
      </c>
      <c r="BK87" s="9">
        <v>26.164000000000001</v>
      </c>
      <c r="BL87" s="9">
        <v>21.939</v>
      </c>
      <c r="BM87" s="9">
        <v>4.2249999999999996</v>
      </c>
      <c r="BN87" s="9">
        <v>93.131</v>
      </c>
      <c r="BO87" s="9">
        <v>41.198</v>
      </c>
      <c r="BP87" s="9">
        <v>51.933</v>
      </c>
      <c r="BQ87" s="9">
        <v>457.34500000000003</v>
      </c>
      <c r="BR87" s="9">
        <v>247.91499999999999</v>
      </c>
      <c r="BS87" s="9">
        <v>209.43</v>
      </c>
      <c r="BT87" s="9">
        <v>161.542</v>
      </c>
      <c r="BU87" s="9">
        <v>129.50200000000001</v>
      </c>
      <c r="BV87" s="9">
        <v>32.04</v>
      </c>
      <c r="BW87" s="9">
        <v>295.803</v>
      </c>
      <c r="BX87" s="9">
        <v>118.413</v>
      </c>
      <c r="BY87" s="9">
        <v>177.39</v>
      </c>
      <c r="BZ87" s="9">
        <v>248.30199999999999</v>
      </c>
      <c r="CA87" s="9">
        <v>185.333</v>
      </c>
      <c r="CB87" s="9">
        <v>62.969000000000001</v>
      </c>
      <c r="CC87" s="9">
        <v>339.46199999999999</v>
      </c>
      <c r="CD87" s="9">
        <v>136.452</v>
      </c>
      <c r="CE87" s="9">
        <v>203.01</v>
      </c>
      <c r="CF87" s="9">
        <v>380.78500000000003</v>
      </c>
      <c r="CG87" s="9">
        <v>173.17400000000001</v>
      </c>
      <c r="CH87" s="9">
        <v>207.61099999999999</v>
      </c>
      <c r="CI87" s="9">
        <v>2561.8560000000002</v>
      </c>
      <c r="CJ87" s="9">
        <v>1332.6089999999999</v>
      </c>
      <c r="CK87" s="9">
        <v>1229.2470000000001</v>
      </c>
      <c r="CL87" s="9">
        <v>1717.3040000000001</v>
      </c>
      <c r="CM87" s="9">
        <v>1067.5329999999999</v>
      </c>
      <c r="CN87" s="9">
        <v>649.77099999999996</v>
      </c>
      <c r="CO87" s="9">
        <v>844.55200000000002</v>
      </c>
      <c r="CP87" s="9">
        <v>265.07600000000002</v>
      </c>
      <c r="CQ87" s="9">
        <v>579.476</v>
      </c>
      <c r="CR87" s="9">
        <v>387.62599999999998</v>
      </c>
      <c r="CS87" s="9">
        <v>200.34</v>
      </c>
      <c r="CT87" s="9">
        <v>187.28700000000001</v>
      </c>
      <c r="CU87" s="9">
        <v>88.066999999999993</v>
      </c>
      <c r="CV87" s="9">
        <v>46.271999999999998</v>
      </c>
      <c r="CW87" s="9">
        <v>41.795000000000002</v>
      </c>
      <c r="CX87" s="9">
        <v>41.451000000000001</v>
      </c>
      <c r="CY87" s="9">
        <v>29.166</v>
      </c>
      <c r="CZ87" s="9">
        <v>12.285</v>
      </c>
      <c r="DA87" s="9">
        <v>30.437000000000001</v>
      </c>
      <c r="DB87" s="9">
        <v>19.462</v>
      </c>
      <c r="DC87" s="9">
        <v>10.976000000000001</v>
      </c>
      <c r="DD87" s="9">
        <v>11.013999999999999</v>
      </c>
      <c r="DE87" s="9">
        <v>9.7040000000000006</v>
      </c>
      <c r="DF87" s="9">
        <v>1.31</v>
      </c>
      <c r="DG87" s="9">
        <v>46.616</v>
      </c>
      <c r="DH87" s="9">
        <v>17.106000000000002</v>
      </c>
      <c r="DI87" s="9">
        <v>29.51</v>
      </c>
      <c r="DJ87" s="9">
        <v>337.048</v>
      </c>
      <c r="DK87" s="9">
        <v>176.654</v>
      </c>
      <c r="DL87" s="9">
        <v>160.39400000000001</v>
      </c>
      <c r="DM87" s="9">
        <v>114.886</v>
      </c>
      <c r="DN87" s="9">
        <v>85.099000000000004</v>
      </c>
      <c r="DO87" s="9">
        <v>29.786999999999999</v>
      </c>
      <c r="DP87" s="9">
        <v>222.16200000000001</v>
      </c>
      <c r="DQ87" s="9">
        <v>91.555000000000007</v>
      </c>
      <c r="DR87" s="9">
        <v>130.60599999999999</v>
      </c>
      <c r="DS87" s="9">
        <v>143.334</v>
      </c>
      <c r="DT87" s="9">
        <v>104.363</v>
      </c>
      <c r="DU87" s="9">
        <v>38.970999999999997</v>
      </c>
      <c r="DV87" s="9">
        <v>244.29300000000001</v>
      </c>
      <c r="DW87" s="9">
        <v>95.977000000000004</v>
      </c>
      <c r="DX87" s="9">
        <v>148.316</v>
      </c>
      <c r="DY87" s="9">
        <v>252.59899999999999</v>
      </c>
      <c r="DZ87" s="9">
        <v>111.017</v>
      </c>
      <c r="EA87" s="9">
        <v>141.58199999999999</v>
      </c>
      <c r="EB87" s="9">
        <v>870.02</v>
      </c>
      <c r="EC87" s="9">
        <v>459.62799999999999</v>
      </c>
      <c r="ED87" s="9">
        <v>410.392</v>
      </c>
      <c r="EE87" s="9">
        <v>561.21799999999996</v>
      </c>
      <c r="EF87" s="9">
        <v>361.54500000000002</v>
      </c>
      <c r="EG87" s="9">
        <v>199.673</v>
      </c>
      <c r="EH87" s="9">
        <v>308.80200000000002</v>
      </c>
      <c r="EI87" s="9">
        <v>98.082999999999998</v>
      </c>
      <c r="EJ87" s="9">
        <v>210.71899999999999</v>
      </c>
      <c r="EK87" s="9">
        <v>143.54599999999999</v>
      </c>
      <c r="EL87" s="9">
        <v>72.778999999999996</v>
      </c>
      <c r="EM87" s="9">
        <v>70.766999999999996</v>
      </c>
      <c r="EN87" s="9">
        <v>38.889000000000003</v>
      </c>
      <c r="EO87" s="9">
        <v>23.783000000000001</v>
      </c>
      <c r="EP87" s="9">
        <v>15.105</v>
      </c>
      <c r="EQ87" s="9">
        <v>17.876000000000001</v>
      </c>
      <c r="ER87" s="9">
        <v>14.476000000000001</v>
      </c>
      <c r="ES87" s="9">
        <v>3.4</v>
      </c>
      <c r="ET87" s="9">
        <v>11.77</v>
      </c>
      <c r="EU87" s="9">
        <v>9.44</v>
      </c>
      <c r="EV87" s="9">
        <v>2.33</v>
      </c>
      <c r="EW87" s="9">
        <v>6.1059999999999999</v>
      </c>
      <c r="EX87" s="9">
        <v>5.0359999999999996</v>
      </c>
      <c r="EY87" s="9">
        <v>1.07</v>
      </c>
      <c r="EZ87" s="9">
        <v>21.013000000000002</v>
      </c>
      <c r="FA87" s="9">
        <v>9.3070000000000004</v>
      </c>
      <c r="FB87" s="9">
        <v>11.706</v>
      </c>
      <c r="FC87" s="9">
        <v>119.143</v>
      </c>
      <c r="FD87" s="9">
        <v>57.962000000000003</v>
      </c>
      <c r="FE87" s="9">
        <v>61.180999999999997</v>
      </c>
      <c r="FF87" s="9">
        <v>34.765000000000001</v>
      </c>
      <c r="FG87" s="9">
        <v>25.835999999999999</v>
      </c>
      <c r="FH87" s="9">
        <v>8.9290000000000003</v>
      </c>
      <c r="FI87" s="9">
        <v>84.378</v>
      </c>
      <c r="FJ87" s="9">
        <v>32.125999999999998</v>
      </c>
      <c r="FK87" s="9">
        <v>52.250999999999998</v>
      </c>
      <c r="FL87" s="9">
        <v>48.378999999999998</v>
      </c>
      <c r="FM87" s="9">
        <v>36.54</v>
      </c>
      <c r="FN87" s="9">
        <v>11.84</v>
      </c>
      <c r="FO87" s="9">
        <v>95.167000000000002</v>
      </c>
      <c r="FP87" s="9">
        <v>36.238999999999997</v>
      </c>
      <c r="FQ87" s="9">
        <v>58.927</v>
      </c>
      <c r="FR87" s="9">
        <v>96.147999999999996</v>
      </c>
      <c r="FS87" s="9">
        <v>41.567</v>
      </c>
      <c r="FT87" s="9">
        <v>54.581000000000003</v>
      </c>
      <c r="FU87" s="9">
        <v>1420.05</v>
      </c>
      <c r="FV87" s="9">
        <v>761.01199999999994</v>
      </c>
      <c r="FW87" s="9">
        <v>659.03800000000001</v>
      </c>
      <c r="FX87" s="9">
        <v>950.529</v>
      </c>
      <c r="FY87" s="9">
        <v>629.57500000000005</v>
      </c>
      <c r="FZ87" s="9">
        <v>320.95400000000001</v>
      </c>
      <c r="GA87" s="9">
        <v>469.52100000000002</v>
      </c>
      <c r="GB87" s="9">
        <v>131.43700000000001</v>
      </c>
      <c r="GC87" s="9">
        <v>338.08300000000003</v>
      </c>
      <c r="GD87" s="9">
        <v>187.98500000000001</v>
      </c>
      <c r="GE87" s="9">
        <v>98.466999999999999</v>
      </c>
      <c r="GF87" s="9">
        <v>89.516999999999996</v>
      </c>
      <c r="GG87" s="9">
        <v>42.267000000000003</v>
      </c>
      <c r="GH87" s="9">
        <v>25.058</v>
      </c>
      <c r="GI87" s="9">
        <v>17.209</v>
      </c>
      <c r="GJ87" s="9">
        <v>18.146000000000001</v>
      </c>
      <c r="GK87" s="9">
        <v>14.571</v>
      </c>
      <c r="GL87" s="9">
        <v>3.5750000000000002</v>
      </c>
      <c r="GM87" s="9">
        <v>10.081</v>
      </c>
      <c r="GN87" s="9">
        <v>7.944</v>
      </c>
      <c r="GO87" s="9">
        <v>2.137</v>
      </c>
      <c r="GP87" s="9">
        <v>8.0649999999999995</v>
      </c>
      <c r="GQ87" s="9">
        <v>6.6269999999999998</v>
      </c>
      <c r="GR87" s="9">
        <v>1.4379999999999999</v>
      </c>
      <c r="GS87" s="9">
        <v>24.122</v>
      </c>
      <c r="GT87" s="9">
        <v>10.487</v>
      </c>
      <c r="GU87" s="9">
        <v>13.634</v>
      </c>
      <c r="GV87" s="9">
        <v>166.13900000000001</v>
      </c>
      <c r="GW87" s="9">
        <v>84.727999999999994</v>
      </c>
      <c r="GX87" s="9">
        <v>81.411000000000001</v>
      </c>
      <c r="GY87" s="9">
        <v>61.892000000000003</v>
      </c>
      <c r="GZ87" s="9">
        <v>45.529000000000003</v>
      </c>
      <c r="HA87" s="9">
        <v>16.363</v>
      </c>
      <c r="HB87" s="9">
        <v>104.246</v>
      </c>
      <c r="HC87" s="9">
        <v>39.198999999999998</v>
      </c>
      <c r="HD87" s="9">
        <v>65.048000000000002</v>
      </c>
      <c r="HE87" s="9">
        <v>74.016000000000005</v>
      </c>
      <c r="HF87" s="9">
        <v>55.314</v>
      </c>
      <c r="HG87" s="9">
        <v>18.702000000000002</v>
      </c>
      <c r="HH87" s="9">
        <v>113.96899999999999</v>
      </c>
      <c r="HI87" s="9">
        <v>43.152999999999999</v>
      </c>
      <c r="HJ87" s="9">
        <v>70.816000000000003</v>
      </c>
      <c r="HK87" s="9">
        <v>114.328</v>
      </c>
      <c r="HL87" s="9">
        <v>47.143000000000001</v>
      </c>
      <c r="HM87" s="9">
        <v>67.185000000000002</v>
      </c>
      <c r="HN87" s="9">
        <v>269.80399999999997</v>
      </c>
      <c r="HO87" s="9">
        <v>142.559</v>
      </c>
      <c r="HP87" s="9">
        <v>127.245</v>
      </c>
      <c r="HQ87" s="9">
        <v>163.76499999999999</v>
      </c>
      <c r="HR87" s="9">
        <v>107.458</v>
      </c>
      <c r="HS87" s="9">
        <v>56.307000000000002</v>
      </c>
      <c r="HT87" s="9">
        <v>106.039</v>
      </c>
      <c r="HU87" s="9">
        <v>35.100999999999999</v>
      </c>
      <c r="HV87" s="9">
        <v>70.938000000000002</v>
      </c>
      <c r="HW87" s="9">
        <v>46.317999999999998</v>
      </c>
      <c r="HX87" s="9">
        <v>24.887</v>
      </c>
      <c r="HY87" s="9">
        <v>21.431000000000001</v>
      </c>
      <c r="HZ87" s="9">
        <v>10.250999999999999</v>
      </c>
      <c r="IA87" s="9">
        <v>5.7309999999999999</v>
      </c>
      <c r="IB87" s="9">
        <v>4.5190000000000001</v>
      </c>
      <c r="IC87" s="9">
        <v>3.9649999999999999</v>
      </c>
      <c r="ID87" s="9">
        <v>2.8530000000000002</v>
      </c>
      <c r="IE87" s="9">
        <v>1.1120000000000001</v>
      </c>
      <c r="IF87" s="9">
        <v>2.7160000000000002</v>
      </c>
      <c r="IG87" s="9">
        <v>1.782</v>
      </c>
      <c r="IH87" s="9">
        <v>0.93400000000000005</v>
      </c>
      <c r="II87" s="9">
        <v>1.2490000000000001</v>
      </c>
      <c r="IJ87" s="9">
        <v>1.071</v>
      </c>
      <c r="IK87" s="9">
        <v>0.17799999999999999</v>
      </c>
      <c r="IL87" s="9">
        <v>6.2859999999999996</v>
      </c>
      <c r="IM87" s="9">
        <v>2.879</v>
      </c>
      <c r="IN87" s="9">
        <v>3.407</v>
      </c>
      <c r="IO87" s="9">
        <v>41.283999999999999</v>
      </c>
      <c r="IP87" s="9">
        <v>22.05</v>
      </c>
      <c r="IQ87" s="9">
        <v>19.233000000000001</v>
      </c>
    </row>
    <row r="88" spans="1:251">
      <c r="A88" s="10">
        <v>44166</v>
      </c>
      <c r="B88" s="9">
        <v>1117.3599999999999</v>
      </c>
      <c r="C88" s="9">
        <v>1229.2570000000001</v>
      </c>
      <c r="D88" s="9">
        <v>427.459</v>
      </c>
      <c r="E88" s="9">
        <v>801.798</v>
      </c>
      <c r="F88" s="9">
        <v>614.19399999999996</v>
      </c>
      <c r="G88" s="9">
        <v>335.68299999999999</v>
      </c>
      <c r="H88" s="9">
        <v>278.51100000000002</v>
      </c>
      <c r="I88" s="9">
        <v>153.52799999999999</v>
      </c>
      <c r="J88" s="9">
        <v>91.471999999999994</v>
      </c>
      <c r="K88" s="9">
        <v>62.057000000000002</v>
      </c>
      <c r="L88" s="9">
        <v>76.704999999999998</v>
      </c>
      <c r="M88" s="9">
        <v>60.197000000000003</v>
      </c>
      <c r="N88" s="9">
        <v>16.507999999999999</v>
      </c>
      <c r="O88" s="9">
        <v>52.152000000000001</v>
      </c>
      <c r="P88" s="9">
        <v>39.064</v>
      </c>
      <c r="Q88" s="9">
        <v>13.087999999999999</v>
      </c>
      <c r="R88" s="9">
        <v>24.553999999999998</v>
      </c>
      <c r="S88" s="9">
        <v>21.132999999999999</v>
      </c>
      <c r="T88" s="9">
        <v>3.42</v>
      </c>
      <c r="U88" s="9">
        <v>76.822999999999993</v>
      </c>
      <c r="V88" s="9">
        <v>31.274000000000001</v>
      </c>
      <c r="W88" s="9">
        <v>45.548999999999999</v>
      </c>
      <c r="X88" s="9">
        <v>517.67100000000005</v>
      </c>
      <c r="Y88" s="9">
        <v>278.13400000000001</v>
      </c>
      <c r="Z88" s="9">
        <v>239.53800000000001</v>
      </c>
      <c r="AA88" s="9">
        <v>194.096</v>
      </c>
      <c r="AB88" s="9">
        <v>141.595</v>
      </c>
      <c r="AC88" s="9">
        <v>52.500999999999998</v>
      </c>
      <c r="AD88" s="9">
        <v>323.57600000000002</v>
      </c>
      <c r="AE88" s="9">
        <v>136.53800000000001</v>
      </c>
      <c r="AF88" s="9">
        <v>187.03700000000001</v>
      </c>
      <c r="AG88" s="9">
        <v>253.34800000000001</v>
      </c>
      <c r="AH88" s="9">
        <v>186.60400000000001</v>
      </c>
      <c r="AI88" s="9">
        <v>66.742999999999995</v>
      </c>
      <c r="AJ88" s="9">
        <v>360.846</v>
      </c>
      <c r="AK88" s="9">
        <v>149.078</v>
      </c>
      <c r="AL88" s="9">
        <v>211.768</v>
      </c>
      <c r="AM88" s="9">
        <v>375.72699999999998</v>
      </c>
      <c r="AN88" s="9">
        <v>175.60300000000001</v>
      </c>
      <c r="AO88" s="9">
        <v>200.125</v>
      </c>
      <c r="AP88" s="9">
        <v>3336.62</v>
      </c>
      <c r="AQ88" s="9">
        <v>1768.184</v>
      </c>
      <c r="AR88" s="9">
        <v>1568.4349999999999</v>
      </c>
      <c r="AS88" s="9">
        <v>2262.681</v>
      </c>
      <c r="AT88" s="9">
        <v>1432.278</v>
      </c>
      <c r="AU88" s="9">
        <v>830.40300000000002</v>
      </c>
      <c r="AV88" s="9">
        <v>1073.9380000000001</v>
      </c>
      <c r="AW88" s="9">
        <v>335.90600000000001</v>
      </c>
      <c r="AX88" s="9">
        <v>738.03200000000004</v>
      </c>
      <c r="AY88" s="9">
        <v>548.46699999999998</v>
      </c>
      <c r="AZ88" s="9">
        <v>295.87</v>
      </c>
      <c r="BA88" s="9">
        <v>252.596</v>
      </c>
      <c r="BB88" s="9">
        <v>147.239</v>
      </c>
      <c r="BC88" s="9">
        <v>80.408000000000001</v>
      </c>
      <c r="BD88" s="9">
        <v>66.83</v>
      </c>
      <c r="BE88" s="9">
        <v>80.474000000000004</v>
      </c>
      <c r="BF88" s="9">
        <v>57.011000000000003</v>
      </c>
      <c r="BG88" s="9">
        <v>23.463000000000001</v>
      </c>
      <c r="BH88" s="9">
        <v>57.442</v>
      </c>
      <c r="BI88" s="9">
        <v>39.909999999999997</v>
      </c>
      <c r="BJ88" s="9">
        <v>17.532</v>
      </c>
      <c r="BK88" s="9">
        <v>23.033000000000001</v>
      </c>
      <c r="BL88" s="9">
        <v>17.102</v>
      </c>
      <c r="BM88" s="9">
        <v>5.931</v>
      </c>
      <c r="BN88" s="9">
        <v>66.763999999999996</v>
      </c>
      <c r="BO88" s="9">
        <v>23.396999999999998</v>
      </c>
      <c r="BP88" s="9">
        <v>43.366999999999997</v>
      </c>
      <c r="BQ88" s="9">
        <v>453.78</v>
      </c>
      <c r="BR88" s="9">
        <v>246.01300000000001</v>
      </c>
      <c r="BS88" s="9">
        <v>207.76599999999999</v>
      </c>
      <c r="BT88" s="9">
        <v>163.25299999999999</v>
      </c>
      <c r="BU88" s="9">
        <v>133.89500000000001</v>
      </c>
      <c r="BV88" s="9">
        <v>29.358000000000001</v>
      </c>
      <c r="BW88" s="9">
        <v>290.52699999999999</v>
      </c>
      <c r="BX88" s="9">
        <v>112.11799999999999</v>
      </c>
      <c r="BY88" s="9">
        <v>178.40899999999999</v>
      </c>
      <c r="BZ88" s="9">
        <v>221.39</v>
      </c>
      <c r="CA88" s="9">
        <v>171.91</v>
      </c>
      <c r="CB88" s="9">
        <v>49.48</v>
      </c>
      <c r="CC88" s="9">
        <v>327.07600000000002</v>
      </c>
      <c r="CD88" s="9">
        <v>123.961</v>
      </c>
      <c r="CE88" s="9">
        <v>203.11600000000001</v>
      </c>
      <c r="CF88" s="9">
        <v>347.96899999999999</v>
      </c>
      <c r="CG88" s="9">
        <v>152.02799999999999</v>
      </c>
      <c r="CH88" s="9">
        <v>195.941</v>
      </c>
      <c r="CI88" s="9">
        <v>2605.5079999999998</v>
      </c>
      <c r="CJ88" s="9">
        <v>1352.451</v>
      </c>
      <c r="CK88" s="9">
        <v>1253.057</v>
      </c>
      <c r="CL88" s="9">
        <v>1766.2950000000001</v>
      </c>
      <c r="CM88" s="9">
        <v>1084.7860000000001</v>
      </c>
      <c r="CN88" s="9">
        <v>681.50900000000001</v>
      </c>
      <c r="CO88" s="9">
        <v>839.21299999999997</v>
      </c>
      <c r="CP88" s="9">
        <v>267.66399999999999</v>
      </c>
      <c r="CQ88" s="9">
        <v>571.54899999999998</v>
      </c>
      <c r="CR88" s="9">
        <v>372.83800000000002</v>
      </c>
      <c r="CS88" s="9">
        <v>191.47</v>
      </c>
      <c r="CT88" s="9">
        <v>181.36799999999999</v>
      </c>
      <c r="CU88" s="9">
        <v>68.218000000000004</v>
      </c>
      <c r="CV88" s="9">
        <v>38.216000000000001</v>
      </c>
      <c r="CW88" s="9">
        <v>30.001999999999999</v>
      </c>
      <c r="CX88" s="9">
        <v>28.456</v>
      </c>
      <c r="CY88" s="9">
        <v>20.282</v>
      </c>
      <c r="CZ88" s="9">
        <v>8.1739999999999995</v>
      </c>
      <c r="DA88" s="9">
        <v>21.213999999999999</v>
      </c>
      <c r="DB88" s="9">
        <v>14.478</v>
      </c>
      <c r="DC88" s="9">
        <v>6.7359999999999998</v>
      </c>
      <c r="DD88" s="9">
        <v>7.242</v>
      </c>
      <c r="DE88" s="9">
        <v>5.8029999999999999</v>
      </c>
      <c r="DF88" s="9">
        <v>1.4379999999999999</v>
      </c>
      <c r="DG88" s="9">
        <v>39.762</v>
      </c>
      <c r="DH88" s="9">
        <v>17.934000000000001</v>
      </c>
      <c r="DI88" s="9">
        <v>21.827999999999999</v>
      </c>
      <c r="DJ88" s="9">
        <v>333.62799999999999</v>
      </c>
      <c r="DK88" s="9">
        <v>170.49600000000001</v>
      </c>
      <c r="DL88" s="9">
        <v>163.13200000000001</v>
      </c>
      <c r="DM88" s="9">
        <v>108.09399999999999</v>
      </c>
      <c r="DN88" s="9">
        <v>81.087000000000003</v>
      </c>
      <c r="DO88" s="9">
        <v>27.007000000000001</v>
      </c>
      <c r="DP88" s="9">
        <v>225.535</v>
      </c>
      <c r="DQ88" s="9">
        <v>89.41</v>
      </c>
      <c r="DR88" s="9">
        <v>136.125</v>
      </c>
      <c r="DS88" s="9">
        <v>128.81399999999999</v>
      </c>
      <c r="DT88" s="9">
        <v>94.777000000000001</v>
      </c>
      <c r="DU88" s="9">
        <v>34.036000000000001</v>
      </c>
      <c r="DV88" s="9">
        <v>244.02500000000001</v>
      </c>
      <c r="DW88" s="9">
        <v>96.691999999999993</v>
      </c>
      <c r="DX88" s="9">
        <v>147.33199999999999</v>
      </c>
      <c r="DY88" s="9">
        <v>246.749</v>
      </c>
      <c r="DZ88" s="9">
        <v>103.88800000000001</v>
      </c>
      <c r="EA88" s="9">
        <v>142.86099999999999</v>
      </c>
      <c r="EB88" s="9">
        <v>875.12699999999995</v>
      </c>
      <c r="EC88" s="9">
        <v>460.21300000000002</v>
      </c>
      <c r="ED88" s="9">
        <v>414.91399999999999</v>
      </c>
      <c r="EE88" s="9">
        <v>575.80499999999995</v>
      </c>
      <c r="EF88" s="9">
        <v>365.92099999999999</v>
      </c>
      <c r="EG88" s="9">
        <v>209.88399999999999</v>
      </c>
      <c r="EH88" s="9">
        <v>299.322</v>
      </c>
      <c r="EI88" s="9">
        <v>94.293000000000006</v>
      </c>
      <c r="EJ88" s="9">
        <v>205.03</v>
      </c>
      <c r="EK88" s="9">
        <v>136.94200000000001</v>
      </c>
      <c r="EL88" s="9">
        <v>68.054000000000002</v>
      </c>
      <c r="EM88" s="9">
        <v>68.888000000000005</v>
      </c>
      <c r="EN88" s="9">
        <v>32.420999999999999</v>
      </c>
      <c r="EO88" s="9">
        <v>18.632000000000001</v>
      </c>
      <c r="EP88" s="9">
        <v>13.789</v>
      </c>
      <c r="EQ88" s="9">
        <v>13.265000000000001</v>
      </c>
      <c r="ER88" s="9">
        <v>9.7249999999999996</v>
      </c>
      <c r="ES88" s="9">
        <v>3.54</v>
      </c>
      <c r="ET88" s="9">
        <v>10.771000000000001</v>
      </c>
      <c r="EU88" s="9">
        <v>7.9960000000000004</v>
      </c>
      <c r="EV88" s="9">
        <v>2.7749999999999999</v>
      </c>
      <c r="EW88" s="9">
        <v>2.4940000000000002</v>
      </c>
      <c r="EX88" s="9">
        <v>1.73</v>
      </c>
      <c r="EY88" s="9">
        <v>0.76500000000000001</v>
      </c>
      <c r="EZ88" s="9">
        <v>19.155999999999999</v>
      </c>
      <c r="FA88" s="9">
        <v>8.907</v>
      </c>
      <c r="FB88" s="9">
        <v>10.249000000000001</v>
      </c>
      <c r="FC88" s="9">
        <v>121.983</v>
      </c>
      <c r="FD88" s="9">
        <v>59.29</v>
      </c>
      <c r="FE88" s="9">
        <v>62.694000000000003</v>
      </c>
      <c r="FF88" s="9">
        <v>37.066000000000003</v>
      </c>
      <c r="FG88" s="9">
        <v>26.722999999999999</v>
      </c>
      <c r="FH88" s="9">
        <v>10.343</v>
      </c>
      <c r="FI88" s="9">
        <v>84.917000000000002</v>
      </c>
      <c r="FJ88" s="9">
        <v>32.567</v>
      </c>
      <c r="FK88" s="9">
        <v>52.350999999999999</v>
      </c>
      <c r="FL88" s="9">
        <v>46.418999999999997</v>
      </c>
      <c r="FM88" s="9">
        <v>33.344999999999999</v>
      </c>
      <c r="FN88" s="9">
        <v>13.074</v>
      </c>
      <c r="FO88" s="9">
        <v>90.522999999999996</v>
      </c>
      <c r="FP88" s="9">
        <v>34.709000000000003</v>
      </c>
      <c r="FQ88" s="9">
        <v>55.814</v>
      </c>
      <c r="FR88" s="9">
        <v>95.688000000000002</v>
      </c>
      <c r="FS88" s="9">
        <v>40.561999999999998</v>
      </c>
      <c r="FT88" s="9">
        <v>55.125999999999998</v>
      </c>
      <c r="FU88" s="9">
        <v>1425.33</v>
      </c>
      <c r="FV88" s="9">
        <v>760.327</v>
      </c>
      <c r="FW88" s="9">
        <v>665.00300000000004</v>
      </c>
      <c r="FX88" s="9">
        <v>961.47</v>
      </c>
      <c r="FY88" s="9">
        <v>634.96799999999996</v>
      </c>
      <c r="FZ88" s="9">
        <v>326.50200000000001</v>
      </c>
      <c r="GA88" s="9">
        <v>463.86</v>
      </c>
      <c r="GB88" s="9">
        <v>125.35899999999999</v>
      </c>
      <c r="GC88" s="9">
        <v>338.5</v>
      </c>
      <c r="GD88" s="9">
        <v>194.255</v>
      </c>
      <c r="GE88" s="9">
        <v>94.070999999999998</v>
      </c>
      <c r="GF88" s="9">
        <v>100.184</v>
      </c>
      <c r="GG88" s="9">
        <v>40.646000000000001</v>
      </c>
      <c r="GH88" s="9">
        <v>20.024999999999999</v>
      </c>
      <c r="GI88" s="9">
        <v>20.620999999999999</v>
      </c>
      <c r="GJ88" s="9">
        <v>16.097000000000001</v>
      </c>
      <c r="GK88" s="9">
        <v>10.849</v>
      </c>
      <c r="GL88" s="9">
        <v>5.2480000000000002</v>
      </c>
      <c r="GM88" s="9">
        <v>10.752000000000001</v>
      </c>
      <c r="GN88" s="9">
        <v>7.7009999999999996</v>
      </c>
      <c r="GO88" s="9">
        <v>3.0510000000000002</v>
      </c>
      <c r="GP88" s="9">
        <v>5.3460000000000001</v>
      </c>
      <c r="GQ88" s="9">
        <v>3.1480000000000001</v>
      </c>
      <c r="GR88" s="9">
        <v>2.1970000000000001</v>
      </c>
      <c r="GS88" s="9">
        <v>24.548999999999999</v>
      </c>
      <c r="GT88" s="9">
        <v>9.1760000000000002</v>
      </c>
      <c r="GU88" s="9">
        <v>15.372999999999999</v>
      </c>
      <c r="GV88" s="9">
        <v>168.24299999999999</v>
      </c>
      <c r="GW88" s="9">
        <v>81.578999999999994</v>
      </c>
      <c r="GX88" s="9">
        <v>86.664000000000001</v>
      </c>
      <c r="GY88" s="9">
        <v>57.604999999999997</v>
      </c>
      <c r="GZ88" s="9">
        <v>45.652000000000001</v>
      </c>
      <c r="HA88" s="9">
        <v>11.952999999999999</v>
      </c>
      <c r="HB88" s="9">
        <v>110.63800000000001</v>
      </c>
      <c r="HC88" s="9">
        <v>35.927</v>
      </c>
      <c r="HD88" s="9">
        <v>74.710999999999999</v>
      </c>
      <c r="HE88" s="9">
        <v>68.725999999999999</v>
      </c>
      <c r="HF88" s="9">
        <v>53.088000000000001</v>
      </c>
      <c r="HG88" s="9">
        <v>15.638</v>
      </c>
      <c r="HH88" s="9">
        <v>125.529</v>
      </c>
      <c r="HI88" s="9">
        <v>40.982999999999997</v>
      </c>
      <c r="HJ88" s="9">
        <v>84.546000000000006</v>
      </c>
      <c r="HK88" s="9">
        <v>121.389</v>
      </c>
      <c r="HL88" s="9">
        <v>43.627000000000002</v>
      </c>
      <c r="HM88" s="9">
        <v>77.762</v>
      </c>
      <c r="HN88" s="9">
        <v>272.48500000000001</v>
      </c>
      <c r="HO88" s="9">
        <v>142.393</v>
      </c>
      <c r="HP88" s="9">
        <v>130.09200000000001</v>
      </c>
      <c r="HQ88" s="9">
        <v>170.626</v>
      </c>
      <c r="HR88" s="9">
        <v>108.434</v>
      </c>
      <c r="HS88" s="9">
        <v>62.192</v>
      </c>
      <c r="HT88" s="9">
        <v>101.85899999999999</v>
      </c>
      <c r="HU88" s="9">
        <v>33.959000000000003</v>
      </c>
      <c r="HV88" s="9">
        <v>67.900000000000006</v>
      </c>
      <c r="HW88" s="9">
        <v>45.811999999999998</v>
      </c>
      <c r="HX88" s="9">
        <v>24.495000000000001</v>
      </c>
      <c r="HY88" s="9">
        <v>21.317</v>
      </c>
      <c r="HZ88" s="9">
        <v>8.1820000000000004</v>
      </c>
      <c r="IA88" s="9">
        <v>4.4359999999999999</v>
      </c>
      <c r="IB88" s="9">
        <v>3.746</v>
      </c>
      <c r="IC88" s="9">
        <v>3.07</v>
      </c>
      <c r="ID88" s="9">
        <v>1.4850000000000001</v>
      </c>
      <c r="IE88" s="9">
        <v>1.5860000000000001</v>
      </c>
      <c r="IF88" s="9">
        <v>1.8560000000000001</v>
      </c>
      <c r="IG88" s="9">
        <v>0.76600000000000001</v>
      </c>
      <c r="IH88" s="9">
        <v>1.091</v>
      </c>
      <c r="II88" s="9">
        <v>1.214</v>
      </c>
      <c r="IJ88" s="9">
        <v>0.71899999999999997</v>
      </c>
      <c r="IK88" s="9">
        <v>0.495</v>
      </c>
      <c r="IL88" s="9">
        <v>5.1120000000000001</v>
      </c>
      <c r="IM88" s="9">
        <v>2.9510000000000001</v>
      </c>
      <c r="IN88" s="9">
        <v>2.16</v>
      </c>
      <c r="IO88" s="9">
        <v>40.734000000000002</v>
      </c>
      <c r="IP88" s="9">
        <v>22.091000000000001</v>
      </c>
      <c r="IQ88" s="9">
        <v>18.643000000000001</v>
      </c>
    </row>
    <row r="89" spans="1:251">
      <c r="A89" s="10">
        <v>44197</v>
      </c>
      <c r="B89" s="9">
        <v>1082.596</v>
      </c>
      <c r="C89" s="9">
        <v>1172.058</v>
      </c>
      <c r="D89" s="9">
        <v>402.93799999999999</v>
      </c>
      <c r="E89" s="9">
        <v>769.12</v>
      </c>
      <c r="F89" s="9">
        <v>591.80799999999999</v>
      </c>
      <c r="G89" s="9">
        <v>328.63099999999997</v>
      </c>
      <c r="H89" s="9">
        <v>263.17700000000002</v>
      </c>
      <c r="I89" s="9">
        <v>169.33199999999999</v>
      </c>
      <c r="J89" s="9">
        <v>95.207999999999998</v>
      </c>
      <c r="K89" s="9">
        <v>74.123999999999995</v>
      </c>
      <c r="L89" s="9">
        <v>82.186000000000007</v>
      </c>
      <c r="M89" s="9">
        <v>58.424999999999997</v>
      </c>
      <c r="N89" s="9">
        <v>23.760999999999999</v>
      </c>
      <c r="O89" s="9">
        <v>56.109000000000002</v>
      </c>
      <c r="P89" s="9">
        <v>39.731000000000002</v>
      </c>
      <c r="Q89" s="9">
        <v>16.379000000000001</v>
      </c>
      <c r="R89" s="9">
        <v>26.077000000000002</v>
      </c>
      <c r="S89" s="9">
        <v>18.693999999999999</v>
      </c>
      <c r="T89" s="9">
        <v>7.3819999999999997</v>
      </c>
      <c r="U89" s="9">
        <v>87.146000000000001</v>
      </c>
      <c r="V89" s="9">
        <v>36.783000000000001</v>
      </c>
      <c r="W89" s="9">
        <v>50.363</v>
      </c>
      <c r="X89" s="9">
        <v>499.95699999999999</v>
      </c>
      <c r="Y89" s="9">
        <v>276.702</v>
      </c>
      <c r="Z89" s="9">
        <v>223.255</v>
      </c>
      <c r="AA89" s="9">
        <v>199.99600000000001</v>
      </c>
      <c r="AB89" s="9">
        <v>150.30500000000001</v>
      </c>
      <c r="AC89" s="9">
        <v>49.691000000000003</v>
      </c>
      <c r="AD89" s="9">
        <v>299.96100000000001</v>
      </c>
      <c r="AE89" s="9">
        <v>126.39700000000001</v>
      </c>
      <c r="AF89" s="9">
        <v>173.56399999999999</v>
      </c>
      <c r="AG89" s="9">
        <v>256.245</v>
      </c>
      <c r="AH89" s="9">
        <v>189.26300000000001</v>
      </c>
      <c r="AI89" s="9">
        <v>66.981999999999999</v>
      </c>
      <c r="AJ89" s="9">
        <v>335.56299999999999</v>
      </c>
      <c r="AK89" s="9">
        <v>139.369</v>
      </c>
      <c r="AL89" s="9">
        <v>196.19399999999999</v>
      </c>
      <c r="AM89" s="9">
        <v>356.07100000000003</v>
      </c>
      <c r="AN89" s="9">
        <v>166.12799999999999</v>
      </c>
      <c r="AO89" s="9">
        <v>189.94300000000001</v>
      </c>
      <c r="AP89" s="9">
        <v>3302.3249999999998</v>
      </c>
      <c r="AQ89" s="9">
        <v>1755.625</v>
      </c>
      <c r="AR89" s="9">
        <v>1546.7</v>
      </c>
      <c r="AS89" s="9">
        <v>2252.8049999999998</v>
      </c>
      <c r="AT89" s="9">
        <v>1413.963</v>
      </c>
      <c r="AU89" s="9">
        <v>838.84199999999998</v>
      </c>
      <c r="AV89" s="9">
        <v>1049.52</v>
      </c>
      <c r="AW89" s="9">
        <v>341.66199999999998</v>
      </c>
      <c r="AX89" s="9">
        <v>707.85799999999995</v>
      </c>
      <c r="AY89" s="9">
        <v>514.71400000000006</v>
      </c>
      <c r="AZ89" s="9">
        <v>283.404</v>
      </c>
      <c r="BA89" s="9">
        <v>231.31100000000001</v>
      </c>
      <c r="BB89" s="9">
        <v>140.155</v>
      </c>
      <c r="BC89" s="9">
        <v>82.989000000000004</v>
      </c>
      <c r="BD89" s="9">
        <v>57.165999999999997</v>
      </c>
      <c r="BE89" s="9">
        <v>74.180000000000007</v>
      </c>
      <c r="BF89" s="9">
        <v>55.606000000000002</v>
      </c>
      <c r="BG89" s="9">
        <v>18.574000000000002</v>
      </c>
      <c r="BH89" s="9">
        <v>48.420999999999999</v>
      </c>
      <c r="BI89" s="9">
        <v>35.212000000000003</v>
      </c>
      <c r="BJ89" s="9">
        <v>13.208</v>
      </c>
      <c r="BK89" s="9">
        <v>25.76</v>
      </c>
      <c r="BL89" s="9">
        <v>20.393999999999998</v>
      </c>
      <c r="BM89" s="9">
        <v>5.3659999999999997</v>
      </c>
      <c r="BN89" s="9">
        <v>65.974000000000004</v>
      </c>
      <c r="BO89" s="9">
        <v>27.382999999999999</v>
      </c>
      <c r="BP89" s="9">
        <v>38.591999999999999</v>
      </c>
      <c r="BQ89" s="9">
        <v>417.68900000000002</v>
      </c>
      <c r="BR89" s="9">
        <v>225.131</v>
      </c>
      <c r="BS89" s="9">
        <v>192.55699999999999</v>
      </c>
      <c r="BT89" s="9">
        <v>153.53800000000001</v>
      </c>
      <c r="BU89" s="9">
        <v>118.28400000000001</v>
      </c>
      <c r="BV89" s="9">
        <v>35.253999999999998</v>
      </c>
      <c r="BW89" s="9">
        <v>264.15100000000001</v>
      </c>
      <c r="BX89" s="9">
        <v>106.84699999999999</v>
      </c>
      <c r="BY89" s="9">
        <v>157.304</v>
      </c>
      <c r="BZ89" s="9">
        <v>212.81899999999999</v>
      </c>
      <c r="CA89" s="9">
        <v>162.49100000000001</v>
      </c>
      <c r="CB89" s="9">
        <v>50.328000000000003</v>
      </c>
      <c r="CC89" s="9">
        <v>301.89499999999998</v>
      </c>
      <c r="CD89" s="9">
        <v>120.913</v>
      </c>
      <c r="CE89" s="9">
        <v>180.982</v>
      </c>
      <c r="CF89" s="9">
        <v>312.57100000000003</v>
      </c>
      <c r="CG89" s="9">
        <v>142.059</v>
      </c>
      <c r="CH89" s="9">
        <v>170.512</v>
      </c>
      <c r="CI89" s="9">
        <v>2557.1</v>
      </c>
      <c r="CJ89" s="9">
        <v>1335.1389999999999</v>
      </c>
      <c r="CK89" s="9">
        <v>1221.96</v>
      </c>
      <c r="CL89" s="9">
        <v>1736.8779999999999</v>
      </c>
      <c r="CM89" s="9">
        <v>1073.3589999999999</v>
      </c>
      <c r="CN89" s="9">
        <v>663.51900000000001</v>
      </c>
      <c r="CO89" s="9">
        <v>820.22199999999998</v>
      </c>
      <c r="CP89" s="9">
        <v>261.78100000000001</v>
      </c>
      <c r="CQ89" s="9">
        <v>558.44100000000003</v>
      </c>
      <c r="CR89" s="9">
        <v>411.99799999999999</v>
      </c>
      <c r="CS89" s="9">
        <v>218.28700000000001</v>
      </c>
      <c r="CT89" s="9">
        <v>193.71100000000001</v>
      </c>
      <c r="CU89" s="9">
        <v>109.05800000000001</v>
      </c>
      <c r="CV89" s="9">
        <v>66.248000000000005</v>
      </c>
      <c r="CW89" s="9">
        <v>42.81</v>
      </c>
      <c r="CX89" s="9">
        <v>49.203000000000003</v>
      </c>
      <c r="CY89" s="9">
        <v>38.390999999999998</v>
      </c>
      <c r="CZ89" s="9">
        <v>10.811999999999999</v>
      </c>
      <c r="DA89" s="9">
        <v>30.238</v>
      </c>
      <c r="DB89" s="9">
        <v>21.616</v>
      </c>
      <c r="DC89" s="9">
        <v>8.6229999999999993</v>
      </c>
      <c r="DD89" s="9">
        <v>18.965</v>
      </c>
      <c r="DE89" s="9">
        <v>16.776</v>
      </c>
      <c r="DF89" s="9">
        <v>2.19</v>
      </c>
      <c r="DG89" s="9">
        <v>59.854999999999997</v>
      </c>
      <c r="DH89" s="9">
        <v>27.856000000000002</v>
      </c>
      <c r="DI89" s="9">
        <v>31.998000000000001</v>
      </c>
      <c r="DJ89" s="9">
        <v>345.22800000000001</v>
      </c>
      <c r="DK89" s="9">
        <v>177.20099999999999</v>
      </c>
      <c r="DL89" s="9">
        <v>168.02699999999999</v>
      </c>
      <c r="DM89" s="9">
        <v>122.443</v>
      </c>
      <c r="DN89" s="9">
        <v>85.662999999999997</v>
      </c>
      <c r="DO89" s="9">
        <v>36.779000000000003</v>
      </c>
      <c r="DP89" s="9">
        <v>222.786</v>
      </c>
      <c r="DQ89" s="9">
        <v>91.537000000000006</v>
      </c>
      <c r="DR89" s="9">
        <v>131.24799999999999</v>
      </c>
      <c r="DS89" s="9">
        <v>160.63</v>
      </c>
      <c r="DT89" s="9">
        <v>115.038</v>
      </c>
      <c r="DU89" s="9">
        <v>45.593000000000004</v>
      </c>
      <c r="DV89" s="9">
        <v>251.36799999999999</v>
      </c>
      <c r="DW89" s="9">
        <v>103.249</v>
      </c>
      <c r="DX89" s="9">
        <v>148.119</v>
      </c>
      <c r="DY89" s="9">
        <v>253.024</v>
      </c>
      <c r="DZ89" s="9">
        <v>113.15300000000001</v>
      </c>
      <c r="EA89" s="9">
        <v>139.87100000000001</v>
      </c>
      <c r="EB89" s="9">
        <v>846.35400000000004</v>
      </c>
      <c r="EC89" s="9">
        <v>449.42500000000001</v>
      </c>
      <c r="ED89" s="9">
        <v>396.92899999999997</v>
      </c>
      <c r="EE89" s="9">
        <v>558.53800000000001</v>
      </c>
      <c r="EF89" s="9">
        <v>356.40100000000001</v>
      </c>
      <c r="EG89" s="9">
        <v>202.137</v>
      </c>
      <c r="EH89" s="9">
        <v>287.81599999999997</v>
      </c>
      <c r="EI89" s="9">
        <v>93.024000000000001</v>
      </c>
      <c r="EJ89" s="9">
        <v>194.792</v>
      </c>
      <c r="EK89" s="9">
        <v>126.101</v>
      </c>
      <c r="EL89" s="9">
        <v>68.926000000000002</v>
      </c>
      <c r="EM89" s="9">
        <v>57.174999999999997</v>
      </c>
      <c r="EN89" s="9">
        <v>29.655000000000001</v>
      </c>
      <c r="EO89" s="9">
        <v>18.733000000000001</v>
      </c>
      <c r="EP89" s="9">
        <v>10.920999999999999</v>
      </c>
      <c r="EQ89" s="9">
        <v>12.954000000000001</v>
      </c>
      <c r="ER89" s="9">
        <v>10.8</v>
      </c>
      <c r="ES89" s="9">
        <v>2.1539999999999999</v>
      </c>
      <c r="ET89" s="9">
        <v>8.1110000000000007</v>
      </c>
      <c r="EU89" s="9">
        <v>6.48</v>
      </c>
      <c r="EV89" s="9">
        <v>1.631</v>
      </c>
      <c r="EW89" s="9">
        <v>4.8419999999999996</v>
      </c>
      <c r="EX89" s="9">
        <v>4.32</v>
      </c>
      <c r="EY89" s="9">
        <v>0.52200000000000002</v>
      </c>
      <c r="EZ89" s="9">
        <v>16.701000000000001</v>
      </c>
      <c r="FA89" s="9">
        <v>7.9329999999999998</v>
      </c>
      <c r="FB89" s="9">
        <v>8.7680000000000007</v>
      </c>
      <c r="FC89" s="9">
        <v>108.01</v>
      </c>
      <c r="FD89" s="9">
        <v>56.863</v>
      </c>
      <c r="FE89" s="9">
        <v>51.146999999999998</v>
      </c>
      <c r="FF89" s="9">
        <v>34.829000000000001</v>
      </c>
      <c r="FG89" s="9">
        <v>24.734999999999999</v>
      </c>
      <c r="FH89" s="9">
        <v>10.093999999999999</v>
      </c>
      <c r="FI89" s="9">
        <v>73.182000000000002</v>
      </c>
      <c r="FJ89" s="9">
        <v>32.128</v>
      </c>
      <c r="FK89" s="9">
        <v>41.054000000000002</v>
      </c>
      <c r="FL89" s="9">
        <v>44.838999999999999</v>
      </c>
      <c r="FM89" s="9">
        <v>33.241999999999997</v>
      </c>
      <c r="FN89" s="9">
        <v>11.596</v>
      </c>
      <c r="FO89" s="9">
        <v>81.263000000000005</v>
      </c>
      <c r="FP89" s="9">
        <v>35.683999999999997</v>
      </c>
      <c r="FQ89" s="9">
        <v>45.579000000000001</v>
      </c>
      <c r="FR89" s="9">
        <v>81.293000000000006</v>
      </c>
      <c r="FS89" s="9">
        <v>38.607999999999997</v>
      </c>
      <c r="FT89" s="9">
        <v>42.685000000000002</v>
      </c>
      <c r="FU89" s="9">
        <v>1387.817</v>
      </c>
      <c r="FV89" s="9">
        <v>745.55600000000004</v>
      </c>
      <c r="FW89" s="9">
        <v>642.26099999999997</v>
      </c>
      <c r="FX89" s="9">
        <v>937.43</v>
      </c>
      <c r="FY89" s="9">
        <v>615.64700000000005</v>
      </c>
      <c r="FZ89" s="9">
        <v>321.78300000000002</v>
      </c>
      <c r="GA89" s="9">
        <v>450.387</v>
      </c>
      <c r="GB89" s="9">
        <v>129.90899999999999</v>
      </c>
      <c r="GC89" s="9">
        <v>320.47699999999998</v>
      </c>
      <c r="GD89" s="9">
        <v>188.01599999999999</v>
      </c>
      <c r="GE89" s="9">
        <v>93.162999999999997</v>
      </c>
      <c r="GF89" s="9">
        <v>94.852999999999994</v>
      </c>
      <c r="GG89" s="9">
        <v>46.198</v>
      </c>
      <c r="GH89" s="9">
        <v>22.632000000000001</v>
      </c>
      <c r="GI89" s="9">
        <v>23.565000000000001</v>
      </c>
      <c r="GJ89" s="9">
        <v>19.315999999999999</v>
      </c>
      <c r="GK89" s="9">
        <v>11.622</v>
      </c>
      <c r="GL89" s="9">
        <v>7.6950000000000003</v>
      </c>
      <c r="GM89" s="9">
        <v>9.6479999999999997</v>
      </c>
      <c r="GN89" s="9">
        <v>5.2460000000000004</v>
      </c>
      <c r="GO89" s="9">
        <v>4.4020000000000001</v>
      </c>
      <c r="GP89" s="9">
        <v>9.6690000000000005</v>
      </c>
      <c r="GQ89" s="9">
        <v>6.3760000000000003</v>
      </c>
      <c r="GR89" s="9">
        <v>3.2930000000000001</v>
      </c>
      <c r="GS89" s="9">
        <v>26.882000000000001</v>
      </c>
      <c r="GT89" s="9">
        <v>11.010999999999999</v>
      </c>
      <c r="GU89" s="9">
        <v>15.871</v>
      </c>
      <c r="GV89" s="9">
        <v>159.93</v>
      </c>
      <c r="GW89" s="9">
        <v>79.283000000000001</v>
      </c>
      <c r="GX89" s="9">
        <v>80.647000000000006</v>
      </c>
      <c r="GY89" s="9">
        <v>59.957999999999998</v>
      </c>
      <c r="GZ89" s="9">
        <v>44.540999999999997</v>
      </c>
      <c r="HA89" s="9">
        <v>15.417</v>
      </c>
      <c r="HB89" s="9">
        <v>99.971999999999994</v>
      </c>
      <c r="HC89" s="9">
        <v>34.741999999999997</v>
      </c>
      <c r="HD89" s="9">
        <v>65.23</v>
      </c>
      <c r="HE89" s="9">
        <v>75.617000000000004</v>
      </c>
      <c r="HF89" s="9">
        <v>52.847999999999999</v>
      </c>
      <c r="HG89" s="9">
        <v>22.768999999999998</v>
      </c>
      <c r="HH89" s="9">
        <v>112.399</v>
      </c>
      <c r="HI89" s="9">
        <v>40.314999999999998</v>
      </c>
      <c r="HJ89" s="9">
        <v>72.084000000000003</v>
      </c>
      <c r="HK89" s="9">
        <v>109.62</v>
      </c>
      <c r="HL89" s="9">
        <v>39.988</v>
      </c>
      <c r="HM89" s="9">
        <v>69.632000000000005</v>
      </c>
      <c r="HN89" s="9">
        <v>270.99400000000003</v>
      </c>
      <c r="HO89" s="9">
        <v>143.48599999999999</v>
      </c>
      <c r="HP89" s="9">
        <v>127.508</v>
      </c>
      <c r="HQ89" s="9">
        <v>172.499</v>
      </c>
      <c r="HR89" s="9">
        <v>111.005</v>
      </c>
      <c r="HS89" s="9">
        <v>61.494</v>
      </c>
      <c r="HT89" s="9">
        <v>98.495999999999995</v>
      </c>
      <c r="HU89" s="9">
        <v>32.481000000000002</v>
      </c>
      <c r="HV89" s="9">
        <v>66.015000000000001</v>
      </c>
      <c r="HW89" s="9">
        <v>40.447000000000003</v>
      </c>
      <c r="HX89" s="9">
        <v>21.609000000000002</v>
      </c>
      <c r="HY89" s="9">
        <v>18.838000000000001</v>
      </c>
      <c r="HZ89" s="9">
        <v>8.5310000000000006</v>
      </c>
      <c r="IA89" s="9">
        <v>3.8879999999999999</v>
      </c>
      <c r="IB89" s="9">
        <v>4.6440000000000001</v>
      </c>
      <c r="IC89" s="9">
        <v>3.2389999999999999</v>
      </c>
      <c r="ID89" s="9">
        <v>1.909</v>
      </c>
      <c r="IE89" s="9">
        <v>1.33</v>
      </c>
      <c r="IF89" s="9">
        <v>2.1019999999999999</v>
      </c>
      <c r="IG89" s="9">
        <v>1.0289999999999999</v>
      </c>
      <c r="IH89" s="9">
        <v>1.073</v>
      </c>
      <c r="II89" s="9">
        <v>1.137</v>
      </c>
      <c r="IJ89" s="9">
        <v>0.88</v>
      </c>
      <c r="IK89" s="9">
        <v>0.25700000000000001</v>
      </c>
      <c r="IL89" s="9">
        <v>5.2930000000000001</v>
      </c>
      <c r="IM89" s="9">
        <v>1.9790000000000001</v>
      </c>
      <c r="IN89" s="9">
        <v>3.3140000000000001</v>
      </c>
      <c r="IO89" s="9">
        <v>36.5</v>
      </c>
      <c r="IP89" s="9">
        <v>19.266999999999999</v>
      </c>
      <c r="IQ89" s="9">
        <v>17.233000000000001</v>
      </c>
    </row>
    <row r="90" spans="1:251">
      <c r="A90" s="10">
        <v>44228</v>
      </c>
      <c r="B90" s="9">
        <v>1118.4110000000001</v>
      </c>
      <c r="C90" s="9">
        <v>1225.1400000000001</v>
      </c>
      <c r="D90" s="9">
        <v>421.94600000000003</v>
      </c>
      <c r="E90" s="9">
        <v>803.19399999999996</v>
      </c>
      <c r="F90" s="9">
        <v>582.53099999999995</v>
      </c>
      <c r="G90" s="9">
        <v>331.31599999999997</v>
      </c>
      <c r="H90" s="9">
        <v>251.215</v>
      </c>
      <c r="I90" s="9">
        <v>157.77000000000001</v>
      </c>
      <c r="J90" s="9">
        <v>93.790999999999997</v>
      </c>
      <c r="K90" s="9">
        <v>63.98</v>
      </c>
      <c r="L90" s="9">
        <v>67.652000000000001</v>
      </c>
      <c r="M90" s="9">
        <v>53.325000000000003</v>
      </c>
      <c r="N90" s="9">
        <v>14.327</v>
      </c>
      <c r="O90" s="9">
        <v>44.220999999999997</v>
      </c>
      <c r="P90" s="9">
        <v>35.353000000000002</v>
      </c>
      <c r="Q90" s="9">
        <v>8.8680000000000003</v>
      </c>
      <c r="R90" s="9">
        <v>23.431999999999999</v>
      </c>
      <c r="S90" s="9">
        <v>17.972000000000001</v>
      </c>
      <c r="T90" s="9">
        <v>5.4589999999999996</v>
      </c>
      <c r="U90" s="9">
        <v>90.117999999999995</v>
      </c>
      <c r="V90" s="9">
        <v>40.466000000000001</v>
      </c>
      <c r="W90" s="9">
        <v>49.652000000000001</v>
      </c>
      <c r="X90" s="9">
        <v>494.39600000000002</v>
      </c>
      <c r="Y90" s="9">
        <v>277.34899999999999</v>
      </c>
      <c r="Z90" s="9">
        <v>217.047</v>
      </c>
      <c r="AA90" s="9">
        <v>192.10400000000001</v>
      </c>
      <c r="AB90" s="9">
        <v>143.65700000000001</v>
      </c>
      <c r="AC90" s="9">
        <v>48.447000000000003</v>
      </c>
      <c r="AD90" s="9">
        <v>302.29199999999997</v>
      </c>
      <c r="AE90" s="9">
        <v>133.69200000000001</v>
      </c>
      <c r="AF90" s="9">
        <v>168.6</v>
      </c>
      <c r="AG90" s="9">
        <v>235.94399999999999</v>
      </c>
      <c r="AH90" s="9">
        <v>178.464</v>
      </c>
      <c r="AI90" s="9">
        <v>57.48</v>
      </c>
      <c r="AJ90" s="9">
        <v>346.58699999999999</v>
      </c>
      <c r="AK90" s="9">
        <v>152.852</v>
      </c>
      <c r="AL90" s="9">
        <v>193.73500000000001</v>
      </c>
      <c r="AM90" s="9">
        <v>346.51299999999998</v>
      </c>
      <c r="AN90" s="9">
        <v>169.04499999999999</v>
      </c>
      <c r="AO90" s="9">
        <v>177.46799999999999</v>
      </c>
      <c r="AP90" s="9">
        <v>3378.04</v>
      </c>
      <c r="AQ90" s="9">
        <v>1785.5740000000001</v>
      </c>
      <c r="AR90" s="9">
        <v>1592.4659999999999</v>
      </c>
      <c r="AS90" s="9">
        <v>2309.61</v>
      </c>
      <c r="AT90" s="9">
        <v>1441.098</v>
      </c>
      <c r="AU90" s="9">
        <v>868.51199999999994</v>
      </c>
      <c r="AV90" s="9">
        <v>1068.43</v>
      </c>
      <c r="AW90" s="9">
        <v>344.476</v>
      </c>
      <c r="AX90" s="9">
        <v>723.95399999999995</v>
      </c>
      <c r="AY90" s="9">
        <v>547.29399999999998</v>
      </c>
      <c r="AZ90" s="9">
        <v>305.47800000000001</v>
      </c>
      <c r="BA90" s="9">
        <v>241.816</v>
      </c>
      <c r="BB90" s="9">
        <v>186.959</v>
      </c>
      <c r="BC90" s="9">
        <v>103.297</v>
      </c>
      <c r="BD90" s="9">
        <v>83.661000000000001</v>
      </c>
      <c r="BE90" s="9">
        <v>85.272999999999996</v>
      </c>
      <c r="BF90" s="9">
        <v>59.463999999999999</v>
      </c>
      <c r="BG90" s="9">
        <v>25.81</v>
      </c>
      <c r="BH90" s="9">
        <v>59.563000000000002</v>
      </c>
      <c r="BI90" s="9">
        <v>40.874000000000002</v>
      </c>
      <c r="BJ90" s="9">
        <v>18.687999999999999</v>
      </c>
      <c r="BK90" s="9">
        <v>25.710999999999999</v>
      </c>
      <c r="BL90" s="9">
        <v>18.588999999999999</v>
      </c>
      <c r="BM90" s="9">
        <v>7.1210000000000004</v>
      </c>
      <c r="BN90" s="9">
        <v>101.68600000000001</v>
      </c>
      <c r="BO90" s="9">
        <v>43.834000000000003</v>
      </c>
      <c r="BP90" s="9">
        <v>57.851999999999997</v>
      </c>
      <c r="BQ90" s="9">
        <v>424.39</v>
      </c>
      <c r="BR90" s="9">
        <v>237.84299999999999</v>
      </c>
      <c r="BS90" s="9">
        <v>186.547</v>
      </c>
      <c r="BT90" s="9">
        <v>167.59299999999999</v>
      </c>
      <c r="BU90" s="9">
        <v>128.65199999999999</v>
      </c>
      <c r="BV90" s="9">
        <v>38.941000000000003</v>
      </c>
      <c r="BW90" s="9">
        <v>256.79700000000003</v>
      </c>
      <c r="BX90" s="9">
        <v>109.191</v>
      </c>
      <c r="BY90" s="9">
        <v>147.60599999999999</v>
      </c>
      <c r="BZ90" s="9">
        <v>234.446</v>
      </c>
      <c r="CA90" s="9">
        <v>175.31899999999999</v>
      </c>
      <c r="CB90" s="9">
        <v>59.127000000000002</v>
      </c>
      <c r="CC90" s="9">
        <v>312.84899999999999</v>
      </c>
      <c r="CD90" s="9">
        <v>130.15899999999999</v>
      </c>
      <c r="CE90" s="9">
        <v>182.68899999999999</v>
      </c>
      <c r="CF90" s="9">
        <v>316.35899999999998</v>
      </c>
      <c r="CG90" s="9">
        <v>150.065</v>
      </c>
      <c r="CH90" s="9">
        <v>166.29400000000001</v>
      </c>
      <c r="CI90" s="9">
        <v>2624.0010000000002</v>
      </c>
      <c r="CJ90" s="9">
        <v>1361.2919999999999</v>
      </c>
      <c r="CK90" s="9">
        <v>1262.7090000000001</v>
      </c>
      <c r="CL90" s="9">
        <v>1814.9010000000001</v>
      </c>
      <c r="CM90" s="9">
        <v>1110.9359999999999</v>
      </c>
      <c r="CN90" s="9">
        <v>703.96500000000003</v>
      </c>
      <c r="CO90" s="9">
        <v>809.1</v>
      </c>
      <c r="CP90" s="9">
        <v>250.35599999999999</v>
      </c>
      <c r="CQ90" s="9">
        <v>558.74400000000003</v>
      </c>
      <c r="CR90" s="9">
        <v>362.71300000000002</v>
      </c>
      <c r="CS90" s="9">
        <v>184.1</v>
      </c>
      <c r="CT90" s="9">
        <v>178.613</v>
      </c>
      <c r="CU90" s="9">
        <v>84.832999999999998</v>
      </c>
      <c r="CV90" s="9">
        <v>46.3</v>
      </c>
      <c r="CW90" s="9">
        <v>38.531999999999996</v>
      </c>
      <c r="CX90" s="9">
        <v>35.665999999999997</v>
      </c>
      <c r="CY90" s="9">
        <v>25.294</v>
      </c>
      <c r="CZ90" s="9">
        <v>10.372</v>
      </c>
      <c r="DA90" s="9">
        <v>21.08</v>
      </c>
      <c r="DB90" s="9">
        <v>14.07</v>
      </c>
      <c r="DC90" s="9">
        <v>7.01</v>
      </c>
      <c r="DD90" s="9">
        <v>14.586</v>
      </c>
      <c r="DE90" s="9">
        <v>11.224</v>
      </c>
      <c r="DF90" s="9">
        <v>3.3620000000000001</v>
      </c>
      <c r="DG90" s="9">
        <v>49.167000000000002</v>
      </c>
      <c r="DH90" s="9">
        <v>21.006</v>
      </c>
      <c r="DI90" s="9">
        <v>28.161000000000001</v>
      </c>
      <c r="DJ90" s="9">
        <v>316.75700000000001</v>
      </c>
      <c r="DK90" s="9">
        <v>159.73400000000001</v>
      </c>
      <c r="DL90" s="9">
        <v>157.023</v>
      </c>
      <c r="DM90" s="9">
        <v>109.084</v>
      </c>
      <c r="DN90" s="9">
        <v>75.287999999999997</v>
      </c>
      <c r="DO90" s="9">
        <v>33.796999999999997</v>
      </c>
      <c r="DP90" s="9">
        <v>207.673</v>
      </c>
      <c r="DQ90" s="9">
        <v>84.447000000000003</v>
      </c>
      <c r="DR90" s="9">
        <v>123.226</v>
      </c>
      <c r="DS90" s="9">
        <v>133.99700000000001</v>
      </c>
      <c r="DT90" s="9">
        <v>93.120999999999995</v>
      </c>
      <c r="DU90" s="9">
        <v>40.875</v>
      </c>
      <c r="DV90" s="9">
        <v>228.71600000000001</v>
      </c>
      <c r="DW90" s="9">
        <v>90.978999999999999</v>
      </c>
      <c r="DX90" s="9">
        <v>137.73699999999999</v>
      </c>
      <c r="DY90" s="9">
        <v>228.75299999999999</v>
      </c>
      <c r="DZ90" s="9">
        <v>98.516999999999996</v>
      </c>
      <c r="EA90" s="9">
        <v>130.23599999999999</v>
      </c>
      <c r="EB90" s="9">
        <v>870.48400000000004</v>
      </c>
      <c r="EC90" s="9">
        <v>458.60899999999998</v>
      </c>
      <c r="ED90" s="9">
        <v>411.87400000000002</v>
      </c>
      <c r="EE90" s="9">
        <v>570.38699999999994</v>
      </c>
      <c r="EF90" s="9">
        <v>360.84300000000002</v>
      </c>
      <c r="EG90" s="9">
        <v>209.54499999999999</v>
      </c>
      <c r="EH90" s="9">
        <v>300.096</v>
      </c>
      <c r="EI90" s="9">
        <v>97.766999999999996</v>
      </c>
      <c r="EJ90" s="9">
        <v>202.32900000000001</v>
      </c>
      <c r="EK90" s="9">
        <v>126.41800000000001</v>
      </c>
      <c r="EL90" s="9">
        <v>64.941000000000003</v>
      </c>
      <c r="EM90" s="9">
        <v>61.476999999999997</v>
      </c>
      <c r="EN90" s="9">
        <v>32.372999999999998</v>
      </c>
      <c r="EO90" s="9">
        <v>15.398999999999999</v>
      </c>
      <c r="EP90" s="9">
        <v>16.974</v>
      </c>
      <c r="EQ90" s="9">
        <v>12.651999999999999</v>
      </c>
      <c r="ER90" s="9">
        <v>7.6319999999999997</v>
      </c>
      <c r="ES90" s="9">
        <v>5.0209999999999999</v>
      </c>
      <c r="ET90" s="9">
        <v>8.35</v>
      </c>
      <c r="EU90" s="9">
        <v>5.4210000000000003</v>
      </c>
      <c r="EV90" s="9">
        <v>2.9289999999999998</v>
      </c>
      <c r="EW90" s="9">
        <v>4.3019999999999996</v>
      </c>
      <c r="EX90" s="9">
        <v>2.2109999999999999</v>
      </c>
      <c r="EY90" s="9">
        <v>2.0910000000000002</v>
      </c>
      <c r="EZ90" s="9">
        <v>19.721</v>
      </c>
      <c r="FA90" s="9">
        <v>7.7679999999999998</v>
      </c>
      <c r="FB90" s="9">
        <v>11.952999999999999</v>
      </c>
      <c r="FC90" s="9">
        <v>107.65900000000001</v>
      </c>
      <c r="FD90" s="9">
        <v>56.408999999999999</v>
      </c>
      <c r="FE90" s="9">
        <v>51.25</v>
      </c>
      <c r="FF90" s="9">
        <v>35.19</v>
      </c>
      <c r="FG90" s="9">
        <v>26.489000000000001</v>
      </c>
      <c r="FH90" s="9">
        <v>8.7010000000000005</v>
      </c>
      <c r="FI90" s="9">
        <v>72.468999999999994</v>
      </c>
      <c r="FJ90" s="9">
        <v>29.92</v>
      </c>
      <c r="FK90" s="9">
        <v>42.548999999999999</v>
      </c>
      <c r="FL90" s="9">
        <v>44.302999999999997</v>
      </c>
      <c r="FM90" s="9">
        <v>31.402999999999999</v>
      </c>
      <c r="FN90" s="9">
        <v>12.901</v>
      </c>
      <c r="FO90" s="9">
        <v>82.114000000000004</v>
      </c>
      <c r="FP90" s="9">
        <v>33.539000000000001</v>
      </c>
      <c r="FQ90" s="9">
        <v>48.576000000000001</v>
      </c>
      <c r="FR90" s="9">
        <v>80.819000000000003</v>
      </c>
      <c r="FS90" s="9">
        <v>35.340000000000003</v>
      </c>
      <c r="FT90" s="9">
        <v>45.478000000000002</v>
      </c>
      <c r="FU90" s="9">
        <v>1408.13</v>
      </c>
      <c r="FV90" s="9">
        <v>756.928</v>
      </c>
      <c r="FW90" s="9">
        <v>651.202</v>
      </c>
      <c r="FX90" s="9">
        <v>953.91099999999994</v>
      </c>
      <c r="FY90" s="9">
        <v>630.971</v>
      </c>
      <c r="FZ90" s="9">
        <v>322.94</v>
      </c>
      <c r="GA90" s="9">
        <v>454.21899999999999</v>
      </c>
      <c r="GB90" s="9">
        <v>125.95699999999999</v>
      </c>
      <c r="GC90" s="9">
        <v>328.262</v>
      </c>
      <c r="GD90" s="9">
        <v>205.34200000000001</v>
      </c>
      <c r="GE90" s="9">
        <v>105.283</v>
      </c>
      <c r="GF90" s="9">
        <v>100.05800000000001</v>
      </c>
      <c r="GG90" s="9">
        <v>71.718000000000004</v>
      </c>
      <c r="GH90" s="9">
        <v>37.982999999999997</v>
      </c>
      <c r="GI90" s="9">
        <v>33.734999999999999</v>
      </c>
      <c r="GJ90" s="9">
        <v>31.344000000000001</v>
      </c>
      <c r="GK90" s="9">
        <v>22.356000000000002</v>
      </c>
      <c r="GL90" s="9">
        <v>8.9879999999999995</v>
      </c>
      <c r="GM90" s="9">
        <v>24.001999999999999</v>
      </c>
      <c r="GN90" s="9">
        <v>16.835000000000001</v>
      </c>
      <c r="GO90" s="9">
        <v>7.1680000000000001</v>
      </c>
      <c r="GP90" s="9">
        <v>7.3410000000000002</v>
      </c>
      <c r="GQ90" s="9">
        <v>5.5209999999999999</v>
      </c>
      <c r="GR90" s="9">
        <v>1.82</v>
      </c>
      <c r="GS90" s="9">
        <v>40.375</v>
      </c>
      <c r="GT90" s="9">
        <v>15.627000000000001</v>
      </c>
      <c r="GU90" s="9">
        <v>24.748000000000001</v>
      </c>
      <c r="GV90" s="9">
        <v>154.547</v>
      </c>
      <c r="GW90" s="9">
        <v>78.406999999999996</v>
      </c>
      <c r="GX90" s="9">
        <v>76.141000000000005</v>
      </c>
      <c r="GY90" s="9">
        <v>54.533999999999999</v>
      </c>
      <c r="GZ90" s="9">
        <v>45.692999999999998</v>
      </c>
      <c r="HA90" s="9">
        <v>8.8409999999999993</v>
      </c>
      <c r="HB90" s="9">
        <v>100.014</v>
      </c>
      <c r="HC90" s="9">
        <v>32.713999999999999</v>
      </c>
      <c r="HD90" s="9">
        <v>67.3</v>
      </c>
      <c r="HE90" s="9">
        <v>82.283000000000001</v>
      </c>
      <c r="HF90" s="9">
        <v>64.923000000000002</v>
      </c>
      <c r="HG90" s="9">
        <v>17.361000000000001</v>
      </c>
      <c r="HH90" s="9">
        <v>123.05800000000001</v>
      </c>
      <c r="HI90" s="9">
        <v>40.36</v>
      </c>
      <c r="HJ90" s="9">
        <v>82.697999999999993</v>
      </c>
      <c r="HK90" s="9">
        <v>124.01600000000001</v>
      </c>
      <c r="HL90" s="9">
        <v>49.548999999999999</v>
      </c>
      <c r="HM90" s="9">
        <v>74.466999999999999</v>
      </c>
      <c r="HN90" s="9">
        <v>278.399</v>
      </c>
      <c r="HO90" s="9">
        <v>147.274</v>
      </c>
      <c r="HP90" s="9">
        <v>131.125</v>
      </c>
      <c r="HQ90" s="9">
        <v>174.39500000000001</v>
      </c>
      <c r="HR90" s="9">
        <v>113.05800000000001</v>
      </c>
      <c r="HS90" s="9">
        <v>61.337000000000003</v>
      </c>
      <c r="HT90" s="9">
        <v>104.003</v>
      </c>
      <c r="HU90" s="9">
        <v>34.216000000000001</v>
      </c>
      <c r="HV90" s="9">
        <v>69.787999999999997</v>
      </c>
      <c r="HW90" s="9">
        <v>41.55</v>
      </c>
      <c r="HX90" s="9">
        <v>22.701000000000001</v>
      </c>
      <c r="HY90" s="9">
        <v>18.849</v>
      </c>
      <c r="HZ90" s="9">
        <v>8.9610000000000003</v>
      </c>
      <c r="IA90" s="9">
        <v>4.9779999999999998</v>
      </c>
      <c r="IB90" s="9">
        <v>3.9830000000000001</v>
      </c>
      <c r="IC90" s="9">
        <v>2.6640000000000001</v>
      </c>
      <c r="ID90" s="9">
        <v>1.827</v>
      </c>
      <c r="IE90" s="9">
        <v>0.83699999999999997</v>
      </c>
      <c r="IF90" s="9">
        <v>1.55</v>
      </c>
      <c r="IG90" s="9">
        <v>1.091</v>
      </c>
      <c r="IH90" s="9">
        <v>0.45900000000000002</v>
      </c>
      <c r="II90" s="9">
        <v>1.113</v>
      </c>
      <c r="IJ90" s="9">
        <v>0.73499999999999999</v>
      </c>
      <c r="IK90" s="9">
        <v>0.378</v>
      </c>
      <c r="IL90" s="9">
        <v>6.2969999999999997</v>
      </c>
      <c r="IM90" s="9">
        <v>3.1509999999999998</v>
      </c>
      <c r="IN90" s="9">
        <v>3.1459999999999999</v>
      </c>
      <c r="IO90" s="9">
        <v>36.405000000000001</v>
      </c>
      <c r="IP90" s="9">
        <v>19.401</v>
      </c>
      <c r="IQ90" s="9">
        <v>17.004000000000001</v>
      </c>
    </row>
    <row r="91" spans="1:251">
      <c r="A91" s="10">
        <v>44256</v>
      </c>
      <c r="B91" s="9">
        <v>1109.1220000000001</v>
      </c>
      <c r="C91" s="9">
        <v>1266.2619999999999</v>
      </c>
      <c r="D91" s="9">
        <v>436.50400000000002</v>
      </c>
      <c r="E91" s="9">
        <v>829.75800000000004</v>
      </c>
      <c r="F91" s="9">
        <v>545.53499999999997</v>
      </c>
      <c r="G91" s="9">
        <v>307.95499999999998</v>
      </c>
      <c r="H91" s="9">
        <v>237.58</v>
      </c>
      <c r="I91" s="9">
        <v>124.809</v>
      </c>
      <c r="J91" s="9">
        <v>75.034999999999997</v>
      </c>
      <c r="K91" s="9">
        <v>49.774000000000001</v>
      </c>
      <c r="L91" s="9">
        <v>54.445</v>
      </c>
      <c r="M91" s="9">
        <v>42.829000000000001</v>
      </c>
      <c r="N91" s="9">
        <v>11.616</v>
      </c>
      <c r="O91" s="9">
        <v>38.838999999999999</v>
      </c>
      <c r="P91" s="9">
        <v>30.728000000000002</v>
      </c>
      <c r="Q91" s="9">
        <v>8.1110000000000007</v>
      </c>
      <c r="R91" s="9">
        <v>15.606999999999999</v>
      </c>
      <c r="S91" s="9">
        <v>12.101000000000001</v>
      </c>
      <c r="T91" s="9">
        <v>3.5049999999999999</v>
      </c>
      <c r="U91" s="9">
        <v>70.364000000000004</v>
      </c>
      <c r="V91" s="9">
        <v>32.206000000000003</v>
      </c>
      <c r="W91" s="9">
        <v>38.158000000000001</v>
      </c>
      <c r="X91" s="9">
        <v>475.54599999999999</v>
      </c>
      <c r="Y91" s="9">
        <v>263.90300000000002</v>
      </c>
      <c r="Z91" s="9">
        <v>211.64400000000001</v>
      </c>
      <c r="AA91" s="9">
        <v>186.30099999999999</v>
      </c>
      <c r="AB91" s="9">
        <v>144.185</v>
      </c>
      <c r="AC91" s="9">
        <v>42.116</v>
      </c>
      <c r="AD91" s="9">
        <v>289.24599999999998</v>
      </c>
      <c r="AE91" s="9">
        <v>119.718</v>
      </c>
      <c r="AF91" s="9">
        <v>169.52699999999999</v>
      </c>
      <c r="AG91" s="9">
        <v>223.10900000000001</v>
      </c>
      <c r="AH91" s="9">
        <v>173.62799999999999</v>
      </c>
      <c r="AI91" s="9">
        <v>49.481000000000002</v>
      </c>
      <c r="AJ91" s="9">
        <v>322.42599999999999</v>
      </c>
      <c r="AK91" s="9">
        <v>134.327</v>
      </c>
      <c r="AL91" s="9">
        <v>188.09899999999999</v>
      </c>
      <c r="AM91" s="9">
        <v>328.084</v>
      </c>
      <c r="AN91" s="9">
        <v>150.446</v>
      </c>
      <c r="AO91" s="9">
        <v>177.63800000000001</v>
      </c>
      <c r="AP91" s="9">
        <v>3361.5439999999999</v>
      </c>
      <c r="AQ91" s="9">
        <v>1774.7370000000001</v>
      </c>
      <c r="AR91" s="9">
        <v>1586.807</v>
      </c>
      <c r="AS91" s="9">
        <v>2264.52</v>
      </c>
      <c r="AT91" s="9">
        <v>1421.617</v>
      </c>
      <c r="AU91" s="9">
        <v>842.90300000000002</v>
      </c>
      <c r="AV91" s="9">
        <v>1097.0250000000001</v>
      </c>
      <c r="AW91" s="9">
        <v>353.12099999999998</v>
      </c>
      <c r="AX91" s="9">
        <v>743.904</v>
      </c>
      <c r="AY91" s="9">
        <v>468.72699999999998</v>
      </c>
      <c r="AZ91" s="9">
        <v>262.185</v>
      </c>
      <c r="BA91" s="9">
        <v>206.541</v>
      </c>
      <c r="BB91" s="9">
        <v>104.142</v>
      </c>
      <c r="BC91" s="9">
        <v>59.509</v>
      </c>
      <c r="BD91" s="9">
        <v>44.633000000000003</v>
      </c>
      <c r="BE91" s="9">
        <v>48.636000000000003</v>
      </c>
      <c r="BF91" s="9">
        <v>38.529000000000003</v>
      </c>
      <c r="BG91" s="9">
        <v>10.106999999999999</v>
      </c>
      <c r="BH91" s="9">
        <v>29.527000000000001</v>
      </c>
      <c r="BI91" s="9">
        <v>23.475999999999999</v>
      </c>
      <c r="BJ91" s="9">
        <v>6.0510000000000002</v>
      </c>
      <c r="BK91" s="9">
        <v>19.109000000000002</v>
      </c>
      <c r="BL91" s="9">
        <v>15.053000000000001</v>
      </c>
      <c r="BM91" s="9">
        <v>4.056</v>
      </c>
      <c r="BN91" s="9">
        <v>55.506</v>
      </c>
      <c r="BO91" s="9">
        <v>20.98</v>
      </c>
      <c r="BP91" s="9">
        <v>34.526000000000003</v>
      </c>
      <c r="BQ91" s="9">
        <v>399.863</v>
      </c>
      <c r="BR91" s="9">
        <v>220.423</v>
      </c>
      <c r="BS91" s="9">
        <v>179.441</v>
      </c>
      <c r="BT91" s="9">
        <v>158.27500000000001</v>
      </c>
      <c r="BU91" s="9">
        <v>123.092</v>
      </c>
      <c r="BV91" s="9">
        <v>35.183</v>
      </c>
      <c r="BW91" s="9">
        <v>241.58799999999999</v>
      </c>
      <c r="BX91" s="9">
        <v>97.331000000000003</v>
      </c>
      <c r="BY91" s="9">
        <v>144.25700000000001</v>
      </c>
      <c r="BZ91" s="9">
        <v>195.58600000000001</v>
      </c>
      <c r="CA91" s="9">
        <v>152.24199999999999</v>
      </c>
      <c r="CB91" s="9">
        <v>43.344000000000001</v>
      </c>
      <c r="CC91" s="9">
        <v>273.14</v>
      </c>
      <c r="CD91" s="9">
        <v>109.943</v>
      </c>
      <c r="CE91" s="9">
        <v>163.197</v>
      </c>
      <c r="CF91" s="9">
        <v>271.11500000000001</v>
      </c>
      <c r="CG91" s="9">
        <v>120.807</v>
      </c>
      <c r="CH91" s="9">
        <v>150.30799999999999</v>
      </c>
      <c r="CI91" s="9">
        <v>2627.828</v>
      </c>
      <c r="CJ91" s="9">
        <v>1365.8009999999999</v>
      </c>
      <c r="CK91" s="9">
        <v>1262.027</v>
      </c>
      <c r="CL91" s="9">
        <v>1767.7940000000001</v>
      </c>
      <c r="CM91" s="9">
        <v>1094.3579999999999</v>
      </c>
      <c r="CN91" s="9">
        <v>673.43600000000004</v>
      </c>
      <c r="CO91" s="9">
        <v>860.03399999999999</v>
      </c>
      <c r="CP91" s="9">
        <v>271.44299999999998</v>
      </c>
      <c r="CQ91" s="9">
        <v>588.59100000000001</v>
      </c>
      <c r="CR91" s="9">
        <v>382.07299999999998</v>
      </c>
      <c r="CS91" s="9">
        <v>198.41300000000001</v>
      </c>
      <c r="CT91" s="9">
        <v>183.66</v>
      </c>
      <c r="CU91" s="9">
        <v>80.834000000000003</v>
      </c>
      <c r="CV91" s="9">
        <v>42.957000000000001</v>
      </c>
      <c r="CW91" s="9">
        <v>37.877000000000002</v>
      </c>
      <c r="CX91" s="9">
        <v>27.021000000000001</v>
      </c>
      <c r="CY91" s="9">
        <v>19.885999999999999</v>
      </c>
      <c r="CZ91" s="9">
        <v>7.1349999999999998</v>
      </c>
      <c r="DA91" s="9">
        <v>14.78</v>
      </c>
      <c r="DB91" s="9">
        <v>10.815</v>
      </c>
      <c r="DC91" s="9">
        <v>3.964</v>
      </c>
      <c r="DD91" s="9">
        <v>12.242000000000001</v>
      </c>
      <c r="DE91" s="9">
        <v>9.0709999999999997</v>
      </c>
      <c r="DF91" s="9">
        <v>3.1709999999999998</v>
      </c>
      <c r="DG91" s="9">
        <v>53.811999999999998</v>
      </c>
      <c r="DH91" s="9">
        <v>23.071000000000002</v>
      </c>
      <c r="DI91" s="9">
        <v>30.742000000000001</v>
      </c>
      <c r="DJ91" s="9">
        <v>342.8</v>
      </c>
      <c r="DK91" s="9">
        <v>177.249</v>
      </c>
      <c r="DL91" s="9">
        <v>165.55</v>
      </c>
      <c r="DM91" s="9">
        <v>116.342</v>
      </c>
      <c r="DN91" s="9">
        <v>84.602999999999994</v>
      </c>
      <c r="DO91" s="9">
        <v>31.739000000000001</v>
      </c>
      <c r="DP91" s="9">
        <v>226.45699999999999</v>
      </c>
      <c r="DQ91" s="9">
        <v>92.646000000000001</v>
      </c>
      <c r="DR91" s="9">
        <v>133.81200000000001</v>
      </c>
      <c r="DS91" s="9">
        <v>131.77099999999999</v>
      </c>
      <c r="DT91" s="9">
        <v>96.456000000000003</v>
      </c>
      <c r="DU91" s="9">
        <v>35.314999999999998</v>
      </c>
      <c r="DV91" s="9">
        <v>250.30199999999999</v>
      </c>
      <c r="DW91" s="9">
        <v>101.95699999999999</v>
      </c>
      <c r="DX91" s="9">
        <v>148.345</v>
      </c>
      <c r="DY91" s="9">
        <v>241.23699999999999</v>
      </c>
      <c r="DZ91" s="9">
        <v>103.461</v>
      </c>
      <c r="EA91" s="9">
        <v>137.77600000000001</v>
      </c>
      <c r="EB91" s="9">
        <v>869.54</v>
      </c>
      <c r="EC91" s="9">
        <v>453.84500000000003</v>
      </c>
      <c r="ED91" s="9">
        <v>415.69499999999999</v>
      </c>
      <c r="EE91" s="9">
        <v>567.93200000000002</v>
      </c>
      <c r="EF91" s="9">
        <v>358.06299999999999</v>
      </c>
      <c r="EG91" s="9">
        <v>209.869</v>
      </c>
      <c r="EH91" s="9">
        <v>301.608</v>
      </c>
      <c r="EI91" s="9">
        <v>95.781999999999996</v>
      </c>
      <c r="EJ91" s="9">
        <v>205.82499999999999</v>
      </c>
      <c r="EK91" s="9">
        <v>122.836</v>
      </c>
      <c r="EL91" s="9">
        <v>64.003</v>
      </c>
      <c r="EM91" s="9">
        <v>58.832999999999998</v>
      </c>
      <c r="EN91" s="9">
        <v>28.148</v>
      </c>
      <c r="EO91" s="9">
        <v>14.759</v>
      </c>
      <c r="EP91" s="9">
        <v>13.388</v>
      </c>
      <c r="EQ91" s="9">
        <v>8.9909999999999997</v>
      </c>
      <c r="ER91" s="9">
        <v>6.6379999999999999</v>
      </c>
      <c r="ES91" s="9">
        <v>2.3519999999999999</v>
      </c>
      <c r="ET91" s="9">
        <v>5.2949999999999999</v>
      </c>
      <c r="EU91" s="9">
        <v>4.5209999999999999</v>
      </c>
      <c r="EV91" s="9">
        <v>0.77400000000000002</v>
      </c>
      <c r="EW91" s="9">
        <v>3.6949999999999998</v>
      </c>
      <c r="EX91" s="9">
        <v>2.117</v>
      </c>
      <c r="EY91" s="9">
        <v>1.5780000000000001</v>
      </c>
      <c r="EZ91" s="9">
        <v>19.157</v>
      </c>
      <c r="FA91" s="9">
        <v>8.1210000000000004</v>
      </c>
      <c r="FB91" s="9">
        <v>11.036</v>
      </c>
      <c r="FC91" s="9">
        <v>106.733</v>
      </c>
      <c r="FD91" s="9">
        <v>56.034999999999997</v>
      </c>
      <c r="FE91" s="9">
        <v>50.698</v>
      </c>
      <c r="FF91" s="9">
        <v>35.881</v>
      </c>
      <c r="FG91" s="9">
        <v>25.422999999999998</v>
      </c>
      <c r="FH91" s="9">
        <v>10.459</v>
      </c>
      <c r="FI91" s="9">
        <v>70.850999999999999</v>
      </c>
      <c r="FJ91" s="9">
        <v>30.611999999999998</v>
      </c>
      <c r="FK91" s="9">
        <v>40.238999999999997</v>
      </c>
      <c r="FL91" s="9">
        <v>43.591999999999999</v>
      </c>
      <c r="FM91" s="9">
        <v>30.780999999999999</v>
      </c>
      <c r="FN91" s="9">
        <v>12.811</v>
      </c>
      <c r="FO91" s="9">
        <v>79.244</v>
      </c>
      <c r="FP91" s="9">
        <v>33.222000000000001</v>
      </c>
      <c r="FQ91" s="9">
        <v>46.021999999999998</v>
      </c>
      <c r="FR91" s="9">
        <v>76.147000000000006</v>
      </c>
      <c r="FS91" s="9">
        <v>35.133000000000003</v>
      </c>
      <c r="FT91" s="9">
        <v>41.014000000000003</v>
      </c>
      <c r="FU91" s="9">
        <v>1442.2449999999999</v>
      </c>
      <c r="FV91" s="9">
        <v>773.82399999999996</v>
      </c>
      <c r="FW91" s="9">
        <v>668.42200000000003</v>
      </c>
      <c r="FX91" s="9">
        <v>947.41700000000003</v>
      </c>
      <c r="FY91" s="9">
        <v>633.66999999999996</v>
      </c>
      <c r="FZ91" s="9">
        <v>313.74599999999998</v>
      </c>
      <c r="GA91" s="9">
        <v>494.82900000000001</v>
      </c>
      <c r="GB91" s="9">
        <v>140.15299999999999</v>
      </c>
      <c r="GC91" s="9">
        <v>354.67500000000001</v>
      </c>
      <c r="GD91" s="9">
        <v>184.59299999999999</v>
      </c>
      <c r="GE91" s="9">
        <v>90.42</v>
      </c>
      <c r="GF91" s="9">
        <v>94.173000000000002</v>
      </c>
      <c r="GG91" s="9">
        <v>34.078000000000003</v>
      </c>
      <c r="GH91" s="9">
        <v>16.622</v>
      </c>
      <c r="GI91" s="9">
        <v>17.457000000000001</v>
      </c>
      <c r="GJ91" s="9">
        <v>12.503</v>
      </c>
      <c r="GK91" s="9">
        <v>9.7070000000000007</v>
      </c>
      <c r="GL91" s="9">
        <v>2.7970000000000002</v>
      </c>
      <c r="GM91" s="9">
        <v>7.7489999999999997</v>
      </c>
      <c r="GN91" s="9">
        <v>6.5129999999999999</v>
      </c>
      <c r="GO91" s="9">
        <v>1.2350000000000001</v>
      </c>
      <c r="GP91" s="9">
        <v>4.7539999999999996</v>
      </c>
      <c r="GQ91" s="9">
        <v>3.1930000000000001</v>
      </c>
      <c r="GR91" s="9">
        <v>1.5609999999999999</v>
      </c>
      <c r="GS91" s="9">
        <v>21.574999999999999</v>
      </c>
      <c r="GT91" s="9">
        <v>6.915</v>
      </c>
      <c r="GU91" s="9">
        <v>14.66</v>
      </c>
      <c r="GV91" s="9">
        <v>163.05099999999999</v>
      </c>
      <c r="GW91" s="9">
        <v>78.597999999999999</v>
      </c>
      <c r="GX91" s="9">
        <v>84.453000000000003</v>
      </c>
      <c r="GY91" s="9">
        <v>61.055999999999997</v>
      </c>
      <c r="GZ91" s="9">
        <v>46.65</v>
      </c>
      <c r="HA91" s="9">
        <v>14.406000000000001</v>
      </c>
      <c r="HB91" s="9">
        <v>101.995</v>
      </c>
      <c r="HC91" s="9">
        <v>31.948</v>
      </c>
      <c r="HD91" s="9">
        <v>70.048000000000002</v>
      </c>
      <c r="HE91" s="9">
        <v>70.793000000000006</v>
      </c>
      <c r="HF91" s="9">
        <v>54.612000000000002</v>
      </c>
      <c r="HG91" s="9">
        <v>16.181000000000001</v>
      </c>
      <c r="HH91" s="9">
        <v>113.8</v>
      </c>
      <c r="HI91" s="9">
        <v>35.808</v>
      </c>
      <c r="HJ91" s="9">
        <v>77.992000000000004</v>
      </c>
      <c r="HK91" s="9">
        <v>109.744</v>
      </c>
      <c r="HL91" s="9">
        <v>38.460999999999999</v>
      </c>
      <c r="HM91" s="9">
        <v>71.283000000000001</v>
      </c>
      <c r="HN91" s="9">
        <v>278.48500000000001</v>
      </c>
      <c r="HO91" s="9">
        <v>147.726</v>
      </c>
      <c r="HP91" s="9">
        <v>130.75800000000001</v>
      </c>
      <c r="HQ91" s="9">
        <v>174.21799999999999</v>
      </c>
      <c r="HR91" s="9">
        <v>112.574</v>
      </c>
      <c r="HS91" s="9">
        <v>61.643999999999998</v>
      </c>
      <c r="HT91" s="9">
        <v>104.267</v>
      </c>
      <c r="HU91" s="9">
        <v>35.152000000000001</v>
      </c>
      <c r="HV91" s="9">
        <v>69.114999999999995</v>
      </c>
      <c r="HW91" s="9">
        <v>42.268999999999998</v>
      </c>
      <c r="HX91" s="9">
        <v>22.061</v>
      </c>
      <c r="HY91" s="9">
        <v>20.207999999999998</v>
      </c>
      <c r="HZ91" s="9">
        <v>6.89</v>
      </c>
      <c r="IA91" s="9">
        <v>4.4139999999999997</v>
      </c>
      <c r="IB91" s="9">
        <v>2.476</v>
      </c>
      <c r="IC91" s="9">
        <v>1.204</v>
      </c>
      <c r="ID91" s="9">
        <v>1.204</v>
      </c>
      <c r="IE91" s="9">
        <v>0</v>
      </c>
      <c r="IF91" s="9">
        <v>0.54600000000000004</v>
      </c>
      <c r="IG91" s="9">
        <v>0.54600000000000004</v>
      </c>
      <c r="IH91" s="9">
        <v>0</v>
      </c>
      <c r="II91" s="9">
        <v>0.65800000000000003</v>
      </c>
      <c r="IJ91" s="9">
        <v>0.65800000000000003</v>
      </c>
      <c r="IK91" s="9">
        <v>0</v>
      </c>
      <c r="IL91" s="9">
        <v>5.6859999999999999</v>
      </c>
      <c r="IM91" s="9">
        <v>3.21</v>
      </c>
      <c r="IN91" s="9">
        <v>2.476</v>
      </c>
      <c r="IO91" s="9">
        <v>38.972000000000001</v>
      </c>
      <c r="IP91" s="9">
        <v>19.981999999999999</v>
      </c>
      <c r="IQ91" s="9">
        <v>18.989999999999998</v>
      </c>
    </row>
    <row r="92" spans="1:251">
      <c r="A92" s="10">
        <v>44287</v>
      </c>
      <c r="B92" s="9">
        <v>1094.354</v>
      </c>
      <c r="C92" s="9">
        <v>1254.155</v>
      </c>
      <c r="D92" s="9">
        <v>429.91699999999997</v>
      </c>
      <c r="E92" s="9">
        <v>824.23800000000006</v>
      </c>
      <c r="F92" s="9">
        <v>536.26300000000003</v>
      </c>
      <c r="G92" s="9">
        <v>299.03300000000002</v>
      </c>
      <c r="H92" s="9">
        <v>237.22900000000001</v>
      </c>
      <c r="I92" s="9">
        <v>119.673</v>
      </c>
      <c r="J92" s="9">
        <v>74.850999999999999</v>
      </c>
      <c r="K92" s="9">
        <v>44.820999999999998</v>
      </c>
      <c r="L92" s="9">
        <v>47.436</v>
      </c>
      <c r="M92" s="9">
        <v>35.738</v>
      </c>
      <c r="N92" s="9">
        <v>11.698</v>
      </c>
      <c r="O92" s="9">
        <v>36.19</v>
      </c>
      <c r="P92" s="9">
        <v>25.94</v>
      </c>
      <c r="Q92" s="9">
        <v>10.25</v>
      </c>
      <c r="R92" s="9">
        <v>11.246</v>
      </c>
      <c r="S92" s="9">
        <v>9.798</v>
      </c>
      <c r="T92" s="9">
        <v>1.448</v>
      </c>
      <c r="U92" s="9">
        <v>72.236999999999995</v>
      </c>
      <c r="V92" s="9">
        <v>39.113</v>
      </c>
      <c r="W92" s="9">
        <v>33.124000000000002</v>
      </c>
      <c r="X92" s="9">
        <v>467.98599999999999</v>
      </c>
      <c r="Y92" s="9">
        <v>256.09399999999999</v>
      </c>
      <c r="Z92" s="9">
        <v>211.892</v>
      </c>
      <c r="AA92" s="9">
        <v>174.25</v>
      </c>
      <c r="AB92" s="9">
        <v>132.262</v>
      </c>
      <c r="AC92" s="9">
        <v>41.988</v>
      </c>
      <c r="AD92" s="9">
        <v>293.73700000000002</v>
      </c>
      <c r="AE92" s="9">
        <v>123.83199999999999</v>
      </c>
      <c r="AF92" s="9">
        <v>169.905</v>
      </c>
      <c r="AG92" s="9">
        <v>207.988</v>
      </c>
      <c r="AH92" s="9">
        <v>159.23699999999999</v>
      </c>
      <c r="AI92" s="9">
        <v>48.750999999999998</v>
      </c>
      <c r="AJ92" s="9">
        <v>328.27499999999998</v>
      </c>
      <c r="AK92" s="9">
        <v>139.797</v>
      </c>
      <c r="AL92" s="9">
        <v>188.47800000000001</v>
      </c>
      <c r="AM92" s="9">
        <v>329.92700000000002</v>
      </c>
      <c r="AN92" s="9">
        <v>149.77199999999999</v>
      </c>
      <c r="AO92" s="9">
        <v>180.154</v>
      </c>
      <c r="AP92" s="9">
        <v>3358.0230000000001</v>
      </c>
      <c r="AQ92" s="9">
        <v>1774.8389999999999</v>
      </c>
      <c r="AR92" s="9">
        <v>1583.184</v>
      </c>
      <c r="AS92" s="9">
        <v>2262.2150000000001</v>
      </c>
      <c r="AT92" s="9">
        <v>1415.4010000000001</v>
      </c>
      <c r="AU92" s="9">
        <v>846.81399999999996</v>
      </c>
      <c r="AV92" s="9">
        <v>1095.808</v>
      </c>
      <c r="AW92" s="9">
        <v>359.43799999999999</v>
      </c>
      <c r="AX92" s="9">
        <v>736.37</v>
      </c>
      <c r="AY92" s="9">
        <v>427.12900000000002</v>
      </c>
      <c r="AZ92" s="9">
        <v>236.7</v>
      </c>
      <c r="BA92" s="9">
        <v>190.429</v>
      </c>
      <c r="BB92" s="9">
        <v>94.308000000000007</v>
      </c>
      <c r="BC92" s="9">
        <v>50.095999999999997</v>
      </c>
      <c r="BD92" s="9">
        <v>44.212000000000003</v>
      </c>
      <c r="BE92" s="9">
        <v>37.951000000000001</v>
      </c>
      <c r="BF92" s="9">
        <v>27.91</v>
      </c>
      <c r="BG92" s="9">
        <v>10.041</v>
      </c>
      <c r="BH92" s="9">
        <v>23.398</v>
      </c>
      <c r="BI92" s="9">
        <v>14.576000000000001</v>
      </c>
      <c r="BJ92" s="9">
        <v>8.8219999999999992</v>
      </c>
      <c r="BK92" s="9">
        <v>14.553000000000001</v>
      </c>
      <c r="BL92" s="9">
        <v>13.334</v>
      </c>
      <c r="BM92" s="9">
        <v>1.2190000000000001</v>
      </c>
      <c r="BN92" s="9">
        <v>56.356999999999999</v>
      </c>
      <c r="BO92" s="9">
        <v>22.186</v>
      </c>
      <c r="BP92" s="9">
        <v>34.170999999999999</v>
      </c>
      <c r="BQ92" s="9">
        <v>376.82799999999997</v>
      </c>
      <c r="BR92" s="9">
        <v>209.20599999999999</v>
      </c>
      <c r="BS92" s="9">
        <v>167.62200000000001</v>
      </c>
      <c r="BT92" s="9">
        <v>136.029</v>
      </c>
      <c r="BU92" s="9">
        <v>107.455</v>
      </c>
      <c r="BV92" s="9">
        <v>28.574000000000002</v>
      </c>
      <c r="BW92" s="9">
        <v>240.79900000000001</v>
      </c>
      <c r="BX92" s="9">
        <v>101.751</v>
      </c>
      <c r="BY92" s="9">
        <v>139.048</v>
      </c>
      <c r="BZ92" s="9">
        <v>163.041</v>
      </c>
      <c r="CA92" s="9">
        <v>126.02200000000001</v>
      </c>
      <c r="CB92" s="9">
        <v>37.020000000000003</v>
      </c>
      <c r="CC92" s="9">
        <v>264.08800000000002</v>
      </c>
      <c r="CD92" s="9">
        <v>110.678</v>
      </c>
      <c r="CE92" s="9">
        <v>153.40899999999999</v>
      </c>
      <c r="CF92" s="9">
        <v>264.197</v>
      </c>
      <c r="CG92" s="9">
        <v>116.327</v>
      </c>
      <c r="CH92" s="9">
        <v>147.87</v>
      </c>
      <c r="CI92" s="9">
        <v>2619.9789999999998</v>
      </c>
      <c r="CJ92" s="9">
        <v>1372.6420000000001</v>
      </c>
      <c r="CK92" s="9">
        <v>1247.336</v>
      </c>
      <c r="CL92" s="9">
        <v>1779.681</v>
      </c>
      <c r="CM92" s="9">
        <v>1099.6089999999999</v>
      </c>
      <c r="CN92" s="9">
        <v>680.072</v>
      </c>
      <c r="CO92" s="9">
        <v>840.298</v>
      </c>
      <c r="CP92" s="9">
        <v>273.03300000000002</v>
      </c>
      <c r="CQ92" s="9">
        <v>567.26499999999999</v>
      </c>
      <c r="CR92" s="9">
        <v>372.45699999999999</v>
      </c>
      <c r="CS92" s="9">
        <v>196.08600000000001</v>
      </c>
      <c r="CT92" s="9">
        <v>176.37100000000001</v>
      </c>
      <c r="CU92" s="9">
        <v>74.451999999999998</v>
      </c>
      <c r="CV92" s="9">
        <v>42.853999999999999</v>
      </c>
      <c r="CW92" s="9">
        <v>31.597999999999999</v>
      </c>
      <c r="CX92" s="9">
        <v>28.251000000000001</v>
      </c>
      <c r="CY92" s="9">
        <v>20.901</v>
      </c>
      <c r="CZ92" s="9">
        <v>7.351</v>
      </c>
      <c r="DA92" s="9">
        <v>21.954999999999998</v>
      </c>
      <c r="DB92" s="9">
        <v>15.313000000000001</v>
      </c>
      <c r="DC92" s="9">
        <v>6.6420000000000003</v>
      </c>
      <c r="DD92" s="9">
        <v>6.2960000000000003</v>
      </c>
      <c r="DE92" s="9">
        <v>5.5880000000000001</v>
      </c>
      <c r="DF92" s="9">
        <v>0.70799999999999996</v>
      </c>
      <c r="DG92" s="9">
        <v>46.2</v>
      </c>
      <c r="DH92" s="9">
        <v>21.952999999999999</v>
      </c>
      <c r="DI92" s="9">
        <v>24.247</v>
      </c>
      <c r="DJ92" s="9">
        <v>336.142</v>
      </c>
      <c r="DK92" s="9">
        <v>174.37200000000001</v>
      </c>
      <c r="DL92" s="9">
        <v>161.77000000000001</v>
      </c>
      <c r="DM92" s="9">
        <v>117.348</v>
      </c>
      <c r="DN92" s="9">
        <v>85.882000000000005</v>
      </c>
      <c r="DO92" s="9">
        <v>31.466000000000001</v>
      </c>
      <c r="DP92" s="9">
        <v>218.79400000000001</v>
      </c>
      <c r="DQ92" s="9">
        <v>88.489000000000004</v>
      </c>
      <c r="DR92" s="9">
        <v>130.30500000000001</v>
      </c>
      <c r="DS92" s="9">
        <v>134.505</v>
      </c>
      <c r="DT92" s="9">
        <v>99.775999999999996</v>
      </c>
      <c r="DU92" s="9">
        <v>34.728000000000002</v>
      </c>
      <c r="DV92" s="9">
        <v>237.952</v>
      </c>
      <c r="DW92" s="9">
        <v>96.31</v>
      </c>
      <c r="DX92" s="9">
        <v>141.642</v>
      </c>
      <c r="DY92" s="9">
        <v>240.749</v>
      </c>
      <c r="DZ92" s="9">
        <v>103.80200000000001</v>
      </c>
      <c r="EA92" s="9">
        <v>136.947</v>
      </c>
      <c r="EB92" s="9">
        <v>885.65700000000004</v>
      </c>
      <c r="EC92" s="9">
        <v>462.28899999999999</v>
      </c>
      <c r="ED92" s="9">
        <v>423.36799999999999</v>
      </c>
      <c r="EE92" s="9">
        <v>577.94000000000005</v>
      </c>
      <c r="EF92" s="9">
        <v>363.33600000000001</v>
      </c>
      <c r="EG92" s="9">
        <v>214.60400000000001</v>
      </c>
      <c r="EH92" s="9">
        <v>307.71699999999998</v>
      </c>
      <c r="EI92" s="9">
        <v>98.953000000000003</v>
      </c>
      <c r="EJ92" s="9">
        <v>208.76300000000001</v>
      </c>
      <c r="EK92" s="9">
        <v>117.18899999999999</v>
      </c>
      <c r="EL92" s="9">
        <v>64.084000000000003</v>
      </c>
      <c r="EM92" s="9">
        <v>53.104999999999997</v>
      </c>
      <c r="EN92" s="9">
        <v>28.033999999999999</v>
      </c>
      <c r="EO92" s="9">
        <v>19.222000000000001</v>
      </c>
      <c r="EP92" s="9">
        <v>8.8119999999999994</v>
      </c>
      <c r="EQ92" s="9">
        <v>13.228</v>
      </c>
      <c r="ER92" s="9">
        <v>10.715999999999999</v>
      </c>
      <c r="ES92" s="9">
        <v>2.512</v>
      </c>
      <c r="ET92" s="9">
        <v>7.8789999999999996</v>
      </c>
      <c r="EU92" s="9">
        <v>6.1459999999999999</v>
      </c>
      <c r="EV92" s="9">
        <v>1.734</v>
      </c>
      <c r="EW92" s="9">
        <v>5.3490000000000002</v>
      </c>
      <c r="EX92" s="9">
        <v>4.57</v>
      </c>
      <c r="EY92" s="9">
        <v>0.77800000000000002</v>
      </c>
      <c r="EZ92" s="9">
        <v>14.805999999999999</v>
      </c>
      <c r="FA92" s="9">
        <v>8.5060000000000002</v>
      </c>
      <c r="FB92" s="9">
        <v>6.3</v>
      </c>
      <c r="FC92" s="9">
        <v>99.495000000000005</v>
      </c>
      <c r="FD92" s="9">
        <v>51.167000000000002</v>
      </c>
      <c r="FE92" s="9">
        <v>48.329000000000001</v>
      </c>
      <c r="FF92" s="9">
        <v>31.959</v>
      </c>
      <c r="FG92" s="9">
        <v>23.460999999999999</v>
      </c>
      <c r="FH92" s="9">
        <v>8.4979999999999993</v>
      </c>
      <c r="FI92" s="9">
        <v>67.536000000000001</v>
      </c>
      <c r="FJ92" s="9">
        <v>27.704999999999998</v>
      </c>
      <c r="FK92" s="9">
        <v>39.831000000000003</v>
      </c>
      <c r="FL92" s="9">
        <v>42.828000000000003</v>
      </c>
      <c r="FM92" s="9">
        <v>32.094000000000001</v>
      </c>
      <c r="FN92" s="9">
        <v>10.734</v>
      </c>
      <c r="FO92" s="9">
        <v>74.361000000000004</v>
      </c>
      <c r="FP92" s="9">
        <v>31.99</v>
      </c>
      <c r="FQ92" s="9">
        <v>42.372</v>
      </c>
      <c r="FR92" s="9">
        <v>75.415999999999997</v>
      </c>
      <c r="FS92" s="9">
        <v>33.850999999999999</v>
      </c>
      <c r="FT92" s="9">
        <v>41.564999999999998</v>
      </c>
      <c r="FU92" s="9">
        <v>1432.9079999999999</v>
      </c>
      <c r="FV92" s="9">
        <v>768.55899999999997</v>
      </c>
      <c r="FW92" s="9">
        <v>664.34900000000005</v>
      </c>
      <c r="FX92" s="9">
        <v>949.36199999999997</v>
      </c>
      <c r="FY92" s="9">
        <v>631.279</v>
      </c>
      <c r="FZ92" s="9">
        <v>318.084</v>
      </c>
      <c r="GA92" s="9">
        <v>483.54599999999999</v>
      </c>
      <c r="GB92" s="9">
        <v>137.28100000000001</v>
      </c>
      <c r="GC92" s="9">
        <v>346.26499999999999</v>
      </c>
      <c r="GD92" s="9">
        <v>169.68299999999999</v>
      </c>
      <c r="GE92" s="9">
        <v>88.927000000000007</v>
      </c>
      <c r="GF92" s="9">
        <v>80.754999999999995</v>
      </c>
      <c r="GG92" s="9">
        <v>32.417999999999999</v>
      </c>
      <c r="GH92" s="9">
        <v>20.672999999999998</v>
      </c>
      <c r="GI92" s="9">
        <v>11.744999999999999</v>
      </c>
      <c r="GJ92" s="9">
        <v>11.581</v>
      </c>
      <c r="GK92" s="9">
        <v>8.6720000000000006</v>
      </c>
      <c r="GL92" s="9">
        <v>2.9089999999999998</v>
      </c>
      <c r="GM92" s="9">
        <v>7.0460000000000003</v>
      </c>
      <c r="GN92" s="9">
        <v>5.4029999999999996</v>
      </c>
      <c r="GO92" s="9">
        <v>1.6439999999999999</v>
      </c>
      <c r="GP92" s="9">
        <v>4.5350000000000001</v>
      </c>
      <c r="GQ92" s="9">
        <v>3.2690000000000001</v>
      </c>
      <c r="GR92" s="9">
        <v>1.2649999999999999</v>
      </c>
      <c r="GS92" s="9">
        <v>20.837</v>
      </c>
      <c r="GT92" s="9">
        <v>12.000999999999999</v>
      </c>
      <c r="GU92" s="9">
        <v>8.8360000000000003</v>
      </c>
      <c r="GV92" s="9">
        <v>150.75</v>
      </c>
      <c r="GW92" s="9">
        <v>76.322999999999993</v>
      </c>
      <c r="GX92" s="9">
        <v>74.427999999999997</v>
      </c>
      <c r="GY92" s="9">
        <v>50.363999999999997</v>
      </c>
      <c r="GZ92" s="9">
        <v>38.756</v>
      </c>
      <c r="HA92" s="9">
        <v>11.608000000000001</v>
      </c>
      <c r="HB92" s="9">
        <v>100.386</v>
      </c>
      <c r="HC92" s="9">
        <v>37.566000000000003</v>
      </c>
      <c r="HD92" s="9">
        <v>62.82</v>
      </c>
      <c r="HE92" s="9">
        <v>59.301000000000002</v>
      </c>
      <c r="HF92" s="9">
        <v>45.941000000000003</v>
      </c>
      <c r="HG92" s="9">
        <v>13.359</v>
      </c>
      <c r="HH92" s="9">
        <v>110.38200000000001</v>
      </c>
      <c r="HI92" s="9">
        <v>42.985999999999997</v>
      </c>
      <c r="HJ92" s="9">
        <v>67.396000000000001</v>
      </c>
      <c r="HK92" s="9">
        <v>107.43300000000001</v>
      </c>
      <c r="HL92" s="9">
        <v>42.969000000000001</v>
      </c>
      <c r="HM92" s="9">
        <v>64.463999999999999</v>
      </c>
      <c r="HN92" s="9">
        <v>276.49200000000002</v>
      </c>
      <c r="HO92" s="9">
        <v>146.173</v>
      </c>
      <c r="HP92" s="9">
        <v>130.31899999999999</v>
      </c>
      <c r="HQ92" s="9">
        <v>171.82</v>
      </c>
      <c r="HR92" s="9">
        <v>109.79900000000001</v>
      </c>
      <c r="HS92" s="9">
        <v>62.02</v>
      </c>
      <c r="HT92" s="9">
        <v>104.672</v>
      </c>
      <c r="HU92" s="9">
        <v>36.374000000000002</v>
      </c>
      <c r="HV92" s="9">
        <v>68.298000000000002</v>
      </c>
      <c r="HW92" s="9">
        <v>38.496000000000002</v>
      </c>
      <c r="HX92" s="9">
        <v>20.495999999999999</v>
      </c>
      <c r="HY92" s="9">
        <v>18</v>
      </c>
      <c r="HZ92" s="9">
        <v>6.0670000000000002</v>
      </c>
      <c r="IA92" s="9">
        <v>2.8730000000000002</v>
      </c>
      <c r="IB92" s="9">
        <v>3.194</v>
      </c>
      <c r="IC92" s="9">
        <v>0.97199999999999998</v>
      </c>
      <c r="ID92" s="9">
        <v>0.50800000000000001</v>
      </c>
      <c r="IE92" s="9">
        <v>0.46400000000000002</v>
      </c>
      <c r="IF92" s="9">
        <v>0.88400000000000001</v>
      </c>
      <c r="IG92" s="9">
        <v>0.42099999999999999</v>
      </c>
      <c r="IH92" s="9">
        <v>0.46400000000000002</v>
      </c>
      <c r="II92" s="9">
        <v>8.6999999999999994E-2</v>
      </c>
      <c r="IJ92" s="9">
        <v>8.6999999999999994E-2</v>
      </c>
      <c r="IK92" s="9">
        <v>0</v>
      </c>
      <c r="IL92" s="9">
        <v>5.0949999999999998</v>
      </c>
      <c r="IM92" s="9">
        <v>2.3650000000000002</v>
      </c>
      <c r="IN92" s="9">
        <v>2.7309999999999999</v>
      </c>
      <c r="IO92" s="9">
        <v>35.082000000000001</v>
      </c>
      <c r="IP92" s="9">
        <v>18.898</v>
      </c>
      <c r="IQ92" s="9">
        <v>16.184000000000001</v>
      </c>
    </row>
    <row r="93" spans="1:251">
      <c r="A93" s="10">
        <v>44317</v>
      </c>
      <c r="B93" s="9">
        <v>1139.845</v>
      </c>
      <c r="C93" s="9">
        <v>1273.3620000000001</v>
      </c>
      <c r="D93" s="9">
        <v>437.98899999999998</v>
      </c>
      <c r="E93" s="9">
        <v>835.37400000000002</v>
      </c>
      <c r="F93" s="9">
        <v>532.65</v>
      </c>
      <c r="G93" s="9">
        <v>297.52</v>
      </c>
      <c r="H93" s="9">
        <v>235.13</v>
      </c>
      <c r="I93" s="9">
        <v>115.032</v>
      </c>
      <c r="J93" s="9">
        <v>66.472999999999999</v>
      </c>
      <c r="K93" s="9">
        <v>48.558999999999997</v>
      </c>
      <c r="L93" s="9">
        <v>35.398000000000003</v>
      </c>
      <c r="M93" s="9">
        <v>26.986000000000001</v>
      </c>
      <c r="N93" s="9">
        <v>8.4130000000000003</v>
      </c>
      <c r="O93" s="9">
        <v>23.57</v>
      </c>
      <c r="P93" s="9">
        <v>17.238</v>
      </c>
      <c r="Q93" s="9">
        <v>6.3319999999999999</v>
      </c>
      <c r="R93" s="9">
        <v>11.829000000000001</v>
      </c>
      <c r="S93" s="9">
        <v>9.7479999999999993</v>
      </c>
      <c r="T93" s="9">
        <v>2.081</v>
      </c>
      <c r="U93" s="9">
        <v>79.632999999999996</v>
      </c>
      <c r="V93" s="9">
        <v>39.487000000000002</v>
      </c>
      <c r="W93" s="9">
        <v>40.146000000000001</v>
      </c>
      <c r="X93" s="9">
        <v>473.73500000000001</v>
      </c>
      <c r="Y93" s="9">
        <v>259.50799999999998</v>
      </c>
      <c r="Z93" s="9">
        <v>214.227</v>
      </c>
      <c r="AA93" s="9">
        <v>180.71</v>
      </c>
      <c r="AB93" s="9">
        <v>132.041</v>
      </c>
      <c r="AC93" s="9">
        <v>48.668999999999997</v>
      </c>
      <c r="AD93" s="9">
        <v>293.02499999999998</v>
      </c>
      <c r="AE93" s="9">
        <v>127.468</v>
      </c>
      <c r="AF93" s="9">
        <v>165.55799999999999</v>
      </c>
      <c r="AG93" s="9">
        <v>205.54400000000001</v>
      </c>
      <c r="AH93" s="9">
        <v>152.16300000000001</v>
      </c>
      <c r="AI93" s="9">
        <v>53.381</v>
      </c>
      <c r="AJ93" s="9">
        <v>327.10599999999999</v>
      </c>
      <c r="AK93" s="9">
        <v>145.357</v>
      </c>
      <c r="AL93" s="9">
        <v>181.749</v>
      </c>
      <c r="AM93" s="9">
        <v>316.59500000000003</v>
      </c>
      <c r="AN93" s="9">
        <v>144.70599999999999</v>
      </c>
      <c r="AO93" s="9">
        <v>171.88900000000001</v>
      </c>
      <c r="AP93" s="9">
        <v>3403.2930000000001</v>
      </c>
      <c r="AQ93" s="9">
        <v>1800.6010000000001</v>
      </c>
      <c r="AR93" s="9">
        <v>1602.692</v>
      </c>
      <c r="AS93" s="9">
        <v>2294.1120000000001</v>
      </c>
      <c r="AT93" s="9">
        <v>1441.5820000000001</v>
      </c>
      <c r="AU93" s="9">
        <v>852.53</v>
      </c>
      <c r="AV93" s="9">
        <v>1109.181</v>
      </c>
      <c r="AW93" s="9">
        <v>359.01900000000001</v>
      </c>
      <c r="AX93" s="9">
        <v>750.16300000000001</v>
      </c>
      <c r="AY93" s="9">
        <v>436.06299999999999</v>
      </c>
      <c r="AZ93" s="9">
        <v>240.006</v>
      </c>
      <c r="BA93" s="9">
        <v>196.05699999999999</v>
      </c>
      <c r="BB93" s="9">
        <v>96.435000000000002</v>
      </c>
      <c r="BC93" s="9">
        <v>51.878999999999998</v>
      </c>
      <c r="BD93" s="9">
        <v>44.555</v>
      </c>
      <c r="BE93" s="9">
        <v>43.936</v>
      </c>
      <c r="BF93" s="9">
        <v>30.094000000000001</v>
      </c>
      <c r="BG93" s="9">
        <v>13.843</v>
      </c>
      <c r="BH93" s="9">
        <v>28.61</v>
      </c>
      <c r="BI93" s="9">
        <v>20.294</v>
      </c>
      <c r="BJ93" s="9">
        <v>8.3160000000000007</v>
      </c>
      <c r="BK93" s="9">
        <v>15.326000000000001</v>
      </c>
      <c r="BL93" s="9">
        <v>9.8000000000000007</v>
      </c>
      <c r="BM93" s="9">
        <v>5.5270000000000001</v>
      </c>
      <c r="BN93" s="9">
        <v>52.497999999999998</v>
      </c>
      <c r="BO93" s="9">
        <v>21.786000000000001</v>
      </c>
      <c r="BP93" s="9">
        <v>30.713000000000001</v>
      </c>
      <c r="BQ93" s="9">
        <v>380.40100000000001</v>
      </c>
      <c r="BR93" s="9">
        <v>211.08799999999999</v>
      </c>
      <c r="BS93" s="9">
        <v>169.31200000000001</v>
      </c>
      <c r="BT93" s="9">
        <v>141.30500000000001</v>
      </c>
      <c r="BU93" s="9">
        <v>105.77200000000001</v>
      </c>
      <c r="BV93" s="9">
        <v>35.531999999999996</v>
      </c>
      <c r="BW93" s="9">
        <v>239.096</v>
      </c>
      <c r="BX93" s="9">
        <v>105.316</v>
      </c>
      <c r="BY93" s="9">
        <v>133.78</v>
      </c>
      <c r="BZ93" s="9">
        <v>174.50899999999999</v>
      </c>
      <c r="CA93" s="9">
        <v>127.79900000000001</v>
      </c>
      <c r="CB93" s="9">
        <v>46.71</v>
      </c>
      <c r="CC93" s="9">
        <v>261.55500000000001</v>
      </c>
      <c r="CD93" s="9">
        <v>112.208</v>
      </c>
      <c r="CE93" s="9">
        <v>149.34700000000001</v>
      </c>
      <c r="CF93" s="9">
        <v>267.70600000000002</v>
      </c>
      <c r="CG93" s="9">
        <v>125.61</v>
      </c>
      <c r="CH93" s="9">
        <v>142.096</v>
      </c>
      <c r="CI93" s="9">
        <v>2652.34</v>
      </c>
      <c r="CJ93" s="9">
        <v>1376.498</v>
      </c>
      <c r="CK93" s="9">
        <v>1275.8420000000001</v>
      </c>
      <c r="CL93" s="9">
        <v>1811.4870000000001</v>
      </c>
      <c r="CM93" s="9">
        <v>1109.0139999999999</v>
      </c>
      <c r="CN93" s="9">
        <v>702.47299999999996</v>
      </c>
      <c r="CO93" s="9">
        <v>840.85299999999995</v>
      </c>
      <c r="CP93" s="9">
        <v>267.48500000000001</v>
      </c>
      <c r="CQ93" s="9">
        <v>573.36800000000005</v>
      </c>
      <c r="CR93" s="9">
        <v>347.572</v>
      </c>
      <c r="CS93" s="9">
        <v>177.48599999999999</v>
      </c>
      <c r="CT93" s="9">
        <v>170.08500000000001</v>
      </c>
      <c r="CU93" s="9">
        <v>57.985999999999997</v>
      </c>
      <c r="CV93" s="9">
        <v>33.454000000000001</v>
      </c>
      <c r="CW93" s="9">
        <v>24.532</v>
      </c>
      <c r="CX93" s="9">
        <v>21.126999999999999</v>
      </c>
      <c r="CY93" s="9">
        <v>16.407</v>
      </c>
      <c r="CZ93" s="9">
        <v>4.72</v>
      </c>
      <c r="DA93" s="9">
        <v>15.446</v>
      </c>
      <c r="DB93" s="9">
        <v>11.932</v>
      </c>
      <c r="DC93" s="9">
        <v>3.5139999999999998</v>
      </c>
      <c r="DD93" s="9">
        <v>5.681</v>
      </c>
      <c r="DE93" s="9">
        <v>4.4749999999999996</v>
      </c>
      <c r="DF93" s="9">
        <v>1.206</v>
      </c>
      <c r="DG93" s="9">
        <v>36.86</v>
      </c>
      <c r="DH93" s="9">
        <v>17.047000000000001</v>
      </c>
      <c r="DI93" s="9">
        <v>19.812000000000001</v>
      </c>
      <c r="DJ93" s="9">
        <v>314.15600000000001</v>
      </c>
      <c r="DK93" s="9">
        <v>157.917</v>
      </c>
      <c r="DL93" s="9">
        <v>156.239</v>
      </c>
      <c r="DM93" s="9">
        <v>112.42</v>
      </c>
      <c r="DN93" s="9">
        <v>76.417000000000002</v>
      </c>
      <c r="DO93" s="9">
        <v>36.003</v>
      </c>
      <c r="DP93" s="9">
        <v>201.73599999999999</v>
      </c>
      <c r="DQ93" s="9">
        <v>81.5</v>
      </c>
      <c r="DR93" s="9">
        <v>120.236</v>
      </c>
      <c r="DS93" s="9">
        <v>127.74</v>
      </c>
      <c r="DT93" s="9">
        <v>87.664000000000001</v>
      </c>
      <c r="DU93" s="9">
        <v>40.076000000000001</v>
      </c>
      <c r="DV93" s="9">
        <v>219.83099999999999</v>
      </c>
      <c r="DW93" s="9">
        <v>89.822000000000003</v>
      </c>
      <c r="DX93" s="9">
        <v>130.00899999999999</v>
      </c>
      <c r="DY93" s="9">
        <v>217.18199999999999</v>
      </c>
      <c r="DZ93" s="9">
        <v>93.432000000000002</v>
      </c>
      <c r="EA93" s="9">
        <v>123.75</v>
      </c>
      <c r="EB93" s="9">
        <v>890.12199999999996</v>
      </c>
      <c r="EC93" s="9">
        <v>464.678</v>
      </c>
      <c r="ED93" s="9">
        <v>425.44400000000002</v>
      </c>
      <c r="EE93" s="9">
        <v>573.97400000000005</v>
      </c>
      <c r="EF93" s="9">
        <v>363.22500000000002</v>
      </c>
      <c r="EG93" s="9">
        <v>210.749</v>
      </c>
      <c r="EH93" s="9">
        <v>316.14800000000002</v>
      </c>
      <c r="EI93" s="9">
        <v>101.453</v>
      </c>
      <c r="EJ93" s="9">
        <v>214.69499999999999</v>
      </c>
      <c r="EK93" s="9">
        <v>119.306</v>
      </c>
      <c r="EL93" s="9">
        <v>65.412000000000006</v>
      </c>
      <c r="EM93" s="9">
        <v>53.893999999999998</v>
      </c>
      <c r="EN93" s="9">
        <v>27.332999999999998</v>
      </c>
      <c r="EO93" s="9">
        <v>15.206</v>
      </c>
      <c r="EP93" s="9">
        <v>12.125999999999999</v>
      </c>
      <c r="EQ93" s="9">
        <v>8.3049999999999997</v>
      </c>
      <c r="ER93" s="9">
        <v>6.7569999999999997</v>
      </c>
      <c r="ES93" s="9">
        <v>1.548</v>
      </c>
      <c r="ET93" s="9">
        <v>4.3650000000000002</v>
      </c>
      <c r="EU93" s="9">
        <v>3.0760000000000001</v>
      </c>
      <c r="EV93" s="9">
        <v>1.2889999999999999</v>
      </c>
      <c r="EW93" s="9">
        <v>3.94</v>
      </c>
      <c r="EX93" s="9">
        <v>3.681</v>
      </c>
      <c r="EY93" s="9">
        <v>0.25900000000000001</v>
      </c>
      <c r="EZ93" s="9">
        <v>19.027999999999999</v>
      </c>
      <c r="FA93" s="9">
        <v>8.4489999999999998</v>
      </c>
      <c r="FB93" s="9">
        <v>10.577999999999999</v>
      </c>
      <c r="FC93" s="9">
        <v>104.21899999999999</v>
      </c>
      <c r="FD93" s="9">
        <v>56.515999999999998</v>
      </c>
      <c r="FE93" s="9">
        <v>47.704000000000001</v>
      </c>
      <c r="FF93" s="9">
        <v>34.750999999999998</v>
      </c>
      <c r="FG93" s="9">
        <v>25.132999999999999</v>
      </c>
      <c r="FH93" s="9">
        <v>9.6180000000000003</v>
      </c>
      <c r="FI93" s="9">
        <v>69.468999999999994</v>
      </c>
      <c r="FJ93" s="9">
        <v>31.382999999999999</v>
      </c>
      <c r="FK93" s="9">
        <v>38.085999999999999</v>
      </c>
      <c r="FL93" s="9">
        <v>41.566000000000003</v>
      </c>
      <c r="FM93" s="9">
        <v>30.4</v>
      </c>
      <c r="FN93" s="9">
        <v>11.166</v>
      </c>
      <c r="FO93" s="9">
        <v>77.741</v>
      </c>
      <c r="FP93" s="9">
        <v>35.012999999999998</v>
      </c>
      <c r="FQ93" s="9">
        <v>42.728000000000002</v>
      </c>
      <c r="FR93" s="9">
        <v>73.834000000000003</v>
      </c>
      <c r="FS93" s="9">
        <v>34.459000000000003</v>
      </c>
      <c r="FT93" s="9">
        <v>39.375</v>
      </c>
      <c r="FU93" s="9">
        <v>1441.576</v>
      </c>
      <c r="FV93" s="9">
        <v>768.93</v>
      </c>
      <c r="FW93" s="9">
        <v>672.64599999999996</v>
      </c>
      <c r="FX93" s="9">
        <v>946.59</v>
      </c>
      <c r="FY93" s="9">
        <v>623.346</v>
      </c>
      <c r="FZ93" s="9">
        <v>323.24400000000003</v>
      </c>
      <c r="GA93" s="9">
        <v>494.98599999999999</v>
      </c>
      <c r="GB93" s="9">
        <v>145.584</v>
      </c>
      <c r="GC93" s="9">
        <v>349.40199999999999</v>
      </c>
      <c r="GD93" s="9">
        <v>174.11799999999999</v>
      </c>
      <c r="GE93" s="9">
        <v>92.376999999999995</v>
      </c>
      <c r="GF93" s="9">
        <v>81.741</v>
      </c>
      <c r="GG93" s="9">
        <v>33.659999999999997</v>
      </c>
      <c r="GH93" s="9">
        <v>18.088000000000001</v>
      </c>
      <c r="GI93" s="9">
        <v>15.571999999999999</v>
      </c>
      <c r="GJ93" s="9">
        <v>11.606</v>
      </c>
      <c r="GK93" s="9">
        <v>7.6849999999999996</v>
      </c>
      <c r="GL93" s="9">
        <v>3.9209999999999998</v>
      </c>
      <c r="GM93" s="9">
        <v>7.5170000000000003</v>
      </c>
      <c r="GN93" s="9">
        <v>4.6040000000000001</v>
      </c>
      <c r="GO93" s="9">
        <v>2.9129999999999998</v>
      </c>
      <c r="GP93" s="9">
        <v>4.0890000000000004</v>
      </c>
      <c r="GQ93" s="9">
        <v>3.081</v>
      </c>
      <c r="GR93" s="9">
        <v>1.008</v>
      </c>
      <c r="GS93" s="9">
        <v>22.053999999999998</v>
      </c>
      <c r="GT93" s="9">
        <v>10.403</v>
      </c>
      <c r="GU93" s="9">
        <v>11.651</v>
      </c>
      <c r="GV93" s="9">
        <v>153.72999999999999</v>
      </c>
      <c r="GW93" s="9">
        <v>80.584999999999994</v>
      </c>
      <c r="GX93" s="9">
        <v>73.144999999999996</v>
      </c>
      <c r="GY93" s="9">
        <v>54.149000000000001</v>
      </c>
      <c r="GZ93" s="9">
        <v>40.374000000000002</v>
      </c>
      <c r="HA93" s="9">
        <v>13.775</v>
      </c>
      <c r="HB93" s="9">
        <v>99.581000000000003</v>
      </c>
      <c r="HC93" s="9">
        <v>40.210999999999999</v>
      </c>
      <c r="HD93" s="9">
        <v>59.37</v>
      </c>
      <c r="HE93" s="9">
        <v>64.334000000000003</v>
      </c>
      <c r="HF93" s="9">
        <v>47.695999999999998</v>
      </c>
      <c r="HG93" s="9">
        <v>16.638999999999999</v>
      </c>
      <c r="HH93" s="9">
        <v>109.783</v>
      </c>
      <c r="HI93" s="9">
        <v>44.680999999999997</v>
      </c>
      <c r="HJ93" s="9">
        <v>65.102000000000004</v>
      </c>
      <c r="HK93" s="9">
        <v>107.098</v>
      </c>
      <c r="HL93" s="9">
        <v>44.816000000000003</v>
      </c>
      <c r="HM93" s="9">
        <v>62.283000000000001</v>
      </c>
      <c r="HN93" s="9">
        <v>277.88900000000001</v>
      </c>
      <c r="HO93" s="9">
        <v>146.89400000000001</v>
      </c>
      <c r="HP93" s="9">
        <v>130.99600000000001</v>
      </c>
      <c r="HQ93" s="9">
        <v>171.99</v>
      </c>
      <c r="HR93" s="9">
        <v>110.068</v>
      </c>
      <c r="HS93" s="9">
        <v>61.923000000000002</v>
      </c>
      <c r="HT93" s="9">
        <v>105.899</v>
      </c>
      <c r="HU93" s="9">
        <v>36.826000000000001</v>
      </c>
      <c r="HV93" s="9">
        <v>69.072999999999993</v>
      </c>
      <c r="HW93" s="9">
        <v>39.262</v>
      </c>
      <c r="HX93" s="9">
        <v>21.608000000000001</v>
      </c>
      <c r="HY93" s="9">
        <v>17.654</v>
      </c>
      <c r="HZ93" s="9">
        <v>6.3</v>
      </c>
      <c r="IA93" s="9">
        <v>3.12</v>
      </c>
      <c r="IB93" s="9">
        <v>3.18</v>
      </c>
      <c r="IC93" s="9">
        <v>2.2189999999999999</v>
      </c>
      <c r="ID93" s="9">
        <v>1.4</v>
      </c>
      <c r="IE93" s="9">
        <v>0.81899999999999995</v>
      </c>
      <c r="IF93" s="9">
        <v>1.341</v>
      </c>
      <c r="IG93" s="9">
        <v>0.85299999999999998</v>
      </c>
      <c r="IH93" s="9">
        <v>0.48799999999999999</v>
      </c>
      <c r="II93" s="9">
        <v>0.878</v>
      </c>
      <c r="IJ93" s="9">
        <v>0.54700000000000004</v>
      </c>
      <c r="IK93" s="9">
        <v>0.33100000000000002</v>
      </c>
      <c r="IL93" s="9">
        <v>4.0810000000000004</v>
      </c>
      <c r="IM93" s="9">
        <v>1.72</v>
      </c>
      <c r="IN93" s="9">
        <v>2.3610000000000002</v>
      </c>
      <c r="IO93" s="9">
        <v>35.215000000000003</v>
      </c>
      <c r="IP93" s="9">
        <v>19.643000000000001</v>
      </c>
      <c r="IQ93" s="9">
        <v>15.573</v>
      </c>
    </row>
    <row r="94" spans="1:251">
      <c r="A94" s="10">
        <v>44348</v>
      </c>
      <c r="B94" s="9">
        <v>1152.1679999999999</v>
      </c>
      <c r="C94" s="9">
        <v>1248.942</v>
      </c>
      <c r="D94" s="9">
        <v>429.012</v>
      </c>
      <c r="E94" s="9">
        <v>819.93</v>
      </c>
      <c r="F94" s="9">
        <v>522.75</v>
      </c>
      <c r="G94" s="9">
        <v>278.358</v>
      </c>
      <c r="H94" s="9">
        <v>244.392</v>
      </c>
      <c r="I94" s="9">
        <v>89.448999999999998</v>
      </c>
      <c r="J94" s="9">
        <v>49.433999999999997</v>
      </c>
      <c r="K94" s="9">
        <v>40.015000000000001</v>
      </c>
      <c r="L94" s="9">
        <v>37.204999999999998</v>
      </c>
      <c r="M94" s="9">
        <v>26.783000000000001</v>
      </c>
      <c r="N94" s="9">
        <v>10.422000000000001</v>
      </c>
      <c r="O94" s="9">
        <v>21.666</v>
      </c>
      <c r="P94" s="9">
        <v>13.816000000000001</v>
      </c>
      <c r="Q94" s="9">
        <v>7.85</v>
      </c>
      <c r="R94" s="9">
        <v>15.539</v>
      </c>
      <c r="S94" s="9">
        <v>12.967000000000001</v>
      </c>
      <c r="T94" s="9">
        <v>2.5720000000000001</v>
      </c>
      <c r="U94" s="9">
        <v>52.244</v>
      </c>
      <c r="V94" s="9">
        <v>22.651</v>
      </c>
      <c r="W94" s="9">
        <v>29.594000000000001</v>
      </c>
      <c r="X94" s="9">
        <v>469.20400000000001</v>
      </c>
      <c r="Y94" s="9">
        <v>248.75700000000001</v>
      </c>
      <c r="Z94" s="9">
        <v>220.447</v>
      </c>
      <c r="AA94" s="9">
        <v>177.565</v>
      </c>
      <c r="AB94" s="9">
        <v>127.482</v>
      </c>
      <c r="AC94" s="9">
        <v>50.082999999999998</v>
      </c>
      <c r="AD94" s="9">
        <v>291.63900000000001</v>
      </c>
      <c r="AE94" s="9">
        <v>121.27500000000001</v>
      </c>
      <c r="AF94" s="9">
        <v>170.364</v>
      </c>
      <c r="AG94" s="9">
        <v>205.44300000000001</v>
      </c>
      <c r="AH94" s="9">
        <v>147.322</v>
      </c>
      <c r="AI94" s="9">
        <v>58.12</v>
      </c>
      <c r="AJ94" s="9">
        <v>317.30799999999999</v>
      </c>
      <c r="AK94" s="9">
        <v>131.036</v>
      </c>
      <c r="AL94" s="9">
        <v>186.27199999999999</v>
      </c>
      <c r="AM94" s="9">
        <v>313.30500000000001</v>
      </c>
      <c r="AN94" s="9">
        <v>135.09100000000001</v>
      </c>
      <c r="AO94" s="9">
        <v>178.215</v>
      </c>
      <c r="AP94" s="9">
        <v>3382.83</v>
      </c>
      <c r="AQ94" s="9">
        <v>1800.1369999999999</v>
      </c>
      <c r="AR94" s="9">
        <v>1582.692</v>
      </c>
      <c r="AS94" s="9">
        <v>2285.1790000000001</v>
      </c>
      <c r="AT94" s="9">
        <v>1447.4449999999999</v>
      </c>
      <c r="AU94" s="9">
        <v>837.73500000000001</v>
      </c>
      <c r="AV94" s="9">
        <v>1097.6510000000001</v>
      </c>
      <c r="AW94" s="9">
        <v>352.69299999999998</v>
      </c>
      <c r="AX94" s="9">
        <v>744.95799999999997</v>
      </c>
      <c r="AY94" s="9">
        <v>609.41600000000005</v>
      </c>
      <c r="AZ94" s="9">
        <v>328.596</v>
      </c>
      <c r="BA94" s="9">
        <v>280.82</v>
      </c>
      <c r="BB94" s="9">
        <v>284.64800000000002</v>
      </c>
      <c r="BC94" s="9">
        <v>148.977</v>
      </c>
      <c r="BD94" s="9">
        <v>135.67099999999999</v>
      </c>
      <c r="BE94" s="9">
        <v>128.512</v>
      </c>
      <c r="BF94" s="9">
        <v>84.153999999999996</v>
      </c>
      <c r="BG94" s="9">
        <v>44.357999999999997</v>
      </c>
      <c r="BH94" s="9">
        <v>90.165000000000006</v>
      </c>
      <c r="BI94" s="9">
        <v>53.622999999999998</v>
      </c>
      <c r="BJ94" s="9">
        <v>36.542000000000002</v>
      </c>
      <c r="BK94" s="9">
        <v>38.347000000000001</v>
      </c>
      <c r="BL94" s="9">
        <v>30.530999999999999</v>
      </c>
      <c r="BM94" s="9">
        <v>7.8159999999999998</v>
      </c>
      <c r="BN94" s="9">
        <v>156.136</v>
      </c>
      <c r="BO94" s="9">
        <v>64.822999999999993</v>
      </c>
      <c r="BP94" s="9">
        <v>91.313000000000002</v>
      </c>
      <c r="BQ94" s="9">
        <v>406.66300000000001</v>
      </c>
      <c r="BR94" s="9">
        <v>223.00200000000001</v>
      </c>
      <c r="BS94" s="9">
        <v>183.66</v>
      </c>
      <c r="BT94" s="9">
        <v>156.18100000000001</v>
      </c>
      <c r="BU94" s="9">
        <v>115.786</v>
      </c>
      <c r="BV94" s="9">
        <v>40.393999999999998</v>
      </c>
      <c r="BW94" s="9">
        <v>250.482</v>
      </c>
      <c r="BX94" s="9">
        <v>107.21599999999999</v>
      </c>
      <c r="BY94" s="9">
        <v>143.26599999999999</v>
      </c>
      <c r="BZ94" s="9">
        <v>264.62299999999999</v>
      </c>
      <c r="CA94" s="9">
        <v>183.72</v>
      </c>
      <c r="CB94" s="9">
        <v>80.903000000000006</v>
      </c>
      <c r="CC94" s="9">
        <v>344.79300000000001</v>
      </c>
      <c r="CD94" s="9">
        <v>144.876</v>
      </c>
      <c r="CE94" s="9">
        <v>199.917</v>
      </c>
      <c r="CF94" s="9">
        <v>340.64699999999999</v>
      </c>
      <c r="CG94" s="9">
        <v>160.839</v>
      </c>
      <c r="CH94" s="9">
        <v>179.80799999999999</v>
      </c>
      <c r="CI94" s="9">
        <v>2664.3560000000002</v>
      </c>
      <c r="CJ94" s="9">
        <v>1388.547</v>
      </c>
      <c r="CK94" s="9">
        <v>1275.809</v>
      </c>
      <c r="CL94" s="9">
        <v>1833.1210000000001</v>
      </c>
      <c r="CM94" s="9">
        <v>1137.0239999999999</v>
      </c>
      <c r="CN94" s="9">
        <v>696.09699999999998</v>
      </c>
      <c r="CO94" s="9">
        <v>831.23500000000001</v>
      </c>
      <c r="CP94" s="9">
        <v>251.52199999999999</v>
      </c>
      <c r="CQ94" s="9">
        <v>579.71199999999999</v>
      </c>
      <c r="CR94" s="9">
        <v>347.19499999999999</v>
      </c>
      <c r="CS94" s="9">
        <v>196.809</v>
      </c>
      <c r="CT94" s="9">
        <v>150.386</v>
      </c>
      <c r="CU94" s="9">
        <v>69.611999999999995</v>
      </c>
      <c r="CV94" s="9">
        <v>42.935000000000002</v>
      </c>
      <c r="CW94" s="9">
        <v>26.677</v>
      </c>
      <c r="CX94" s="9">
        <v>30.655999999999999</v>
      </c>
      <c r="CY94" s="9">
        <v>21.981000000000002</v>
      </c>
      <c r="CZ94" s="9">
        <v>8.6750000000000007</v>
      </c>
      <c r="DA94" s="9">
        <v>18.359000000000002</v>
      </c>
      <c r="DB94" s="9">
        <v>11.87</v>
      </c>
      <c r="DC94" s="9">
        <v>6.4880000000000004</v>
      </c>
      <c r="DD94" s="9">
        <v>12.297000000000001</v>
      </c>
      <c r="DE94" s="9">
        <v>10.111000000000001</v>
      </c>
      <c r="DF94" s="9">
        <v>2.1869999999999998</v>
      </c>
      <c r="DG94" s="9">
        <v>38.956000000000003</v>
      </c>
      <c r="DH94" s="9">
        <v>20.954000000000001</v>
      </c>
      <c r="DI94" s="9">
        <v>18.001999999999999</v>
      </c>
      <c r="DJ94" s="9">
        <v>305.767</v>
      </c>
      <c r="DK94" s="9">
        <v>172.09</v>
      </c>
      <c r="DL94" s="9">
        <v>133.678</v>
      </c>
      <c r="DM94" s="9">
        <v>127.066</v>
      </c>
      <c r="DN94" s="9">
        <v>97.536000000000001</v>
      </c>
      <c r="DO94" s="9">
        <v>29.53</v>
      </c>
      <c r="DP94" s="9">
        <v>178.702</v>
      </c>
      <c r="DQ94" s="9">
        <v>74.554000000000002</v>
      </c>
      <c r="DR94" s="9">
        <v>104.14700000000001</v>
      </c>
      <c r="DS94" s="9">
        <v>148.595</v>
      </c>
      <c r="DT94" s="9">
        <v>112.56</v>
      </c>
      <c r="DU94" s="9">
        <v>36.034999999999997</v>
      </c>
      <c r="DV94" s="9">
        <v>198.6</v>
      </c>
      <c r="DW94" s="9">
        <v>84.248000000000005</v>
      </c>
      <c r="DX94" s="9">
        <v>114.352</v>
      </c>
      <c r="DY94" s="9">
        <v>197.06</v>
      </c>
      <c r="DZ94" s="9">
        <v>86.424000000000007</v>
      </c>
      <c r="EA94" s="9">
        <v>110.636</v>
      </c>
      <c r="EB94" s="9">
        <v>888.76300000000003</v>
      </c>
      <c r="EC94" s="9">
        <v>464.21899999999999</v>
      </c>
      <c r="ED94" s="9">
        <v>424.54399999999998</v>
      </c>
      <c r="EE94" s="9">
        <v>570.48800000000006</v>
      </c>
      <c r="EF94" s="9">
        <v>364.29399999999998</v>
      </c>
      <c r="EG94" s="9">
        <v>206.19300000000001</v>
      </c>
      <c r="EH94" s="9">
        <v>318.27600000000001</v>
      </c>
      <c r="EI94" s="9">
        <v>99.924999999999997</v>
      </c>
      <c r="EJ94" s="9">
        <v>218.351</v>
      </c>
      <c r="EK94" s="9">
        <v>116.887</v>
      </c>
      <c r="EL94" s="9">
        <v>62.174999999999997</v>
      </c>
      <c r="EM94" s="9">
        <v>54.713000000000001</v>
      </c>
      <c r="EN94" s="9">
        <v>23.763999999999999</v>
      </c>
      <c r="EO94" s="9">
        <v>12.301</v>
      </c>
      <c r="EP94" s="9">
        <v>11.462999999999999</v>
      </c>
      <c r="EQ94" s="9">
        <v>6.2610000000000001</v>
      </c>
      <c r="ER94" s="9">
        <v>5.4859999999999998</v>
      </c>
      <c r="ES94" s="9">
        <v>0.77600000000000002</v>
      </c>
      <c r="ET94" s="9">
        <v>3.4489999999999998</v>
      </c>
      <c r="EU94" s="9">
        <v>2.9140000000000001</v>
      </c>
      <c r="EV94" s="9">
        <v>0.53500000000000003</v>
      </c>
      <c r="EW94" s="9">
        <v>2.8119999999999998</v>
      </c>
      <c r="EX94" s="9">
        <v>2.5720000000000001</v>
      </c>
      <c r="EY94" s="9">
        <v>0.24099999999999999</v>
      </c>
      <c r="EZ94" s="9">
        <v>17.501999999999999</v>
      </c>
      <c r="FA94" s="9">
        <v>6.8150000000000004</v>
      </c>
      <c r="FB94" s="9">
        <v>10.686999999999999</v>
      </c>
      <c r="FC94" s="9">
        <v>103.20699999999999</v>
      </c>
      <c r="FD94" s="9">
        <v>55.963999999999999</v>
      </c>
      <c r="FE94" s="9">
        <v>47.243000000000002</v>
      </c>
      <c r="FF94" s="9">
        <v>33.112000000000002</v>
      </c>
      <c r="FG94" s="9">
        <v>22.82</v>
      </c>
      <c r="FH94" s="9">
        <v>10.292</v>
      </c>
      <c r="FI94" s="9">
        <v>70.094999999999999</v>
      </c>
      <c r="FJ94" s="9">
        <v>33.143999999999998</v>
      </c>
      <c r="FK94" s="9">
        <v>36.951999999999998</v>
      </c>
      <c r="FL94" s="9">
        <v>37.119999999999997</v>
      </c>
      <c r="FM94" s="9">
        <v>26.588000000000001</v>
      </c>
      <c r="FN94" s="9">
        <v>10.532</v>
      </c>
      <c r="FO94" s="9">
        <v>79.766999999999996</v>
      </c>
      <c r="FP94" s="9">
        <v>35.587000000000003</v>
      </c>
      <c r="FQ94" s="9">
        <v>44.18</v>
      </c>
      <c r="FR94" s="9">
        <v>73.543999999999997</v>
      </c>
      <c r="FS94" s="9">
        <v>36.057000000000002</v>
      </c>
      <c r="FT94" s="9">
        <v>37.487000000000002</v>
      </c>
      <c r="FU94" s="9">
        <v>1449.7090000000001</v>
      </c>
      <c r="FV94" s="9">
        <v>776.83500000000004</v>
      </c>
      <c r="FW94" s="9">
        <v>672.87400000000002</v>
      </c>
      <c r="FX94" s="9">
        <v>967.82</v>
      </c>
      <c r="FY94" s="9">
        <v>634.84299999999996</v>
      </c>
      <c r="FZ94" s="9">
        <v>332.97699999999998</v>
      </c>
      <c r="GA94" s="9">
        <v>481.88799999999998</v>
      </c>
      <c r="GB94" s="9">
        <v>141.99199999999999</v>
      </c>
      <c r="GC94" s="9">
        <v>339.89699999999999</v>
      </c>
      <c r="GD94" s="9">
        <v>182.69399999999999</v>
      </c>
      <c r="GE94" s="9">
        <v>99.582999999999998</v>
      </c>
      <c r="GF94" s="9">
        <v>83.111000000000004</v>
      </c>
      <c r="GG94" s="9">
        <v>31.846</v>
      </c>
      <c r="GH94" s="9">
        <v>18.358000000000001</v>
      </c>
      <c r="GI94" s="9">
        <v>13.488</v>
      </c>
      <c r="GJ94" s="9">
        <v>13.593</v>
      </c>
      <c r="GK94" s="9">
        <v>9.9220000000000006</v>
      </c>
      <c r="GL94" s="9">
        <v>3.6709999999999998</v>
      </c>
      <c r="GM94" s="9">
        <v>6.8789999999999996</v>
      </c>
      <c r="GN94" s="9">
        <v>4.7140000000000004</v>
      </c>
      <c r="GO94" s="9">
        <v>2.165</v>
      </c>
      <c r="GP94" s="9">
        <v>6.7140000000000004</v>
      </c>
      <c r="GQ94" s="9">
        <v>5.2069999999999999</v>
      </c>
      <c r="GR94" s="9">
        <v>1.506</v>
      </c>
      <c r="GS94" s="9">
        <v>18.253</v>
      </c>
      <c r="GT94" s="9">
        <v>8.4359999999999999</v>
      </c>
      <c r="GU94" s="9">
        <v>9.8170000000000002</v>
      </c>
      <c r="GV94" s="9">
        <v>162.9</v>
      </c>
      <c r="GW94" s="9">
        <v>87.686000000000007</v>
      </c>
      <c r="GX94" s="9">
        <v>75.213999999999999</v>
      </c>
      <c r="GY94" s="9">
        <v>56.344999999999999</v>
      </c>
      <c r="GZ94" s="9">
        <v>40.539000000000001</v>
      </c>
      <c r="HA94" s="9">
        <v>15.805999999999999</v>
      </c>
      <c r="HB94" s="9">
        <v>106.55500000000001</v>
      </c>
      <c r="HC94" s="9">
        <v>47.146999999999998</v>
      </c>
      <c r="HD94" s="9">
        <v>59.408999999999999</v>
      </c>
      <c r="HE94" s="9">
        <v>67.817999999999998</v>
      </c>
      <c r="HF94" s="9">
        <v>49.094999999999999</v>
      </c>
      <c r="HG94" s="9">
        <v>18.722999999999999</v>
      </c>
      <c r="HH94" s="9">
        <v>114.876</v>
      </c>
      <c r="HI94" s="9">
        <v>50.488</v>
      </c>
      <c r="HJ94" s="9">
        <v>64.388000000000005</v>
      </c>
      <c r="HK94" s="9">
        <v>113.434</v>
      </c>
      <c r="HL94" s="9">
        <v>51.860999999999997</v>
      </c>
      <c r="HM94" s="9">
        <v>61.573999999999998</v>
      </c>
      <c r="HN94" s="9">
        <v>278.30500000000001</v>
      </c>
      <c r="HO94" s="9">
        <v>146.30600000000001</v>
      </c>
      <c r="HP94" s="9">
        <v>132</v>
      </c>
      <c r="HQ94" s="9">
        <v>171.03800000000001</v>
      </c>
      <c r="HR94" s="9">
        <v>109.90300000000001</v>
      </c>
      <c r="HS94" s="9">
        <v>61.134999999999998</v>
      </c>
      <c r="HT94" s="9">
        <v>107.267</v>
      </c>
      <c r="HU94" s="9">
        <v>36.402999999999999</v>
      </c>
      <c r="HV94" s="9">
        <v>70.864999999999995</v>
      </c>
      <c r="HW94" s="9">
        <v>39.408000000000001</v>
      </c>
      <c r="HX94" s="9">
        <v>22.021000000000001</v>
      </c>
      <c r="HY94" s="9">
        <v>17.387</v>
      </c>
      <c r="HZ94" s="9">
        <v>9.2870000000000008</v>
      </c>
      <c r="IA94" s="9">
        <v>5.2729999999999997</v>
      </c>
      <c r="IB94" s="9">
        <v>4.0149999999999997</v>
      </c>
      <c r="IC94" s="9">
        <v>3.5209999999999999</v>
      </c>
      <c r="ID94" s="9">
        <v>2.4409999999999998</v>
      </c>
      <c r="IE94" s="9">
        <v>1.08</v>
      </c>
      <c r="IF94" s="9">
        <v>1.82</v>
      </c>
      <c r="IG94" s="9">
        <v>0.94399999999999995</v>
      </c>
      <c r="IH94" s="9">
        <v>0.876</v>
      </c>
      <c r="II94" s="9">
        <v>1.7010000000000001</v>
      </c>
      <c r="IJ94" s="9">
        <v>1.4970000000000001</v>
      </c>
      <c r="IK94" s="9">
        <v>0.20399999999999999</v>
      </c>
      <c r="IL94" s="9">
        <v>5.766</v>
      </c>
      <c r="IM94" s="9">
        <v>2.8319999999999999</v>
      </c>
      <c r="IN94" s="9">
        <v>2.9350000000000001</v>
      </c>
      <c r="IO94" s="9">
        <v>33.470999999999997</v>
      </c>
      <c r="IP94" s="9">
        <v>18.486999999999998</v>
      </c>
      <c r="IQ94" s="9">
        <v>14.984</v>
      </c>
    </row>
    <row r="95" spans="1:251">
      <c r="A95" s="10">
        <v>44378</v>
      </c>
      <c r="B95" s="9">
        <v>1141.152</v>
      </c>
      <c r="C95" s="9">
        <v>1191.713</v>
      </c>
      <c r="D95" s="9">
        <v>402.733</v>
      </c>
      <c r="E95" s="9">
        <v>788.98</v>
      </c>
      <c r="F95" s="9">
        <v>703.79600000000005</v>
      </c>
      <c r="G95" s="9">
        <v>367.6</v>
      </c>
      <c r="H95" s="9">
        <v>336.19600000000003</v>
      </c>
      <c r="I95" s="9">
        <v>307.75299999999999</v>
      </c>
      <c r="J95" s="9">
        <v>164.505</v>
      </c>
      <c r="K95" s="9">
        <v>143.24799999999999</v>
      </c>
      <c r="L95" s="9">
        <v>145.48699999999999</v>
      </c>
      <c r="M95" s="9">
        <v>94.518000000000001</v>
      </c>
      <c r="N95" s="9">
        <v>50.969000000000001</v>
      </c>
      <c r="O95" s="9">
        <v>109.386</v>
      </c>
      <c r="P95" s="9">
        <v>69.683000000000007</v>
      </c>
      <c r="Q95" s="9">
        <v>39.701999999999998</v>
      </c>
      <c r="R95" s="9">
        <v>36.100999999999999</v>
      </c>
      <c r="S95" s="9">
        <v>24.834</v>
      </c>
      <c r="T95" s="9">
        <v>11.266</v>
      </c>
      <c r="U95" s="9">
        <v>162.267</v>
      </c>
      <c r="V95" s="9">
        <v>69.986999999999995</v>
      </c>
      <c r="W95" s="9">
        <v>92.278999999999996</v>
      </c>
      <c r="X95" s="9">
        <v>496.92700000000002</v>
      </c>
      <c r="Y95" s="9">
        <v>262.27499999999998</v>
      </c>
      <c r="Z95" s="9">
        <v>234.65199999999999</v>
      </c>
      <c r="AA95" s="9">
        <v>206.47800000000001</v>
      </c>
      <c r="AB95" s="9">
        <v>150.05600000000001</v>
      </c>
      <c r="AC95" s="9">
        <v>56.423000000000002</v>
      </c>
      <c r="AD95" s="9">
        <v>290.44900000000001</v>
      </c>
      <c r="AE95" s="9">
        <v>112.21899999999999</v>
      </c>
      <c r="AF95" s="9">
        <v>178.23</v>
      </c>
      <c r="AG95" s="9">
        <v>320.28699999999998</v>
      </c>
      <c r="AH95" s="9">
        <v>219.982</v>
      </c>
      <c r="AI95" s="9">
        <v>100.304</v>
      </c>
      <c r="AJ95" s="9">
        <v>383.50900000000001</v>
      </c>
      <c r="AK95" s="9">
        <v>147.61799999999999</v>
      </c>
      <c r="AL95" s="9">
        <v>235.892</v>
      </c>
      <c r="AM95" s="9">
        <v>399.83499999999998</v>
      </c>
      <c r="AN95" s="9">
        <v>181.90199999999999</v>
      </c>
      <c r="AO95" s="9">
        <v>217.93199999999999</v>
      </c>
      <c r="AP95" s="9">
        <v>3390.9070000000002</v>
      </c>
      <c r="AQ95" s="9">
        <v>1798.9639999999999</v>
      </c>
      <c r="AR95" s="9">
        <v>1591.944</v>
      </c>
      <c r="AS95" s="9">
        <v>2299.8040000000001</v>
      </c>
      <c r="AT95" s="9">
        <v>1450.5329999999999</v>
      </c>
      <c r="AU95" s="9">
        <v>849.27099999999996</v>
      </c>
      <c r="AV95" s="9">
        <v>1091.1030000000001</v>
      </c>
      <c r="AW95" s="9">
        <v>348.43099999999998</v>
      </c>
      <c r="AX95" s="9">
        <v>742.673</v>
      </c>
      <c r="AY95" s="9">
        <v>507.339</v>
      </c>
      <c r="AZ95" s="9">
        <v>263.714</v>
      </c>
      <c r="BA95" s="9">
        <v>243.625</v>
      </c>
      <c r="BB95" s="9">
        <v>167.34</v>
      </c>
      <c r="BC95" s="9">
        <v>91.716999999999999</v>
      </c>
      <c r="BD95" s="9">
        <v>75.623000000000005</v>
      </c>
      <c r="BE95" s="9">
        <v>70.385000000000005</v>
      </c>
      <c r="BF95" s="9">
        <v>50.155000000000001</v>
      </c>
      <c r="BG95" s="9">
        <v>20.23</v>
      </c>
      <c r="BH95" s="9">
        <v>46.073</v>
      </c>
      <c r="BI95" s="9">
        <v>32.055999999999997</v>
      </c>
      <c r="BJ95" s="9">
        <v>14.016999999999999</v>
      </c>
      <c r="BK95" s="9">
        <v>24.312000000000001</v>
      </c>
      <c r="BL95" s="9">
        <v>18.099</v>
      </c>
      <c r="BM95" s="9">
        <v>6.2130000000000001</v>
      </c>
      <c r="BN95" s="9">
        <v>96.954999999999998</v>
      </c>
      <c r="BO95" s="9">
        <v>41.561999999999998</v>
      </c>
      <c r="BP95" s="9">
        <v>55.393000000000001</v>
      </c>
      <c r="BQ95" s="9">
        <v>398.18099999999998</v>
      </c>
      <c r="BR95" s="9">
        <v>205.58</v>
      </c>
      <c r="BS95" s="9">
        <v>192.601</v>
      </c>
      <c r="BT95" s="9">
        <v>159.11699999999999</v>
      </c>
      <c r="BU95" s="9">
        <v>114.208</v>
      </c>
      <c r="BV95" s="9">
        <v>44.908999999999999</v>
      </c>
      <c r="BW95" s="9">
        <v>239.06399999999999</v>
      </c>
      <c r="BX95" s="9">
        <v>91.372</v>
      </c>
      <c r="BY95" s="9">
        <v>147.69200000000001</v>
      </c>
      <c r="BZ95" s="9">
        <v>215.422</v>
      </c>
      <c r="CA95" s="9">
        <v>153.03100000000001</v>
      </c>
      <c r="CB95" s="9">
        <v>62.390999999999998</v>
      </c>
      <c r="CC95" s="9">
        <v>291.91699999999997</v>
      </c>
      <c r="CD95" s="9">
        <v>110.68300000000001</v>
      </c>
      <c r="CE95" s="9">
        <v>181.23400000000001</v>
      </c>
      <c r="CF95" s="9">
        <v>285.13799999999998</v>
      </c>
      <c r="CG95" s="9">
        <v>123.428</v>
      </c>
      <c r="CH95" s="9">
        <v>161.709</v>
      </c>
      <c r="CI95" s="9">
        <v>2666.3850000000002</v>
      </c>
      <c r="CJ95" s="9">
        <v>1389.8230000000001</v>
      </c>
      <c r="CK95" s="9">
        <v>1276.5619999999999</v>
      </c>
      <c r="CL95" s="9">
        <v>1822.221</v>
      </c>
      <c r="CM95" s="9">
        <v>1125.932</v>
      </c>
      <c r="CN95" s="9">
        <v>696.28800000000001</v>
      </c>
      <c r="CO95" s="9">
        <v>844.16399999999999</v>
      </c>
      <c r="CP95" s="9">
        <v>263.89</v>
      </c>
      <c r="CQ95" s="9">
        <v>580.274</v>
      </c>
      <c r="CR95" s="9">
        <v>359.899</v>
      </c>
      <c r="CS95" s="9">
        <v>204.107</v>
      </c>
      <c r="CT95" s="9">
        <v>155.792</v>
      </c>
      <c r="CU95" s="9">
        <v>75.325000000000003</v>
      </c>
      <c r="CV95" s="9">
        <v>44.375</v>
      </c>
      <c r="CW95" s="9">
        <v>30.95</v>
      </c>
      <c r="CX95" s="9">
        <v>30.053000000000001</v>
      </c>
      <c r="CY95" s="9">
        <v>21.978000000000002</v>
      </c>
      <c r="CZ95" s="9">
        <v>8.0749999999999993</v>
      </c>
      <c r="DA95" s="9">
        <v>19.64</v>
      </c>
      <c r="DB95" s="9">
        <v>14.141</v>
      </c>
      <c r="DC95" s="9">
        <v>5.4989999999999997</v>
      </c>
      <c r="DD95" s="9">
        <v>10.412000000000001</v>
      </c>
      <c r="DE95" s="9">
        <v>7.8360000000000003</v>
      </c>
      <c r="DF95" s="9">
        <v>2.5760000000000001</v>
      </c>
      <c r="DG95" s="9">
        <v>45.273000000000003</v>
      </c>
      <c r="DH95" s="9">
        <v>22.396999999999998</v>
      </c>
      <c r="DI95" s="9">
        <v>22.876000000000001</v>
      </c>
      <c r="DJ95" s="9">
        <v>316.28500000000003</v>
      </c>
      <c r="DK95" s="9">
        <v>179.41300000000001</v>
      </c>
      <c r="DL95" s="9">
        <v>136.87200000000001</v>
      </c>
      <c r="DM95" s="9">
        <v>120.92100000000001</v>
      </c>
      <c r="DN95" s="9">
        <v>93.111000000000004</v>
      </c>
      <c r="DO95" s="9">
        <v>27.809000000000001</v>
      </c>
      <c r="DP95" s="9">
        <v>195.36500000000001</v>
      </c>
      <c r="DQ95" s="9">
        <v>86.302000000000007</v>
      </c>
      <c r="DR95" s="9">
        <v>109.062</v>
      </c>
      <c r="DS95" s="9">
        <v>142.04</v>
      </c>
      <c r="DT95" s="9">
        <v>108.05800000000001</v>
      </c>
      <c r="DU95" s="9">
        <v>33.982999999999997</v>
      </c>
      <c r="DV95" s="9">
        <v>217.85900000000001</v>
      </c>
      <c r="DW95" s="9">
        <v>96.05</v>
      </c>
      <c r="DX95" s="9">
        <v>121.809</v>
      </c>
      <c r="DY95" s="9">
        <v>215.005</v>
      </c>
      <c r="DZ95" s="9">
        <v>100.444</v>
      </c>
      <c r="EA95" s="9">
        <v>114.56100000000001</v>
      </c>
      <c r="EB95" s="9">
        <v>895.04499999999996</v>
      </c>
      <c r="EC95" s="9">
        <v>468.46899999999999</v>
      </c>
      <c r="ED95" s="9">
        <v>426.57600000000002</v>
      </c>
      <c r="EE95" s="9">
        <v>574.40599999999995</v>
      </c>
      <c r="EF95" s="9">
        <v>365.39699999999999</v>
      </c>
      <c r="EG95" s="9">
        <v>209.00800000000001</v>
      </c>
      <c r="EH95" s="9">
        <v>320.64</v>
      </c>
      <c r="EI95" s="9">
        <v>103.072</v>
      </c>
      <c r="EJ95" s="9">
        <v>217.56800000000001</v>
      </c>
      <c r="EK95" s="9">
        <v>128.22300000000001</v>
      </c>
      <c r="EL95" s="9">
        <v>71.328999999999994</v>
      </c>
      <c r="EM95" s="9">
        <v>56.893999999999998</v>
      </c>
      <c r="EN95" s="9">
        <v>31.925000000000001</v>
      </c>
      <c r="EO95" s="9">
        <v>19.423999999999999</v>
      </c>
      <c r="EP95" s="9">
        <v>12.500999999999999</v>
      </c>
      <c r="EQ95" s="9">
        <v>11.467000000000001</v>
      </c>
      <c r="ER95" s="9">
        <v>10.500999999999999</v>
      </c>
      <c r="ES95" s="9">
        <v>0.96699999999999997</v>
      </c>
      <c r="ET95" s="9">
        <v>7.407</v>
      </c>
      <c r="EU95" s="9">
        <v>6.6619999999999999</v>
      </c>
      <c r="EV95" s="9">
        <v>0.745</v>
      </c>
      <c r="EW95" s="9">
        <v>4.0599999999999996</v>
      </c>
      <c r="EX95" s="9">
        <v>3.839</v>
      </c>
      <c r="EY95" s="9">
        <v>0.221</v>
      </c>
      <c r="EZ95" s="9">
        <v>20.457000000000001</v>
      </c>
      <c r="FA95" s="9">
        <v>8.923</v>
      </c>
      <c r="FB95" s="9">
        <v>11.534000000000001</v>
      </c>
      <c r="FC95" s="9">
        <v>109.914</v>
      </c>
      <c r="FD95" s="9">
        <v>59.607999999999997</v>
      </c>
      <c r="FE95" s="9">
        <v>50.307000000000002</v>
      </c>
      <c r="FF95" s="9">
        <v>36.220999999999997</v>
      </c>
      <c r="FG95" s="9">
        <v>26.745999999999999</v>
      </c>
      <c r="FH95" s="9">
        <v>9.4760000000000009</v>
      </c>
      <c r="FI95" s="9">
        <v>73.692999999999998</v>
      </c>
      <c r="FJ95" s="9">
        <v>32.862000000000002</v>
      </c>
      <c r="FK95" s="9">
        <v>40.831000000000003</v>
      </c>
      <c r="FL95" s="9">
        <v>45.313000000000002</v>
      </c>
      <c r="FM95" s="9">
        <v>35.094999999999999</v>
      </c>
      <c r="FN95" s="9">
        <v>10.218</v>
      </c>
      <c r="FO95" s="9">
        <v>82.91</v>
      </c>
      <c r="FP95" s="9">
        <v>36.234000000000002</v>
      </c>
      <c r="FQ95" s="9">
        <v>46.676000000000002</v>
      </c>
      <c r="FR95" s="9">
        <v>81.099999999999994</v>
      </c>
      <c r="FS95" s="9">
        <v>39.524000000000001</v>
      </c>
      <c r="FT95" s="9">
        <v>41.576000000000001</v>
      </c>
      <c r="FU95" s="9">
        <v>1451.845</v>
      </c>
      <c r="FV95" s="9">
        <v>779.44</v>
      </c>
      <c r="FW95" s="9">
        <v>672.40499999999997</v>
      </c>
      <c r="FX95" s="9">
        <v>978.09199999999998</v>
      </c>
      <c r="FY95" s="9">
        <v>636.08299999999997</v>
      </c>
      <c r="FZ95" s="9">
        <v>342.00900000000001</v>
      </c>
      <c r="GA95" s="9">
        <v>473.75299999999999</v>
      </c>
      <c r="GB95" s="9">
        <v>143.357</v>
      </c>
      <c r="GC95" s="9">
        <v>330.39600000000002</v>
      </c>
      <c r="GD95" s="9">
        <v>176.74299999999999</v>
      </c>
      <c r="GE95" s="9">
        <v>92.641999999999996</v>
      </c>
      <c r="GF95" s="9">
        <v>84.102000000000004</v>
      </c>
      <c r="GG95" s="9">
        <v>32.881999999999998</v>
      </c>
      <c r="GH95" s="9">
        <v>14.323</v>
      </c>
      <c r="GI95" s="9">
        <v>18.559000000000001</v>
      </c>
      <c r="GJ95" s="9">
        <v>9.6750000000000007</v>
      </c>
      <c r="GK95" s="9">
        <v>4.9640000000000004</v>
      </c>
      <c r="GL95" s="9">
        <v>4.7110000000000003</v>
      </c>
      <c r="GM95" s="9">
        <v>5.3650000000000002</v>
      </c>
      <c r="GN95" s="9">
        <v>2.0550000000000002</v>
      </c>
      <c r="GO95" s="9">
        <v>3.31</v>
      </c>
      <c r="GP95" s="9">
        <v>4.3099999999999996</v>
      </c>
      <c r="GQ95" s="9">
        <v>2.9089999999999998</v>
      </c>
      <c r="GR95" s="9">
        <v>1.401</v>
      </c>
      <c r="GS95" s="9">
        <v>23.207000000000001</v>
      </c>
      <c r="GT95" s="9">
        <v>9.359</v>
      </c>
      <c r="GU95" s="9">
        <v>13.848000000000001</v>
      </c>
      <c r="GV95" s="9">
        <v>158.37</v>
      </c>
      <c r="GW95" s="9">
        <v>84.313000000000002</v>
      </c>
      <c r="GX95" s="9">
        <v>74.057000000000002</v>
      </c>
      <c r="GY95" s="9">
        <v>57.45</v>
      </c>
      <c r="GZ95" s="9">
        <v>42.036999999999999</v>
      </c>
      <c r="HA95" s="9">
        <v>15.413</v>
      </c>
      <c r="HB95" s="9">
        <v>100.92</v>
      </c>
      <c r="HC95" s="9">
        <v>42.276000000000003</v>
      </c>
      <c r="HD95" s="9">
        <v>58.643999999999998</v>
      </c>
      <c r="HE95" s="9">
        <v>65.557000000000002</v>
      </c>
      <c r="HF95" s="9">
        <v>47.000999999999998</v>
      </c>
      <c r="HG95" s="9">
        <v>18.556000000000001</v>
      </c>
      <c r="HH95" s="9">
        <v>111.18600000000001</v>
      </c>
      <c r="HI95" s="9">
        <v>45.640999999999998</v>
      </c>
      <c r="HJ95" s="9">
        <v>65.545000000000002</v>
      </c>
      <c r="HK95" s="9">
        <v>106.285</v>
      </c>
      <c r="HL95" s="9">
        <v>44.331000000000003</v>
      </c>
      <c r="HM95" s="9">
        <v>61.954000000000001</v>
      </c>
      <c r="HN95" s="9">
        <v>278.428</v>
      </c>
      <c r="HO95" s="9">
        <v>145.93199999999999</v>
      </c>
      <c r="HP95" s="9">
        <v>132.49600000000001</v>
      </c>
      <c r="HQ95" s="9">
        <v>172.32</v>
      </c>
      <c r="HR95" s="9">
        <v>109.65900000000001</v>
      </c>
      <c r="HS95" s="9">
        <v>62.661000000000001</v>
      </c>
      <c r="HT95" s="9">
        <v>106.108</v>
      </c>
      <c r="HU95" s="9">
        <v>36.273000000000003</v>
      </c>
      <c r="HV95" s="9">
        <v>69.834999999999994</v>
      </c>
      <c r="HW95" s="9">
        <v>36.284999999999997</v>
      </c>
      <c r="HX95" s="9">
        <v>20.687000000000001</v>
      </c>
      <c r="HY95" s="9">
        <v>15.598000000000001</v>
      </c>
      <c r="HZ95" s="9">
        <v>10.534000000000001</v>
      </c>
      <c r="IA95" s="9">
        <v>6.2930000000000001</v>
      </c>
      <c r="IB95" s="9">
        <v>4.2409999999999997</v>
      </c>
      <c r="IC95" s="9">
        <v>3.7829999999999999</v>
      </c>
      <c r="ID95" s="9">
        <v>2.5760000000000001</v>
      </c>
      <c r="IE95" s="9">
        <v>1.206</v>
      </c>
      <c r="IF95" s="9">
        <v>2.0859999999999999</v>
      </c>
      <c r="IG95" s="9">
        <v>1.4079999999999999</v>
      </c>
      <c r="IH95" s="9">
        <v>0.67800000000000005</v>
      </c>
      <c r="II95" s="9">
        <v>1.6970000000000001</v>
      </c>
      <c r="IJ95" s="9">
        <v>1.1679999999999999</v>
      </c>
      <c r="IK95" s="9">
        <v>0.52900000000000003</v>
      </c>
      <c r="IL95" s="9">
        <v>6.7510000000000003</v>
      </c>
      <c r="IM95" s="9">
        <v>3.7170000000000001</v>
      </c>
      <c r="IN95" s="9">
        <v>3.0339999999999998</v>
      </c>
      <c r="IO95" s="9">
        <v>30.291</v>
      </c>
      <c r="IP95" s="9">
        <v>17.28</v>
      </c>
      <c r="IQ95" s="9">
        <v>13.01</v>
      </c>
    </row>
    <row r="96" spans="1:251">
      <c r="A96" s="10">
        <v>44409</v>
      </c>
      <c r="B96" s="9">
        <v>1101.7670000000001</v>
      </c>
      <c r="C96" s="9">
        <v>1125.5119999999999</v>
      </c>
      <c r="D96" s="9">
        <v>394.09399999999999</v>
      </c>
      <c r="E96" s="9">
        <v>731.41899999999998</v>
      </c>
      <c r="F96" s="9">
        <v>674.84699999999998</v>
      </c>
      <c r="G96" s="9">
        <v>377.14600000000002</v>
      </c>
      <c r="H96" s="9">
        <v>297.70100000000002</v>
      </c>
      <c r="I96" s="9">
        <v>346.697</v>
      </c>
      <c r="J96" s="9">
        <v>198.80099999999999</v>
      </c>
      <c r="K96" s="9">
        <v>147.89699999999999</v>
      </c>
      <c r="L96" s="9">
        <v>206.827</v>
      </c>
      <c r="M96" s="9">
        <v>145.24799999999999</v>
      </c>
      <c r="N96" s="9">
        <v>61.579000000000001</v>
      </c>
      <c r="O96" s="9">
        <v>176.05099999999999</v>
      </c>
      <c r="P96" s="9">
        <v>120.747</v>
      </c>
      <c r="Q96" s="9">
        <v>55.302999999999997</v>
      </c>
      <c r="R96" s="9">
        <v>30.776</v>
      </c>
      <c r="S96" s="9">
        <v>24.5</v>
      </c>
      <c r="T96" s="9">
        <v>6.2759999999999998</v>
      </c>
      <c r="U96" s="9">
        <v>139.87100000000001</v>
      </c>
      <c r="V96" s="9">
        <v>53.552999999999997</v>
      </c>
      <c r="W96" s="9">
        <v>86.316999999999993</v>
      </c>
      <c r="X96" s="9">
        <v>410.63299999999998</v>
      </c>
      <c r="Y96" s="9">
        <v>221.15299999999999</v>
      </c>
      <c r="Z96" s="9">
        <v>189.48</v>
      </c>
      <c r="AA96" s="9">
        <v>161.56200000000001</v>
      </c>
      <c r="AB96" s="9">
        <v>118.35899999999999</v>
      </c>
      <c r="AC96" s="9">
        <v>43.203000000000003</v>
      </c>
      <c r="AD96" s="9">
        <v>249.071</v>
      </c>
      <c r="AE96" s="9">
        <v>102.794</v>
      </c>
      <c r="AF96" s="9">
        <v>146.27699999999999</v>
      </c>
      <c r="AG96" s="9">
        <v>335.375</v>
      </c>
      <c r="AH96" s="9">
        <v>240.25200000000001</v>
      </c>
      <c r="AI96" s="9">
        <v>95.123000000000005</v>
      </c>
      <c r="AJ96" s="9">
        <v>339.47199999999998</v>
      </c>
      <c r="AK96" s="9">
        <v>136.89400000000001</v>
      </c>
      <c r="AL96" s="9">
        <v>202.578</v>
      </c>
      <c r="AM96" s="9">
        <v>425.12200000000001</v>
      </c>
      <c r="AN96" s="9">
        <v>223.542</v>
      </c>
      <c r="AO96" s="9">
        <v>201.58099999999999</v>
      </c>
      <c r="AP96" s="9">
        <v>3407.86</v>
      </c>
      <c r="AQ96" s="9">
        <v>1799.7080000000001</v>
      </c>
      <c r="AR96" s="9">
        <v>1608.1510000000001</v>
      </c>
      <c r="AS96" s="9">
        <v>2297.2510000000002</v>
      </c>
      <c r="AT96" s="9">
        <v>1457.9690000000001</v>
      </c>
      <c r="AU96" s="9">
        <v>839.28300000000002</v>
      </c>
      <c r="AV96" s="9">
        <v>1110.6089999999999</v>
      </c>
      <c r="AW96" s="9">
        <v>341.74</v>
      </c>
      <c r="AX96" s="9">
        <v>768.86900000000003</v>
      </c>
      <c r="AY96" s="9">
        <v>559.404</v>
      </c>
      <c r="AZ96" s="9">
        <v>295.66800000000001</v>
      </c>
      <c r="BA96" s="9">
        <v>263.73599999999999</v>
      </c>
      <c r="BB96" s="9">
        <v>254.601</v>
      </c>
      <c r="BC96" s="9">
        <v>130.37299999999999</v>
      </c>
      <c r="BD96" s="9">
        <v>124.22799999999999</v>
      </c>
      <c r="BE96" s="9">
        <v>121.18899999999999</v>
      </c>
      <c r="BF96" s="9">
        <v>83.475999999999999</v>
      </c>
      <c r="BG96" s="9">
        <v>37.713000000000001</v>
      </c>
      <c r="BH96" s="9">
        <v>84.796000000000006</v>
      </c>
      <c r="BI96" s="9">
        <v>58.088999999999999</v>
      </c>
      <c r="BJ96" s="9">
        <v>26.707000000000001</v>
      </c>
      <c r="BK96" s="9">
        <v>36.393000000000001</v>
      </c>
      <c r="BL96" s="9">
        <v>25.387</v>
      </c>
      <c r="BM96" s="9">
        <v>11.006</v>
      </c>
      <c r="BN96" s="9">
        <v>133.41200000000001</v>
      </c>
      <c r="BO96" s="9">
        <v>46.896999999999998</v>
      </c>
      <c r="BP96" s="9">
        <v>86.515000000000001</v>
      </c>
      <c r="BQ96" s="9">
        <v>388.74900000000002</v>
      </c>
      <c r="BR96" s="9">
        <v>205.15700000000001</v>
      </c>
      <c r="BS96" s="9">
        <v>183.59200000000001</v>
      </c>
      <c r="BT96" s="9">
        <v>144.95699999999999</v>
      </c>
      <c r="BU96" s="9">
        <v>113.438</v>
      </c>
      <c r="BV96" s="9">
        <v>31.518999999999998</v>
      </c>
      <c r="BW96" s="9">
        <v>243.792</v>
      </c>
      <c r="BX96" s="9">
        <v>91.718999999999994</v>
      </c>
      <c r="BY96" s="9">
        <v>152.07300000000001</v>
      </c>
      <c r="BZ96" s="9">
        <v>239.483</v>
      </c>
      <c r="CA96" s="9">
        <v>178.56200000000001</v>
      </c>
      <c r="CB96" s="9">
        <v>60.920999999999999</v>
      </c>
      <c r="CC96" s="9">
        <v>319.92099999999999</v>
      </c>
      <c r="CD96" s="9">
        <v>117.10599999999999</v>
      </c>
      <c r="CE96" s="9">
        <v>202.815</v>
      </c>
      <c r="CF96" s="9">
        <v>328.58800000000002</v>
      </c>
      <c r="CG96" s="9">
        <v>149.80799999999999</v>
      </c>
      <c r="CH96" s="9">
        <v>178.78</v>
      </c>
      <c r="CI96" s="9">
        <v>2630.8980000000001</v>
      </c>
      <c r="CJ96" s="9">
        <v>1377.644</v>
      </c>
      <c r="CK96" s="9">
        <v>1253.2550000000001</v>
      </c>
      <c r="CL96" s="9">
        <v>1789.77</v>
      </c>
      <c r="CM96" s="9">
        <v>1107.365</v>
      </c>
      <c r="CN96" s="9">
        <v>682.40599999999995</v>
      </c>
      <c r="CO96" s="9">
        <v>841.12800000000004</v>
      </c>
      <c r="CP96" s="9">
        <v>270.279</v>
      </c>
      <c r="CQ96" s="9">
        <v>570.84900000000005</v>
      </c>
      <c r="CR96" s="9">
        <v>392.78800000000001</v>
      </c>
      <c r="CS96" s="9">
        <v>213.57400000000001</v>
      </c>
      <c r="CT96" s="9">
        <v>179.214</v>
      </c>
      <c r="CU96" s="9">
        <v>131.44399999999999</v>
      </c>
      <c r="CV96" s="9">
        <v>68.426000000000002</v>
      </c>
      <c r="CW96" s="9">
        <v>63.018000000000001</v>
      </c>
      <c r="CX96" s="9">
        <v>52.375999999999998</v>
      </c>
      <c r="CY96" s="9">
        <v>33.457999999999998</v>
      </c>
      <c r="CZ96" s="9">
        <v>18.917999999999999</v>
      </c>
      <c r="DA96" s="9">
        <v>37.271000000000001</v>
      </c>
      <c r="DB96" s="9">
        <v>22.044</v>
      </c>
      <c r="DC96" s="9">
        <v>15.227</v>
      </c>
      <c r="DD96" s="9">
        <v>15.105</v>
      </c>
      <c r="DE96" s="9">
        <v>11.413</v>
      </c>
      <c r="DF96" s="9">
        <v>3.6920000000000002</v>
      </c>
      <c r="DG96" s="9">
        <v>79.067999999999998</v>
      </c>
      <c r="DH96" s="9">
        <v>34.968000000000004</v>
      </c>
      <c r="DI96" s="9">
        <v>44.098999999999997</v>
      </c>
      <c r="DJ96" s="9">
        <v>307.29899999999998</v>
      </c>
      <c r="DK96" s="9">
        <v>169.42099999999999</v>
      </c>
      <c r="DL96" s="9">
        <v>137.87700000000001</v>
      </c>
      <c r="DM96" s="9">
        <v>110.983</v>
      </c>
      <c r="DN96" s="9">
        <v>79.156000000000006</v>
      </c>
      <c r="DO96" s="9">
        <v>31.827999999999999</v>
      </c>
      <c r="DP96" s="9">
        <v>196.315</v>
      </c>
      <c r="DQ96" s="9">
        <v>90.266000000000005</v>
      </c>
      <c r="DR96" s="9">
        <v>106.05</v>
      </c>
      <c r="DS96" s="9">
        <v>156.01499999999999</v>
      </c>
      <c r="DT96" s="9">
        <v>108.806</v>
      </c>
      <c r="DU96" s="9">
        <v>47.209000000000003</v>
      </c>
      <c r="DV96" s="9">
        <v>236.773</v>
      </c>
      <c r="DW96" s="9">
        <v>104.767</v>
      </c>
      <c r="DX96" s="9">
        <v>132.006</v>
      </c>
      <c r="DY96" s="9">
        <v>233.58600000000001</v>
      </c>
      <c r="DZ96" s="9">
        <v>112.31</v>
      </c>
      <c r="EA96" s="9">
        <v>121.276</v>
      </c>
      <c r="EB96" s="9">
        <v>889.34400000000005</v>
      </c>
      <c r="EC96" s="9">
        <v>464.80799999999999</v>
      </c>
      <c r="ED96" s="9">
        <v>424.536</v>
      </c>
      <c r="EE96" s="9">
        <v>580.28099999999995</v>
      </c>
      <c r="EF96" s="9">
        <v>371.98200000000003</v>
      </c>
      <c r="EG96" s="9">
        <v>208.3</v>
      </c>
      <c r="EH96" s="9">
        <v>309.06299999999999</v>
      </c>
      <c r="EI96" s="9">
        <v>92.825999999999993</v>
      </c>
      <c r="EJ96" s="9">
        <v>216.23699999999999</v>
      </c>
      <c r="EK96" s="9">
        <v>127.61199999999999</v>
      </c>
      <c r="EL96" s="9">
        <v>65.238</v>
      </c>
      <c r="EM96" s="9">
        <v>62.375</v>
      </c>
      <c r="EN96" s="9">
        <v>33.222999999999999</v>
      </c>
      <c r="EO96" s="9">
        <v>15.688000000000001</v>
      </c>
      <c r="EP96" s="9">
        <v>17.535</v>
      </c>
      <c r="EQ96" s="9">
        <v>11.932</v>
      </c>
      <c r="ER96" s="9">
        <v>8.6669999999999998</v>
      </c>
      <c r="ES96" s="9">
        <v>3.2650000000000001</v>
      </c>
      <c r="ET96" s="9">
        <v>6.6820000000000004</v>
      </c>
      <c r="EU96" s="9">
        <v>4.3970000000000002</v>
      </c>
      <c r="EV96" s="9">
        <v>2.2850000000000001</v>
      </c>
      <c r="EW96" s="9">
        <v>5.25</v>
      </c>
      <c r="EX96" s="9">
        <v>4.2699999999999996</v>
      </c>
      <c r="EY96" s="9">
        <v>0.98</v>
      </c>
      <c r="EZ96" s="9">
        <v>21.291</v>
      </c>
      <c r="FA96" s="9">
        <v>7.0209999999999999</v>
      </c>
      <c r="FB96" s="9">
        <v>14.27</v>
      </c>
      <c r="FC96" s="9">
        <v>106.752</v>
      </c>
      <c r="FD96" s="9">
        <v>54.715000000000003</v>
      </c>
      <c r="FE96" s="9">
        <v>52.036999999999999</v>
      </c>
      <c r="FF96" s="9">
        <v>36.305</v>
      </c>
      <c r="FG96" s="9">
        <v>26.934000000000001</v>
      </c>
      <c r="FH96" s="9">
        <v>9.3710000000000004</v>
      </c>
      <c r="FI96" s="9">
        <v>70.447000000000003</v>
      </c>
      <c r="FJ96" s="9">
        <v>27.780999999999999</v>
      </c>
      <c r="FK96" s="9">
        <v>42.664999999999999</v>
      </c>
      <c r="FL96" s="9">
        <v>44.881999999999998</v>
      </c>
      <c r="FM96" s="9">
        <v>33.311</v>
      </c>
      <c r="FN96" s="9">
        <v>11.57</v>
      </c>
      <c r="FO96" s="9">
        <v>82.730999999999995</v>
      </c>
      <c r="FP96" s="9">
        <v>31.925999999999998</v>
      </c>
      <c r="FQ96" s="9">
        <v>50.804000000000002</v>
      </c>
      <c r="FR96" s="9">
        <v>77.128</v>
      </c>
      <c r="FS96" s="9">
        <v>32.177999999999997</v>
      </c>
      <c r="FT96" s="9">
        <v>44.95</v>
      </c>
      <c r="FU96" s="9">
        <v>1465.6079999999999</v>
      </c>
      <c r="FV96" s="9">
        <v>779.21</v>
      </c>
      <c r="FW96" s="9">
        <v>686.39800000000002</v>
      </c>
      <c r="FX96" s="9">
        <v>973.26099999999997</v>
      </c>
      <c r="FY96" s="9">
        <v>637.851</v>
      </c>
      <c r="FZ96" s="9">
        <v>335.41</v>
      </c>
      <c r="GA96" s="9">
        <v>492.34699999999998</v>
      </c>
      <c r="GB96" s="9">
        <v>141.35900000000001</v>
      </c>
      <c r="GC96" s="9">
        <v>350.988</v>
      </c>
      <c r="GD96" s="9">
        <v>176.81700000000001</v>
      </c>
      <c r="GE96" s="9">
        <v>93.614000000000004</v>
      </c>
      <c r="GF96" s="9">
        <v>83.203000000000003</v>
      </c>
      <c r="GG96" s="9">
        <v>35.128999999999998</v>
      </c>
      <c r="GH96" s="9">
        <v>20.58</v>
      </c>
      <c r="GI96" s="9">
        <v>14.548999999999999</v>
      </c>
      <c r="GJ96" s="9">
        <v>12.279</v>
      </c>
      <c r="GK96" s="9">
        <v>9.3659999999999997</v>
      </c>
      <c r="GL96" s="9">
        <v>2.9129999999999998</v>
      </c>
      <c r="GM96" s="9">
        <v>7.351</v>
      </c>
      <c r="GN96" s="9">
        <v>5.2530000000000001</v>
      </c>
      <c r="GO96" s="9">
        <v>2.0979999999999999</v>
      </c>
      <c r="GP96" s="9">
        <v>4.9279999999999999</v>
      </c>
      <c r="GQ96" s="9">
        <v>4.1130000000000004</v>
      </c>
      <c r="GR96" s="9">
        <v>0.81499999999999995</v>
      </c>
      <c r="GS96" s="9">
        <v>22.85</v>
      </c>
      <c r="GT96" s="9">
        <v>11.212999999999999</v>
      </c>
      <c r="GU96" s="9">
        <v>11.635999999999999</v>
      </c>
      <c r="GV96" s="9">
        <v>155.14400000000001</v>
      </c>
      <c r="GW96" s="9">
        <v>81.19</v>
      </c>
      <c r="GX96" s="9">
        <v>73.954999999999998</v>
      </c>
      <c r="GY96" s="9">
        <v>54.482999999999997</v>
      </c>
      <c r="GZ96" s="9">
        <v>42.875</v>
      </c>
      <c r="HA96" s="9">
        <v>11.609</v>
      </c>
      <c r="HB96" s="9">
        <v>100.661</v>
      </c>
      <c r="HC96" s="9">
        <v>38.314999999999998</v>
      </c>
      <c r="HD96" s="9">
        <v>62.345999999999997</v>
      </c>
      <c r="HE96" s="9">
        <v>65.216999999999999</v>
      </c>
      <c r="HF96" s="9">
        <v>51.204000000000001</v>
      </c>
      <c r="HG96" s="9">
        <v>14.013</v>
      </c>
      <c r="HH96" s="9">
        <v>111.6</v>
      </c>
      <c r="HI96" s="9">
        <v>42.41</v>
      </c>
      <c r="HJ96" s="9">
        <v>69.188999999999993</v>
      </c>
      <c r="HK96" s="9">
        <v>108.012</v>
      </c>
      <c r="HL96" s="9">
        <v>43.567999999999998</v>
      </c>
      <c r="HM96" s="9">
        <v>64.444000000000003</v>
      </c>
      <c r="HN96" s="9">
        <v>277.13900000000001</v>
      </c>
      <c r="HO96" s="9">
        <v>147.10400000000001</v>
      </c>
      <c r="HP96" s="9">
        <v>130.035</v>
      </c>
      <c r="HQ96" s="9">
        <v>171.17500000000001</v>
      </c>
      <c r="HR96" s="9">
        <v>110.371</v>
      </c>
      <c r="HS96" s="9">
        <v>60.804000000000002</v>
      </c>
      <c r="HT96" s="9">
        <v>105.96299999999999</v>
      </c>
      <c r="HU96" s="9">
        <v>36.731999999999999</v>
      </c>
      <c r="HV96" s="9">
        <v>69.230999999999995</v>
      </c>
      <c r="HW96" s="9">
        <v>38.868000000000002</v>
      </c>
      <c r="HX96" s="9">
        <v>18.690999999999999</v>
      </c>
      <c r="HY96" s="9">
        <v>20.177</v>
      </c>
      <c r="HZ96" s="9">
        <v>8.3420000000000005</v>
      </c>
      <c r="IA96" s="9">
        <v>4</v>
      </c>
      <c r="IB96" s="9">
        <v>4.3419999999999996</v>
      </c>
      <c r="IC96" s="9">
        <v>2.605</v>
      </c>
      <c r="ID96" s="9">
        <v>1.411</v>
      </c>
      <c r="IE96" s="9">
        <v>1.194</v>
      </c>
      <c r="IF96" s="9">
        <v>1.92</v>
      </c>
      <c r="IG96" s="9">
        <v>0.873</v>
      </c>
      <c r="IH96" s="9">
        <v>1.046</v>
      </c>
      <c r="II96" s="9">
        <v>0.68600000000000005</v>
      </c>
      <c r="IJ96" s="9">
        <v>0.53800000000000003</v>
      </c>
      <c r="IK96" s="9">
        <v>0.14799999999999999</v>
      </c>
      <c r="IL96" s="9">
        <v>5.7370000000000001</v>
      </c>
      <c r="IM96" s="9">
        <v>2.59</v>
      </c>
      <c r="IN96" s="9">
        <v>3.1469999999999998</v>
      </c>
      <c r="IO96" s="9">
        <v>34.432000000000002</v>
      </c>
      <c r="IP96" s="9">
        <v>17.071999999999999</v>
      </c>
      <c r="IQ96" s="9">
        <v>17.361000000000001</v>
      </c>
    </row>
    <row r="97" spans="1:251">
      <c r="A97" s="10">
        <v>44440</v>
      </c>
      <c r="B97" s="9">
        <v>1101.885</v>
      </c>
      <c r="C97" s="9">
        <v>1097.992</v>
      </c>
      <c r="D97" s="9">
        <v>373.072</v>
      </c>
      <c r="E97" s="9">
        <v>724.91899999999998</v>
      </c>
      <c r="F97" s="9">
        <v>668.57299999999998</v>
      </c>
      <c r="G97" s="9">
        <v>364.041</v>
      </c>
      <c r="H97" s="9">
        <v>304.53199999999998</v>
      </c>
      <c r="I97" s="9">
        <v>349.8</v>
      </c>
      <c r="J97" s="9">
        <v>189.18700000000001</v>
      </c>
      <c r="K97" s="9">
        <v>160.613</v>
      </c>
      <c r="L97" s="9">
        <v>197.232</v>
      </c>
      <c r="M97" s="9">
        <v>133.32499999999999</v>
      </c>
      <c r="N97" s="9">
        <v>63.906999999999996</v>
      </c>
      <c r="O97" s="9">
        <v>155.54</v>
      </c>
      <c r="P97" s="9">
        <v>97.658000000000001</v>
      </c>
      <c r="Q97" s="9">
        <v>57.883000000000003</v>
      </c>
      <c r="R97" s="9">
        <v>41.692</v>
      </c>
      <c r="S97" s="9">
        <v>35.667000000000002</v>
      </c>
      <c r="T97" s="9">
        <v>6.0250000000000004</v>
      </c>
      <c r="U97" s="9">
        <v>152.56800000000001</v>
      </c>
      <c r="V97" s="9">
        <v>55.862000000000002</v>
      </c>
      <c r="W97" s="9">
        <v>96.706000000000003</v>
      </c>
      <c r="X97" s="9">
        <v>395.822</v>
      </c>
      <c r="Y97" s="9">
        <v>219.98699999999999</v>
      </c>
      <c r="Z97" s="9">
        <v>175.83500000000001</v>
      </c>
      <c r="AA97" s="9">
        <v>145.375</v>
      </c>
      <c r="AB97" s="9">
        <v>107.92100000000001</v>
      </c>
      <c r="AC97" s="9">
        <v>37.453000000000003</v>
      </c>
      <c r="AD97" s="9">
        <v>250.44800000000001</v>
      </c>
      <c r="AE97" s="9">
        <v>112.066</v>
      </c>
      <c r="AF97" s="9">
        <v>138.38200000000001</v>
      </c>
      <c r="AG97" s="9">
        <v>317.89600000000002</v>
      </c>
      <c r="AH97" s="9">
        <v>221.821</v>
      </c>
      <c r="AI97" s="9">
        <v>96.075000000000003</v>
      </c>
      <c r="AJ97" s="9">
        <v>350.67700000000002</v>
      </c>
      <c r="AK97" s="9">
        <v>142.22</v>
      </c>
      <c r="AL97" s="9">
        <v>208.45699999999999</v>
      </c>
      <c r="AM97" s="9">
        <v>405.988</v>
      </c>
      <c r="AN97" s="9">
        <v>209.72399999999999</v>
      </c>
      <c r="AO97" s="9">
        <v>196.26400000000001</v>
      </c>
      <c r="AP97" s="9">
        <v>3292.221</v>
      </c>
      <c r="AQ97" s="9">
        <v>1756.377</v>
      </c>
      <c r="AR97" s="9">
        <v>1535.8430000000001</v>
      </c>
      <c r="AS97" s="9">
        <v>2282.846</v>
      </c>
      <c r="AT97" s="9">
        <v>1439.981</v>
      </c>
      <c r="AU97" s="9">
        <v>842.86500000000001</v>
      </c>
      <c r="AV97" s="9">
        <v>1009.375</v>
      </c>
      <c r="AW97" s="9">
        <v>316.39699999999999</v>
      </c>
      <c r="AX97" s="9">
        <v>692.97799999999995</v>
      </c>
      <c r="AY97" s="9">
        <v>553.30499999999995</v>
      </c>
      <c r="AZ97" s="9">
        <v>291.65499999999997</v>
      </c>
      <c r="BA97" s="9">
        <v>261.64999999999998</v>
      </c>
      <c r="BB97" s="9">
        <v>280.80700000000002</v>
      </c>
      <c r="BC97" s="9">
        <v>143.41399999999999</v>
      </c>
      <c r="BD97" s="9">
        <v>137.393</v>
      </c>
      <c r="BE97" s="9">
        <v>152.48400000000001</v>
      </c>
      <c r="BF97" s="9">
        <v>97.894000000000005</v>
      </c>
      <c r="BG97" s="9">
        <v>54.59</v>
      </c>
      <c r="BH97" s="9">
        <v>124.562</v>
      </c>
      <c r="BI97" s="9">
        <v>77.820999999999998</v>
      </c>
      <c r="BJ97" s="9">
        <v>46.741</v>
      </c>
      <c r="BK97" s="9">
        <v>27.922000000000001</v>
      </c>
      <c r="BL97" s="9">
        <v>20.073</v>
      </c>
      <c r="BM97" s="9">
        <v>7.8490000000000002</v>
      </c>
      <c r="BN97" s="9">
        <v>128.32300000000001</v>
      </c>
      <c r="BO97" s="9">
        <v>45.52</v>
      </c>
      <c r="BP97" s="9">
        <v>82.802999999999997</v>
      </c>
      <c r="BQ97" s="9">
        <v>348.06299999999999</v>
      </c>
      <c r="BR97" s="9">
        <v>192.09</v>
      </c>
      <c r="BS97" s="9">
        <v>155.97300000000001</v>
      </c>
      <c r="BT97" s="9">
        <v>144.101</v>
      </c>
      <c r="BU97" s="9">
        <v>111.80200000000001</v>
      </c>
      <c r="BV97" s="9">
        <v>32.298999999999999</v>
      </c>
      <c r="BW97" s="9">
        <v>203.96199999999999</v>
      </c>
      <c r="BX97" s="9">
        <v>80.287999999999997</v>
      </c>
      <c r="BY97" s="9">
        <v>123.67400000000001</v>
      </c>
      <c r="BZ97" s="9">
        <v>270.39400000000001</v>
      </c>
      <c r="CA97" s="9">
        <v>188.36600000000001</v>
      </c>
      <c r="CB97" s="9">
        <v>82.028000000000006</v>
      </c>
      <c r="CC97" s="9">
        <v>282.911</v>
      </c>
      <c r="CD97" s="9">
        <v>103.29</v>
      </c>
      <c r="CE97" s="9">
        <v>179.62100000000001</v>
      </c>
      <c r="CF97" s="9">
        <v>328.524</v>
      </c>
      <c r="CG97" s="9">
        <v>158.10900000000001</v>
      </c>
      <c r="CH97" s="9">
        <v>170.41499999999999</v>
      </c>
      <c r="CI97" s="9">
        <v>2666.375</v>
      </c>
      <c r="CJ97" s="9">
        <v>1394.441</v>
      </c>
      <c r="CK97" s="9">
        <v>1271.933</v>
      </c>
      <c r="CL97" s="9">
        <v>1839.597</v>
      </c>
      <c r="CM97" s="9">
        <v>1127.461</v>
      </c>
      <c r="CN97" s="9">
        <v>712.13699999999994</v>
      </c>
      <c r="CO97" s="9">
        <v>826.77700000000004</v>
      </c>
      <c r="CP97" s="9">
        <v>266.98</v>
      </c>
      <c r="CQ97" s="9">
        <v>559.79700000000003</v>
      </c>
      <c r="CR97" s="9">
        <v>361.24799999999999</v>
      </c>
      <c r="CS97" s="9">
        <v>199.381</v>
      </c>
      <c r="CT97" s="9">
        <v>161.86699999999999</v>
      </c>
      <c r="CU97" s="9">
        <v>89.611999999999995</v>
      </c>
      <c r="CV97" s="9">
        <v>52.255000000000003</v>
      </c>
      <c r="CW97" s="9">
        <v>37.356999999999999</v>
      </c>
      <c r="CX97" s="9">
        <v>38.536000000000001</v>
      </c>
      <c r="CY97" s="9">
        <v>27.670999999999999</v>
      </c>
      <c r="CZ97" s="9">
        <v>10.865</v>
      </c>
      <c r="DA97" s="9">
        <v>21.324999999999999</v>
      </c>
      <c r="DB97" s="9">
        <v>12.872</v>
      </c>
      <c r="DC97" s="9">
        <v>8.4529999999999994</v>
      </c>
      <c r="DD97" s="9">
        <v>17.210999999999999</v>
      </c>
      <c r="DE97" s="9">
        <v>14.798999999999999</v>
      </c>
      <c r="DF97" s="9">
        <v>2.4119999999999999</v>
      </c>
      <c r="DG97" s="9">
        <v>51.076000000000001</v>
      </c>
      <c r="DH97" s="9">
        <v>24.584</v>
      </c>
      <c r="DI97" s="9">
        <v>26.492000000000001</v>
      </c>
      <c r="DJ97" s="9">
        <v>308.00200000000001</v>
      </c>
      <c r="DK97" s="9">
        <v>168.03700000000001</v>
      </c>
      <c r="DL97" s="9">
        <v>139.96600000000001</v>
      </c>
      <c r="DM97" s="9">
        <v>113.285</v>
      </c>
      <c r="DN97" s="9">
        <v>82.774000000000001</v>
      </c>
      <c r="DO97" s="9">
        <v>30.510999999999999</v>
      </c>
      <c r="DP97" s="9">
        <v>194.71700000000001</v>
      </c>
      <c r="DQ97" s="9">
        <v>85.262</v>
      </c>
      <c r="DR97" s="9">
        <v>109.455</v>
      </c>
      <c r="DS97" s="9">
        <v>142.74299999999999</v>
      </c>
      <c r="DT97" s="9">
        <v>104.179</v>
      </c>
      <c r="DU97" s="9">
        <v>38.564</v>
      </c>
      <c r="DV97" s="9">
        <v>218.505</v>
      </c>
      <c r="DW97" s="9">
        <v>95.200999999999993</v>
      </c>
      <c r="DX97" s="9">
        <v>123.304</v>
      </c>
      <c r="DY97" s="9">
        <v>216.042</v>
      </c>
      <c r="DZ97" s="9">
        <v>98.134</v>
      </c>
      <c r="EA97" s="9">
        <v>117.908</v>
      </c>
      <c r="EB97" s="9">
        <v>891.96699999999998</v>
      </c>
      <c r="EC97" s="9">
        <v>466.49700000000001</v>
      </c>
      <c r="ED97" s="9">
        <v>425.46899999999999</v>
      </c>
      <c r="EE97" s="9">
        <v>573.13800000000003</v>
      </c>
      <c r="EF97" s="9">
        <v>365.476</v>
      </c>
      <c r="EG97" s="9">
        <v>207.66200000000001</v>
      </c>
      <c r="EH97" s="9">
        <v>318.82799999999997</v>
      </c>
      <c r="EI97" s="9">
        <v>101.021</v>
      </c>
      <c r="EJ97" s="9">
        <v>217.80699999999999</v>
      </c>
      <c r="EK97" s="9">
        <v>119.251</v>
      </c>
      <c r="EL97" s="9">
        <v>58.262999999999998</v>
      </c>
      <c r="EM97" s="9">
        <v>60.988</v>
      </c>
      <c r="EN97" s="9">
        <v>29.83</v>
      </c>
      <c r="EO97" s="9">
        <v>17.369</v>
      </c>
      <c r="EP97" s="9">
        <v>12.461</v>
      </c>
      <c r="EQ97" s="9">
        <v>10.484</v>
      </c>
      <c r="ER97" s="9">
        <v>7.5430000000000001</v>
      </c>
      <c r="ES97" s="9">
        <v>2.9409999999999998</v>
      </c>
      <c r="ET97" s="9">
        <v>5.1289999999999996</v>
      </c>
      <c r="EU97" s="9">
        <v>3.472</v>
      </c>
      <c r="EV97" s="9">
        <v>1.657</v>
      </c>
      <c r="EW97" s="9">
        <v>5.3550000000000004</v>
      </c>
      <c r="EX97" s="9">
        <v>4.0709999999999997</v>
      </c>
      <c r="EY97" s="9">
        <v>1.284</v>
      </c>
      <c r="EZ97" s="9">
        <v>19.347000000000001</v>
      </c>
      <c r="FA97" s="9">
        <v>9.8260000000000005</v>
      </c>
      <c r="FB97" s="9">
        <v>9.52</v>
      </c>
      <c r="FC97" s="9">
        <v>99.566999999999993</v>
      </c>
      <c r="FD97" s="9">
        <v>46.037999999999997</v>
      </c>
      <c r="FE97" s="9">
        <v>53.529000000000003</v>
      </c>
      <c r="FF97" s="9">
        <v>29.564</v>
      </c>
      <c r="FG97" s="9">
        <v>19.677</v>
      </c>
      <c r="FH97" s="9">
        <v>9.8870000000000005</v>
      </c>
      <c r="FI97" s="9">
        <v>70.003</v>
      </c>
      <c r="FJ97" s="9">
        <v>26.361000000000001</v>
      </c>
      <c r="FK97" s="9">
        <v>43.642000000000003</v>
      </c>
      <c r="FL97" s="9">
        <v>38.625999999999998</v>
      </c>
      <c r="FM97" s="9">
        <v>26.635999999999999</v>
      </c>
      <c r="FN97" s="9">
        <v>11.99</v>
      </c>
      <c r="FO97" s="9">
        <v>80.623999999999995</v>
      </c>
      <c r="FP97" s="9">
        <v>31.626000000000001</v>
      </c>
      <c r="FQ97" s="9">
        <v>48.997999999999998</v>
      </c>
      <c r="FR97" s="9">
        <v>75.132000000000005</v>
      </c>
      <c r="FS97" s="9">
        <v>29.832999999999998</v>
      </c>
      <c r="FT97" s="9">
        <v>45.298999999999999</v>
      </c>
      <c r="FU97" s="9">
        <v>1464.3240000000001</v>
      </c>
      <c r="FV97" s="9">
        <v>782.33199999999999</v>
      </c>
      <c r="FW97" s="9">
        <v>681.99300000000005</v>
      </c>
      <c r="FX97" s="9">
        <v>982.51900000000001</v>
      </c>
      <c r="FY97" s="9">
        <v>636.97799999999995</v>
      </c>
      <c r="FZ97" s="9">
        <v>345.54199999999997</v>
      </c>
      <c r="GA97" s="9">
        <v>481.80500000000001</v>
      </c>
      <c r="GB97" s="9">
        <v>145.35400000000001</v>
      </c>
      <c r="GC97" s="9">
        <v>336.45100000000002</v>
      </c>
      <c r="GD97" s="9">
        <v>173.55600000000001</v>
      </c>
      <c r="GE97" s="9">
        <v>97.710999999999999</v>
      </c>
      <c r="GF97" s="9">
        <v>75.844999999999999</v>
      </c>
      <c r="GG97" s="9">
        <v>39.276000000000003</v>
      </c>
      <c r="GH97" s="9">
        <v>23.161999999999999</v>
      </c>
      <c r="GI97" s="9">
        <v>16.114999999999998</v>
      </c>
      <c r="GJ97" s="9">
        <v>19.774000000000001</v>
      </c>
      <c r="GK97" s="9">
        <v>14.42</v>
      </c>
      <c r="GL97" s="9">
        <v>5.3540000000000001</v>
      </c>
      <c r="GM97" s="9">
        <v>12.284000000000001</v>
      </c>
      <c r="GN97" s="9">
        <v>9.1189999999999998</v>
      </c>
      <c r="GO97" s="9">
        <v>3.165</v>
      </c>
      <c r="GP97" s="9">
        <v>7.49</v>
      </c>
      <c r="GQ97" s="9">
        <v>5.3010000000000002</v>
      </c>
      <c r="GR97" s="9">
        <v>2.1890000000000001</v>
      </c>
      <c r="GS97" s="9">
        <v>19.501999999999999</v>
      </c>
      <c r="GT97" s="9">
        <v>8.7409999999999997</v>
      </c>
      <c r="GU97" s="9">
        <v>10.760999999999999</v>
      </c>
      <c r="GV97" s="9">
        <v>147.69</v>
      </c>
      <c r="GW97" s="9">
        <v>84.027000000000001</v>
      </c>
      <c r="GX97" s="9">
        <v>63.662999999999997</v>
      </c>
      <c r="GY97" s="9">
        <v>56.115000000000002</v>
      </c>
      <c r="GZ97" s="9">
        <v>43.578000000000003</v>
      </c>
      <c r="HA97" s="9">
        <v>12.537000000000001</v>
      </c>
      <c r="HB97" s="9">
        <v>91.575000000000003</v>
      </c>
      <c r="HC97" s="9">
        <v>40.448999999999998</v>
      </c>
      <c r="HD97" s="9">
        <v>51.125999999999998</v>
      </c>
      <c r="HE97" s="9">
        <v>71.117000000000004</v>
      </c>
      <c r="HF97" s="9">
        <v>54.654000000000003</v>
      </c>
      <c r="HG97" s="9">
        <v>16.463000000000001</v>
      </c>
      <c r="HH97" s="9">
        <v>102.43899999999999</v>
      </c>
      <c r="HI97" s="9">
        <v>43.057000000000002</v>
      </c>
      <c r="HJ97" s="9">
        <v>59.381999999999998</v>
      </c>
      <c r="HK97" s="9">
        <v>103.85899999999999</v>
      </c>
      <c r="HL97" s="9">
        <v>49.567999999999998</v>
      </c>
      <c r="HM97" s="9">
        <v>54.290999999999997</v>
      </c>
      <c r="HN97" s="9">
        <v>277.99400000000003</v>
      </c>
      <c r="HO97" s="9">
        <v>145.90199999999999</v>
      </c>
      <c r="HP97" s="9">
        <v>132.09200000000001</v>
      </c>
      <c r="HQ97" s="9">
        <v>174.74</v>
      </c>
      <c r="HR97" s="9">
        <v>112.449</v>
      </c>
      <c r="HS97" s="9">
        <v>62.290999999999997</v>
      </c>
      <c r="HT97" s="9">
        <v>103.254</v>
      </c>
      <c r="HU97" s="9">
        <v>33.453000000000003</v>
      </c>
      <c r="HV97" s="9">
        <v>69.802000000000007</v>
      </c>
      <c r="HW97" s="9">
        <v>39.466000000000001</v>
      </c>
      <c r="HX97" s="9">
        <v>20.428999999999998</v>
      </c>
      <c r="HY97" s="9">
        <v>19.036999999999999</v>
      </c>
      <c r="HZ97" s="9">
        <v>9.6140000000000008</v>
      </c>
      <c r="IA97" s="9">
        <v>5.54</v>
      </c>
      <c r="IB97" s="9">
        <v>4.0739999999999998</v>
      </c>
      <c r="IC97" s="9">
        <v>3.0129999999999999</v>
      </c>
      <c r="ID97" s="9">
        <v>2.0259999999999998</v>
      </c>
      <c r="IE97" s="9">
        <v>0.98699999999999999</v>
      </c>
      <c r="IF97" s="9">
        <v>1.1439999999999999</v>
      </c>
      <c r="IG97" s="9">
        <v>0.65700000000000003</v>
      </c>
      <c r="IH97" s="9">
        <v>0.48699999999999999</v>
      </c>
      <c r="II97" s="9">
        <v>1.8680000000000001</v>
      </c>
      <c r="IJ97" s="9">
        <v>1.3680000000000001</v>
      </c>
      <c r="IK97" s="9">
        <v>0.5</v>
      </c>
      <c r="IL97" s="9">
        <v>6.601</v>
      </c>
      <c r="IM97" s="9">
        <v>3.5139999999999998</v>
      </c>
      <c r="IN97" s="9">
        <v>3.0870000000000002</v>
      </c>
      <c r="IO97" s="9">
        <v>35.421999999999997</v>
      </c>
      <c r="IP97" s="9">
        <v>18.338999999999999</v>
      </c>
      <c r="IQ97" s="9">
        <v>17.082999999999998</v>
      </c>
    </row>
    <row r="98" spans="1:251">
      <c r="A98" s="10">
        <v>44470</v>
      </c>
      <c r="B98" s="9">
        <v>1096.9770000000001</v>
      </c>
      <c r="C98" s="9">
        <v>1117.5139999999999</v>
      </c>
      <c r="D98" s="9">
        <v>390.99299999999999</v>
      </c>
      <c r="E98" s="9">
        <v>726.52</v>
      </c>
      <c r="F98" s="9">
        <v>658.97299999999996</v>
      </c>
      <c r="G98" s="9">
        <v>362.74200000000002</v>
      </c>
      <c r="H98" s="9">
        <v>296.23099999999999</v>
      </c>
      <c r="I98" s="9">
        <v>314.44900000000001</v>
      </c>
      <c r="J98" s="9">
        <v>174.928</v>
      </c>
      <c r="K98" s="9">
        <v>139.52099999999999</v>
      </c>
      <c r="L98" s="9">
        <v>183.71799999999999</v>
      </c>
      <c r="M98" s="9">
        <v>122.312</v>
      </c>
      <c r="N98" s="9">
        <v>61.405999999999999</v>
      </c>
      <c r="O98" s="9">
        <v>155.60599999999999</v>
      </c>
      <c r="P98" s="9">
        <v>99.313999999999993</v>
      </c>
      <c r="Q98" s="9">
        <v>56.292000000000002</v>
      </c>
      <c r="R98" s="9">
        <v>28.111999999999998</v>
      </c>
      <c r="S98" s="9">
        <v>22.998000000000001</v>
      </c>
      <c r="T98" s="9">
        <v>5.1139999999999999</v>
      </c>
      <c r="U98" s="9">
        <v>130.73099999999999</v>
      </c>
      <c r="V98" s="9">
        <v>52.615000000000002</v>
      </c>
      <c r="W98" s="9">
        <v>78.114999999999995</v>
      </c>
      <c r="X98" s="9">
        <v>424.86599999999999</v>
      </c>
      <c r="Y98" s="9">
        <v>229.376</v>
      </c>
      <c r="Z98" s="9">
        <v>195.49</v>
      </c>
      <c r="AA98" s="9">
        <v>167.27099999999999</v>
      </c>
      <c r="AB98" s="9">
        <v>118.11499999999999</v>
      </c>
      <c r="AC98" s="9">
        <v>49.156999999999996</v>
      </c>
      <c r="AD98" s="9">
        <v>257.59500000000003</v>
      </c>
      <c r="AE98" s="9">
        <v>111.261</v>
      </c>
      <c r="AF98" s="9">
        <v>146.333</v>
      </c>
      <c r="AG98" s="9">
        <v>321.93299999999999</v>
      </c>
      <c r="AH98" s="9">
        <v>220.91900000000001</v>
      </c>
      <c r="AI98" s="9">
        <v>101.014</v>
      </c>
      <c r="AJ98" s="9">
        <v>337.04</v>
      </c>
      <c r="AK98" s="9">
        <v>141.82300000000001</v>
      </c>
      <c r="AL98" s="9">
        <v>195.21799999999999</v>
      </c>
      <c r="AM98" s="9">
        <v>413.20100000000002</v>
      </c>
      <c r="AN98" s="9">
        <v>210.57499999999999</v>
      </c>
      <c r="AO98" s="9">
        <v>202.625</v>
      </c>
      <c r="AP98" s="9">
        <v>3250.4369999999999</v>
      </c>
      <c r="AQ98" s="9">
        <v>1732.24</v>
      </c>
      <c r="AR98" s="9">
        <v>1518.1969999999999</v>
      </c>
      <c r="AS98" s="9">
        <v>2249.8980000000001</v>
      </c>
      <c r="AT98" s="9">
        <v>1420.7650000000001</v>
      </c>
      <c r="AU98" s="9">
        <v>829.13300000000004</v>
      </c>
      <c r="AV98" s="9">
        <v>1000.539</v>
      </c>
      <c r="AW98" s="9">
        <v>311.47500000000002</v>
      </c>
      <c r="AX98" s="9">
        <v>689.06399999999996</v>
      </c>
      <c r="AY98" s="9">
        <v>587.70500000000004</v>
      </c>
      <c r="AZ98" s="9">
        <v>326.56200000000001</v>
      </c>
      <c r="BA98" s="9">
        <v>261.142</v>
      </c>
      <c r="BB98" s="9">
        <v>294.78399999999999</v>
      </c>
      <c r="BC98" s="9">
        <v>184.614</v>
      </c>
      <c r="BD98" s="9">
        <v>110.169</v>
      </c>
      <c r="BE98" s="9">
        <v>177.495</v>
      </c>
      <c r="BF98" s="9">
        <v>137.94900000000001</v>
      </c>
      <c r="BG98" s="9">
        <v>39.545000000000002</v>
      </c>
      <c r="BH98" s="9">
        <v>144.749</v>
      </c>
      <c r="BI98" s="9">
        <v>112.03700000000001</v>
      </c>
      <c r="BJ98" s="9">
        <v>32.712000000000003</v>
      </c>
      <c r="BK98" s="9">
        <v>32.746000000000002</v>
      </c>
      <c r="BL98" s="9">
        <v>25.913</v>
      </c>
      <c r="BM98" s="9">
        <v>6.8330000000000002</v>
      </c>
      <c r="BN98" s="9">
        <v>117.289</v>
      </c>
      <c r="BO98" s="9">
        <v>46.664999999999999</v>
      </c>
      <c r="BP98" s="9">
        <v>70.623999999999995</v>
      </c>
      <c r="BQ98" s="9">
        <v>360.911</v>
      </c>
      <c r="BR98" s="9">
        <v>179.828</v>
      </c>
      <c r="BS98" s="9">
        <v>181.08199999999999</v>
      </c>
      <c r="BT98" s="9">
        <v>130.011</v>
      </c>
      <c r="BU98" s="9">
        <v>93.548000000000002</v>
      </c>
      <c r="BV98" s="9">
        <v>36.462000000000003</v>
      </c>
      <c r="BW98" s="9">
        <v>230.9</v>
      </c>
      <c r="BX98" s="9">
        <v>86.28</v>
      </c>
      <c r="BY98" s="9">
        <v>144.62</v>
      </c>
      <c r="BZ98" s="9">
        <v>285.94600000000003</v>
      </c>
      <c r="CA98" s="9">
        <v>212.30500000000001</v>
      </c>
      <c r="CB98" s="9">
        <v>73.641000000000005</v>
      </c>
      <c r="CC98" s="9">
        <v>301.75799999999998</v>
      </c>
      <c r="CD98" s="9">
        <v>114.25700000000001</v>
      </c>
      <c r="CE98" s="9">
        <v>187.501</v>
      </c>
      <c r="CF98" s="9">
        <v>375.649</v>
      </c>
      <c r="CG98" s="9">
        <v>198.31700000000001</v>
      </c>
      <c r="CH98" s="9">
        <v>177.33199999999999</v>
      </c>
      <c r="CI98" s="9">
        <v>2667.8339999999998</v>
      </c>
      <c r="CJ98" s="9">
        <v>1392.2159999999999</v>
      </c>
      <c r="CK98" s="9">
        <v>1275.6179999999999</v>
      </c>
      <c r="CL98" s="9">
        <v>1830.722</v>
      </c>
      <c r="CM98" s="9">
        <v>1132.0730000000001</v>
      </c>
      <c r="CN98" s="9">
        <v>698.649</v>
      </c>
      <c r="CO98" s="9">
        <v>837.11300000000006</v>
      </c>
      <c r="CP98" s="9">
        <v>260.14299999999997</v>
      </c>
      <c r="CQ98" s="9">
        <v>576.97</v>
      </c>
      <c r="CR98" s="9">
        <v>348.59500000000003</v>
      </c>
      <c r="CS98" s="9">
        <v>186.93299999999999</v>
      </c>
      <c r="CT98" s="9">
        <v>161.66200000000001</v>
      </c>
      <c r="CU98" s="9">
        <v>66.997</v>
      </c>
      <c r="CV98" s="9">
        <v>35.279000000000003</v>
      </c>
      <c r="CW98" s="9">
        <v>31.718</v>
      </c>
      <c r="CX98" s="9">
        <v>30.512</v>
      </c>
      <c r="CY98" s="9">
        <v>20.994</v>
      </c>
      <c r="CZ98" s="9">
        <v>9.5180000000000007</v>
      </c>
      <c r="DA98" s="9">
        <v>16.100000000000001</v>
      </c>
      <c r="DB98" s="9">
        <v>11.178000000000001</v>
      </c>
      <c r="DC98" s="9">
        <v>4.9219999999999997</v>
      </c>
      <c r="DD98" s="9">
        <v>14.412000000000001</v>
      </c>
      <c r="DE98" s="9">
        <v>9.8160000000000007</v>
      </c>
      <c r="DF98" s="9">
        <v>4.5960000000000001</v>
      </c>
      <c r="DG98" s="9">
        <v>36.484999999999999</v>
      </c>
      <c r="DH98" s="9">
        <v>14.285</v>
      </c>
      <c r="DI98" s="9">
        <v>22.2</v>
      </c>
      <c r="DJ98" s="9">
        <v>304.74700000000001</v>
      </c>
      <c r="DK98" s="9">
        <v>163.66</v>
      </c>
      <c r="DL98" s="9">
        <v>141.08699999999999</v>
      </c>
      <c r="DM98" s="9">
        <v>115.884</v>
      </c>
      <c r="DN98" s="9">
        <v>83.936000000000007</v>
      </c>
      <c r="DO98" s="9">
        <v>31.948</v>
      </c>
      <c r="DP98" s="9">
        <v>188.863</v>
      </c>
      <c r="DQ98" s="9">
        <v>79.724000000000004</v>
      </c>
      <c r="DR98" s="9">
        <v>109.139</v>
      </c>
      <c r="DS98" s="9">
        <v>140.04900000000001</v>
      </c>
      <c r="DT98" s="9">
        <v>99.741</v>
      </c>
      <c r="DU98" s="9">
        <v>40.308</v>
      </c>
      <c r="DV98" s="9">
        <v>208.54599999999999</v>
      </c>
      <c r="DW98" s="9">
        <v>87.191999999999993</v>
      </c>
      <c r="DX98" s="9">
        <v>121.355</v>
      </c>
      <c r="DY98" s="9">
        <v>204.96299999999999</v>
      </c>
      <c r="DZ98" s="9">
        <v>90.900999999999996</v>
      </c>
      <c r="EA98" s="9">
        <v>114.062</v>
      </c>
      <c r="EB98" s="9">
        <v>891.48400000000004</v>
      </c>
      <c r="EC98" s="9">
        <v>469.577</v>
      </c>
      <c r="ED98" s="9">
        <v>421.90600000000001</v>
      </c>
      <c r="EE98" s="9">
        <v>578.61800000000005</v>
      </c>
      <c r="EF98" s="9">
        <v>368.46100000000001</v>
      </c>
      <c r="EG98" s="9">
        <v>210.15799999999999</v>
      </c>
      <c r="EH98" s="9">
        <v>312.86500000000001</v>
      </c>
      <c r="EI98" s="9">
        <v>101.116</v>
      </c>
      <c r="EJ98" s="9">
        <v>211.749</v>
      </c>
      <c r="EK98" s="9">
        <v>114.184</v>
      </c>
      <c r="EL98" s="9">
        <v>58.96</v>
      </c>
      <c r="EM98" s="9">
        <v>55.223999999999997</v>
      </c>
      <c r="EN98" s="9">
        <v>21.995000000000001</v>
      </c>
      <c r="EO98" s="9">
        <v>13.092000000000001</v>
      </c>
      <c r="EP98" s="9">
        <v>8.9039999999999999</v>
      </c>
      <c r="EQ98" s="9">
        <v>8.4649999999999999</v>
      </c>
      <c r="ER98" s="9">
        <v>5.6029999999999998</v>
      </c>
      <c r="ES98" s="9">
        <v>2.8610000000000002</v>
      </c>
      <c r="ET98" s="9">
        <v>5.24</v>
      </c>
      <c r="EU98" s="9">
        <v>2.9</v>
      </c>
      <c r="EV98" s="9">
        <v>2.339</v>
      </c>
      <c r="EW98" s="9">
        <v>3.2250000000000001</v>
      </c>
      <c r="EX98" s="9">
        <v>2.7029999999999998</v>
      </c>
      <c r="EY98" s="9">
        <v>0.52200000000000002</v>
      </c>
      <c r="EZ98" s="9">
        <v>13.531000000000001</v>
      </c>
      <c r="FA98" s="9">
        <v>7.4880000000000004</v>
      </c>
      <c r="FB98" s="9">
        <v>6.0419999999999998</v>
      </c>
      <c r="FC98" s="9">
        <v>101.258</v>
      </c>
      <c r="FD98" s="9">
        <v>50.768999999999998</v>
      </c>
      <c r="FE98" s="9">
        <v>50.488999999999997</v>
      </c>
      <c r="FF98" s="9">
        <v>33.700000000000003</v>
      </c>
      <c r="FG98" s="9">
        <v>23.756</v>
      </c>
      <c r="FH98" s="9">
        <v>9.9429999999999996</v>
      </c>
      <c r="FI98" s="9">
        <v>67.558999999999997</v>
      </c>
      <c r="FJ98" s="9">
        <v>27.013000000000002</v>
      </c>
      <c r="FK98" s="9">
        <v>40.545999999999999</v>
      </c>
      <c r="FL98" s="9">
        <v>40.857999999999997</v>
      </c>
      <c r="FM98" s="9">
        <v>28.687999999999999</v>
      </c>
      <c r="FN98" s="9">
        <v>12.17</v>
      </c>
      <c r="FO98" s="9">
        <v>73.325000000000003</v>
      </c>
      <c r="FP98" s="9">
        <v>30.271999999999998</v>
      </c>
      <c r="FQ98" s="9">
        <v>43.054000000000002</v>
      </c>
      <c r="FR98" s="9">
        <v>72.798000000000002</v>
      </c>
      <c r="FS98" s="9">
        <v>29.914000000000001</v>
      </c>
      <c r="FT98" s="9">
        <v>42.884999999999998</v>
      </c>
      <c r="FU98" s="9">
        <v>1468.828</v>
      </c>
      <c r="FV98" s="9">
        <v>792.048</v>
      </c>
      <c r="FW98" s="9">
        <v>676.78</v>
      </c>
      <c r="FX98" s="9">
        <v>996.16499999999996</v>
      </c>
      <c r="FY98" s="9">
        <v>648.745</v>
      </c>
      <c r="FZ98" s="9">
        <v>347.42</v>
      </c>
      <c r="GA98" s="9">
        <v>472.66300000000001</v>
      </c>
      <c r="GB98" s="9">
        <v>143.303</v>
      </c>
      <c r="GC98" s="9">
        <v>329.36</v>
      </c>
      <c r="GD98" s="9">
        <v>163.738</v>
      </c>
      <c r="GE98" s="9">
        <v>94.238</v>
      </c>
      <c r="GF98" s="9">
        <v>69.5</v>
      </c>
      <c r="GG98" s="9">
        <v>35.764000000000003</v>
      </c>
      <c r="GH98" s="9">
        <v>22.440999999999999</v>
      </c>
      <c r="GI98" s="9">
        <v>13.321999999999999</v>
      </c>
      <c r="GJ98" s="9">
        <v>10.875999999999999</v>
      </c>
      <c r="GK98" s="9">
        <v>9.359</v>
      </c>
      <c r="GL98" s="9">
        <v>1.516</v>
      </c>
      <c r="GM98" s="9">
        <v>7.7080000000000002</v>
      </c>
      <c r="GN98" s="9">
        <v>6.1920000000000002</v>
      </c>
      <c r="GO98" s="9">
        <v>1.516</v>
      </c>
      <c r="GP98" s="9">
        <v>3.1669999999999998</v>
      </c>
      <c r="GQ98" s="9">
        <v>3.1669999999999998</v>
      </c>
      <c r="GR98" s="9">
        <v>0</v>
      </c>
      <c r="GS98" s="9">
        <v>24.888000000000002</v>
      </c>
      <c r="GT98" s="9">
        <v>13.082000000000001</v>
      </c>
      <c r="GU98" s="9">
        <v>11.805999999999999</v>
      </c>
      <c r="GV98" s="9">
        <v>143.458</v>
      </c>
      <c r="GW98" s="9">
        <v>81.566999999999993</v>
      </c>
      <c r="GX98" s="9">
        <v>61.890999999999998</v>
      </c>
      <c r="GY98" s="9">
        <v>58.188000000000002</v>
      </c>
      <c r="GZ98" s="9">
        <v>45.844000000000001</v>
      </c>
      <c r="HA98" s="9">
        <v>12.343</v>
      </c>
      <c r="HB98" s="9">
        <v>85.271000000000001</v>
      </c>
      <c r="HC98" s="9">
        <v>35.722999999999999</v>
      </c>
      <c r="HD98" s="9">
        <v>49.548000000000002</v>
      </c>
      <c r="HE98" s="9">
        <v>66.188000000000002</v>
      </c>
      <c r="HF98" s="9">
        <v>52.683999999999997</v>
      </c>
      <c r="HG98" s="9">
        <v>13.505000000000001</v>
      </c>
      <c r="HH98" s="9">
        <v>97.55</v>
      </c>
      <c r="HI98" s="9">
        <v>41.555</v>
      </c>
      <c r="HJ98" s="9">
        <v>55.994999999999997</v>
      </c>
      <c r="HK98" s="9">
        <v>92.978999999999999</v>
      </c>
      <c r="HL98" s="9">
        <v>41.914999999999999</v>
      </c>
      <c r="HM98" s="9">
        <v>51.064</v>
      </c>
      <c r="HN98" s="9">
        <v>277.62799999999999</v>
      </c>
      <c r="HO98" s="9">
        <v>146.44300000000001</v>
      </c>
      <c r="HP98" s="9">
        <v>131.185</v>
      </c>
      <c r="HQ98" s="9">
        <v>175.096</v>
      </c>
      <c r="HR98" s="9">
        <v>112.42100000000001</v>
      </c>
      <c r="HS98" s="9">
        <v>62.674999999999997</v>
      </c>
      <c r="HT98" s="9">
        <v>102.532</v>
      </c>
      <c r="HU98" s="9">
        <v>34.023000000000003</v>
      </c>
      <c r="HV98" s="9">
        <v>68.510000000000005</v>
      </c>
      <c r="HW98" s="9">
        <v>35.700000000000003</v>
      </c>
      <c r="HX98" s="9">
        <v>17.338000000000001</v>
      </c>
      <c r="HY98" s="9">
        <v>18.361999999999998</v>
      </c>
      <c r="HZ98" s="9">
        <v>6.4359999999999999</v>
      </c>
      <c r="IA98" s="9">
        <v>3.0880000000000001</v>
      </c>
      <c r="IB98" s="9">
        <v>3.3479999999999999</v>
      </c>
      <c r="IC98" s="9">
        <v>1.86</v>
      </c>
      <c r="ID98" s="9">
        <v>1.2969999999999999</v>
      </c>
      <c r="IE98" s="9">
        <v>0.56299999999999994</v>
      </c>
      <c r="IF98" s="9">
        <v>1.093</v>
      </c>
      <c r="IG98" s="9">
        <v>0.72899999999999998</v>
      </c>
      <c r="IH98" s="9">
        <v>0.36399999999999999</v>
      </c>
      <c r="II98" s="9">
        <v>0.76700000000000002</v>
      </c>
      <c r="IJ98" s="9">
        <v>0.56799999999999995</v>
      </c>
      <c r="IK98" s="9">
        <v>0.19800000000000001</v>
      </c>
      <c r="IL98" s="9">
        <v>4.5759999999999996</v>
      </c>
      <c r="IM98" s="9">
        <v>1.79</v>
      </c>
      <c r="IN98" s="9">
        <v>2.786</v>
      </c>
      <c r="IO98" s="9">
        <v>32.183</v>
      </c>
      <c r="IP98" s="9">
        <v>15.788</v>
      </c>
      <c r="IQ98" s="9">
        <v>16.395</v>
      </c>
    </row>
    <row r="99" spans="1:251">
      <c r="A99" s="10">
        <v>44501</v>
      </c>
      <c r="B99" s="9">
        <v>1132.8720000000001</v>
      </c>
      <c r="C99" s="9">
        <v>1202.7059999999999</v>
      </c>
      <c r="D99" s="9">
        <v>405.01499999999999</v>
      </c>
      <c r="E99" s="9">
        <v>797.69200000000001</v>
      </c>
      <c r="F99" s="9">
        <v>520.91600000000005</v>
      </c>
      <c r="G99" s="9">
        <v>272.779</v>
      </c>
      <c r="H99" s="9">
        <v>248.137</v>
      </c>
      <c r="I99" s="9">
        <v>144.53299999999999</v>
      </c>
      <c r="J99" s="9">
        <v>77.510999999999996</v>
      </c>
      <c r="K99" s="9">
        <v>67.022999999999996</v>
      </c>
      <c r="L99" s="9">
        <v>67.923000000000002</v>
      </c>
      <c r="M99" s="9">
        <v>46.427999999999997</v>
      </c>
      <c r="N99" s="9">
        <v>21.495000000000001</v>
      </c>
      <c r="O99" s="9">
        <v>54.896999999999998</v>
      </c>
      <c r="P99" s="9">
        <v>36.877000000000002</v>
      </c>
      <c r="Q99" s="9">
        <v>18.021000000000001</v>
      </c>
      <c r="R99" s="9">
        <v>13.026</v>
      </c>
      <c r="S99" s="9">
        <v>9.5510000000000002</v>
      </c>
      <c r="T99" s="9">
        <v>3.4740000000000002</v>
      </c>
      <c r="U99" s="9">
        <v>76.611000000000004</v>
      </c>
      <c r="V99" s="9">
        <v>31.082999999999998</v>
      </c>
      <c r="W99" s="9">
        <v>45.527999999999999</v>
      </c>
      <c r="X99" s="9">
        <v>420.28500000000003</v>
      </c>
      <c r="Y99" s="9">
        <v>219.441</v>
      </c>
      <c r="Z99" s="9">
        <v>200.84399999999999</v>
      </c>
      <c r="AA99" s="9">
        <v>161.21899999999999</v>
      </c>
      <c r="AB99" s="9">
        <v>111.218</v>
      </c>
      <c r="AC99" s="9">
        <v>50.000999999999998</v>
      </c>
      <c r="AD99" s="9">
        <v>259.06599999999997</v>
      </c>
      <c r="AE99" s="9">
        <v>108.223</v>
      </c>
      <c r="AF99" s="9">
        <v>150.84299999999999</v>
      </c>
      <c r="AG99" s="9">
        <v>216.67</v>
      </c>
      <c r="AH99" s="9">
        <v>147.70400000000001</v>
      </c>
      <c r="AI99" s="9">
        <v>68.965999999999994</v>
      </c>
      <c r="AJ99" s="9">
        <v>304.24599999999998</v>
      </c>
      <c r="AK99" s="9">
        <v>125.075</v>
      </c>
      <c r="AL99" s="9">
        <v>179.17099999999999</v>
      </c>
      <c r="AM99" s="9">
        <v>313.96300000000002</v>
      </c>
      <c r="AN99" s="9">
        <v>145.1</v>
      </c>
      <c r="AO99" s="9">
        <v>168.863</v>
      </c>
      <c r="AP99" s="9">
        <v>3421.5540000000001</v>
      </c>
      <c r="AQ99" s="9">
        <v>1803.856</v>
      </c>
      <c r="AR99" s="9">
        <v>1617.6980000000001</v>
      </c>
      <c r="AS99" s="9">
        <v>2310.94</v>
      </c>
      <c r="AT99" s="9">
        <v>1454.066</v>
      </c>
      <c r="AU99" s="9">
        <v>856.87400000000002</v>
      </c>
      <c r="AV99" s="9">
        <v>1110.6130000000001</v>
      </c>
      <c r="AW99" s="9">
        <v>349.79</v>
      </c>
      <c r="AX99" s="9">
        <v>760.82299999999998</v>
      </c>
      <c r="AY99" s="9">
        <v>458.94</v>
      </c>
      <c r="AZ99" s="9">
        <v>254.476</v>
      </c>
      <c r="BA99" s="9">
        <v>204.464</v>
      </c>
      <c r="BB99" s="9">
        <v>136.303</v>
      </c>
      <c r="BC99" s="9">
        <v>78.063999999999993</v>
      </c>
      <c r="BD99" s="9">
        <v>58.238999999999997</v>
      </c>
      <c r="BE99" s="9">
        <v>58.109000000000002</v>
      </c>
      <c r="BF99" s="9">
        <v>43.313000000000002</v>
      </c>
      <c r="BG99" s="9">
        <v>14.795</v>
      </c>
      <c r="BH99" s="9">
        <v>45.106000000000002</v>
      </c>
      <c r="BI99" s="9">
        <v>32.997999999999998</v>
      </c>
      <c r="BJ99" s="9">
        <v>12.108000000000001</v>
      </c>
      <c r="BK99" s="9">
        <v>13.002000000000001</v>
      </c>
      <c r="BL99" s="9">
        <v>10.315</v>
      </c>
      <c r="BM99" s="9">
        <v>2.6869999999999998</v>
      </c>
      <c r="BN99" s="9">
        <v>78.194000000000003</v>
      </c>
      <c r="BO99" s="9">
        <v>34.75</v>
      </c>
      <c r="BP99" s="9">
        <v>43.444000000000003</v>
      </c>
      <c r="BQ99" s="9">
        <v>381.887</v>
      </c>
      <c r="BR99" s="9">
        <v>207.72300000000001</v>
      </c>
      <c r="BS99" s="9">
        <v>174.16399999999999</v>
      </c>
      <c r="BT99" s="9">
        <v>150.298</v>
      </c>
      <c r="BU99" s="9">
        <v>114.354</v>
      </c>
      <c r="BV99" s="9">
        <v>35.944000000000003</v>
      </c>
      <c r="BW99" s="9">
        <v>231.589</v>
      </c>
      <c r="BX99" s="9">
        <v>93.367999999999995</v>
      </c>
      <c r="BY99" s="9">
        <v>138.22</v>
      </c>
      <c r="BZ99" s="9">
        <v>192.16</v>
      </c>
      <c r="CA99" s="9">
        <v>145.5</v>
      </c>
      <c r="CB99" s="9">
        <v>46.66</v>
      </c>
      <c r="CC99" s="9">
        <v>266.779</v>
      </c>
      <c r="CD99" s="9">
        <v>108.97499999999999</v>
      </c>
      <c r="CE99" s="9">
        <v>157.804</v>
      </c>
      <c r="CF99" s="9">
        <v>276.69499999999999</v>
      </c>
      <c r="CG99" s="9">
        <v>126.367</v>
      </c>
      <c r="CH99" s="9">
        <v>150.328</v>
      </c>
      <c r="CI99" s="9">
        <v>2695.4259999999999</v>
      </c>
      <c r="CJ99" s="9">
        <v>1398.818</v>
      </c>
      <c r="CK99" s="9">
        <v>1296.6079999999999</v>
      </c>
      <c r="CL99" s="9">
        <v>1838.5609999999999</v>
      </c>
      <c r="CM99" s="9">
        <v>1130.761</v>
      </c>
      <c r="CN99" s="9">
        <v>707.8</v>
      </c>
      <c r="CO99" s="9">
        <v>856.86500000000001</v>
      </c>
      <c r="CP99" s="9">
        <v>268.05700000000002</v>
      </c>
      <c r="CQ99" s="9">
        <v>588.80799999999999</v>
      </c>
      <c r="CR99" s="9">
        <v>354.20800000000003</v>
      </c>
      <c r="CS99" s="9">
        <v>182.99</v>
      </c>
      <c r="CT99" s="9">
        <v>171.21799999999999</v>
      </c>
      <c r="CU99" s="9">
        <v>65.022999999999996</v>
      </c>
      <c r="CV99" s="9">
        <v>40.439</v>
      </c>
      <c r="CW99" s="9">
        <v>24.584</v>
      </c>
      <c r="CX99" s="9">
        <v>24.422000000000001</v>
      </c>
      <c r="CY99" s="9">
        <v>18.151</v>
      </c>
      <c r="CZ99" s="9">
        <v>6.27</v>
      </c>
      <c r="DA99" s="9">
        <v>15.503</v>
      </c>
      <c r="DB99" s="9">
        <v>11.74</v>
      </c>
      <c r="DC99" s="9">
        <v>3.7639999999999998</v>
      </c>
      <c r="DD99" s="9">
        <v>8.9179999999999993</v>
      </c>
      <c r="DE99" s="9">
        <v>6.4119999999999999</v>
      </c>
      <c r="DF99" s="9">
        <v>2.5070000000000001</v>
      </c>
      <c r="DG99" s="9">
        <v>40.600999999999999</v>
      </c>
      <c r="DH99" s="9">
        <v>22.288</v>
      </c>
      <c r="DI99" s="9">
        <v>18.314</v>
      </c>
      <c r="DJ99" s="9">
        <v>314.935</v>
      </c>
      <c r="DK99" s="9">
        <v>157.94399999999999</v>
      </c>
      <c r="DL99" s="9">
        <v>156.99100000000001</v>
      </c>
      <c r="DM99" s="9">
        <v>109.988</v>
      </c>
      <c r="DN99" s="9">
        <v>78.531999999999996</v>
      </c>
      <c r="DO99" s="9">
        <v>31.457000000000001</v>
      </c>
      <c r="DP99" s="9">
        <v>204.947</v>
      </c>
      <c r="DQ99" s="9">
        <v>79.412999999999997</v>
      </c>
      <c r="DR99" s="9">
        <v>125.535</v>
      </c>
      <c r="DS99" s="9">
        <v>130.30500000000001</v>
      </c>
      <c r="DT99" s="9">
        <v>93.260999999999996</v>
      </c>
      <c r="DU99" s="9">
        <v>37.043999999999997</v>
      </c>
      <c r="DV99" s="9">
        <v>223.90199999999999</v>
      </c>
      <c r="DW99" s="9">
        <v>89.728999999999999</v>
      </c>
      <c r="DX99" s="9">
        <v>134.17400000000001</v>
      </c>
      <c r="DY99" s="9">
        <v>220.45099999999999</v>
      </c>
      <c r="DZ99" s="9">
        <v>91.152000000000001</v>
      </c>
      <c r="EA99" s="9">
        <v>129.298</v>
      </c>
      <c r="EB99" s="9">
        <v>906.67499999999995</v>
      </c>
      <c r="EC99" s="9">
        <v>479.553</v>
      </c>
      <c r="ED99" s="9">
        <v>427.12299999999999</v>
      </c>
      <c r="EE99" s="9">
        <v>593.58299999999997</v>
      </c>
      <c r="EF99" s="9">
        <v>380.34100000000001</v>
      </c>
      <c r="EG99" s="9">
        <v>213.24299999999999</v>
      </c>
      <c r="EH99" s="9">
        <v>313.09199999999998</v>
      </c>
      <c r="EI99" s="9">
        <v>99.212000000000003</v>
      </c>
      <c r="EJ99" s="9">
        <v>213.88</v>
      </c>
      <c r="EK99" s="9">
        <v>119.593</v>
      </c>
      <c r="EL99" s="9">
        <v>57.588000000000001</v>
      </c>
      <c r="EM99" s="9">
        <v>62.005000000000003</v>
      </c>
      <c r="EN99" s="9">
        <v>24.917999999999999</v>
      </c>
      <c r="EO99" s="9">
        <v>12.862</v>
      </c>
      <c r="EP99" s="9">
        <v>12.055999999999999</v>
      </c>
      <c r="EQ99" s="9">
        <v>9.3040000000000003</v>
      </c>
      <c r="ER99" s="9">
        <v>7.4720000000000004</v>
      </c>
      <c r="ES99" s="9">
        <v>1.8320000000000001</v>
      </c>
      <c r="ET99" s="9">
        <v>4.1130000000000004</v>
      </c>
      <c r="EU99" s="9">
        <v>3.004</v>
      </c>
      <c r="EV99" s="9">
        <v>1.109</v>
      </c>
      <c r="EW99" s="9">
        <v>5.1920000000000002</v>
      </c>
      <c r="EX99" s="9">
        <v>4.4690000000000003</v>
      </c>
      <c r="EY99" s="9">
        <v>0.72299999999999998</v>
      </c>
      <c r="EZ99" s="9">
        <v>15.614000000000001</v>
      </c>
      <c r="FA99" s="9">
        <v>5.3890000000000002</v>
      </c>
      <c r="FB99" s="9">
        <v>10.225</v>
      </c>
      <c r="FC99" s="9">
        <v>103.47</v>
      </c>
      <c r="FD99" s="9">
        <v>48.988999999999997</v>
      </c>
      <c r="FE99" s="9">
        <v>54.48</v>
      </c>
      <c r="FF99" s="9">
        <v>32.587000000000003</v>
      </c>
      <c r="FG99" s="9">
        <v>21.716999999999999</v>
      </c>
      <c r="FH99" s="9">
        <v>10.87</v>
      </c>
      <c r="FI99" s="9">
        <v>70.882999999999996</v>
      </c>
      <c r="FJ99" s="9">
        <v>27.273</v>
      </c>
      <c r="FK99" s="9">
        <v>43.61</v>
      </c>
      <c r="FL99" s="9">
        <v>39.087000000000003</v>
      </c>
      <c r="FM99" s="9">
        <v>26.385999999999999</v>
      </c>
      <c r="FN99" s="9">
        <v>12.702</v>
      </c>
      <c r="FO99" s="9">
        <v>80.504999999999995</v>
      </c>
      <c r="FP99" s="9">
        <v>31.202000000000002</v>
      </c>
      <c r="FQ99" s="9">
        <v>49.304000000000002</v>
      </c>
      <c r="FR99" s="9">
        <v>74.995999999999995</v>
      </c>
      <c r="FS99" s="9">
        <v>30.276</v>
      </c>
      <c r="FT99" s="9">
        <v>44.719000000000001</v>
      </c>
      <c r="FU99" s="9">
        <v>1498.3610000000001</v>
      </c>
      <c r="FV99" s="9">
        <v>797.71100000000001</v>
      </c>
      <c r="FW99" s="9">
        <v>700.65</v>
      </c>
      <c r="FX99" s="9">
        <v>1012.33</v>
      </c>
      <c r="FY99" s="9">
        <v>651.702</v>
      </c>
      <c r="FZ99" s="9">
        <v>360.62799999999999</v>
      </c>
      <c r="GA99" s="9">
        <v>486.03100000000001</v>
      </c>
      <c r="GB99" s="9">
        <v>146.00800000000001</v>
      </c>
      <c r="GC99" s="9">
        <v>340.02199999999999</v>
      </c>
      <c r="GD99" s="9">
        <v>160.08199999999999</v>
      </c>
      <c r="GE99" s="9">
        <v>82.697999999999993</v>
      </c>
      <c r="GF99" s="9">
        <v>77.384</v>
      </c>
      <c r="GG99" s="9">
        <v>30.359000000000002</v>
      </c>
      <c r="GH99" s="9">
        <v>18.332000000000001</v>
      </c>
      <c r="GI99" s="9">
        <v>12.026999999999999</v>
      </c>
      <c r="GJ99" s="9">
        <v>14.128</v>
      </c>
      <c r="GK99" s="9">
        <v>11.778</v>
      </c>
      <c r="GL99" s="9">
        <v>2.35</v>
      </c>
      <c r="GM99" s="9">
        <v>5.6470000000000002</v>
      </c>
      <c r="GN99" s="9">
        <v>5.0209999999999999</v>
      </c>
      <c r="GO99" s="9">
        <v>0.625</v>
      </c>
      <c r="GP99" s="9">
        <v>8.4809999999999999</v>
      </c>
      <c r="GQ99" s="9">
        <v>6.7569999999999997</v>
      </c>
      <c r="GR99" s="9">
        <v>1.724</v>
      </c>
      <c r="GS99" s="9">
        <v>16.231000000000002</v>
      </c>
      <c r="GT99" s="9">
        <v>6.5540000000000003</v>
      </c>
      <c r="GU99" s="9">
        <v>9.6769999999999996</v>
      </c>
      <c r="GV99" s="9">
        <v>139.29</v>
      </c>
      <c r="GW99" s="9">
        <v>70.590999999999994</v>
      </c>
      <c r="GX99" s="9">
        <v>68.698999999999998</v>
      </c>
      <c r="GY99" s="9">
        <v>47.603000000000002</v>
      </c>
      <c r="GZ99" s="9">
        <v>34.683999999999997</v>
      </c>
      <c r="HA99" s="9">
        <v>12.92</v>
      </c>
      <c r="HB99" s="9">
        <v>91.686999999999998</v>
      </c>
      <c r="HC99" s="9">
        <v>35.906999999999996</v>
      </c>
      <c r="HD99" s="9">
        <v>55.78</v>
      </c>
      <c r="HE99" s="9">
        <v>58.06</v>
      </c>
      <c r="HF99" s="9">
        <v>43.070999999999998</v>
      </c>
      <c r="HG99" s="9">
        <v>14.989000000000001</v>
      </c>
      <c r="HH99" s="9">
        <v>102.02200000000001</v>
      </c>
      <c r="HI99" s="9">
        <v>39.628</v>
      </c>
      <c r="HJ99" s="9">
        <v>62.395000000000003</v>
      </c>
      <c r="HK99" s="9">
        <v>97.332999999999998</v>
      </c>
      <c r="HL99" s="9">
        <v>40.927999999999997</v>
      </c>
      <c r="HM99" s="9">
        <v>56.405000000000001</v>
      </c>
      <c r="HN99" s="9">
        <v>280.63499999999999</v>
      </c>
      <c r="HO99" s="9">
        <v>146.86600000000001</v>
      </c>
      <c r="HP99" s="9">
        <v>133.76900000000001</v>
      </c>
      <c r="HQ99" s="9">
        <v>177.14400000000001</v>
      </c>
      <c r="HR99" s="9">
        <v>114.429</v>
      </c>
      <c r="HS99" s="9">
        <v>62.713999999999999</v>
      </c>
      <c r="HT99" s="9">
        <v>103.492</v>
      </c>
      <c r="HU99" s="9">
        <v>32.436999999999998</v>
      </c>
      <c r="HV99" s="9">
        <v>71.055000000000007</v>
      </c>
      <c r="HW99" s="9">
        <v>36.543999999999997</v>
      </c>
      <c r="HX99" s="9">
        <v>18.879000000000001</v>
      </c>
      <c r="HY99" s="9">
        <v>17.664999999999999</v>
      </c>
      <c r="HZ99" s="9">
        <v>5.77</v>
      </c>
      <c r="IA99" s="9">
        <v>3.169</v>
      </c>
      <c r="IB99" s="9">
        <v>2.601</v>
      </c>
      <c r="IC99" s="9">
        <v>1.512</v>
      </c>
      <c r="ID99" s="9">
        <v>0.90900000000000003</v>
      </c>
      <c r="IE99" s="9">
        <v>0.60299999999999998</v>
      </c>
      <c r="IF99" s="9">
        <v>1.272</v>
      </c>
      <c r="IG99" s="9">
        <v>0.79500000000000004</v>
      </c>
      <c r="IH99" s="9">
        <v>0.47599999999999998</v>
      </c>
      <c r="II99" s="9">
        <v>0.24</v>
      </c>
      <c r="IJ99" s="9">
        <v>0.114</v>
      </c>
      <c r="IK99" s="9">
        <v>0.126</v>
      </c>
      <c r="IL99" s="9">
        <v>4.2590000000000003</v>
      </c>
      <c r="IM99" s="9">
        <v>2.2599999999999998</v>
      </c>
      <c r="IN99" s="9">
        <v>1.9990000000000001</v>
      </c>
      <c r="IO99" s="9">
        <v>34.357999999999997</v>
      </c>
      <c r="IP99" s="9">
        <v>17.535</v>
      </c>
      <c r="IQ99" s="9">
        <v>16.821999999999999</v>
      </c>
    </row>
    <row r="100" spans="1:251">
      <c r="A100" s="10">
        <v>44531</v>
      </c>
      <c r="B100" s="9">
        <v>1168.7470000000001</v>
      </c>
      <c r="C100" s="9">
        <v>1222.1500000000001</v>
      </c>
      <c r="D100" s="9">
        <v>421.53100000000001</v>
      </c>
      <c r="E100" s="9">
        <v>800.61900000000003</v>
      </c>
      <c r="F100" s="9">
        <v>467.57100000000003</v>
      </c>
      <c r="G100" s="9">
        <v>255.31700000000001</v>
      </c>
      <c r="H100" s="9">
        <v>212.25399999999999</v>
      </c>
      <c r="I100" s="9">
        <v>103.09</v>
      </c>
      <c r="J100" s="9">
        <v>59.216999999999999</v>
      </c>
      <c r="K100" s="9">
        <v>43.872999999999998</v>
      </c>
      <c r="L100" s="9">
        <v>44.253</v>
      </c>
      <c r="M100" s="9">
        <v>32.29</v>
      </c>
      <c r="N100" s="9">
        <v>11.964</v>
      </c>
      <c r="O100" s="9">
        <v>31.623999999999999</v>
      </c>
      <c r="P100" s="9">
        <v>23.189</v>
      </c>
      <c r="Q100" s="9">
        <v>8.4350000000000005</v>
      </c>
      <c r="R100" s="9">
        <v>12.629</v>
      </c>
      <c r="S100" s="9">
        <v>9.1010000000000009</v>
      </c>
      <c r="T100" s="9">
        <v>3.5289999999999999</v>
      </c>
      <c r="U100" s="9">
        <v>58.835999999999999</v>
      </c>
      <c r="V100" s="9">
        <v>26.927</v>
      </c>
      <c r="W100" s="9">
        <v>31.91</v>
      </c>
      <c r="X100" s="9">
        <v>400.32</v>
      </c>
      <c r="Y100" s="9">
        <v>216.03399999999999</v>
      </c>
      <c r="Z100" s="9">
        <v>184.286</v>
      </c>
      <c r="AA100" s="9">
        <v>154.84800000000001</v>
      </c>
      <c r="AB100" s="9">
        <v>105.139</v>
      </c>
      <c r="AC100" s="9">
        <v>49.707999999999998</v>
      </c>
      <c r="AD100" s="9">
        <v>245.47200000000001</v>
      </c>
      <c r="AE100" s="9">
        <v>110.895</v>
      </c>
      <c r="AF100" s="9">
        <v>134.577</v>
      </c>
      <c r="AG100" s="9">
        <v>186.12700000000001</v>
      </c>
      <c r="AH100" s="9">
        <v>128.12100000000001</v>
      </c>
      <c r="AI100" s="9">
        <v>58.006</v>
      </c>
      <c r="AJ100" s="9">
        <v>281.44400000000002</v>
      </c>
      <c r="AK100" s="9">
        <v>127.196</v>
      </c>
      <c r="AL100" s="9">
        <v>154.24799999999999</v>
      </c>
      <c r="AM100" s="9">
        <v>277.096</v>
      </c>
      <c r="AN100" s="9">
        <v>134.084</v>
      </c>
      <c r="AO100" s="9">
        <v>143.01300000000001</v>
      </c>
      <c r="AP100" s="9">
        <v>3477.0839999999998</v>
      </c>
      <c r="AQ100" s="9">
        <v>1840.376</v>
      </c>
      <c r="AR100" s="9">
        <v>1636.7080000000001</v>
      </c>
      <c r="AS100" s="9">
        <v>2370.9639999999999</v>
      </c>
      <c r="AT100" s="9">
        <v>1499.355</v>
      </c>
      <c r="AU100" s="9">
        <v>871.60900000000004</v>
      </c>
      <c r="AV100" s="9">
        <v>1106.1189999999999</v>
      </c>
      <c r="AW100" s="9">
        <v>341.02100000000002</v>
      </c>
      <c r="AX100" s="9">
        <v>765.09799999999996</v>
      </c>
      <c r="AY100" s="9">
        <v>434.834</v>
      </c>
      <c r="AZ100" s="9">
        <v>227.33099999999999</v>
      </c>
      <c r="BA100" s="9">
        <v>207.50299999999999</v>
      </c>
      <c r="BB100" s="9">
        <v>108.905</v>
      </c>
      <c r="BC100" s="9">
        <v>58.247</v>
      </c>
      <c r="BD100" s="9">
        <v>50.658000000000001</v>
      </c>
      <c r="BE100" s="9">
        <v>51.796999999999997</v>
      </c>
      <c r="BF100" s="9">
        <v>35.790999999999997</v>
      </c>
      <c r="BG100" s="9">
        <v>16.006</v>
      </c>
      <c r="BH100" s="9">
        <v>30.664999999999999</v>
      </c>
      <c r="BI100" s="9">
        <v>21.222000000000001</v>
      </c>
      <c r="BJ100" s="9">
        <v>9.4429999999999996</v>
      </c>
      <c r="BK100" s="9">
        <v>21.132999999999999</v>
      </c>
      <c r="BL100" s="9">
        <v>14.569000000000001</v>
      </c>
      <c r="BM100" s="9">
        <v>6.5629999999999997</v>
      </c>
      <c r="BN100" s="9">
        <v>57.107999999999997</v>
      </c>
      <c r="BO100" s="9">
        <v>22.456</v>
      </c>
      <c r="BP100" s="9">
        <v>34.652000000000001</v>
      </c>
      <c r="BQ100" s="9">
        <v>361.63200000000001</v>
      </c>
      <c r="BR100" s="9">
        <v>187.94</v>
      </c>
      <c r="BS100" s="9">
        <v>173.69300000000001</v>
      </c>
      <c r="BT100" s="9">
        <v>140.17500000000001</v>
      </c>
      <c r="BU100" s="9">
        <v>102.092</v>
      </c>
      <c r="BV100" s="9">
        <v>38.082999999999998</v>
      </c>
      <c r="BW100" s="9">
        <v>221.45699999999999</v>
      </c>
      <c r="BX100" s="9">
        <v>85.846999999999994</v>
      </c>
      <c r="BY100" s="9">
        <v>135.61000000000001</v>
      </c>
      <c r="BZ100" s="9">
        <v>181.077</v>
      </c>
      <c r="CA100" s="9">
        <v>129.887</v>
      </c>
      <c r="CB100" s="9">
        <v>51.19</v>
      </c>
      <c r="CC100" s="9">
        <v>253.75700000000001</v>
      </c>
      <c r="CD100" s="9">
        <v>97.444000000000003</v>
      </c>
      <c r="CE100" s="9">
        <v>156.31299999999999</v>
      </c>
      <c r="CF100" s="9">
        <v>252.12200000000001</v>
      </c>
      <c r="CG100" s="9">
        <v>107.069</v>
      </c>
      <c r="CH100" s="9">
        <v>145.05199999999999</v>
      </c>
      <c r="CI100" s="9">
        <v>2717.3870000000002</v>
      </c>
      <c r="CJ100" s="9">
        <v>1411.2739999999999</v>
      </c>
      <c r="CK100" s="9">
        <v>1306.1130000000001</v>
      </c>
      <c r="CL100" s="9">
        <v>1883.1859999999999</v>
      </c>
      <c r="CM100" s="9">
        <v>1148.2840000000001</v>
      </c>
      <c r="CN100" s="9">
        <v>734.90200000000004</v>
      </c>
      <c r="CO100" s="9">
        <v>834.20100000000002</v>
      </c>
      <c r="CP100" s="9">
        <v>262.98899999999998</v>
      </c>
      <c r="CQ100" s="9">
        <v>571.21199999999999</v>
      </c>
      <c r="CR100" s="9">
        <v>344.04399999999998</v>
      </c>
      <c r="CS100" s="9">
        <v>177.94399999999999</v>
      </c>
      <c r="CT100" s="9">
        <v>166.1</v>
      </c>
      <c r="CU100" s="9">
        <v>71.222999999999999</v>
      </c>
      <c r="CV100" s="9">
        <v>35.207000000000001</v>
      </c>
      <c r="CW100" s="9">
        <v>36.015999999999998</v>
      </c>
      <c r="CX100" s="9">
        <v>25.765999999999998</v>
      </c>
      <c r="CY100" s="9">
        <v>17.888000000000002</v>
      </c>
      <c r="CZ100" s="9">
        <v>7.8780000000000001</v>
      </c>
      <c r="DA100" s="9">
        <v>14.805</v>
      </c>
      <c r="DB100" s="9">
        <v>9.5730000000000004</v>
      </c>
      <c r="DC100" s="9">
        <v>5.2320000000000002</v>
      </c>
      <c r="DD100" s="9">
        <v>10.962</v>
      </c>
      <c r="DE100" s="9">
        <v>8.3149999999999995</v>
      </c>
      <c r="DF100" s="9">
        <v>2.6469999999999998</v>
      </c>
      <c r="DG100" s="9">
        <v>45.457000000000001</v>
      </c>
      <c r="DH100" s="9">
        <v>17.318999999999999</v>
      </c>
      <c r="DI100" s="9">
        <v>28.138000000000002</v>
      </c>
      <c r="DJ100" s="9">
        <v>306.69</v>
      </c>
      <c r="DK100" s="9">
        <v>158.322</v>
      </c>
      <c r="DL100" s="9">
        <v>148.36699999999999</v>
      </c>
      <c r="DM100" s="9">
        <v>102.91500000000001</v>
      </c>
      <c r="DN100" s="9">
        <v>68.376999999999995</v>
      </c>
      <c r="DO100" s="9">
        <v>34.537999999999997</v>
      </c>
      <c r="DP100" s="9">
        <v>203.77500000000001</v>
      </c>
      <c r="DQ100" s="9">
        <v>89.944999999999993</v>
      </c>
      <c r="DR100" s="9">
        <v>113.83</v>
      </c>
      <c r="DS100" s="9">
        <v>123.905</v>
      </c>
      <c r="DT100" s="9">
        <v>83.253</v>
      </c>
      <c r="DU100" s="9">
        <v>40.652000000000001</v>
      </c>
      <c r="DV100" s="9">
        <v>220.13900000000001</v>
      </c>
      <c r="DW100" s="9">
        <v>94.691000000000003</v>
      </c>
      <c r="DX100" s="9">
        <v>125.44799999999999</v>
      </c>
      <c r="DY100" s="9">
        <v>218.57900000000001</v>
      </c>
      <c r="DZ100" s="9">
        <v>99.518000000000001</v>
      </c>
      <c r="EA100" s="9">
        <v>119.062</v>
      </c>
      <c r="EB100" s="9">
        <v>911.822</v>
      </c>
      <c r="EC100" s="9">
        <v>478.44900000000001</v>
      </c>
      <c r="ED100" s="9">
        <v>433.37299999999999</v>
      </c>
      <c r="EE100" s="9">
        <v>600.89</v>
      </c>
      <c r="EF100" s="9">
        <v>385.81299999999999</v>
      </c>
      <c r="EG100" s="9">
        <v>215.078</v>
      </c>
      <c r="EH100" s="9">
        <v>310.93200000000002</v>
      </c>
      <c r="EI100" s="9">
        <v>92.637</v>
      </c>
      <c r="EJ100" s="9">
        <v>218.29499999999999</v>
      </c>
      <c r="EK100" s="9">
        <v>125.94199999999999</v>
      </c>
      <c r="EL100" s="9">
        <v>58.17</v>
      </c>
      <c r="EM100" s="9">
        <v>67.771000000000001</v>
      </c>
      <c r="EN100" s="9">
        <v>27.597999999999999</v>
      </c>
      <c r="EO100" s="9">
        <v>12.808</v>
      </c>
      <c r="EP100" s="9">
        <v>14.79</v>
      </c>
      <c r="EQ100" s="9">
        <v>10.183</v>
      </c>
      <c r="ER100" s="9">
        <v>6.5010000000000003</v>
      </c>
      <c r="ES100" s="9">
        <v>3.6819999999999999</v>
      </c>
      <c r="ET100" s="9">
        <v>4.048</v>
      </c>
      <c r="EU100" s="9">
        <v>2.6259999999999999</v>
      </c>
      <c r="EV100" s="9">
        <v>1.4219999999999999</v>
      </c>
      <c r="EW100" s="9">
        <v>6.1340000000000003</v>
      </c>
      <c r="EX100" s="9">
        <v>3.8740000000000001</v>
      </c>
      <c r="EY100" s="9">
        <v>2.2599999999999998</v>
      </c>
      <c r="EZ100" s="9">
        <v>17.414999999999999</v>
      </c>
      <c r="FA100" s="9">
        <v>6.3070000000000004</v>
      </c>
      <c r="FB100" s="9">
        <v>11.109</v>
      </c>
      <c r="FC100" s="9">
        <v>110.012</v>
      </c>
      <c r="FD100" s="9">
        <v>50.581000000000003</v>
      </c>
      <c r="FE100" s="9">
        <v>59.430999999999997</v>
      </c>
      <c r="FF100" s="9">
        <v>34.338000000000001</v>
      </c>
      <c r="FG100" s="9">
        <v>23.102</v>
      </c>
      <c r="FH100" s="9">
        <v>11.236000000000001</v>
      </c>
      <c r="FI100" s="9">
        <v>75.674000000000007</v>
      </c>
      <c r="FJ100" s="9">
        <v>27.478999999999999</v>
      </c>
      <c r="FK100" s="9">
        <v>48.195</v>
      </c>
      <c r="FL100" s="9">
        <v>41.279000000000003</v>
      </c>
      <c r="FM100" s="9">
        <v>27.664999999999999</v>
      </c>
      <c r="FN100" s="9">
        <v>13.614000000000001</v>
      </c>
      <c r="FO100" s="9">
        <v>84.662999999999997</v>
      </c>
      <c r="FP100" s="9">
        <v>30.504999999999999</v>
      </c>
      <c r="FQ100" s="9">
        <v>54.156999999999996</v>
      </c>
      <c r="FR100" s="9">
        <v>79.722999999999999</v>
      </c>
      <c r="FS100" s="9">
        <v>30.106000000000002</v>
      </c>
      <c r="FT100" s="9">
        <v>49.616999999999997</v>
      </c>
      <c r="FU100" s="9">
        <v>1504.653</v>
      </c>
      <c r="FV100" s="9">
        <v>807.94899999999996</v>
      </c>
      <c r="FW100" s="9">
        <v>696.70399999999995</v>
      </c>
      <c r="FX100" s="9">
        <v>1025.4939999999999</v>
      </c>
      <c r="FY100" s="9">
        <v>663.69600000000003</v>
      </c>
      <c r="FZ100" s="9">
        <v>361.79899999999998</v>
      </c>
      <c r="GA100" s="9">
        <v>479.15800000000002</v>
      </c>
      <c r="GB100" s="9">
        <v>144.25299999999999</v>
      </c>
      <c r="GC100" s="9">
        <v>334.90499999999997</v>
      </c>
      <c r="GD100" s="9">
        <v>167.18700000000001</v>
      </c>
      <c r="GE100" s="9">
        <v>81.042000000000002</v>
      </c>
      <c r="GF100" s="9">
        <v>86.144999999999996</v>
      </c>
      <c r="GG100" s="9">
        <v>33.46</v>
      </c>
      <c r="GH100" s="9">
        <v>17.158999999999999</v>
      </c>
      <c r="GI100" s="9">
        <v>16.302</v>
      </c>
      <c r="GJ100" s="9">
        <v>14.929</v>
      </c>
      <c r="GK100" s="9">
        <v>10.09</v>
      </c>
      <c r="GL100" s="9">
        <v>4.8390000000000004</v>
      </c>
      <c r="GM100" s="9">
        <v>6.0220000000000002</v>
      </c>
      <c r="GN100" s="9">
        <v>4.3899999999999997</v>
      </c>
      <c r="GO100" s="9">
        <v>1.6319999999999999</v>
      </c>
      <c r="GP100" s="9">
        <v>8.907</v>
      </c>
      <c r="GQ100" s="9">
        <v>5.7</v>
      </c>
      <c r="GR100" s="9">
        <v>3.2069999999999999</v>
      </c>
      <c r="GS100" s="9">
        <v>18.532</v>
      </c>
      <c r="GT100" s="9">
        <v>7.069</v>
      </c>
      <c r="GU100" s="9">
        <v>11.462999999999999</v>
      </c>
      <c r="GV100" s="9">
        <v>144.24700000000001</v>
      </c>
      <c r="GW100" s="9">
        <v>67.739999999999995</v>
      </c>
      <c r="GX100" s="9">
        <v>76.507000000000005</v>
      </c>
      <c r="GY100" s="9">
        <v>48.137</v>
      </c>
      <c r="GZ100" s="9">
        <v>31.451000000000001</v>
      </c>
      <c r="HA100" s="9">
        <v>16.686</v>
      </c>
      <c r="HB100" s="9">
        <v>96.111000000000004</v>
      </c>
      <c r="HC100" s="9">
        <v>36.29</v>
      </c>
      <c r="HD100" s="9">
        <v>59.820999999999998</v>
      </c>
      <c r="HE100" s="9">
        <v>61.613999999999997</v>
      </c>
      <c r="HF100" s="9">
        <v>41.540999999999997</v>
      </c>
      <c r="HG100" s="9">
        <v>20.073</v>
      </c>
      <c r="HH100" s="9">
        <v>105.574</v>
      </c>
      <c r="HI100" s="9">
        <v>39.500999999999998</v>
      </c>
      <c r="HJ100" s="9">
        <v>66.072999999999993</v>
      </c>
      <c r="HK100" s="9">
        <v>102.133</v>
      </c>
      <c r="HL100" s="9">
        <v>40.68</v>
      </c>
      <c r="HM100" s="9">
        <v>61.453000000000003</v>
      </c>
      <c r="HN100" s="9">
        <v>282.851</v>
      </c>
      <c r="HO100" s="9">
        <v>148.24100000000001</v>
      </c>
      <c r="HP100" s="9">
        <v>134.61000000000001</v>
      </c>
      <c r="HQ100" s="9">
        <v>180.923</v>
      </c>
      <c r="HR100" s="9">
        <v>114.416</v>
      </c>
      <c r="HS100" s="9">
        <v>66.507000000000005</v>
      </c>
      <c r="HT100" s="9">
        <v>101.92700000000001</v>
      </c>
      <c r="HU100" s="9">
        <v>33.825000000000003</v>
      </c>
      <c r="HV100" s="9">
        <v>68.102000000000004</v>
      </c>
      <c r="HW100" s="9">
        <v>37.122</v>
      </c>
      <c r="HX100" s="9">
        <v>17.899999999999999</v>
      </c>
      <c r="HY100" s="9">
        <v>19.222000000000001</v>
      </c>
      <c r="HZ100" s="9">
        <v>6.1059999999999999</v>
      </c>
      <c r="IA100" s="9">
        <v>2.8679999999999999</v>
      </c>
      <c r="IB100" s="9">
        <v>3.238</v>
      </c>
      <c r="IC100" s="9">
        <v>1.9790000000000001</v>
      </c>
      <c r="ID100" s="9">
        <v>1.103</v>
      </c>
      <c r="IE100" s="9">
        <v>0.876</v>
      </c>
      <c r="IF100" s="9">
        <v>1.1599999999999999</v>
      </c>
      <c r="IG100" s="9">
        <v>0.53800000000000003</v>
      </c>
      <c r="IH100" s="9">
        <v>0.622</v>
      </c>
      <c r="II100" s="9">
        <v>0.81899999999999995</v>
      </c>
      <c r="IJ100" s="9">
        <v>0.56499999999999995</v>
      </c>
      <c r="IK100" s="9">
        <v>0.254</v>
      </c>
      <c r="IL100" s="9">
        <v>4.1269999999999998</v>
      </c>
      <c r="IM100" s="9">
        <v>1.7649999999999999</v>
      </c>
      <c r="IN100" s="9">
        <v>2.3620000000000001</v>
      </c>
      <c r="IO100" s="9">
        <v>33.427</v>
      </c>
      <c r="IP100" s="9">
        <v>16.067</v>
      </c>
      <c r="IQ100" s="9">
        <v>17.359000000000002</v>
      </c>
    </row>
    <row r="101" spans="1:251">
      <c r="A101" s="10">
        <v>44562</v>
      </c>
      <c r="B101" s="9">
        <v>1124.165</v>
      </c>
      <c r="C101" s="9">
        <v>1182.481</v>
      </c>
      <c r="D101" s="9">
        <v>389.33699999999999</v>
      </c>
      <c r="E101" s="9">
        <v>793.14400000000001</v>
      </c>
      <c r="F101" s="9">
        <v>468.87299999999999</v>
      </c>
      <c r="G101" s="9">
        <v>246.69800000000001</v>
      </c>
      <c r="H101" s="9">
        <v>222.17500000000001</v>
      </c>
      <c r="I101" s="9">
        <v>121.759</v>
      </c>
      <c r="J101" s="9">
        <v>67.968999999999994</v>
      </c>
      <c r="K101" s="9">
        <v>53.79</v>
      </c>
      <c r="L101" s="9">
        <v>49.94</v>
      </c>
      <c r="M101" s="9">
        <v>38.523000000000003</v>
      </c>
      <c r="N101" s="9">
        <v>11.417999999999999</v>
      </c>
      <c r="O101" s="9">
        <v>40.499000000000002</v>
      </c>
      <c r="P101" s="9">
        <v>30.218</v>
      </c>
      <c r="Q101" s="9">
        <v>10.281000000000001</v>
      </c>
      <c r="R101" s="9">
        <v>9.4410000000000007</v>
      </c>
      <c r="S101" s="9">
        <v>8.3049999999999997</v>
      </c>
      <c r="T101" s="9">
        <v>1.137</v>
      </c>
      <c r="U101" s="9">
        <v>71.819000000000003</v>
      </c>
      <c r="V101" s="9">
        <v>29.446999999999999</v>
      </c>
      <c r="W101" s="9">
        <v>42.372</v>
      </c>
      <c r="X101" s="9">
        <v>389.88900000000001</v>
      </c>
      <c r="Y101" s="9">
        <v>201.90199999999999</v>
      </c>
      <c r="Z101" s="9">
        <v>187.98699999999999</v>
      </c>
      <c r="AA101" s="9">
        <v>149.011</v>
      </c>
      <c r="AB101" s="9">
        <v>101.34099999999999</v>
      </c>
      <c r="AC101" s="9">
        <v>47.67</v>
      </c>
      <c r="AD101" s="9">
        <v>240.87799999999999</v>
      </c>
      <c r="AE101" s="9">
        <v>100.56100000000001</v>
      </c>
      <c r="AF101" s="9">
        <v>140.31700000000001</v>
      </c>
      <c r="AG101" s="9">
        <v>188.08799999999999</v>
      </c>
      <c r="AH101" s="9">
        <v>131.19800000000001</v>
      </c>
      <c r="AI101" s="9">
        <v>56.89</v>
      </c>
      <c r="AJ101" s="9">
        <v>280.78500000000003</v>
      </c>
      <c r="AK101" s="9">
        <v>115.5</v>
      </c>
      <c r="AL101" s="9">
        <v>165.285</v>
      </c>
      <c r="AM101" s="9">
        <v>281.37700000000001</v>
      </c>
      <c r="AN101" s="9">
        <v>130.779</v>
      </c>
      <c r="AO101" s="9">
        <v>150.59800000000001</v>
      </c>
      <c r="AP101" s="9">
        <v>3407.2220000000002</v>
      </c>
      <c r="AQ101" s="9">
        <v>1788.5509999999999</v>
      </c>
      <c r="AR101" s="9">
        <v>1618.671</v>
      </c>
      <c r="AS101" s="9">
        <v>2313.6410000000001</v>
      </c>
      <c r="AT101" s="9">
        <v>1441.5540000000001</v>
      </c>
      <c r="AU101" s="9">
        <v>872.08699999999999</v>
      </c>
      <c r="AV101" s="9">
        <v>1093.5809999999999</v>
      </c>
      <c r="AW101" s="9">
        <v>346.99700000000001</v>
      </c>
      <c r="AX101" s="9">
        <v>746.58399999999995</v>
      </c>
      <c r="AY101" s="9">
        <v>408.291</v>
      </c>
      <c r="AZ101" s="9">
        <v>211.94800000000001</v>
      </c>
      <c r="BA101" s="9">
        <v>196.34299999999999</v>
      </c>
      <c r="BB101" s="9">
        <v>92.134</v>
      </c>
      <c r="BC101" s="9">
        <v>52.521999999999998</v>
      </c>
      <c r="BD101" s="9">
        <v>39.610999999999997</v>
      </c>
      <c r="BE101" s="9">
        <v>32.335000000000001</v>
      </c>
      <c r="BF101" s="9">
        <v>25.018999999999998</v>
      </c>
      <c r="BG101" s="9">
        <v>7.3159999999999998</v>
      </c>
      <c r="BH101" s="9">
        <v>19.992000000000001</v>
      </c>
      <c r="BI101" s="9">
        <v>15.925000000000001</v>
      </c>
      <c r="BJ101" s="9">
        <v>4.0670000000000002</v>
      </c>
      <c r="BK101" s="9">
        <v>12.343</v>
      </c>
      <c r="BL101" s="9">
        <v>9.0939999999999994</v>
      </c>
      <c r="BM101" s="9">
        <v>3.25</v>
      </c>
      <c r="BN101" s="9">
        <v>59.798000000000002</v>
      </c>
      <c r="BO101" s="9">
        <v>27.503</v>
      </c>
      <c r="BP101" s="9">
        <v>32.295000000000002</v>
      </c>
      <c r="BQ101" s="9">
        <v>347.58</v>
      </c>
      <c r="BR101" s="9">
        <v>176.602</v>
      </c>
      <c r="BS101" s="9">
        <v>170.97800000000001</v>
      </c>
      <c r="BT101" s="9">
        <v>141.114</v>
      </c>
      <c r="BU101" s="9">
        <v>100.753</v>
      </c>
      <c r="BV101" s="9">
        <v>40.360999999999997</v>
      </c>
      <c r="BW101" s="9">
        <v>206.46700000000001</v>
      </c>
      <c r="BX101" s="9">
        <v>75.849999999999994</v>
      </c>
      <c r="BY101" s="9">
        <v>130.61699999999999</v>
      </c>
      <c r="BZ101" s="9">
        <v>168.36699999999999</v>
      </c>
      <c r="CA101" s="9">
        <v>121.47199999999999</v>
      </c>
      <c r="CB101" s="9">
        <v>46.895000000000003</v>
      </c>
      <c r="CC101" s="9">
        <v>239.92500000000001</v>
      </c>
      <c r="CD101" s="9">
        <v>90.475999999999999</v>
      </c>
      <c r="CE101" s="9">
        <v>149.44800000000001</v>
      </c>
      <c r="CF101" s="9">
        <v>226.459</v>
      </c>
      <c r="CG101" s="9">
        <v>91.775000000000006</v>
      </c>
      <c r="CH101" s="9">
        <v>134.684</v>
      </c>
      <c r="CI101" s="9">
        <v>2681.83</v>
      </c>
      <c r="CJ101" s="9">
        <v>1390.1890000000001</v>
      </c>
      <c r="CK101" s="9">
        <v>1291.6410000000001</v>
      </c>
      <c r="CL101" s="9">
        <v>1855.3409999999999</v>
      </c>
      <c r="CM101" s="9">
        <v>1136.6030000000001</v>
      </c>
      <c r="CN101" s="9">
        <v>718.73800000000006</v>
      </c>
      <c r="CO101" s="9">
        <v>826.48900000000003</v>
      </c>
      <c r="CP101" s="9">
        <v>253.58500000000001</v>
      </c>
      <c r="CQ101" s="9">
        <v>572.904</v>
      </c>
      <c r="CR101" s="9">
        <v>355.06299999999999</v>
      </c>
      <c r="CS101" s="9">
        <v>181.292</v>
      </c>
      <c r="CT101" s="9">
        <v>173.77099999999999</v>
      </c>
      <c r="CU101" s="9">
        <v>94.415999999999997</v>
      </c>
      <c r="CV101" s="9">
        <v>48.616</v>
      </c>
      <c r="CW101" s="9">
        <v>45.8</v>
      </c>
      <c r="CX101" s="9">
        <v>41.317</v>
      </c>
      <c r="CY101" s="9">
        <v>27.803000000000001</v>
      </c>
      <c r="CZ101" s="9">
        <v>13.513999999999999</v>
      </c>
      <c r="DA101" s="9">
        <v>23.795999999999999</v>
      </c>
      <c r="DB101" s="9">
        <v>15.648</v>
      </c>
      <c r="DC101" s="9">
        <v>8.1489999999999991</v>
      </c>
      <c r="DD101" s="9">
        <v>17.521000000000001</v>
      </c>
      <c r="DE101" s="9">
        <v>12.154999999999999</v>
      </c>
      <c r="DF101" s="9">
        <v>5.3650000000000002</v>
      </c>
      <c r="DG101" s="9">
        <v>53.098999999999997</v>
      </c>
      <c r="DH101" s="9">
        <v>20.812999999999999</v>
      </c>
      <c r="DI101" s="9">
        <v>32.286000000000001</v>
      </c>
      <c r="DJ101" s="9">
        <v>291.75299999999999</v>
      </c>
      <c r="DK101" s="9">
        <v>148.68600000000001</v>
      </c>
      <c r="DL101" s="9">
        <v>143.06800000000001</v>
      </c>
      <c r="DM101" s="9">
        <v>105.663</v>
      </c>
      <c r="DN101" s="9">
        <v>70.52</v>
      </c>
      <c r="DO101" s="9">
        <v>35.143000000000001</v>
      </c>
      <c r="DP101" s="9">
        <v>186.09100000000001</v>
      </c>
      <c r="DQ101" s="9">
        <v>78.165999999999997</v>
      </c>
      <c r="DR101" s="9">
        <v>107.925</v>
      </c>
      <c r="DS101" s="9">
        <v>140.87799999999999</v>
      </c>
      <c r="DT101" s="9">
        <v>94.908000000000001</v>
      </c>
      <c r="DU101" s="9">
        <v>45.970999999999997</v>
      </c>
      <c r="DV101" s="9">
        <v>214.185</v>
      </c>
      <c r="DW101" s="9">
        <v>86.384</v>
      </c>
      <c r="DX101" s="9">
        <v>127.801</v>
      </c>
      <c r="DY101" s="9">
        <v>209.887</v>
      </c>
      <c r="DZ101" s="9">
        <v>93.813000000000002</v>
      </c>
      <c r="EA101" s="9">
        <v>116.074</v>
      </c>
      <c r="EB101" s="9">
        <v>883.23199999999997</v>
      </c>
      <c r="EC101" s="9">
        <v>460.32499999999999</v>
      </c>
      <c r="ED101" s="9">
        <v>422.90699999999998</v>
      </c>
      <c r="EE101" s="9">
        <v>583.88499999999999</v>
      </c>
      <c r="EF101" s="9">
        <v>375.274</v>
      </c>
      <c r="EG101" s="9">
        <v>208.61099999999999</v>
      </c>
      <c r="EH101" s="9">
        <v>299.346</v>
      </c>
      <c r="EI101" s="9">
        <v>85.051000000000002</v>
      </c>
      <c r="EJ101" s="9">
        <v>214.29499999999999</v>
      </c>
      <c r="EK101" s="9">
        <v>121.80200000000001</v>
      </c>
      <c r="EL101" s="9">
        <v>52.988999999999997</v>
      </c>
      <c r="EM101" s="9">
        <v>68.811999999999998</v>
      </c>
      <c r="EN101" s="9">
        <v>33.197000000000003</v>
      </c>
      <c r="EO101" s="9">
        <v>15.711</v>
      </c>
      <c r="EP101" s="9">
        <v>17.486000000000001</v>
      </c>
      <c r="EQ101" s="9">
        <v>10.539</v>
      </c>
      <c r="ER101" s="9">
        <v>7.7450000000000001</v>
      </c>
      <c r="ES101" s="9">
        <v>2.794</v>
      </c>
      <c r="ET101" s="9">
        <v>7.2149999999999999</v>
      </c>
      <c r="EU101" s="9">
        <v>4.91</v>
      </c>
      <c r="EV101" s="9">
        <v>2.3050000000000002</v>
      </c>
      <c r="EW101" s="9">
        <v>3.3239999999999998</v>
      </c>
      <c r="EX101" s="9">
        <v>2.835</v>
      </c>
      <c r="EY101" s="9">
        <v>0.48899999999999999</v>
      </c>
      <c r="EZ101" s="9">
        <v>22.658000000000001</v>
      </c>
      <c r="FA101" s="9">
        <v>7.9660000000000002</v>
      </c>
      <c r="FB101" s="9">
        <v>14.692</v>
      </c>
      <c r="FC101" s="9">
        <v>99.313000000000002</v>
      </c>
      <c r="FD101" s="9">
        <v>42</v>
      </c>
      <c r="FE101" s="9">
        <v>57.313000000000002</v>
      </c>
      <c r="FF101" s="9">
        <v>29.061</v>
      </c>
      <c r="FG101" s="9">
        <v>19.341000000000001</v>
      </c>
      <c r="FH101" s="9">
        <v>9.7200000000000006</v>
      </c>
      <c r="FI101" s="9">
        <v>70.251999999999995</v>
      </c>
      <c r="FJ101" s="9">
        <v>22.658999999999999</v>
      </c>
      <c r="FK101" s="9">
        <v>47.593000000000004</v>
      </c>
      <c r="FL101" s="9">
        <v>38.293999999999997</v>
      </c>
      <c r="FM101" s="9">
        <v>25.779</v>
      </c>
      <c r="FN101" s="9">
        <v>12.513999999999999</v>
      </c>
      <c r="FO101" s="9">
        <v>83.507999999999996</v>
      </c>
      <c r="FP101" s="9">
        <v>27.21</v>
      </c>
      <c r="FQ101" s="9">
        <v>56.298000000000002</v>
      </c>
      <c r="FR101" s="9">
        <v>77.466999999999999</v>
      </c>
      <c r="FS101" s="9">
        <v>27.568999999999999</v>
      </c>
      <c r="FT101" s="9">
        <v>49.896999999999998</v>
      </c>
      <c r="FU101" s="9">
        <v>1483.662</v>
      </c>
      <c r="FV101" s="9">
        <v>793.80499999999995</v>
      </c>
      <c r="FW101" s="9">
        <v>689.85699999999997</v>
      </c>
      <c r="FX101" s="9">
        <v>1011.442</v>
      </c>
      <c r="FY101" s="9">
        <v>656.38900000000001</v>
      </c>
      <c r="FZ101" s="9">
        <v>355.053</v>
      </c>
      <c r="GA101" s="9">
        <v>472.22</v>
      </c>
      <c r="GB101" s="9">
        <v>137.416</v>
      </c>
      <c r="GC101" s="9">
        <v>334.80500000000001</v>
      </c>
      <c r="GD101" s="9">
        <v>181.63</v>
      </c>
      <c r="GE101" s="9">
        <v>98.659000000000006</v>
      </c>
      <c r="GF101" s="9">
        <v>82.97</v>
      </c>
      <c r="GG101" s="9">
        <v>41.976999999999997</v>
      </c>
      <c r="GH101" s="9">
        <v>24.870999999999999</v>
      </c>
      <c r="GI101" s="9">
        <v>17.106000000000002</v>
      </c>
      <c r="GJ101" s="9">
        <v>22.175000000000001</v>
      </c>
      <c r="GK101" s="9">
        <v>17.178000000000001</v>
      </c>
      <c r="GL101" s="9">
        <v>4.9980000000000002</v>
      </c>
      <c r="GM101" s="9">
        <v>13.127000000000001</v>
      </c>
      <c r="GN101" s="9">
        <v>9.5370000000000008</v>
      </c>
      <c r="GO101" s="9">
        <v>3.589</v>
      </c>
      <c r="GP101" s="9">
        <v>9.0489999999999995</v>
      </c>
      <c r="GQ101" s="9">
        <v>7.64</v>
      </c>
      <c r="GR101" s="9">
        <v>1.409</v>
      </c>
      <c r="GS101" s="9">
        <v>19.800999999999998</v>
      </c>
      <c r="GT101" s="9">
        <v>7.6929999999999996</v>
      </c>
      <c r="GU101" s="9">
        <v>12.108000000000001</v>
      </c>
      <c r="GV101" s="9">
        <v>154.33500000000001</v>
      </c>
      <c r="GW101" s="9">
        <v>81.606999999999999</v>
      </c>
      <c r="GX101" s="9">
        <v>72.728999999999999</v>
      </c>
      <c r="GY101" s="9">
        <v>55.279000000000003</v>
      </c>
      <c r="GZ101" s="9">
        <v>42.274000000000001</v>
      </c>
      <c r="HA101" s="9">
        <v>13.004</v>
      </c>
      <c r="HB101" s="9">
        <v>99.057000000000002</v>
      </c>
      <c r="HC101" s="9">
        <v>39.332000000000001</v>
      </c>
      <c r="HD101" s="9">
        <v>59.723999999999997</v>
      </c>
      <c r="HE101" s="9">
        <v>74.77</v>
      </c>
      <c r="HF101" s="9">
        <v>57.006999999999998</v>
      </c>
      <c r="HG101" s="9">
        <v>17.763999999999999</v>
      </c>
      <c r="HH101" s="9">
        <v>106.86</v>
      </c>
      <c r="HI101" s="9">
        <v>41.652999999999999</v>
      </c>
      <c r="HJ101" s="9">
        <v>65.206999999999994</v>
      </c>
      <c r="HK101" s="9">
        <v>112.18300000000001</v>
      </c>
      <c r="HL101" s="9">
        <v>48.87</v>
      </c>
      <c r="HM101" s="9">
        <v>63.313000000000002</v>
      </c>
      <c r="HN101" s="9">
        <v>276.69200000000001</v>
      </c>
      <c r="HO101" s="9">
        <v>145.27500000000001</v>
      </c>
      <c r="HP101" s="9">
        <v>131.417</v>
      </c>
      <c r="HQ101" s="9">
        <v>181.06100000000001</v>
      </c>
      <c r="HR101" s="9">
        <v>113.765</v>
      </c>
      <c r="HS101" s="9">
        <v>67.296000000000006</v>
      </c>
      <c r="HT101" s="9">
        <v>95.631</v>
      </c>
      <c r="HU101" s="9">
        <v>31.51</v>
      </c>
      <c r="HV101" s="9">
        <v>64.120999999999995</v>
      </c>
      <c r="HW101" s="9">
        <v>34.710999999999999</v>
      </c>
      <c r="HX101" s="9">
        <v>17.123999999999999</v>
      </c>
      <c r="HY101" s="9">
        <v>17.587</v>
      </c>
      <c r="HZ101" s="9">
        <v>8.4600000000000009</v>
      </c>
      <c r="IA101" s="9">
        <v>4.0860000000000003</v>
      </c>
      <c r="IB101" s="9">
        <v>4.3739999999999997</v>
      </c>
      <c r="IC101" s="9">
        <v>2.88</v>
      </c>
      <c r="ID101" s="9">
        <v>1.339</v>
      </c>
      <c r="IE101" s="9">
        <v>1.5409999999999999</v>
      </c>
      <c r="IF101" s="9">
        <v>2.3199999999999998</v>
      </c>
      <c r="IG101" s="9">
        <v>1.0409999999999999</v>
      </c>
      <c r="IH101" s="9">
        <v>1.2789999999999999</v>
      </c>
      <c r="II101" s="9">
        <v>0.56100000000000005</v>
      </c>
      <c r="IJ101" s="9">
        <v>0.29799999999999999</v>
      </c>
      <c r="IK101" s="9">
        <v>0.26200000000000001</v>
      </c>
      <c r="IL101" s="9">
        <v>5.5789999999999997</v>
      </c>
      <c r="IM101" s="9">
        <v>2.7469999999999999</v>
      </c>
      <c r="IN101" s="9">
        <v>2.8319999999999999</v>
      </c>
      <c r="IO101" s="9">
        <v>29.591999999999999</v>
      </c>
      <c r="IP101" s="9">
        <v>14.504</v>
      </c>
      <c r="IQ101" s="9">
        <v>15.087999999999999</v>
      </c>
    </row>
    <row r="102" spans="1:251">
      <c r="A102" s="10">
        <v>44593</v>
      </c>
      <c r="B102" s="9">
        <v>1155.5329999999999</v>
      </c>
      <c r="C102" s="9">
        <v>1225.33</v>
      </c>
      <c r="D102" s="9">
        <v>402.435</v>
      </c>
      <c r="E102" s="9">
        <v>822.89499999999998</v>
      </c>
      <c r="F102" s="9">
        <v>476.892</v>
      </c>
      <c r="G102" s="9">
        <v>252.05500000000001</v>
      </c>
      <c r="H102" s="9">
        <v>224.83699999999999</v>
      </c>
      <c r="I102" s="9">
        <v>132.577</v>
      </c>
      <c r="J102" s="9">
        <v>69.662999999999997</v>
      </c>
      <c r="K102" s="9">
        <v>62.914000000000001</v>
      </c>
      <c r="L102" s="9">
        <v>52.77</v>
      </c>
      <c r="M102" s="9">
        <v>39.433</v>
      </c>
      <c r="N102" s="9">
        <v>13.337</v>
      </c>
      <c r="O102" s="9">
        <v>34.32</v>
      </c>
      <c r="P102" s="9">
        <v>23.925000000000001</v>
      </c>
      <c r="Q102" s="9">
        <v>10.395</v>
      </c>
      <c r="R102" s="9">
        <v>18.45</v>
      </c>
      <c r="S102" s="9">
        <v>15.507999999999999</v>
      </c>
      <c r="T102" s="9">
        <v>2.9420000000000002</v>
      </c>
      <c r="U102" s="9">
        <v>79.807000000000002</v>
      </c>
      <c r="V102" s="9">
        <v>30.23</v>
      </c>
      <c r="W102" s="9">
        <v>49.576999999999998</v>
      </c>
      <c r="X102" s="9">
        <v>395.28</v>
      </c>
      <c r="Y102" s="9">
        <v>207.262</v>
      </c>
      <c r="Z102" s="9">
        <v>188.018</v>
      </c>
      <c r="AA102" s="9">
        <v>156.33099999999999</v>
      </c>
      <c r="AB102" s="9">
        <v>109.48</v>
      </c>
      <c r="AC102" s="9">
        <v>46.850999999999999</v>
      </c>
      <c r="AD102" s="9">
        <v>238.94900000000001</v>
      </c>
      <c r="AE102" s="9">
        <v>97.781999999999996</v>
      </c>
      <c r="AF102" s="9">
        <v>141.167</v>
      </c>
      <c r="AG102" s="9">
        <v>197.23599999999999</v>
      </c>
      <c r="AH102" s="9">
        <v>140.93700000000001</v>
      </c>
      <c r="AI102" s="9">
        <v>56.298999999999999</v>
      </c>
      <c r="AJ102" s="9">
        <v>279.65600000000001</v>
      </c>
      <c r="AK102" s="9">
        <v>111.11799999999999</v>
      </c>
      <c r="AL102" s="9">
        <v>168.53800000000001</v>
      </c>
      <c r="AM102" s="9">
        <v>273.26900000000001</v>
      </c>
      <c r="AN102" s="9">
        <v>121.70699999999999</v>
      </c>
      <c r="AO102" s="9">
        <v>151.56200000000001</v>
      </c>
      <c r="AP102" s="9">
        <v>3488.8690000000001</v>
      </c>
      <c r="AQ102" s="9">
        <v>1840.6189999999999</v>
      </c>
      <c r="AR102" s="9">
        <v>1648.25</v>
      </c>
      <c r="AS102" s="9">
        <v>2407.6089999999999</v>
      </c>
      <c r="AT102" s="9">
        <v>1495.308</v>
      </c>
      <c r="AU102" s="9">
        <v>912.30100000000004</v>
      </c>
      <c r="AV102" s="9">
        <v>1081.26</v>
      </c>
      <c r="AW102" s="9">
        <v>345.31099999999998</v>
      </c>
      <c r="AX102" s="9">
        <v>735.94899999999996</v>
      </c>
      <c r="AY102" s="9">
        <v>402.536</v>
      </c>
      <c r="AZ102" s="9">
        <v>216.39699999999999</v>
      </c>
      <c r="BA102" s="9">
        <v>186.13900000000001</v>
      </c>
      <c r="BB102" s="9">
        <v>115.899</v>
      </c>
      <c r="BC102" s="9">
        <v>68.274000000000001</v>
      </c>
      <c r="BD102" s="9">
        <v>47.625</v>
      </c>
      <c r="BE102" s="9">
        <v>46.182000000000002</v>
      </c>
      <c r="BF102" s="9">
        <v>35.110999999999997</v>
      </c>
      <c r="BG102" s="9">
        <v>11.071</v>
      </c>
      <c r="BH102" s="9">
        <v>24.745000000000001</v>
      </c>
      <c r="BI102" s="9">
        <v>18.314</v>
      </c>
      <c r="BJ102" s="9">
        <v>6.431</v>
      </c>
      <c r="BK102" s="9">
        <v>21.437000000000001</v>
      </c>
      <c r="BL102" s="9">
        <v>16.797000000000001</v>
      </c>
      <c r="BM102" s="9">
        <v>4.6399999999999997</v>
      </c>
      <c r="BN102" s="9">
        <v>69.716999999999999</v>
      </c>
      <c r="BO102" s="9">
        <v>33.161999999999999</v>
      </c>
      <c r="BP102" s="9">
        <v>36.555</v>
      </c>
      <c r="BQ102" s="9">
        <v>329.69400000000002</v>
      </c>
      <c r="BR102" s="9">
        <v>173.16200000000001</v>
      </c>
      <c r="BS102" s="9">
        <v>156.53200000000001</v>
      </c>
      <c r="BT102" s="9">
        <v>135.87</v>
      </c>
      <c r="BU102" s="9">
        <v>96.48</v>
      </c>
      <c r="BV102" s="9">
        <v>39.39</v>
      </c>
      <c r="BW102" s="9">
        <v>193.82400000000001</v>
      </c>
      <c r="BX102" s="9">
        <v>76.680999999999997</v>
      </c>
      <c r="BY102" s="9">
        <v>117.142</v>
      </c>
      <c r="BZ102" s="9">
        <v>169.328</v>
      </c>
      <c r="CA102" s="9">
        <v>123.352</v>
      </c>
      <c r="CB102" s="9">
        <v>45.975999999999999</v>
      </c>
      <c r="CC102" s="9">
        <v>233.208</v>
      </c>
      <c r="CD102" s="9">
        <v>93.045000000000002</v>
      </c>
      <c r="CE102" s="9">
        <v>140.16300000000001</v>
      </c>
      <c r="CF102" s="9">
        <v>218.56800000000001</v>
      </c>
      <c r="CG102" s="9">
        <v>94.995000000000005</v>
      </c>
      <c r="CH102" s="9">
        <v>123.57299999999999</v>
      </c>
      <c r="CI102" s="9">
        <v>2751.73</v>
      </c>
      <c r="CJ102" s="9">
        <v>1413.6969999999999</v>
      </c>
      <c r="CK102" s="9">
        <v>1338.0329999999999</v>
      </c>
      <c r="CL102" s="9">
        <v>1906.723</v>
      </c>
      <c r="CM102" s="9">
        <v>1164.0899999999999</v>
      </c>
      <c r="CN102" s="9">
        <v>742.63300000000004</v>
      </c>
      <c r="CO102" s="9">
        <v>845.00699999999995</v>
      </c>
      <c r="CP102" s="9">
        <v>249.607</v>
      </c>
      <c r="CQ102" s="9">
        <v>595.4</v>
      </c>
      <c r="CR102" s="9">
        <v>328.553</v>
      </c>
      <c r="CS102" s="9">
        <v>170.476</v>
      </c>
      <c r="CT102" s="9">
        <v>158.077</v>
      </c>
      <c r="CU102" s="9">
        <v>76.593000000000004</v>
      </c>
      <c r="CV102" s="9">
        <v>43.795000000000002</v>
      </c>
      <c r="CW102" s="9">
        <v>32.798999999999999</v>
      </c>
      <c r="CX102" s="9">
        <v>28.428999999999998</v>
      </c>
      <c r="CY102" s="9">
        <v>22.056000000000001</v>
      </c>
      <c r="CZ102" s="9">
        <v>6.3730000000000002</v>
      </c>
      <c r="DA102" s="9">
        <v>18.516999999999999</v>
      </c>
      <c r="DB102" s="9">
        <v>12.606</v>
      </c>
      <c r="DC102" s="9">
        <v>5.9109999999999996</v>
      </c>
      <c r="DD102" s="9">
        <v>9.9130000000000003</v>
      </c>
      <c r="DE102" s="9">
        <v>9.4499999999999993</v>
      </c>
      <c r="DF102" s="9">
        <v>0.46300000000000002</v>
      </c>
      <c r="DG102" s="9">
        <v>48.164000000000001</v>
      </c>
      <c r="DH102" s="9">
        <v>21.739000000000001</v>
      </c>
      <c r="DI102" s="9">
        <v>26.425000000000001</v>
      </c>
      <c r="DJ102" s="9">
        <v>287.30500000000001</v>
      </c>
      <c r="DK102" s="9">
        <v>147.40700000000001</v>
      </c>
      <c r="DL102" s="9">
        <v>139.898</v>
      </c>
      <c r="DM102" s="9">
        <v>103.539</v>
      </c>
      <c r="DN102" s="9">
        <v>69.19</v>
      </c>
      <c r="DO102" s="9">
        <v>34.348999999999997</v>
      </c>
      <c r="DP102" s="9">
        <v>183.767</v>
      </c>
      <c r="DQ102" s="9">
        <v>78.216999999999999</v>
      </c>
      <c r="DR102" s="9">
        <v>105.54900000000001</v>
      </c>
      <c r="DS102" s="9">
        <v>123.63200000000001</v>
      </c>
      <c r="DT102" s="9">
        <v>82.91</v>
      </c>
      <c r="DU102" s="9">
        <v>40.722000000000001</v>
      </c>
      <c r="DV102" s="9">
        <v>204.92099999999999</v>
      </c>
      <c r="DW102" s="9">
        <v>87.566000000000003</v>
      </c>
      <c r="DX102" s="9">
        <v>117.355</v>
      </c>
      <c r="DY102" s="9">
        <v>202.28299999999999</v>
      </c>
      <c r="DZ102" s="9">
        <v>90.822999999999993</v>
      </c>
      <c r="EA102" s="9">
        <v>111.46</v>
      </c>
      <c r="EB102" s="9">
        <v>910.90300000000002</v>
      </c>
      <c r="EC102" s="9">
        <v>472.64400000000001</v>
      </c>
      <c r="ED102" s="9">
        <v>438.26</v>
      </c>
      <c r="EE102" s="9">
        <v>604.66300000000001</v>
      </c>
      <c r="EF102" s="9">
        <v>384.72500000000002</v>
      </c>
      <c r="EG102" s="9">
        <v>219.93799999999999</v>
      </c>
      <c r="EH102" s="9">
        <v>306.24</v>
      </c>
      <c r="EI102" s="9">
        <v>87.918999999999997</v>
      </c>
      <c r="EJ102" s="9">
        <v>218.321</v>
      </c>
      <c r="EK102" s="9">
        <v>111.002</v>
      </c>
      <c r="EL102" s="9">
        <v>52.993000000000002</v>
      </c>
      <c r="EM102" s="9">
        <v>58.009</v>
      </c>
      <c r="EN102" s="9">
        <v>32.109000000000002</v>
      </c>
      <c r="EO102" s="9">
        <v>14.609</v>
      </c>
      <c r="EP102" s="9">
        <v>17.5</v>
      </c>
      <c r="EQ102" s="9">
        <v>13.554</v>
      </c>
      <c r="ER102" s="9">
        <v>8.3439999999999994</v>
      </c>
      <c r="ES102" s="9">
        <v>5.21</v>
      </c>
      <c r="ET102" s="9">
        <v>8.9390000000000001</v>
      </c>
      <c r="EU102" s="9">
        <v>5.1289999999999996</v>
      </c>
      <c r="EV102" s="9">
        <v>3.81</v>
      </c>
      <c r="EW102" s="9">
        <v>4.6159999999999997</v>
      </c>
      <c r="EX102" s="9">
        <v>3.2149999999999999</v>
      </c>
      <c r="EY102" s="9">
        <v>1.401</v>
      </c>
      <c r="EZ102" s="9">
        <v>18.555</v>
      </c>
      <c r="FA102" s="9">
        <v>6.2649999999999997</v>
      </c>
      <c r="FB102" s="9">
        <v>12.29</v>
      </c>
      <c r="FC102" s="9">
        <v>92.084000000000003</v>
      </c>
      <c r="FD102" s="9">
        <v>42.997999999999998</v>
      </c>
      <c r="FE102" s="9">
        <v>49.085999999999999</v>
      </c>
      <c r="FF102" s="9">
        <v>30.558</v>
      </c>
      <c r="FG102" s="9">
        <v>22.632000000000001</v>
      </c>
      <c r="FH102" s="9">
        <v>7.9269999999999996</v>
      </c>
      <c r="FI102" s="9">
        <v>61.526000000000003</v>
      </c>
      <c r="FJ102" s="9">
        <v>20.366</v>
      </c>
      <c r="FK102" s="9">
        <v>41.16</v>
      </c>
      <c r="FL102" s="9">
        <v>41.779000000000003</v>
      </c>
      <c r="FM102" s="9">
        <v>29.448</v>
      </c>
      <c r="FN102" s="9">
        <v>12.331</v>
      </c>
      <c r="FO102" s="9">
        <v>69.222999999999999</v>
      </c>
      <c r="FP102" s="9">
        <v>23.545000000000002</v>
      </c>
      <c r="FQ102" s="9">
        <v>45.677999999999997</v>
      </c>
      <c r="FR102" s="9">
        <v>70.465000000000003</v>
      </c>
      <c r="FS102" s="9">
        <v>25.495000000000001</v>
      </c>
      <c r="FT102" s="9">
        <v>44.969000000000001</v>
      </c>
      <c r="FU102" s="9">
        <v>1504.088</v>
      </c>
      <c r="FV102" s="9">
        <v>799.24699999999996</v>
      </c>
      <c r="FW102" s="9">
        <v>704.84100000000001</v>
      </c>
      <c r="FX102" s="9">
        <v>1031.9690000000001</v>
      </c>
      <c r="FY102" s="9">
        <v>665.51099999999997</v>
      </c>
      <c r="FZ102" s="9">
        <v>366.45800000000003</v>
      </c>
      <c r="GA102" s="9">
        <v>472.11900000000003</v>
      </c>
      <c r="GB102" s="9">
        <v>133.73599999999999</v>
      </c>
      <c r="GC102" s="9">
        <v>338.38299999999998</v>
      </c>
      <c r="GD102" s="9">
        <v>185.399</v>
      </c>
      <c r="GE102" s="9">
        <v>96.409000000000006</v>
      </c>
      <c r="GF102" s="9">
        <v>88.99</v>
      </c>
      <c r="GG102" s="9">
        <v>43.857999999999997</v>
      </c>
      <c r="GH102" s="9">
        <v>26.934000000000001</v>
      </c>
      <c r="GI102" s="9">
        <v>16.925000000000001</v>
      </c>
      <c r="GJ102" s="9">
        <v>21.158000000000001</v>
      </c>
      <c r="GK102" s="9">
        <v>15.433</v>
      </c>
      <c r="GL102" s="9">
        <v>5.726</v>
      </c>
      <c r="GM102" s="9">
        <v>9.1069999999999993</v>
      </c>
      <c r="GN102" s="9">
        <v>6.7779999999999996</v>
      </c>
      <c r="GO102" s="9">
        <v>2.3290000000000002</v>
      </c>
      <c r="GP102" s="9">
        <v>12.052</v>
      </c>
      <c r="GQ102" s="9">
        <v>8.6549999999999994</v>
      </c>
      <c r="GR102" s="9">
        <v>3.3969999999999998</v>
      </c>
      <c r="GS102" s="9">
        <v>22.7</v>
      </c>
      <c r="GT102" s="9">
        <v>11.500999999999999</v>
      </c>
      <c r="GU102" s="9">
        <v>11.199</v>
      </c>
      <c r="GV102" s="9">
        <v>155.209</v>
      </c>
      <c r="GW102" s="9">
        <v>76.900000000000006</v>
      </c>
      <c r="GX102" s="9">
        <v>78.308999999999997</v>
      </c>
      <c r="GY102" s="9">
        <v>61.530999999999999</v>
      </c>
      <c r="GZ102" s="9">
        <v>45.439</v>
      </c>
      <c r="HA102" s="9">
        <v>16.091999999999999</v>
      </c>
      <c r="HB102" s="9">
        <v>93.677999999999997</v>
      </c>
      <c r="HC102" s="9">
        <v>31.460999999999999</v>
      </c>
      <c r="HD102" s="9">
        <v>62.216999999999999</v>
      </c>
      <c r="HE102" s="9">
        <v>79.355999999999995</v>
      </c>
      <c r="HF102" s="9">
        <v>58.607999999999997</v>
      </c>
      <c r="HG102" s="9">
        <v>20.748000000000001</v>
      </c>
      <c r="HH102" s="9">
        <v>106.04300000000001</v>
      </c>
      <c r="HI102" s="9">
        <v>37.801000000000002</v>
      </c>
      <c r="HJ102" s="9">
        <v>68.242000000000004</v>
      </c>
      <c r="HK102" s="9">
        <v>102.785</v>
      </c>
      <c r="HL102" s="9">
        <v>38.238999999999997</v>
      </c>
      <c r="HM102" s="9">
        <v>64.546999999999997</v>
      </c>
      <c r="HN102" s="9">
        <v>286.94900000000001</v>
      </c>
      <c r="HO102" s="9">
        <v>150.74799999999999</v>
      </c>
      <c r="HP102" s="9">
        <v>136.19999999999999</v>
      </c>
      <c r="HQ102" s="9">
        <v>184.90899999999999</v>
      </c>
      <c r="HR102" s="9">
        <v>117.762</v>
      </c>
      <c r="HS102" s="9">
        <v>67.147000000000006</v>
      </c>
      <c r="HT102" s="9">
        <v>102.04</v>
      </c>
      <c r="HU102" s="9">
        <v>32.987000000000002</v>
      </c>
      <c r="HV102" s="9">
        <v>69.052999999999997</v>
      </c>
      <c r="HW102" s="9">
        <v>37.095999999999997</v>
      </c>
      <c r="HX102" s="9">
        <v>20.228999999999999</v>
      </c>
      <c r="HY102" s="9">
        <v>16.866</v>
      </c>
      <c r="HZ102" s="9">
        <v>9.4760000000000009</v>
      </c>
      <c r="IA102" s="9">
        <v>6.1180000000000003</v>
      </c>
      <c r="IB102" s="9">
        <v>3.3580000000000001</v>
      </c>
      <c r="IC102" s="9">
        <v>3.0270000000000001</v>
      </c>
      <c r="ID102" s="9">
        <v>2.7810000000000001</v>
      </c>
      <c r="IE102" s="9">
        <v>0.246</v>
      </c>
      <c r="IF102" s="9">
        <v>1.2869999999999999</v>
      </c>
      <c r="IG102" s="9">
        <v>1.1619999999999999</v>
      </c>
      <c r="IH102" s="9">
        <v>0.124</v>
      </c>
      <c r="II102" s="9">
        <v>1.74</v>
      </c>
      <c r="IJ102" s="9">
        <v>1.619</v>
      </c>
      <c r="IK102" s="9">
        <v>0.122</v>
      </c>
      <c r="IL102" s="9">
        <v>6.4489999999999998</v>
      </c>
      <c r="IM102" s="9">
        <v>3.3370000000000002</v>
      </c>
      <c r="IN102" s="9">
        <v>3.1120000000000001</v>
      </c>
      <c r="IO102" s="9">
        <v>31.484999999999999</v>
      </c>
      <c r="IP102" s="9">
        <v>16.538</v>
      </c>
      <c r="IQ102" s="9">
        <v>14.948</v>
      </c>
    </row>
    <row r="103" spans="1:251">
      <c r="A103" s="10">
        <v>44621</v>
      </c>
      <c r="B103" s="9">
        <v>1139.047</v>
      </c>
      <c r="C103" s="9">
        <v>1242.798</v>
      </c>
      <c r="D103" s="9">
        <v>409.43</v>
      </c>
      <c r="E103" s="9">
        <v>833.36900000000003</v>
      </c>
      <c r="F103" s="9">
        <v>492.32400000000001</v>
      </c>
      <c r="G103" s="9">
        <v>269.22399999999999</v>
      </c>
      <c r="H103" s="9">
        <v>223.1</v>
      </c>
      <c r="I103" s="9">
        <v>103.33799999999999</v>
      </c>
      <c r="J103" s="9">
        <v>56.828000000000003</v>
      </c>
      <c r="K103" s="9">
        <v>46.51</v>
      </c>
      <c r="L103" s="9">
        <v>40.575000000000003</v>
      </c>
      <c r="M103" s="9">
        <v>26.875</v>
      </c>
      <c r="N103" s="9">
        <v>13.7</v>
      </c>
      <c r="O103" s="9">
        <v>25.998000000000001</v>
      </c>
      <c r="P103" s="9">
        <v>15.537000000000001</v>
      </c>
      <c r="Q103" s="9">
        <v>10.46</v>
      </c>
      <c r="R103" s="9">
        <v>14.577</v>
      </c>
      <c r="S103" s="9">
        <v>11.337</v>
      </c>
      <c r="T103" s="9">
        <v>3.24</v>
      </c>
      <c r="U103" s="9">
        <v>62.762999999999998</v>
      </c>
      <c r="V103" s="9">
        <v>29.954000000000001</v>
      </c>
      <c r="W103" s="9">
        <v>32.808999999999997</v>
      </c>
      <c r="X103" s="9">
        <v>428.51799999999997</v>
      </c>
      <c r="Y103" s="9">
        <v>234.809</v>
      </c>
      <c r="Z103" s="9">
        <v>193.709</v>
      </c>
      <c r="AA103" s="9">
        <v>199.69300000000001</v>
      </c>
      <c r="AB103" s="9">
        <v>137.696</v>
      </c>
      <c r="AC103" s="9">
        <v>61.997</v>
      </c>
      <c r="AD103" s="9">
        <v>228.82400000000001</v>
      </c>
      <c r="AE103" s="9">
        <v>97.111999999999995</v>
      </c>
      <c r="AF103" s="9">
        <v>131.71199999999999</v>
      </c>
      <c r="AG103" s="9">
        <v>228.80199999999999</v>
      </c>
      <c r="AH103" s="9">
        <v>156.59899999999999</v>
      </c>
      <c r="AI103" s="9">
        <v>72.203000000000003</v>
      </c>
      <c r="AJ103" s="9">
        <v>263.52100000000002</v>
      </c>
      <c r="AK103" s="9">
        <v>112.625</v>
      </c>
      <c r="AL103" s="9">
        <v>150.89699999999999</v>
      </c>
      <c r="AM103" s="9">
        <v>254.822</v>
      </c>
      <c r="AN103" s="9">
        <v>112.65</v>
      </c>
      <c r="AO103" s="9">
        <v>142.172</v>
      </c>
      <c r="AP103" s="9">
        <v>3477.8429999999998</v>
      </c>
      <c r="AQ103" s="9">
        <v>1838.52</v>
      </c>
      <c r="AR103" s="9">
        <v>1639.3219999999999</v>
      </c>
      <c r="AS103" s="9">
        <v>2366.2719999999999</v>
      </c>
      <c r="AT103" s="9">
        <v>1474.819</v>
      </c>
      <c r="AU103" s="9">
        <v>891.45299999999997</v>
      </c>
      <c r="AV103" s="9">
        <v>1111.5709999999999</v>
      </c>
      <c r="AW103" s="9">
        <v>363.70100000000002</v>
      </c>
      <c r="AX103" s="9">
        <v>747.87</v>
      </c>
      <c r="AY103" s="9">
        <v>354.29399999999998</v>
      </c>
      <c r="AZ103" s="9">
        <v>193.32900000000001</v>
      </c>
      <c r="BA103" s="9">
        <v>160.965</v>
      </c>
      <c r="BB103" s="9">
        <v>83.453000000000003</v>
      </c>
      <c r="BC103" s="9">
        <v>51.118000000000002</v>
      </c>
      <c r="BD103" s="9">
        <v>32.335000000000001</v>
      </c>
      <c r="BE103" s="9">
        <v>33.22</v>
      </c>
      <c r="BF103" s="9">
        <v>23.4</v>
      </c>
      <c r="BG103" s="9">
        <v>9.82</v>
      </c>
      <c r="BH103" s="9">
        <v>19.359000000000002</v>
      </c>
      <c r="BI103" s="9">
        <v>12.955</v>
      </c>
      <c r="BJ103" s="9">
        <v>6.4039999999999999</v>
      </c>
      <c r="BK103" s="9">
        <v>13.861000000000001</v>
      </c>
      <c r="BL103" s="9">
        <v>10.445</v>
      </c>
      <c r="BM103" s="9">
        <v>3.4159999999999999</v>
      </c>
      <c r="BN103" s="9">
        <v>50.231999999999999</v>
      </c>
      <c r="BO103" s="9">
        <v>27.718</v>
      </c>
      <c r="BP103" s="9">
        <v>22.513999999999999</v>
      </c>
      <c r="BQ103" s="9">
        <v>306.279</v>
      </c>
      <c r="BR103" s="9">
        <v>163.964</v>
      </c>
      <c r="BS103" s="9">
        <v>142.31399999999999</v>
      </c>
      <c r="BT103" s="9">
        <v>123.321</v>
      </c>
      <c r="BU103" s="9">
        <v>90.522999999999996</v>
      </c>
      <c r="BV103" s="9">
        <v>32.798000000000002</v>
      </c>
      <c r="BW103" s="9">
        <v>182.95699999999999</v>
      </c>
      <c r="BX103" s="9">
        <v>73.441000000000003</v>
      </c>
      <c r="BY103" s="9">
        <v>109.51600000000001</v>
      </c>
      <c r="BZ103" s="9">
        <v>147.90799999999999</v>
      </c>
      <c r="CA103" s="9">
        <v>107.905</v>
      </c>
      <c r="CB103" s="9">
        <v>40.003</v>
      </c>
      <c r="CC103" s="9">
        <v>206.386</v>
      </c>
      <c r="CD103" s="9">
        <v>85.424000000000007</v>
      </c>
      <c r="CE103" s="9">
        <v>120.962</v>
      </c>
      <c r="CF103" s="9">
        <v>202.31700000000001</v>
      </c>
      <c r="CG103" s="9">
        <v>86.396000000000001</v>
      </c>
      <c r="CH103" s="9">
        <v>115.92100000000001</v>
      </c>
      <c r="CI103" s="9">
        <v>2748.308</v>
      </c>
      <c r="CJ103" s="9">
        <v>1418.848</v>
      </c>
      <c r="CK103" s="9">
        <v>1329.46</v>
      </c>
      <c r="CL103" s="9">
        <v>1905.7</v>
      </c>
      <c r="CM103" s="9">
        <v>1163.623</v>
      </c>
      <c r="CN103" s="9">
        <v>742.077</v>
      </c>
      <c r="CO103" s="9">
        <v>842.60799999999995</v>
      </c>
      <c r="CP103" s="9">
        <v>255.22499999999999</v>
      </c>
      <c r="CQ103" s="9">
        <v>587.38300000000004</v>
      </c>
      <c r="CR103" s="9">
        <v>331.96800000000002</v>
      </c>
      <c r="CS103" s="9">
        <v>165.904</v>
      </c>
      <c r="CT103" s="9">
        <v>166.065</v>
      </c>
      <c r="CU103" s="9">
        <v>64.162999999999997</v>
      </c>
      <c r="CV103" s="9">
        <v>29.532</v>
      </c>
      <c r="CW103" s="9">
        <v>34.631</v>
      </c>
      <c r="CX103" s="9">
        <v>19.367999999999999</v>
      </c>
      <c r="CY103" s="9">
        <v>12.702999999999999</v>
      </c>
      <c r="CZ103" s="9">
        <v>6.665</v>
      </c>
      <c r="DA103" s="9">
        <v>12.756</v>
      </c>
      <c r="DB103" s="9">
        <v>7.6280000000000001</v>
      </c>
      <c r="DC103" s="9">
        <v>5.1280000000000001</v>
      </c>
      <c r="DD103" s="9">
        <v>6.6109999999999998</v>
      </c>
      <c r="DE103" s="9">
        <v>5.0739999999999998</v>
      </c>
      <c r="DF103" s="9">
        <v>1.5369999999999999</v>
      </c>
      <c r="DG103" s="9">
        <v>44.795000000000002</v>
      </c>
      <c r="DH103" s="9">
        <v>16.829000000000001</v>
      </c>
      <c r="DI103" s="9">
        <v>27.966000000000001</v>
      </c>
      <c r="DJ103" s="9">
        <v>300.37299999999999</v>
      </c>
      <c r="DK103" s="9">
        <v>150.87799999999999</v>
      </c>
      <c r="DL103" s="9">
        <v>149.495</v>
      </c>
      <c r="DM103" s="9">
        <v>110.175</v>
      </c>
      <c r="DN103" s="9">
        <v>78.811000000000007</v>
      </c>
      <c r="DO103" s="9">
        <v>31.364000000000001</v>
      </c>
      <c r="DP103" s="9">
        <v>190.19800000000001</v>
      </c>
      <c r="DQ103" s="9">
        <v>72.066999999999993</v>
      </c>
      <c r="DR103" s="9">
        <v>118.131</v>
      </c>
      <c r="DS103" s="9">
        <v>122.047</v>
      </c>
      <c r="DT103" s="9">
        <v>85.846999999999994</v>
      </c>
      <c r="DU103" s="9">
        <v>36.201000000000001</v>
      </c>
      <c r="DV103" s="9">
        <v>209.92099999999999</v>
      </c>
      <c r="DW103" s="9">
        <v>80.057000000000002</v>
      </c>
      <c r="DX103" s="9">
        <v>129.864</v>
      </c>
      <c r="DY103" s="9">
        <v>202.95400000000001</v>
      </c>
      <c r="DZ103" s="9">
        <v>79.694999999999993</v>
      </c>
      <c r="EA103" s="9">
        <v>123.259</v>
      </c>
      <c r="EB103" s="9">
        <v>913.27</v>
      </c>
      <c r="EC103" s="9">
        <v>471.709</v>
      </c>
      <c r="ED103" s="9">
        <v>441.56</v>
      </c>
      <c r="EE103" s="9">
        <v>601.89400000000001</v>
      </c>
      <c r="EF103" s="9">
        <v>378.291</v>
      </c>
      <c r="EG103" s="9">
        <v>223.602</v>
      </c>
      <c r="EH103" s="9">
        <v>311.37599999999998</v>
      </c>
      <c r="EI103" s="9">
        <v>93.418000000000006</v>
      </c>
      <c r="EJ103" s="9">
        <v>217.958</v>
      </c>
      <c r="EK103" s="9">
        <v>112.544</v>
      </c>
      <c r="EL103" s="9">
        <v>50.72</v>
      </c>
      <c r="EM103" s="9">
        <v>61.823999999999998</v>
      </c>
      <c r="EN103" s="9">
        <v>29.402000000000001</v>
      </c>
      <c r="EO103" s="9">
        <v>14.323</v>
      </c>
      <c r="EP103" s="9">
        <v>15.079000000000001</v>
      </c>
      <c r="EQ103" s="9">
        <v>9.3140000000000001</v>
      </c>
      <c r="ER103" s="9">
        <v>7.2960000000000003</v>
      </c>
      <c r="ES103" s="9">
        <v>2.0169999999999999</v>
      </c>
      <c r="ET103" s="9">
        <v>3.8849999999999998</v>
      </c>
      <c r="EU103" s="9">
        <v>3.0030000000000001</v>
      </c>
      <c r="EV103" s="9">
        <v>0.88200000000000001</v>
      </c>
      <c r="EW103" s="9">
        <v>5.4290000000000003</v>
      </c>
      <c r="EX103" s="9">
        <v>4.2930000000000001</v>
      </c>
      <c r="EY103" s="9">
        <v>1.1359999999999999</v>
      </c>
      <c r="EZ103" s="9">
        <v>20.088000000000001</v>
      </c>
      <c r="FA103" s="9">
        <v>7.0270000000000001</v>
      </c>
      <c r="FB103" s="9">
        <v>13.061</v>
      </c>
      <c r="FC103" s="9">
        <v>95.257999999999996</v>
      </c>
      <c r="FD103" s="9">
        <v>41.386000000000003</v>
      </c>
      <c r="FE103" s="9">
        <v>53.872</v>
      </c>
      <c r="FF103" s="9">
        <v>28.486000000000001</v>
      </c>
      <c r="FG103" s="9">
        <v>17.097999999999999</v>
      </c>
      <c r="FH103" s="9">
        <v>11.388</v>
      </c>
      <c r="FI103" s="9">
        <v>66.772000000000006</v>
      </c>
      <c r="FJ103" s="9">
        <v>24.288</v>
      </c>
      <c r="FK103" s="9">
        <v>42.484000000000002</v>
      </c>
      <c r="FL103" s="9">
        <v>35.771000000000001</v>
      </c>
      <c r="FM103" s="9">
        <v>23.042000000000002</v>
      </c>
      <c r="FN103" s="9">
        <v>12.728999999999999</v>
      </c>
      <c r="FO103" s="9">
        <v>76.772999999999996</v>
      </c>
      <c r="FP103" s="9">
        <v>27.678000000000001</v>
      </c>
      <c r="FQ103" s="9">
        <v>49.094999999999999</v>
      </c>
      <c r="FR103" s="9">
        <v>70.656999999999996</v>
      </c>
      <c r="FS103" s="9">
        <v>27.291</v>
      </c>
      <c r="FT103" s="9">
        <v>43.366</v>
      </c>
      <c r="FU103" s="9">
        <v>1508.9739999999999</v>
      </c>
      <c r="FV103" s="9">
        <v>800.44399999999996</v>
      </c>
      <c r="FW103" s="9">
        <v>708.53</v>
      </c>
      <c r="FX103" s="9">
        <v>1016.7910000000001</v>
      </c>
      <c r="FY103" s="9">
        <v>654.12099999999998</v>
      </c>
      <c r="FZ103" s="9">
        <v>362.67</v>
      </c>
      <c r="GA103" s="9">
        <v>492.18299999999999</v>
      </c>
      <c r="GB103" s="9">
        <v>146.32300000000001</v>
      </c>
      <c r="GC103" s="9">
        <v>345.85899999999998</v>
      </c>
      <c r="GD103" s="9">
        <v>172.01300000000001</v>
      </c>
      <c r="GE103" s="9">
        <v>83.867000000000004</v>
      </c>
      <c r="GF103" s="9">
        <v>88.146000000000001</v>
      </c>
      <c r="GG103" s="9">
        <v>38.356999999999999</v>
      </c>
      <c r="GH103" s="9">
        <v>18.376000000000001</v>
      </c>
      <c r="GI103" s="9">
        <v>19.981000000000002</v>
      </c>
      <c r="GJ103" s="9">
        <v>13.888999999999999</v>
      </c>
      <c r="GK103" s="9">
        <v>8.5239999999999991</v>
      </c>
      <c r="GL103" s="9">
        <v>5.3659999999999997</v>
      </c>
      <c r="GM103" s="9">
        <v>8.7509999999999994</v>
      </c>
      <c r="GN103" s="9">
        <v>4.4930000000000003</v>
      </c>
      <c r="GO103" s="9">
        <v>4.258</v>
      </c>
      <c r="GP103" s="9">
        <v>5.1390000000000002</v>
      </c>
      <c r="GQ103" s="9">
        <v>4.0309999999999997</v>
      </c>
      <c r="GR103" s="9">
        <v>1.1080000000000001</v>
      </c>
      <c r="GS103" s="9">
        <v>24.468</v>
      </c>
      <c r="GT103" s="9">
        <v>9.8520000000000003</v>
      </c>
      <c r="GU103" s="9">
        <v>14.616</v>
      </c>
      <c r="GV103" s="9">
        <v>148.15199999999999</v>
      </c>
      <c r="GW103" s="9">
        <v>72.450999999999993</v>
      </c>
      <c r="GX103" s="9">
        <v>75.700999999999993</v>
      </c>
      <c r="GY103" s="9">
        <v>53.374000000000002</v>
      </c>
      <c r="GZ103" s="9">
        <v>36.475999999999999</v>
      </c>
      <c r="HA103" s="9">
        <v>16.899000000000001</v>
      </c>
      <c r="HB103" s="9">
        <v>94.778000000000006</v>
      </c>
      <c r="HC103" s="9">
        <v>35.975000000000001</v>
      </c>
      <c r="HD103" s="9">
        <v>58.802</v>
      </c>
      <c r="HE103" s="9">
        <v>62.911000000000001</v>
      </c>
      <c r="HF103" s="9">
        <v>43.488999999999997</v>
      </c>
      <c r="HG103" s="9">
        <v>19.422000000000001</v>
      </c>
      <c r="HH103" s="9">
        <v>109.102</v>
      </c>
      <c r="HI103" s="9">
        <v>40.378</v>
      </c>
      <c r="HJ103" s="9">
        <v>68.724000000000004</v>
      </c>
      <c r="HK103" s="9">
        <v>103.52800000000001</v>
      </c>
      <c r="HL103" s="9">
        <v>40.468000000000004</v>
      </c>
      <c r="HM103" s="9">
        <v>63.06</v>
      </c>
      <c r="HN103" s="9">
        <v>282.65899999999999</v>
      </c>
      <c r="HO103" s="9">
        <v>148.29599999999999</v>
      </c>
      <c r="HP103" s="9">
        <v>134.363</v>
      </c>
      <c r="HQ103" s="9">
        <v>183.73699999999999</v>
      </c>
      <c r="HR103" s="9">
        <v>116.371</v>
      </c>
      <c r="HS103" s="9">
        <v>67.366</v>
      </c>
      <c r="HT103" s="9">
        <v>98.921999999999997</v>
      </c>
      <c r="HU103" s="9">
        <v>31.925999999999998</v>
      </c>
      <c r="HV103" s="9">
        <v>66.995999999999995</v>
      </c>
      <c r="HW103" s="9">
        <v>29.933</v>
      </c>
      <c r="HX103" s="9">
        <v>15.488</v>
      </c>
      <c r="HY103" s="9">
        <v>14.445</v>
      </c>
      <c r="HZ103" s="9">
        <v>5.3040000000000003</v>
      </c>
      <c r="IA103" s="9">
        <v>2.7919999999999998</v>
      </c>
      <c r="IB103" s="9">
        <v>2.512</v>
      </c>
      <c r="IC103" s="9">
        <v>2.17</v>
      </c>
      <c r="ID103" s="9">
        <v>1.704</v>
      </c>
      <c r="IE103" s="9">
        <v>0.46600000000000003</v>
      </c>
      <c r="IF103" s="9">
        <v>1.371</v>
      </c>
      <c r="IG103" s="9">
        <v>1.137</v>
      </c>
      <c r="IH103" s="9">
        <v>0.23400000000000001</v>
      </c>
      <c r="II103" s="9">
        <v>0.79900000000000004</v>
      </c>
      <c r="IJ103" s="9">
        <v>0.56699999999999995</v>
      </c>
      <c r="IK103" s="9">
        <v>0.23300000000000001</v>
      </c>
      <c r="IL103" s="9">
        <v>3.1339999999999999</v>
      </c>
      <c r="IM103" s="9">
        <v>1.0880000000000001</v>
      </c>
      <c r="IN103" s="9">
        <v>2.0459999999999998</v>
      </c>
      <c r="IO103" s="9">
        <v>26.459</v>
      </c>
      <c r="IP103" s="9">
        <v>13.34</v>
      </c>
      <c r="IQ103" s="9">
        <v>13.119</v>
      </c>
    </row>
    <row r="104" spans="1:251">
      <c r="A104" s="10">
        <v>44652</v>
      </c>
      <c r="B104" s="9">
        <v>1156.3689999999999</v>
      </c>
      <c r="C104" s="9">
        <v>1246.454</v>
      </c>
      <c r="D104" s="9">
        <v>414.59699999999998</v>
      </c>
      <c r="E104" s="9">
        <v>831.85699999999997</v>
      </c>
      <c r="F104" s="9">
        <v>455.25900000000001</v>
      </c>
      <c r="G104" s="9">
        <v>252.28</v>
      </c>
      <c r="H104" s="9">
        <v>202.97800000000001</v>
      </c>
      <c r="I104" s="9">
        <v>100.235</v>
      </c>
      <c r="J104" s="9">
        <v>53.875</v>
      </c>
      <c r="K104" s="9">
        <v>46.36</v>
      </c>
      <c r="L104" s="9">
        <v>32.93</v>
      </c>
      <c r="M104" s="9">
        <v>21.434999999999999</v>
      </c>
      <c r="N104" s="9">
        <v>11.494999999999999</v>
      </c>
      <c r="O104" s="9">
        <v>20.196000000000002</v>
      </c>
      <c r="P104" s="9">
        <v>13.930999999999999</v>
      </c>
      <c r="Q104" s="9">
        <v>6.2649999999999997</v>
      </c>
      <c r="R104" s="9">
        <v>12.734</v>
      </c>
      <c r="S104" s="9">
        <v>7.5039999999999996</v>
      </c>
      <c r="T104" s="9">
        <v>5.23</v>
      </c>
      <c r="U104" s="9">
        <v>67.305000000000007</v>
      </c>
      <c r="V104" s="9">
        <v>32.44</v>
      </c>
      <c r="W104" s="9">
        <v>34.865000000000002</v>
      </c>
      <c r="X104" s="9">
        <v>390.95100000000002</v>
      </c>
      <c r="Y104" s="9">
        <v>218.143</v>
      </c>
      <c r="Z104" s="9">
        <v>172.809</v>
      </c>
      <c r="AA104" s="9">
        <v>164.833</v>
      </c>
      <c r="AB104" s="9">
        <v>117.381</v>
      </c>
      <c r="AC104" s="9">
        <v>47.451999999999998</v>
      </c>
      <c r="AD104" s="9">
        <v>226.119</v>
      </c>
      <c r="AE104" s="9">
        <v>100.762</v>
      </c>
      <c r="AF104" s="9">
        <v>125.357</v>
      </c>
      <c r="AG104" s="9">
        <v>189.852</v>
      </c>
      <c r="AH104" s="9">
        <v>133.09800000000001</v>
      </c>
      <c r="AI104" s="9">
        <v>56.753999999999998</v>
      </c>
      <c r="AJ104" s="9">
        <v>265.40699999999998</v>
      </c>
      <c r="AK104" s="9">
        <v>119.182</v>
      </c>
      <c r="AL104" s="9">
        <v>146.22399999999999</v>
      </c>
      <c r="AM104" s="9">
        <v>246.315</v>
      </c>
      <c r="AN104" s="9">
        <v>114.693</v>
      </c>
      <c r="AO104" s="9">
        <v>131.62200000000001</v>
      </c>
      <c r="AP104" s="9">
        <v>3486.07</v>
      </c>
      <c r="AQ104" s="9">
        <v>1843.0050000000001</v>
      </c>
      <c r="AR104" s="9">
        <v>1643.0640000000001</v>
      </c>
      <c r="AS104" s="9">
        <v>2388.9340000000002</v>
      </c>
      <c r="AT104" s="9">
        <v>1490.89</v>
      </c>
      <c r="AU104" s="9">
        <v>898.04300000000001</v>
      </c>
      <c r="AV104" s="9">
        <v>1097.136</v>
      </c>
      <c r="AW104" s="9">
        <v>352.11500000000001</v>
      </c>
      <c r="AX104" s="9">
        <v>745.02099999999996</v>
      </c>
      <c r="AY104" s="9">
        <v>381.09</v>
      </c>
      <c r="AZ104" s="9">
        <v>211.244</v>
      </c>
      <c r="BA104" s="9">
        <v>169.846</v>
      </c>
      <c r="BB104" s="9">
        <v>84.515000000000001</v>
      </c>
      <c r="BC104" s="9">
        <v>51.296999999999997</v>
      </c>
      <c r="BD104" s="9">
        <v>33.218000000000004</v>
      </c>
      <c r="BE104" s="9">
        <v>32.231999999999999</v>
      </c>
      <c r="BF104" s="9">
        <v>23.753</v>
      </c>
      <c r="BG104" s="9">
        <v>8.4789999999999992</v>
      </c>
      <c r="BH104" s="9">
        <v>20.082000000000001</v>
      </c>
      <c r="BI104" s="9">
        <v>14.56</v>
      </c>
      <c r="BJ104" s="9">
        <v>5.5209999999999999</v>
      </c>
      <c r="BK104" s="9">
        <v>12.15</v>
      </c>
      <c r="BL104" s="9">
        <v>9.1929999999999996</v>
      </c>
      <c r="BM104" s="9">
        <v>2.9569999999999999</v>
      </c>
      <c r="BN104" s="9">
        <v>52.283000000000001</v>
      </c>
      <c r="BO104" s="9">
        <v>27.544</v>
      </c>
      <c r="BP104" s="9">
        <v>24.739000000000001</v>
      </c>
      <c r="BQ104" s="9">
        <v>328.21100000000001</v>
      </c>
      <c r="BR104" s="9">
        <v>178.90700000000001</v>
      </c>
      <c r="BS104" s="9">
        <v>149.304</v>
      </c>
      <c r="BT104" s="9">
        <v>130.97399999999999</v>
      </c>
      <c r="BU104" s="9">
        <v>97.512</v>
      </c>
      <c r="BV104" s="9">
        <v>33.462000000000003</v>
      </c>
      <c r="BW104" s="9">
        <v>197.23699999999999</v>
      </c>
      <c r="BX104" s="9">
        <v>81.394999999999996</v>
      </c>
      <c r="BY104" s="9">
        <v>115.842</v>
      </c>
      <c r="BZ104" s="9">
        <v>158.642</v>
      </c>
      <c r="CA104" s="9">
        <v>117.248</v>
      </c>
      <c r="CB104" s="9">
        <v>41.393999999999998</v>
      </c>
      <c r="CC104" s="9">
        <v>222.44800000000001</v>
      </c>
      <c r="CD104" s="9">
        <v>93.995999999999995</v>
      </c>
      <c r="CE104" s="9">
        <v>128.452</v>
      </c>
      <c r="CF104" s="9">
        <v>217.31899999999999</v>
      </c>
      <c r="CG104" s="9">
        <v>95.956000000000003</v>
      </c>
      <c r="CH104" s="9">
        <v>121.363</v>
      </c>
      <c r="CI104" s="9">
        <v>2734.7060000000001</v>
      </c>
      <c r="CJ104" s="9">
        <v>1416.441</v>
      </c>
      <c r="CK104" s="9">
        <v>1318.2650000000001</v>
      </c>
      <c r="CL104" s="9">
        <v>1915.231</v>
      </c>
      <c r="CM104" s="9">
        <v>1170.279</v>
      </c>
      <c r="CN104" s="9">
        <v>744.952</v>
      </c>
      <c r="CO104" s="9">
        <v>819.476</v>
      </c>
      <c r="CP104" s="9">
        <v>246.16300000000001</v>
      </c>
      <c r="CQ104" s="9">
        <v>573.31299999999999</v>
      </c>
      <c r="CR104" s="9">
        <v>309.56200000000001</v>
      </c>
      <c r="CS104" s="9">
        <v>159.28200000000001</v>
      </c>
      <c r="CT104" s="9">
        <v>150.28100000000001</v>
      </c>
      <c r="CU104" s="9">
        <v>55.533999999999999</v>
      </c>
      <c r="CV104" s="9">
        <v>27.555</v>
      </c>
      <c r="CW104" s="9">
        <v>27.978999999999999</v>
      </c>
      <c r="CX104" s="9">
        <v>22.774000000000001</v>
      </c>
      <c r="CY104" s="9">
        <v>15.448</v>
      </c>
      <c r="CZ104" s="9">
        <v>7.3259999999999996</v>
      </c>
      <c r="DA104" s="9">
        <v>11.505000000000001</v>
      </c>
      <c r="DB104" s="9">
        <v>6.3540000000000001</v>
      </c>
      <c r="DC104" s="9">
        <v>5.1509999999999998</v>
      </c>
      <c r="DD104" s="9">
        <v>11.269</v>
      </c>
      <c r="DE104" s="9">
        <v>9.0939999999999994</v>
      </c>
      <c r="DF104" s="9">
        <v>2.1749999999999998</v>
      </c>
      <c r="DG104" s="9">
        <v>32.76</v>
      </c>
      <c r="DH104" s="9">
        <v>12.106999999999999</v>
      </c>
      <c r="DI104" s="9">
        <v>20.652999999999999</v>
      </c>
      <c r="DJ104" s="9">
        <v>276.32600000000002</v>
      </c>
      <c r="DK104" s="9">
        <v>141.613</v>
      </c>
      <c r="DL104" s="9">
        <v>134.71299999999999</v>
      </c>
      <c r="DM104" s="9">
        <v>106.90300000000001</v>
      </c>
      <c r="DN104" s="9">
        <v>77.069000000000003</v>
      </c>
      <c r="DO104" s="9">
        <v>29.832999999999998</v>
      </c>
      <c r="DP104" s="9">
        <v>169.423</v>
      </c>
      <c r="DQ104" s="9">
        <v>64.543000000000006</v>
      </c>
      <c r="DR104" s="9">
        <v>104.88</v>
      </c>
      <c r="DS104" s="9">
        <v>126.673</v>
      </c>
      <c r="DT104" s="9">
        <v>90.989000000000004</v>
      </c>
      <c r="DU104" s="9">
        <v>35.683999999999997</v>
      </c>
      <c r="DV104" s="9">
        <v>182.88900000000001</v>
      </c>
      <c r="DW104" s="9">
        <v>68.292000000000002</v>
      </c>
      <c r="DX104" s="9">
        <v>114.59699999999999</v>
      </c>
      <c r="DY104" s="9">
        <v>180.928</v>
      </c>
      <c r="DZ104" s="9">
        <v>70.897999999999996</v>
      </c>
      <c r="EA104" s="9">
        <v>110.03</v>
      </c>
      <c r="EB104" s="9">
        <v>910.42700000000002</v>
      </c>
      <c r="EC104" s="9">
        <v>473.12200000000001</v>
      </c>
      <c r="ED104" s="9">
        <v>437.30599999999998</v>
      </c>
      <c r="EE104" s="9">
        <v>597.46299999999997</v>
      </c>
      <c r="EF104" s="9">
        <v>380.30399999999997</v>
      </c>
      <c r="EG104" s="9">
        <v>217.15899999999999</v>
      </c>
      <c r="EH104" s="9">
        <v>312.964</v>
      </c>
      <c r="EI104" s="9">
        <v>92.816999999999993</v>
      </c>
      <c r="EJ104" s="9">
        <v>220.14699999999999</v>
      </c>
      <c r="EK104" s="9">
        <v>111.096</v>
      </c>
      <c r="EL104" s="9">
        <v>54.957000000000001</v>
      </c>
      <c r="EM104" s="9">
        <v>56.139000000000003</v>
      </c>
      <c r="EN104" s="9">
        <v>20.416</v>
      </c>
      <c r="EO104" s="9">
        <v>9.6839999999999993</v>
      </c>
      <c r="EP104" s="9">
        <v>10.733000000000001</v>
      </c>
      <c r="EQ104" s="9">
        <v>5.1849999999999996</v>
      </c>
      <c r="ER104" s="9">
        <v>4.2789999999999999</v>
      </c>
      <c r="ES104" s="9">
        <v>0.90600000000000003</v>
      </c>
      <c r="ET104" s="9">
        <v>2.016</v>
      </c>
      <c r="EU104" s="9">
        <v>1.7669999999999999</v>
      </c>
      <c r="EV104" s="9">
        <v>0.25</v>
      </c>
      <c r="EW104" s="9">
        <v>3.169</v>
      </c>
      <c r="EX104" s="9">
        <v>2.512</v>
      </c>
      <c r="EY104" s="9">
        <v>0.65600000000000003</v>
      </c>
      <c r="EZ104" s="9">
        <v>15.231</v>
      </c>
      <c r="FA104" s="9">
        <v>5.4050000000000002</v>
      </c>
      <c r="FB104" s="9">
        <v>9.827</v>
      </c>
      <c r="FC104" s="9">
        <v>100.05200000000001</v>
      </c>
      <c r="FD104" s="9">
        <v>49.463000000000001</v>
      </c>
      <c r="FE104" s="9">
        <v>50.59</v>
      </c>
      <c r="FF104" s="9">
        <v>31.927</v>
      </c>
      <c r="FG104" s="9">
        <v>22.43</v>
      </c>
      <c r="FH104" s="9">
        <v>9.4960000000000004</v>
      </c>
      <c r="FI104" s="9">
        <v>68.126000000000005</v>
      </c>
      <c r="FJ104" s="9">
        <v>27.032</v>
      </c>
      <c r="FK104" s="9">
        <v>41.093000000000004</v>
      </c>
      <c r="FL104" s="9">
        <v>35.389000000000003</v>
      </c>
      <c r="FM104" s="9">
        <v>24.986999999999998</v>
      </c>
      <c r="FN104" s="9">
        <v>10.401999999999999</v>
      </c>
      <c r="FO104" s="9">
        <v>75.706999999999994</v>
      </c>
      <c r="FP104" s="9">
        <v>29.971</v>
      </c>
      <c r="FQ104" s="9">
        <v>45.737000000000002</v>
      </c>
      <c r="FR104" s="9">
        <v>70.141999999999996</v>
      </c>
      <c r="FS104" s="9">
        <v>28.798999999999999</v>
      </c>
      <c r="FT104" s="9">
        <v>41.343000000000004</v>
      </c>
      <c r="FU104" s="9">
        <v>1515.652</v>
      </c>
      <c r="FV104" s="9">
        <v>806.94899999999996</v>
      </c>
      <c r="FW104" s="9">
        <v>708.70299999999997</v>
      </c>
      <c r="FX104" s="9">
        <v>1036.806</v>
      </c>
      <c r="FY104" s="9">
        <v>663.14400000000001</v>
      </c>
      <c r="FZ104" s="9">
        <v>373.66199999999998</v>
      </c>
      <c r="GA104" s="9">
        <v>478.84500000000003</v>
      </c>
      <c r="GB104" s="9">
        <v>143.80500000000001</v>
      </c>
      <c r="GC104" s="9">
        <v>335.04</v>
      </c>
      <c r="GD104" s="9">
        <v>176.934</v>
      </c>
      <c r="GE104" s="9">
        <v>88.866</v>
      </c>
      <c r="GF104" s="9">
        <v>88.067999999999998</v>
      </c>
      <c r="GG104" s="9">
        <v>33.438000000000002</v>
      </c>
      <c r="GH104" s="9">
        <v>17.524999999999999</v>
      </c>
      <c r="GI104" s="9">
        <v>15.913</v>
      </c>
      <c r="GJ104" s="9">
        <v>14.912000000000001</v>
      </c>
      <c r="GK104" s="9">
        <v>9.8330000000000002</v>
      </c>
      <c r="GL104" s="9">
        <v>5.0789999999999997</v>
      </c>
      <c r="GM104" s="9">
        <v>8.1199999999999992</v>
      </c>
      <c r="GN104" s="9">
        <v>4.6980000000000004</v>
      </c>
      <c r="GO104" s="9">
        <v>3.423</v>
      </c>
      <c r="GP104" s="9">
        <v>6.7919999999999998</v>
      </c>
      <c r="GQ104" s="9">
        <v>5.1349999999999998</v>
      </c>
      <c r="GR104" s="9">
        <v>1.657</v>
      </c>
      <c r="GS104" s="9">
        <v>18.526</v>
      </c>
      <c r="GT104" s="9">
        <v>7.6920000000000002</v>
      </c>
      <c r="GU104" s="9">
        <v>10.834</v>
      </c>
      <c r="GV104" s="9">
        <v>157.35300000000001</v>
      </c>
      <c r="GW104" s="9">
        <v>78.566999999999993</v>
      </c>
      <c r="GX104" s="9">
        <v>78.786000000000001</v>
      </c>
      <c r="GY104" s="9">
        <v>66.046000000000006</v>
      </c>
      <c r="GZ104" s="9">
        <v>47.335999999999999</v>
      </c>
      <c r="HA104" s="9">
        <v>18.71</v>
      </c>
      <c r="HB104" s="9">
        <v>91.307000000000002</v>
      </c>
      <c r="HC104" s="9">
        <v>31.231000000000002</v>
      </c>
      <c r="HD104" s="9">
        <v>60.076000000000001</v>
      </c>
      <c r="HE104" s="9">
        <v>78.506</v>
      </c>
      <c r="HF104" s="9">
        <v>55.124000000000002</v>
      </c>
      <c r="HG104" s="9">
        <v>23.382000000000001</v>
      </c>
      <c r="HH104" s="9">
        <v>98.427999999999997</v>
      </c>
      <c r="HI104" s="9">
        <v>33.741999999999997</v>
      </c>
      <c r="HJ104" s="9">
        <v>64.686000000000007</v>
      </c>
      <c r="HK104" s="9">
        <v>99.427000000000007</v>
      </c>
      <c r="HL104" s="9">
        <v>35.927999999999997</v>
      </c>
      <c r="HM104" s="9">
        <v>63.499000000000002</v>
      </c>
      <c r="HN104" s="9">
        <v>281.649</v>
      </c>
      <c r="HO104" s="9">
        <v>148.239</v>
      </c>
      <c r="HP104" s="9">
        <v>133.41</v>
      </c>
      <c r="HQ104" s="9">
        <v>184.874</v>
      </c>
      <c r="HR104" s="9">
        <v>115.625</v>
      </c>
      <c r="HS104" s="9">
        <v>69.25</v>
      </c>
      <c r="HT104" s="9">
        <v>96.775000000000006</v>
      </c>
      <c r="HU104" s="9">
        <v>32.613999999999997</v>
      </c>
      <c r="HV104" s="9">
        <v>64.161000000000001</v>
      </c>
      <c r="HW104" s="9">
        <v>30.617000000000001</v>
      </c>
      <c r="HX104" s="9">
        <v>15.964</v>
      </c>
      <c r="HY104" s="9">
        <v>14.654</v>
      </c>
      <c r="HZ104" s="9">
        <v>4.8040000000000003</v>
      </c>
      <c r="IA104" s="9">
        <v>2.6459999999999999</v>
      </c>
      <c r="IB104" s="9">
        <v>2.1579999999999999</v>
      </c>
      <c r="IC104" s="9">
        <v>1.022</v>
      </c>
      <c r="ID104" s="9">
        <v>0.63100000000000001</v>
      </c>
      <c r="IE104" s="9">
        <v>0.39</v>
      </c>
      <c r="IF104" s="9">
        <v>1.022</v>
      </c>
      <c r="IG104" s="9">
        <v>0.63100000000000001</v>
      </c>
      <c r="IH104" s="9">
        <v>0.39</v>
      </c>
      <c r="II104" s="9">
        <v>0</v>
      </c>
      <c r="IJ104" s="9">
        <v>0</v>
      </c>
      <c r="IK104" s="9">
        <v>0</v>
      </c>
      <c r="IL104" s="9">
        <v>3.782</v>
      </c>
      <c r="IM104" s="9">
        <v>2.0139999999999998</v>
      </c>
      <c r="IN104" s="9">
        <v>1.7669999999999999</v>
      </c>
      <c r="IO104" s="9">
        <v>28.154</v>
      </c>
      <c r="IP104" s="9">
        <v>14.781000000000001</v>
      </c>
      <c r="IQ104" s="9">
        <v>13.372</v>
      </c>
    </row>
    <row r="105" spans="1:251">
      <c r="A105" s="10">
        <v>44682</v>
      </c>
      <c r="B105" s="9">
        <v>1175.385</v>
      </c>
      <c r="C105" s="9">
        <v>1241.8889999999999</v>
      </c>
      <c r="D105" s="9">
        <v>408.56900000000002</v>
      </c>
      <c r="E105" s="9">
        <v>833.32</v>
      </c>
      <c r="F105" s="9">
        <v>454.113</v>
      </c>
      <c r="G105" s="9">
        <v>252.381</v>
      </c>
      <c r="H105" s="9">
        <v>201.73099999999999</v>
      </c>
      <c r="I105" s="9">
        <v>101.68899999999999</v>
      </c>
      <c r="J105" s="9">
        <v>59.043999999999997</v>
      </c>
      <c r="K105" s="9">
        <v>42.645000000000003</v>
      </c>
      <c r="L105" s="9">
        <v>43.667999999999999</v>
      </c>
      <c r="M105" s="9">
        <v>31.356000000000002</v>
      </c>
      <c r="N105" s="9">
        <v>12.313000000000001</v>
      </c>
      <c r="O105" s="9">
        <v>27.907</v>
      </c>
      <c r="P105" s="9">
        <v>20.134</v>
      </c>
      <c r="Q105" s="9">
        <v>7.774</v>
      </c>
      <c r="R105" s="9">
        <v>15.760999999999999</v>
      </c>
      <c r="S105" s="9">
        <v>11.222</v>
      </c>
      <c r="T105" s="9">
        <v>4.5389999999999997</v>
      </c>
      <c r="U105" s="9">
        <v>58.021000000000001</v>
      </c>
      <c r="V105" s="9">
        <v>27.687999999999999</v>
      </c>
      <c r="W105" s="9">
        <v>30.332999999999998</v>
      </c>
      <c r="X105" s="9">
        <v>385.85399999999998</v>
      </c>
      <c r="Y105" s="9">
        <v>214.36199999999999</v>
      </c>
      <c r="Z105" s="9">
        <v>171.49199999999999</v>
      </c>
      <c r="AA105" s="9">
        <v>172.892</v>
      </c>
      <c r="AB105" s="9">
        <v>122.354</v>
      </c>
      <c r="AC105" s="9">
        <v>50.537999999999997</v>
      </c>
      <c r="AD105" s="9">
        <v>212.96199999999999</v>
      </c>
      <c r="AE105" s="9">
        <v>92.007999999999996</v>
      </c>
      <c r="AF105" s="9">
        <v>120.955</v>
      </c>
      <c r="AG105" s="9">
        <v>206.97399999999999</v>
      </c>
      <c r="AH105" s="9">
        <v>146.03100000000001</v>
      </c>
      <c r="AI105" s="9">
        <v>60.942999999999998</v>
      </c>
      <c r="AJ105" s="9">
        <v>247.13900000000001</v>
      </c>
      <c r="AK105" s="9">
        <v>106.35</v>
      </c>
      <c r="AL105" s="9">
        <v>140.78800000000001</v>
      </c>
      <c r="AM105" s="9">
        <v>240.869</v>
      </c>
      <c r="AN105" s="9">
        <v>112.14100000000001</v>
      </c>
      <c r="AO105" s="9">
        <v>128.72800000000001</v>
      </c>
      <c r="AP105" s="9">
        <v>3504.6019999999999</v>
      </c>
      <c r="AQ105" s="9">
        <v>1851.944</v>
      </c>
      <c r="AR105" s="9">
        <v>1652.6590000000001</v>
      </c>
      <c r="AS105" s="9">
        <v>2394.11</v>
      </c>
      <c r="AT105" s="9">
        <v>1485.2190000000001</v>
      </c>
      <c r="AU105" s="9">
        <v>908.89099999999996</v>
      </c>
      <c r="AV105" s="9">
        <v>1110.4929999999999</v>
      </c>
      <c r="AW105" s="9">
        <v>366.72500000000002</v>
      </c>
      <c r="AX105" s="9">
        <v>743.76800000000003</v>
      </c>
      <c r="AY105" s="9">
        <v>383.07600000000002</v>
      </c>
      <c r="AZ105" s="9">
        <v>217.02500000000001</v>
      </c>
      <c r="BA105" s="9">
        <v>166.05099999999999</v>
      </c>
      <c r="BB105" s="9">
        <v>90.328000000000003</v>
      </c>
      <c r="BC105" s="9">
        <v>55.984999999999999</v>
      </c>
      <c r="BD105" s="9">
        <v>34.343000000000004</v>
      </c>
      <c r="BE105" s="9">
        <v>29.541</v>
      </c>
      <c r="BF105" s="9">
        <v>23.649000000000001</v>
      </c>
      <c r="BG105" s="9">
        <v>5.8920000000000003</v>
      </c>
      <c r="BH105" s="9">
        <v>14.148999999999999</v>
      </c>
      <c r="BI105" s="9">
        <v>9.9</v>
      </c>
      <c r="BJ105" s="9">
        <v>4.2489999999999997</v>
      </c>
      <c r="BK105" s="9">
        <v>15.393000000000001</v>
      </c>
      <c r="BL105" s="9">
        <v>13.749000000000001</v>
      </c>
      <c r="BM105" s="9">
        <v>1.6439999999999999</v>
      </c>
      <c r="BN105" s="9">
        <v>60.786999999999999</v>
      </c>
      <c r="BO105" s="9">
        <v>32.335999999999999</v>
      </c>
      <c r="BP105" s="9">
        <v>28.451000000000001</v>
      </c>
      <c r="BQ105" s="9">
        <v>327.59899999999999</v>
      </c>
      <c r="BR105" s="9">
        <v>182.661</v>
      </c>
      <c r="BS105" s="9">
        <v>144.93700000000001</v>
      </c>
      <c r="BT105" s="9">
        <v>137.22200000000001</v>
      </c>
      <c r="BU105" s="9">
        <v>104.28700000000001</v>
      </c>
      <c r="BV105" s="9">
        <v>32.935000000000002</v>
      </c>
      <c r="BW105" s="9">
        <v>190.376</v>
      </c>
      <c r="BX105" s="9">
        <v>78.373999999999995</v>
      </c>
      <c r="BY105" s="9">
        <v>112.002</v>
      </c>
      <c r="BZ105" s="9">
        <v>158.61199999999999</v>
      </c>
      <c r="CA105" s="9">
        <v>120.84699999999999</v>
      </c>
      <c r="CB105" s="9">
        <v>37.765000000000001</v>
      </c>
      <c r="CC105" s="9">
        <v>224.465</v>
      </c>
      <c r="CD105" s="9">
        <v>96.177999999999997</v>
      </c>
      <c r="CE105" s="9">
        <v>128.286</v>
      </c>
      <c r="CF105" s="9">
        <v>204.52500000000001</v>
      </c>
      <c r="CG105" s="9">
        <v>88.274000000000001</v>
      </c>
      <c r="CH105" s="9">
        <v>116.251</v>
      </c>
      <c r="CI105" s="9">
        <v>2784.9549999999999</v>
      </c>
      <c r="CJ105" s="9">
        <v>1435.6189999999999</v>
      </c>
      <c r="CK105" s="9">
        <v>1349.336</v>
      </c>
      <c r="CL105" s="9">
        <v>1931.6849999999999</v>
      </c>
      <c r="CM105" s="9">
        <v>1167.692</v>
      </c>
      <c r="CN105" s="9">
        <v>763.99300000000005</v>
      </c>
      <c r="CO105" s="9">
        <v>853.27099999999996</v>
      </c>
      <c r="CP105" s="9">
        <v>267.92700000000002</v>
      </c>
      <c r="CQ105" s="9">
        <v>585.34299999999996</v>
      </c>
      <c r="CR105" s="9">
        <v>306.14999999999998</v>
      </c>
      <c r="CS105" s="9">
        <v>164.31800000000001</v>
      </c>
      <c r="CT105" s="9">
        <v>141.833</v>
      </c>
      <c r="CU105" s="9">
        <v>45.546999999999997</v>
      </c>
      <c r="CV105" s="9">
        <v>23.236999999999998</v>
      </c>
      <c r="CW105" s="9">
        <v>22.31</v>
      </c>
      <c r="CX105" s="9">
        <v>15.52</v>
      </c>
      <c r="CY105" s="9">
        <v>11.734</v>
      </c>
      <c r="CZ105" s="9">
        <v>3.786</v>
      </c>
      <c r="DA105" s="9">
        <v>10.587</v>
      </c>
      <c r="DB105" s="9">
        <v>7.3369999999999997</v>
      </c>
      <c r="DC105" s="9">
        <v>3.25</v>
      </c>
      <c r="DD105" s="9">
        <v>4.9329999999999998</v>
      </c>
      <c r="DE105" s="9">
        <v>4.3970000000000002</v>
      </c>
      <c r="DF105" s="9">
        <v>0.53600000000000003</v>
      </c>
      <c r="DG105" s="9">
        <v>30.027000000000001</v>
      </c>
      <c r="DH105" s="9">
        <v>11.503</v>
      </c>
      <c r="DI105" s="9">
        <v>18.524000000000001</v>
      </c>
      <c r="DJ105" s="9">
        <v>276.92500000000001</v>
      </c>
      <c r="DK105" s="9">
        <v>147.495</v>
      </c>
      <c r="DL105" s="9">
        <v>129.43</v>
      </c>
      <c r="DM105" s="9">
        <v>111.968</v>
      </c>
      <c r="DN105" s="9">
        <v>79.984999999999999</v>
      </c>
      <c r="DO105" s="9">
        <v>31.983000000000001</v>
      </c>
      <c r="DP105" s="9">
        <v>164.958</v>
      </c>
      <c r="DQ105" s="9">
        <v>67.510000000000005</v>
      </c>
      <c r="DR105" s="9">
        <v>97.447999999999993</v>
      </c>
      <c r="DS105" s="9">
        <v>124.438</v>
      </c>
      <c r="DT105" s="9">
        <v>89.753</v>
      </c>
      <c r="DU105" s="9">
        <v>34.685000000000002</v>
      </c>
      <c r="DV105" s="9">
        <v>181.71199999999999</v>
      </c>
      <c r="DW105" s="9">
        <v>74.563999999999993</v>
      </c>
      <c r="DX105" s="9">
        <v>107.148</v>
      </c>
      <c r="DY105" s="9">
        <v>175.54499999999999</v>
      </c>
      <c r="DZ105" s="9">
        <v>74.846999999999994</v>
      </c>
      <c r="EA105" s="9">
        <v>100.697</v>
      </c>
      <c r="EB105" s="9">
        <v>912.83799999999997</v>
      </c>
      <c r="EC105" s="9">
        <v>474.964</v>
      </c>
      <c r="ED105" s="9">
        <v>437.87400000000002</v>
      </c>
      <c r="EE105" s="9">
        <v>607.94500000000005</v>
      </c>
      <c r="EF105" s="9">
        <v>384.75299999999999</v>
      </c>
      <c r="EG105" s="9">
        <v>223.19200000000001</v>
      </c>
      <c r="EH105" s="9">
        <v>304.89299999999997</v>
      </c>
      <c r="EI105" s="9">
        <v>90.210999999999999</v>
      </c>
      <c r="EJ105" s="9">
        <v>214.68199999999999</v>
      </c>
      <c r="EK105" s="9">
        <v>109.837</v>
      </c>
      <c r="EL105" s="9">
        <v>57.655000000000001</v>
      </c>
      <c r="EM105" s="9">
        <v>52.182000000000002</v>
      </c>
      <c r="EN105" s="9">
        <v>22.349</v>
      </c>
      <c r="EO105" s="9">
        <v>12.428000000000001</v>
      </c>
      <c r="EP105" s="9">
        <v>9.9209999999999994</v>
      </c>
      <c r="EQ105" s="9">
        <v>8.5709999999999997</v>
      </c>
      <c r="ER105" s="9">
        <v>5.8769999999999998</v>
      </c>
      <c r="ES105" s="9">
        <v>2.6949999999999998</v>
      </c>
      <c r="ET105" s="9">
        <v>4.2770000000000001</v>
      </c>
      <c r="EU105" s="9">
        <v>2.9420000000000002</v>
      </c>
      <c r="EV105" s="9">
        <v>1.335</v>
      </c>
      <c r="EW105" s="9">
        <v>4.2939999999999996</v>
      </c>
      <c r="EX105" s="9">
        <v>2.9340000000000002</v>
      </c>
      <c r="EY105" s="9">
        <v>1.36</v>
      </c>
      <c r="EZ105" s="9">
        <v>13.776999999999999</v>
      </c>
      <c r="FA105" s="9">
        <v>6.5510000000000002</v>
      </c>
      <c r="FB105" s="9">
        <v>7.226</v>
      </c>
      <c r="FC105" s="9">
        <v>96.007999999999996</v>
      </c>
      <c r="FD105" s="9">
        <v>50.027000000000001</v>
      </c>
      <c r="FE105" s="9">
        <v>45.981000000000002</v>
      </c>
      <c r="FF105" s="9">
        <v>37.036000000000001</v>
      </c>
      <c r="FG105" s="9">
        <v>26.427</v>
      </c>
      <c r="FH105" s="9">
        <v>10.609</v>
      </c>
      <c r="FI105" s="9">
        <v>58.972000000000001</v>
      </c>
      <c r="FJ105" s="9">
        <v>23.6</v>
      </c>
      <c r="FK105" s="9">
        <v>35.372</v>
      </c>
      <c r="FL105" s="9">
        <v>43.54</v>
      </c>
      <c r="FM105" s="9">
        <v>30.741</v>
      </c>
      <c r="FN105" s="9">
        <v>12.798999999999999</v>
      </c>
      <c r="FO105" s="9">
        <v>66.296999999999997</v>
      </c>
      <c r="FP105" s="9">
        <v>26.914000000000001</v>
      </c>
      <c r="FQ105" s="9">
        <v>39.383000000000003</v>
      </c>
      <c r="FR105" s="9">
        <v>63.249000000000002</v>
      </c>
      <c r="FS105" s="9">
        <v>26.542000000000002</v>
      </c>
      <c r="FT105" s="9">
        <v>36.706000000000003</v>
      </c>
      <c r="FU105" s="9">
        <v>1525.3119999999999</v>
      </c>
      <c r="FV105" s="9">
        <v>818.70500000000004</v>
      </c>
      <c r="FW105" s="9">
        <v>706.60599999999999</v>
      </c>
      <c r="FX105" s="9">
        <v>1049.6510000000001</v>
      </c>
      <c r="FY105" s="9">
        <v>677.375</v>
      </c>
      <c r="FZ105" s="9">
        <v>372.27600000000001</v>
      </c>
      <c r="GA105" s="9">
        <v>475.661</v>
      </c>
      <c r="GB105" s="9">
        <v>141.33099999999999</v>
      </c>
      <c r="GC105" s="9">
        <v>334.33</v>
      </c>
      <c r="GD105" s="9">
        <v>159.26499999999999</v>
      </c>
      <c r="GE105" s="9">
        <v>81.677999999999997</v>
      </c>
      <c r="GF105" s="9">
        <v>77.587000000000003</v>
      </c>
      <c r="GG105" s="9">
        <v>33.081000000000003</v>
      </c>
      <c r="GH105" s="9">
        <v>18.166</v>
      </c>
      <c r="GI105" s="9">
        <v>14.914999999999999</v>
      </c>
      <c r="GJ105" s="9">
        <v>12.694000000000001</v>
      </c>
      <c r="GK105" s="9">
        <v>9.7330000000000005</v>
      </c>
      <c r="GL105" s="9">
        <v>2.9609999999999999</v>
      </c>
      <c r="GM105" s="9">
        <v>6.601</v>
      </c>
      <c r="GN105" s="9">
        <v>3.9870000000000001</v>
      </c>
      <c r="GO105" s="9">
        <v>2.6139999999999999</v>
      </c>
      <c r="GP105" s="9">
        <v>6.093</v>
      </c>
      <c r="GQ105" s="9">
        <v>5.7460000000000004</v>
      </c>
      <c r="GR105" s="9">
        <v>0.34699999999999998</v>
      </c>
      <c r="GS105" s="9">
        <v>20.387</v>
      </c>
      <c r="GT105" s="9">
        <v>8.4329999999999998</v>
      </c>
      <c r="GU105" s="9">
        <v>11.954000000000001</v>
      </c>
      <c r="GV105" s="9">
        <v>137.6</v>
      </c>
      <c r="GW105" s="9">
        <v>68.866</v>
      </c>
      <c r="GX105" s="9">
        <v>68.733999999999995</v>
      </c>
      <c r="GY105" s="9">
        <v>59.326000000000001</v>
      </c>
      <c r="GZ105" s="9">
        <v>41.7</v>
      </c>
      <c r="HA105" s="9">
        <v>17.626000000000001</v>
      </c>
      <c r="HB105" s="9">
        <v>78.274000000000001</v>
      </c>
      <c r="HC105" s="9">
        <v>27.166</v>
      </c>
      <c r="HD105" s="9">
        <v>51.107999999999997</v>
      </c>
      <c r="HE105" s="9">
        <v>70.180999999999997</v>
      </c>
      <c r="HF105" s="9">
        <v>49.954999999999998</v>
      </c>
      <c r="HG105" s="9">
        <v>20.225999999999999</v>
      </c>
      <c r="HH105" s="9">
        <v>89.084000000000003</v>
      </c>
      <c r="HI105" s="9">
        <v>31.724</v>
      </c>
      <c r="HJ105" s="9">
        <v>57.36</v>
      </c>
      <c r="HK105" s="9">
        <v>84.876000000000005</v>
      </c>
      <c r="HL105" s="9">
        <v>31.152999999999999</v>
      </c>
      <c r="HM105" s="9">
        <v>53.722000000000001</v>
      </c>
      <c r="HN105" s="9">
        <v>284.43200000000002</v>
      </c>
      <c r="HO105" s="9">
        <v>147.18299999999999</v>
      </c>
      <c r="HP105" s="9">
        <v>137.249</v>
      </c>
      <c r="HQ105" s="9">
        <v>181.06299999999999</v>
      </c>
      <c r="HR105" s="9">
        <v>113.711</v>
      </c>
      <c r="HS105" s="9">
        <v>67.352000000000004</v>
      </c>
      <c r="HT105" s="9">
        <v>103.369</v>
      </c>
      <c r="HU105" s="9">
        <v>33.472000000000001</v>
      </c>
      <c r="HV105" s="9">
        <v>69.897000000000006</v>
      </c>
      <c r="HW105" s="9">
        <v>31.021000000000001</v>
      </c>
      <c r="HX105" s="9">
        <v>16.088000000000001</v>
      </c>
      <c r="HY105" s="9">
        <v>14.933</v>
      </c>
      <c r="HZ105" s="9">
        <v>7.024</v>
      </c>
      <c r="IA105" s="9">
        <v>4.0279999999999996</v>
      </c>
      <c r="IB105" s="9">
        <v>2.996</v>
      </c>
      <c r="IC105" s="9">
        <v>2.4359999999999999</v>
      </c>
      <c r="ID105" s="9">
        <v>1.7090000000000001</v>
      </c>
      <c r="IE105" s="9">
        <v>0.72699999999999998</v>
      </c>
      <c r="IF105" s="9">
        <v>1.321</v>
      </c>
      <c r="IG105" s="9">
        <v>0.79400000000000004</v>
      </c>
      <c r="IH105" s="9">
        <v>0.52700000000000002</v>
      </c>
      <c r="II105" s="9">
        <v>1.115</v>
      </c>
      <c r="IJ105" s="9">
        <v>0.91500000000000004</v>
      </c>
      <c r="IK105" s="9">
        <v>0.2</v>
      </c>
      <c r="IL105" s="9">
        <v>4.5880000000000001</v>
      </c>
      <c r="IM105" s="9">
        <v>2.319</v>
      </c>
      <c r="IN105" s="9">
        <v>2.2690000000000001</v>
      </c>
      <c r="IO105" s="9">
        <v>26.23</v>
      </c>
      <c r="IP105" s="9">
        <v>13.115</v>
      </c>
      <c r="IQ105" s="9">
        <v>13.115</v>
      </c>
    </row>
    <row r="106" spans="1:251">
      <c r="A106" s="10">
        <v>44713</v>
      </c>
      <c r="B106" s="9">
        <v>1178.856</v>
      </c>
      <c r="C106" s="9">
        <v>1239.241</v>
      </c>
      <c r="D106" s="9">
        <v>397.13</v>
      </c>
      <c r="E106" s="9">
        <v>842.11099999999999</v>
      </c>
      <c r="F106" s="9">
        <v>472.04500000000002</v>
      </c>
      <c r="G106" s="9">
        <v>256.85899999999998</v>
      </c>
      <c r="H106" s="9">
        <v>215.18600000000001</v>
      </c>
      <c r="I106" s="9">
        <v>118.509</v>
      </c>
      <c r="J106" s="9">
        <v>67.305000000000007</v>
      </c>
      <c r="K106" s="9">
        <v>51.203000000000003</v>
      </c>
      <c r="L106" s="9">
        <v>54.445</v>
      </c>
      <c r="M106" s="9">
        <v>39.901000000000003</v>
      </c>
      <c r="N106" s="9">
        <v>14.545</v>
      </c>
      <c r="O106" s="9">
        <v>31.024999999999999</v>
      </c>
      <c r="P106" s="9">
        <v>24.602</v>
      </c>
      <c r="Q106" s="9">
        <v>6.423</v>
      </c>
      <c r="R106" s="9">
        <v>23.420999999999999</v>
      </c>
      <c r="S106" s="9">
        <v>15.298999999999999</v>
      </c>
      <c r="T106" s="9">
        <v>8.1219999999999999</v>
      </c>
      <c r="U106" s="9">
        <v>64.063000000000002</v>
      </c>
      <c r="V106" s="9">
        <v>27.405000000000001</v>
      </c>
      <c r="W106" s="9">
        <v>36.658000000000001</v>
      </c>
      <c r="X106" s="9">
        <v>402.08</v>
      </c>
      <c r="Y106" s="9">
        <v>217.48500000000001</v>
      </c>
      <c r="Z106" s="9">
        <v>184.595</v>
      </c>
      <c r="AA106" s="9">
        <v>172.55199999999999</v>
      </c>
      <c r="AB106" s="9">
        <v>128.90899999999999</v>
      </c>
      <c r="AC106" s="9">
        <v>43.643000000000001</v>
      </c>
      <c r="AD106" s="9">
        <v>229.52799999999999</v>
      </c>
      <c r="AE106" s="9">
        <v>88.576999999999998</v>
      </c>
      <c r="AF106" s="9">
        <v>140.952</v>
      </c>
      <c r="AG106" s="9">
        <v>208.96899999999999</v>
      </c>
      <c r="AH106" s="9">
        <v>153.81</v>
      </c>
      <c r="AI106" s="9">
        <v>55.158999999999999</v>
      </c>
      <c r="AJ106" s="9">
        <v>263.07499999999999</v>
      </c>
      <c r="AK106" s="9">
        <v>103.04900000000001</v>
      </c>
      <c r="AL106" s="9">
        <v>160.02699999999999</v>
      </c>
      <c r="AM106" s="9">
        <v>260.553</v>
      </c>
      <c r="AN106" s="9">
        <v>113.179</v>
      </c>
      <c r="AO106" s="9">
        <v>147.374</v>
      </c>
      <c r="AP106" s="9">
        <v>3527.23</v>
      </c>
      <c r="AQ106" s="9">
        <v>1861.8779999999999</v>
      </c>
      <c r="AR106" s="9">
        <v>1665.3520000000001</v>
      </c>
      <c r="AS106" s="9">
        <v>2427.9870000000001</v>
      </c>
      <c r="AT106" s="9">
        <v>1503.047</v>
      </c>
      <c r="AU106" s="9">
        <v>924.94</v>
      </c>
      <c r="AV106" s="9">
        <v>1099.2429999999999</v>
      </c>
      <c r="AW106" s="9">
        <v>358.83100000000002</v>
      </c>
      <c r="AX106" s="9">
        <v>740.41200000000003</v>
      </c>
      <c r="AY106" s="9">
        <v>383.12700000000001</v>
      </c>
      <c r="AZ106" s="9">
        <v>211.30099999999999</v>
      </c>
      <c r="BA106" s="9">
        <v>171.82599999999999</v>
      </c>
      <c r="BB106" s="9">
        <v>84.457999999999998</v>
      </c>
      <c r="BC106" s="9">
        <v>51.057000000000002</v>
      </c>
      <c r="BD106" s="9">
        <v>33.401000000000003</v>
      </c>
      <c r="BE106" s="9">
        <v>32.976999999999997</v>
      </c>
      <c r="BF106" s="9">
        <v>27.385000000000002</v>
      </c>
      <c r="BG106" s="9">
        <v>5.5919999999999996</v>
      </c>
      <c r="BH106" s="9">
        <v>19.893000000000001</v>
      </c>
      <c r="BI106" s="9">
        <v>15.407</v>
      </c>
      <c r="BJ106" s="9">
        <v>4.4859999999999998</v>
      </c>
      <c r="BK106" s="9">
        <v>13.084</v>
      </c>
      <c r="BL106" s="9">
        <v>11.978</v>
      </c>
      <c r="BM106" s="9">
        <v>1.105</v>
      </c>
      <c r="BN106" s="9">
        <v>51.48</v>
      </c>
      <c r="BO106" s="9">
        <v>23.670999999999999</v>
      </c>
      <c r="BP106" s="9">
        <v>27.809000000000001</v>
      </c>
      <c r="BQ106" s="9">
        <v>330.37</v>
      </c>
      <c r="BR106" s="9">
        <v>180.917</v>
      </c>
      <c r="BS106" s="9">
        <v>149.453</v>
      </c>
      <c r="BT106" s="9">
        <v>132.98099999999999</v>
      </c>
      <c r="BU106" s="9">
        <v>97.921000000000006</v>
      </c>
      <c r="BV106" s="9">
        <v>35.06</v>
      </c>
      <c r="BW106" s="9">
        <v>197.38900000000001</v>
      </c>
      <c r="BX106" s="9">
        <v>82.995999999999995</v>
      </c>
      <c r="BY106" s="9">
        <v>114.393</v>
      </c>
      <c r="BZ106" s="9">
        <v>156.25700000000001</v>
      </c>
      <c r="CA106" s="9">
        <v>116.142</v>
      </c>
      <c r="CB106" s="9">
        <v>40.115000000000002</v>
      </c>
      <c r="CC106" s="9">
        <v>226.87</v>
      </c>
      <c r="CD106" s="9">
        <v>95.159000000000006</v>
      </c>
      <c r="CE106" s="9">
        <v>131.71100000000001</v>
      </c>
      <c r="CF106" s="9">
        <v>217.28200000000001</v>
      </c>
      <c r="CG106" s="9">
        <v>98.403000000000006</v>
      </c>
      <c r="CH106" s="9">
        <v>118.879</v>
      </c>
      <c r="CI106" s="9">
        <v>2796.2170000000001</v>
      </c>
      <c r="CJ106" s="9">
        <v>1431.5709999999999</v>
      </c>
      <c r="CK106" s="9">
        <v>1364.646</v>
      </c>
      <c r="CL106" s="9">
        <v>1921.8420000000001</v>
      </c>
      <c r="CM106" s="9">
        <v>1157.1600000000001</v>
      </c>
      <c r="CN106" s="9">
        <v>764.68200000000002</v>
      </c>
      <c r="CO106" s="9">
        <v>874.375</v>
      </c>
      <c r="CP106" s="9">
        <v>274.411</v>
      </c>
      <c r="CQ106" s="9">
        <v>599.96400000000006</v>
      </c>
      <c r="CR106" s="9">
        <v>320.459</v>
      </c>
      <c r="CS106" s="9">
        <v>170.55799999999999</v>
      </c>
      <c r="CT106" s="9">
        <v>149.90100000000001</v>
      </c>
      <c r="CU106" s="9">
        <v>58.223999999999997</v>
      </c>
      <c r="CV106" s="9">
        <v>32.356000000000002</v>
      </c>
      <c r="CW106" s="9">
        <v>25.867999999999999</v>
      </c>
      <c r="CX106" s="9">
        <v>23.401</v>
      </c>
      <c r="CY106" s="9">
        <v>19.042999999999999</v>
      </c>
      <c r="CZ106" s="9">
        <v>4.3579999999999997</v>
      </c>
      <c r="DA106" s="9">
        <v>12.109</v>
      </c>
      <c r="DB106" s="9">
        <v>9.7530000000000001</v>
      </c>
      <c r="DC106" s="9">
        <v>2.3570000000000002</v>
      </c>
      <c r="DD106" s="9">
        <v>11.292</v>
      </c>
      <c r="DE106" s="9">
        <v>9.2910000000000004</v>
      </c>
      <c r="DF106" s="9">
        <v>2.0009999999999999</v>
      </c>
      <c r="DG106" s="9">
        <v>34.823</v>
      </c>
      <c r="DH106" s="9">
        <v>13.311999999999999</v>
      </c>
      <c r="DI106" s="9">
        <v>21.510999999999999</v>
      </c>
      <c r="DJ106" s="9">
        <v>280.03199999999998</v>
      </c>
      <c r="DK106" s="9">
        <v>148.41900000000001</v>
      </c>
      <c r="DL106" s="9">
        <v>131.614</v>
      </c>
      <c r="DM106" s="9">
        <v>112.021</v>
      </c>
      <c r="DN106" s="9">
        <v>77.132999999999996</v>
      </c>
      <c r="DO106" s="9">
        <v>34.889000000000003</v>
      </c>
      <c r="DP106" s="9">
        <v>168.011</v>
      </c>
      <c r="DQ106" s="9">
        <v>71.286000000000001</v>
      </c>
      <c r="DR106" s="9">
        <v>96.724999999999994</v>
      </c>
      <c r="DS106" s="9">
        <v>131.601</v>
      </c>
      <c r="DT106" s="9">
        <v>92.846000000000004</v>
      </c>
      <c r="DU106" s="9">
        <v>38.756</v>
      </c>
      <c r="DV106" s="9">
        <v>188.858</v>
      </c>
      <c r="DW106" s="9">
        <v>77.712000000000003</v>
      </c>
      <c r="DX106" s="9">
        <v>111.146</v>
      </c>
      <c r="DY106" s="9">
        <v>180.12</v>
      </c>
      <c r="DZ106" s="9">
        <v>81.037999999999997</v>
      </c>
      <c r="EA106" s="9">
        <v>99.081999999999994</v>
      </c>
      <c r="EB106" s="9">
        <v>914.65599999999995</v>
      </c>
      <c r="EC106" s="9">
        <v>469.91899999999998</v>
      </c>
      <c r="ED106" s="9">
        <v>444.73700000000002</v>
      </c>
      <c r="EE106" s="9">
        <v>606.23599999999999</v>
      </c>
      <c r="EF106" s="9">
        <v>379.89800000000002</v>
      </c>
      <c r="EG106" s="9">
        <v>226.33699999999999</v>
      </c>
      <c r="EH106" s="9">
        <v>308.42</v>
      </c>
      <c r="EI106" s="9">
        <v>90.02</v>
      </c>
      <c r="EJ106" s="9">
        <v>218.4</v>
      </c>
      <c r="EK106" s="9">
        <v>110.54900000000001</v>
      </c>
      <c r="EL106" s="9">
        <v>50.395000000000003</v>
      </c>
      <c r="EM106" s="9">
        <v>60.154000000000003</v>
      </c>
      <c r="EN106" s="9">
        <v>23.927</v>
      </c>
      <c r="EO106" s="9">
        <v>10.081</v>
      </c>
      <c r="EP106" s="9">
        <v>13.846</v>
      </c>
      <c r="EQ106" s="9">
        <v>8.7349999999999994</v>
      </c>
      <c r="ER106" s="9">
        <v>5.07</v>
      </c>
      <c r="ES106" s="9">
        <v>3.665</v>
      </c>
      <c r="ET106" s="9">
        <v>3.2360000000000002</v>
      </c>
      <c r="EU106" s="9">
        <v>2.3290000000000002</v>
      </c>
      <c r="EV106" s="9">
        <v>0.90700000000000003</v>
      </c>
      <c r="EW106" s="9">
        <v>5.4989999999999997</v>
      </c>
      <c r="EX106" s="9">
        <v>2.7410000000000001</v>
      </c>
      <c r="EY106" s="9">
        <v>2.758</v>
      </c>
      <c r="EZ106" s="9">
        <v>15.192</v>
      </c>
      <c r="FA106" s="9">
        <v>5.0110000000000001</v>
      </c>
      <c r="FB106" s="9">
        <v>10.180999999999999</v>
      </c>
      <c r="FC106" s="9">
        <v>96.25</v>
      </c>
      <c r="FD106" s="9">
        <v>43.582999999999998</v>
      </c>
      <c r="FE106" s="9">
        <v>52.667000000000002</v>
      </c>
      <c r="FF106" s="9">
        <v>33.149000000000001</v>
      </c>
      <c r="FG106" s="9">
        <v>20.542999999999999</v>
      </c>
      <c r="FH106" s="9">
        <v>12.606</v>
      </c>
      <c r="FI106" s="9">
        <v>63.100999999999999</v>
      </c>
      <c r="FJ106" s="9">
        <v>23.04</v>
      </c>
      <c r="FK106" s="9">
        <v>40.061</v>
      </c>
      <c r="FL106" s="9">
        <v>40.765000000000001</v>
      </c>
      <c r="FM106" s="9">
        <v>24.765999999999998</v>
      </c>
      <c r="FN106" s="9">
        <v>15.999000000000001</v>
      </c>
      <c r="FO106" s="9">
        <v>69.784000000000006</v>
      </c>
      <c r="FP106" s="9">
        <v>25.629000000000001</v>
      </c>
      <c r="FQ106" s="9">
        <v>44.155000000000001</v>
      </c>
      <c r="FR106" s="9">
        <v>66.337000000000003</v>
      </c>
      <c r="FS106" s="9">
        <v>25.369</v>
      </c>
      <c r="FT106" s="9">
        <v>40.968000000000004</v>
      </c>
      <c r="FU106" s="9">
        <v>1515.453</v>
      </c>
      <c r="FV106" s="9">
        <v>814.97500000000002</v>
      </c>
      <c r="FW106" s="9">
        <v>700.47799999999995</v>
      </c>
      <c r="FX106" s="9">
        <v>1044.933</v>
      </c>
      <c r="FY106" s="9">
        <v>677.05799999999999</v>
      </c>
      <c r="FZ106" s="9">
        <v>367.875</v>
      </c>
      <c r="GA106" s="9">
        <v>470.52</v>
      </c>
      <c r="GB106" s="9">
        <v>137.917</v>
      </c>
      <c r="GC106" s="9">
        <v>332.60300000000001</v>
      </c>
      <c r="GD106" s="9">
        <v>155.96299999999999</v>
      </c>
      <c r="GE106" s="9">
        <v>75.745000000000005</v>
      </c>
      <c r="GF106" s="9">
        <v>80.218999999999994</v>
      </c>
      <c r="GG106" s="9">
        <v>40.152000000000001</v>
      </c>
      <c r="GH106" s="9">
        <v>20.207999999999998</v>
      </c>
      <c r="GI106" s="9">
        <v>19.943999999999999</v>
      </c>
      <c r="GJ106" s="9">
        <v>18.042999999999999</v>
      </c>
      <c r="GK106" s="9">
        <v>12.625999999999999</v>
      </c>
      <c r="GL106" s="9">
        <v>5.4169999999999998</v>
      </c>
      <c r="GM106" s="9">
        <v>11.613</v>
      </c>
      <c r="GN106" s="9">
        <v>7.39</v>
      </c>
      <c r="GO106" s="9">
        <v>4.2220000000000004</v>
      </c>
      <c r="GP106" s="9">
        <v>6.431</v>
      </c>
      <c r="GQ106" s="9">
        <v>5.2350000000000003</v>
      </c>
      <c r="GR106" s="9">
        <v>1.1950000000000001</v>
      </c>
      <c r="GS106" s="9">
        <v>22.109000000000002</v>
      </c>
      <c r="GT106" s="9">
        <v>7.5819999999999999</v>
      </c>
      <c r="GU106" s="9">
        <v>14.526999999999999</v>
      </c>
      <c r="GV106" s="9">
        <v>127.383</v>
      </c>
      <c r="GW106" s="9">
        <v>61.021000000000001</v>
      </c>
      <c r="GX106" s="9">
        <v>66.361000000000004</v>
      </c>
      <c r="GY106" s="9">
        <v>46.438000000000002</v>
      </c>
      <c r="GZ106" s="9">
        <v>34.143000000000001</v>
      </c>
      <c r="HA106" s="9">
        <v>12.295</v>
      </c>
      <c r="HB106" s="9">
        <v>80.944999999999993</v>
      </c>
      <c r="HC106" s="9">
        <v>26.878</v>
      </c>
      <c r="HD106" s="9">
        <v>54.067</v>
      </c>
      <c r="HE106" s="9">
        <v>61.68</v>
      </c>
      <c r="HF106" s="9">
        <v>44.679000000000002</v>
      </c>
      <c r="HG106" s="9">
        <v>17.001000000000001</v>
      </c>
      <c r="HH106" s="9">
        <v>94.283000000000001</v>
      </c>
      <c r="HI106" s="9">
        <v>31.065000000000001</v>
      </c>
      <c r="HJ106" s="9">
        <v>63.216999999999999</v>
      </c>
      <c r="HK106" s="9">
        <v>92.558000000000007</v>
      </c>
      <c r="HL106" s="9">
        <v>34.268999999999998</v>
      </c>
      <c r="HM106" s="9">
        <v>58.289000000000001</v>
      </c>
      <c r="HN106" s="9">
        <v>281.685</v>
      </c>
      <c r="HO106" s="9">
        <v>146.33199999999999</v>
      </c>
      <c r="HP106" s="9">
        <v>135.35300000000001</v>
      </c>
      <c r="HQ106" s="9">
        <v>180.90799999999999</v>
      </c>
      <c r="HR106" s="9">
        <v>115.512</v>
      </c>
      <c r="HS106" s="9">
        <v>65.396000000000001</v>
      </c>
      <c r="HT106" s="9">
        <v>100.777</v>
      </c>
      <c r="HU106" s="9">
        <v>30.82</v>
      </c>
      <c r="HV106" s="9">
        <v>69.956000000000003</v>
      </c>
      <c r="HW106" s="9">
        <v>35.164999999999999</v>
      </c>
      <c r="HX106" s="9">
        <v>15.808999999999999</v>
      </c>
      <c r="HY106" s="9">
        <v>19.356000000000002</v>
      </c>
      <c r="HZ106" s="9">
        <v>8.0039999999999996</v>
      </c>
      <c r="IA106" s="9">
        <v>3.2240000000000002</v>
      </c>
      <c r="IB106" s="9">
        <v>4.78</v>
      </c>
      <c r="IC106" s="9">
        <v>2.4180000000000001</v>
      </c>
      <c r="ID106" s="9">
        <v>1.5089999999999999</v>
      </c>
      <c r="IE106" s="9">
        <v>0.90800000000000003</v>
      </c>
      <c r="IF106" s="9">
        <v>1.355</v>
      </c>
      <c r="IG106" s="9">
        <v>0.68400000000000005</v>
      </c>
      <c r="IH106" s="9">
        <v>0.67100000000000004</v>
      </c>
      <c r="II106" s="9">
        <v>1.0620000000000001</v>
      </c>
      <c r="IJ106" s="9">
        <v>0.82499999999999996</v>
      </c>
      <c r="IK106" s="9">
        <v>0.23699999999999999</v>
      </c>
      <c r="IL106" s="9">
        <v>5.5860000000000003</v>
      </c>
      <c r="IM106" s="9">
        <v>1.7150000000000001</v>
      </c>
      <c r="IN106" s="9">
        <v>3.871</v>
      </c>
      <c r="IO106" s="9">
        <v>30.381</v>
      </c>
      <c r="IP106" s="9">
        <v>13.638999999999999</v>
      </c>
      <c r="IQ106" s="9">
        <v>16.742000000000001</v>
      </c>
    </row>
    <row r="107" spans="1:251">
      <c r="A107" s="10">
        <v>44743</v>
      </c>
      <c r="B107" s="9">
        <v>1171.3</v>
      </c>
      <c r="C107" s="9">
        <v>1269.7760000000001</v>
      </c>
      <c r="D107" s="9">
        <v>427.54199999999997</v>
      </c>
      <c r="E107" s="9">
        <v>842.23400000000004</v>
      </c>
      <c r="F107" s="9">
        <v>488.84300000000002</v>
      </c>
      <c r="G107" s="9">
        <v>274.37900000000002</v>
      </c>
      <c r="H107" s="9">
        <v>214.464</v>
      </c>
      <c r="I107" s="9">
        <v>101.764</v>
      </c>
      <c r="J107" s="9">
        <v>54.219000000000001</v>
      </c>
      <c r="K107" s="9">
        <v>47.543999999999997</v>
      </c>
      <c r="L107" s="9">
        <v>38.719000000000001</v>
      </c>
      <c r="M107" s="9">
        <v>26.911000000000001</v>
      </c>
      <c r="N107" s="9">
        <v>11.808</v>
      </c>
      <c r="O107" s="9">
        <v>25.475000000000001</v>
      </c>
      <c r="P107" s="9">
        <v>16.974</v>
      </c>
      <c r="Q107" s="9">
        <v>8.5009999999999994</v>
      </c>
      <c r="R107" s="9">
        <v>13.244</v>
      </c>
      <c r="S107" s="9">
        <v>9.9369999999999994</v>
      </c>
      <c r="T107" s="9">
        <v>3.3069999999999999</v>
      </c>
      <c r="U107" s="9">
        <v>63.045000000000002</v>
      </c>
      <c r="V107" s="9">
        <v>27.308</v>
      </c>
      <c r="W107" s="9">
        <v>35.735999999999997</v>
      </c>
      <c r="X107" s="9">
        <v>419.15699999999998</v>
      </c>
      <c r="Y107" s="9">
        <v>235.30799999999999</v>
      </c>
      <c r="Z107" s="9">
        <v>183.84899999999999</v>
      </c>
      <c r="AA107" s="9">
        <v>179.71199999999999</v>
      </c>
      <c r="AB107" s="9">
        <v>135.45099999999999</v>
      </c>
      <c r="AC107" s="9">
        <v>44.261000000000003</v>
      </c>
      <c r="AD107" s="9">
        <v>239.44499999999999</v>
      </c>
      <c r="AE107" s="9">
        <v>99.856999999999999</v>
      </c>
      <c r="AF107" s="9">
        <v>139.58799999999999</v>
      </c>
      <c r="AG107" s="9">
        <v>211.43600000000001</v>
      </c>
      <c r="AH107" s="9">
        <v>155.36699999999999</v>
      </c>
      <c r="AI107" s="9">
        <v>56.069000000000003</v>
      </c>
      <c r="AJ107" s="9">
        <v>277.40800000000002</v>
      </c>
      <c r="AK107" s="9">
        <v>119.012</v>
      </c>
      <c r="AL107" s="9">
        <v>158.39500000000001</v>
      </c>
      <c r="AM107" s="9">
        <v>264.92</v>
      </c>
      <c r="AN107" s="9">
        <v>116.83199999999999</v>
      </c>
      <c r="AO107" s="9">
        <v>148.089</v>
      </c>
      <c r="AP107" s="9">
        <v>3505.24</v>
      </c>
      <c r="AQ107" s="9">
        <v>1847.643</v>
      </c>
      <c r="AR107" s="9">
        <v>1657.598</v>
      </c>
      <c r="AS107" s="9">
        <v>2430.4859999999999</v>
      </c>
      <c r="AT107" s="9">
        <v>1497.079</v>
      </c>
      <c r="AU107" s="9">
        <v>933.40599999999995</v>
      </c>
      <c r="AV107" s="9">
        <v>1074.7550000000001</v>
      </c>
      <c r="AW107" s="9">
        <v>350.56299999999999</v>
      </c>
      <c r="AX107" s="9">
        <v>724.19200000000001</v>
      </c>
      <c r="AY107" s="9">
        <v>380.22800000000001</v>
      </c>
      <c r="AZ107" s="9">
        <v>203.77799999999999</v>
      </c>
      <c r="BA107" s="9">
        <v>176.45</v>
      </c>
      <c r="BB107" s="9">
        <v>93.475999999999999</v>
      </c>
      <c r="BC107" s="9">
        <v>50.238999999999997</v>
      </c>
      <c r="BD107" s="9">
        <v>43.238</v>
      </c>
      <c r="BE107" s="9">
        <v>33.427</v>
      </c>
      <c r="BF107" s="9">
        <v>24.231000000000002</v>
      </c>
      <c r="BG107" s="9">
        <v>9.1959999999999997</v>
      </c>
      <c r="BH107" s="9">
        <v>20.309000000000001</v>
      </c>
      <c r="BI107" s="9">
        <v>13.356999999999999</v>
      </c>
      <c r="BJ107" s="9">
        <v>6.9530000000000003</v>
      </c>
      <c r="BK107" s="9">
        <v>13.118</v>
      </c>
      <c r="BL107" s="9">
        <v>10.874000000000001</v>
      </c>
      <c r="BM107" s="9">
        <v>2.2440000000000002</v>
      </c>
      <c r="BN107" s="9">
        <v>60.048999999999999</v>
      </c>
      <c r="BO107" s="9">
        <v>26.007999999999999</v>
      </c>
      <c r="BP107" s="9">
        <v>34.040999999999997</v>
      </c>
      <c r="BQ107" s="9">
        <v>324.92899999999997</v>
      </c>
      <c r="BR107" s="9">
        <v>173.239</v>
      </c>
      <c r="BS107" s="9">
        <v>151.69</v>
      </c>
      <c r="BT107" s="9">
        <v>137.94399999999999</v>
      </c>
      <c r="BU107" s="9">
        <v>99.591999999999999</v>
      </c>
      <c r="BV107" s="9">
        <v>38.351999999999997</v>
      </c>
      <c r="BW107" s="9">
        <v>186.98400000000001</v>
      </c>
      <c r="BX107" s="9">
        <v>73.647000000000006</v>
      </c>
      <c r="BY107" s="9">
        <v>113.33799999999999</v>
      </c>
      <c r="BZ107" s="9">
        <v>163.405</v>
      </c>
      <c r="CA107" s="9">
        <v>117.568</v>
      </c>
      <c r="CB107" s="9">
        <v>45.837000000000003</v>
      </c>
      <c r="CC107" s="9">
        <v>216.82300000000001</v>
      </c>
      <c r="CD107" s="9">
        <v>86.21</v>
      </c>
      <c r="CE107" s="9">
        <v>130.613</v>
      </c>
      <c r="CF107" s="9">
        <v>207.29400000000001</v>
      </c>
      <c r="CG107" s="9">
        <v>87.004000000000005</v>
      </c>
      <c r="CH107" s="9">
        <v>120.29</v>
      </c>
      <c r="CI107" s="9">
        <v>2794.7170000000001</v>
      </c>
      <c r="CJ107" s="9">
        <v>1428.414</v>
      </c>
      <c r="CK107" s="9">
        <v>1366.3030000000001</v>
      </c>
      <c r="CL107" s="9">
        <v>1926.4649999999999</v>
      </c>
      <c r="CM107" s="9">
        <v>1169.627</v>
      </c>
      <c r="CN107" s="9">
        <v>756.83799999999997</v>
      </c>
      <c r="CO107" s="9">
        <v>868.25300000000004</v>
      </c>
      <c r="CP107" s="9">
        <v>258.78699999999998</v>
      </c>
      <c r="CQ107" s="9">
        <v>609.46600000000001</v>
      </c>
      <c r="CR107" s="9">
        <v>334.44900000000001</v>
      </c>
      <c r="CS107" s="9">
        <v>177.62899999999999</v>
      </c>
      <c r="CT107" s="9">
        <v>156.82</v>
      </c>
      <c r="CU107" s="9">
        <v>51.728000000000002</v>
      </c>
      <c r="CV107" s="9">
        <v>27.965</v>
      </c>
      <c r="CW107" s="9">
        <v>23.763000000000002</v>
      </c>
      <c r="CX107" s="9">
        <v>23.574000000000002</v>
      </c>
      <c r="CY107" s="9">
        <v>16.306999999999999</v>
      </c>
      <c r="CZ107" s="9">
        <v>7.2670000000000003</v>
      </c>
      <c r="DA107" s="9">
        <v>17.193999999999999</v>
      </c>
      <c r="DB107" s="9">
        <v>12.239000000000001</v>
      </c>
      <c r="DC107" s="9">
        <v>4.9550000000000001</v>
      </c>
      <c r="DD107" s="9">
        <v>6.38</v>
      </c>
      <c r="DE107" s="9">
        <v>4.0679999999999996</v>
      </c>
      <c r="DF107" s="9">
        <v>2.3119999999999998</v>
      </c>
      <c r="DG107" s="9">
        <v>28.152999999999999</v>
      </c>
      <c r="DH107" s="9">
        <v>11.657999999999999</v>
      </c>
      <c r="DI107" s="9">
        <v>16.495000000000001</v>
      </c>
      <c r="DJ107" s="9">
        <v>299.14400000000001</v>
      </c>
      <c r="DK107" s="9">
        <v>157.80500000000001</v>
      </c>
      <c r="DL107" s="9">
        <v>141.339</v>
      </c>
      <c r="DM107" s="9">
        <v>126.923</v>
      </c>
      <c r="DN107" s="9">
        <v>93.85</v>
      </c>
      <c r="DO107" s="9">
        <v>33.073</v>
      </c>
      <c r="DP107" s="9">
        <v>172.221</v>
      </c>
      <c r="DQ107" s="9">
        <v>63.954999999999998</v>
      </c>
      <c r="DR107" s="9">
        <v>108.26600000000001</v>
      </c>
      <c r="DS107" s="9">
        <v>145.881</v>
      </c>
      <c r="DT107" s="9">
        <v>106.758</v>
      </c>
      <c r="DU107" s="9">
        <v>39.122999999999998</v>
      </c>
      <c r="DV107" s="9">
        <v>188.56899999999999</v>
      </c>
      <c r="DW107" s="9">
        <v>70.870999999999995</v>
      </c>
      <c r="DX107" s="9">
        <v>117.69799999999999</v>
      </c>
      <c r="DY107" s="9">
        <v>189.41499999999999</v>
      </c>
      <c r="DZ107" s="9">
        <v>76.194000000000003</v>
      </c>
      <c r="EA107" s="9">
        <v>113.22199999999999</v>
      </c>
      <c r="EB107" s="9">
        <v>910.23400000000004</v>
      </c>
      <c r="EC107" s="9">
        <v>470.51299999999998</v>
      </c>
      <c r="ED107" s="9">
        <v>439.721</v>
      </c>
      <c r="EE107" s="9">
        <v>602.94899999999996</v>
      </c>
      <c r="EF107" s="9">
        <v>380.61</v>
      </c>
      <c r="EG107" s="9">
        <v>222.34</v>
      </c>
      <c r="EH107" s="9">
        <v>307.28399999999999</v>
      </c>
      <c r="EI107" s="9">
        <v>89.903000000000006</v>
      </c>
      <c r="EJ107" s="9">
        <v>217.381</v>
      </c>
      <c r="EK107" s="9">
        <v>108.023</v>
      </c>
      <c r="EL107" s="9">
        <v>51.356999999999999</v>
      </c>
      <c r="EM107" s="9">
        <v>56.667000000000002</v>
      </c>
      <c r="EN107" s="9">
        <v>26.155999999999999</v>
      </c>
      <c r="EO107" s="9">
        <v>12.462999999999999</v>
      </c>
      <c r="EP107" s="9">
        <v>13.693</v>
      </c>
      <c r="EQ107" s="9">
        <v>8.6129999999999995</v>
      </c>
      <c r="ER107" s="9">
        <v>5.9020000000000001</v>
      </c>
      <c r="ES107" s="9">
        <v>2.7109999999999999</v>
      </c>
      <c r="ET107" s="9">
        <v>4.2569999999999997</v>
      </c>
      <c r="EU107" s="9">
        <v>2.1549999999999998</v>
      </c>
      <c r="EV107" s="9">
        <v>2.1030000000000002</v>
      </c>
      <c r="EW107" s="9">
        <v>4.3559999999999999</v>
      </c>
      <c r="EX107" s="9">
        <v>3.7469999999999999</v>
      </c>
      <c r="EY107" s="9">
        <v>0.60899999999999999</v>
      </c>
      <c r="EZ107" s="9">
        <v>17.542999999999999</v>
      </c>
      <c r="FA107" s="9">
        <v>6.5609999999999999</v>
      </c>
      <c r="FB107" s="9">
        <v>10.981999999999999</v>
      </c>
      <c r="FC107" s="9">
        <v>94.031000000000006</v>
      </c>
      <c r="FD107" s="9">
        <v>44.558999999999997</v>
      </c>
      <c r="FE107" s="9">
        <v>49.472000000000001</v>
      </c>
      <c r="FF107" s="9">
        <v>32.015999999999998</v>
      </c>
      <c r="FG107" s="9">
        <v>20.565000000000001</v>
      </c>
      <c r="FH107" s="9">
        <v>11.451000000000001</v>
      </c>
      <c r="FI107" s="9">
        <v>62.015999999999998</v>
      </c>
      <c r="FJ107" s="9">
        <v>23.994</v>
      </c>
      <c r="FK107" s="9">
        <v>38.021000000000001</v>
      </c>
      <c r="FL107" s="9">
        <v>37.942</v>
      </c>
      <c r="FM107" s="9">
        <v>24.686</v>
      </c>
      <c r="FN107" s="9">
        <v>13.256</v>
      </c>
      <c r="FO107" s="9">
        <v>70.081999999999994</v>
      </c>
      <c r="FP107" s="9">
        <v>26.670999999999999</v>
      </c>
      <c r="FQ107" s="9">
        <v>43.411000000000001</v>
      </c>
      <c r="FR107" s="9">
        <v>66.272999999999996</v>
      </c>
      <c r="FS107" s="9">
        <v>26.149000000000001</v>
      </c>
      <c r="FT107" s="9">
        <v>40.124000000000002</v>
      </c>
      <c r="FU107" s="9">
        <v>1521.7260000000001</v>
      </c>
      <c r="FV107" s="9">
        <v>823.48699999999997</v>
      </c>
      <c r="FW107" s="9">
        <v>698.23900000000003</v>
      </c>
      <c r="FX107" s="9">
        <v>1055.4349999999999</v>
      </c>
      <c r="FY107" s="9">
        <v>681.83</v>
      </c>
      <c r="FZ107" s="9">
        <v>373.60500000000002</v>
      </c>
      <c r="GA107" s="9">
        <v>466.291</v>
      </c>
      <c r="GB107" s="9">
        <v>141.65700000000001</v>
      </c>
      <c r="GC107" s="9">
        <v>324.63400000000001</v>
      </c>
      <c r="GD107" s="9">
        <v>149.10400000000001</v>
      </c>
      <c r="GE107" s="9">
        <v>78.352999999999994</v>
      </c>
      <c r="GF107" s="9">
        <v>70.751000000000005</v>
      </c>
      <c r="GG107" s="9">
        <v>35.079000000000001</v>
      </c>
      <c r="GH107" s="9">
        <v>19.282</v>
      </c>
      <c r="GI107" s="9">
        <v>15.795999999999999</v>
      </c>
      <c r="GJ107" s="9">
        <v>14.246</v>
      </c>
      <c r="GK107" s="9">
        <v>10.057</v>
      </c>
      <c r="GL107" s="9">
        <v>4.1890000000000001</v>
      </c>
      <c r="GM107" s="9">
        <v>8.0449999999999999</v>
      </c>
      <c r="GN107" s="9">
        <v>5.1219999999999999</v>
      </c>
      <c r="GO107" s="9">
        <v>2.923</v>
      </c>
      <c r="GP107" s="9">
        <v>6.2009999999999996</v>
      </c>
      <c r="GQ107" s="9">
        <v>4.9349999999999996</v>
      </c>
      <c r="GR107" s="9">
        <v>1.2669999999999999</v>
      </c>
      <c r="GS107" s="9">
        <v>20.832000000000001</v>
      </c>
      <c r="GT107" s="9">
        <v>9.2249999999999996</v>
      </c>
      <c r="GU107" s="9">
        <v>11.606999999999999</v>
      </c>
      <c r="GV107" s="9">
        <v>126.128</v>
      </c>
      <c r="GW107" s="9">
        <v>66.438999999999993</v>
      </c>
      <c r="GX107" s="9">
        <v>59.689</v>
      </c>
      <c r="GY107" s="9">
        <v>48.591999999999999</v>
      </c>
      <c r="GZ107" s="9">
        <v>33.377000000000002</v>
      </c>
      <c r="HA107" s="9">
        <v>15.214</v>
      </c>
      <c r="HB107" s="9">
        <v>77.537000000000006</v>
      </c>
      <c r="HC107" s="9">
        <v>33.061999999999998</v>
      </c>
      <c r="HD107" s="9">
        <v>44.475000000000001</v>
      </c>
      <c r="HE107" s="9">
        <v>60.588999999999999</v>
      </c>
      <c r="HF107" s="9">
        <v>41.901000000000003</v>
      </c>
      <c r="HG107" s="9">
        <v>18.687999999999999</v>
      </c>
      <c r="HH107" s="9">
        <v>88.515000000000001</v>
      </c>
      <c r="HI107" s="9">
        <v>36.451999999999998</v>
      </c>
      <c r="HJ107" s="9">
        <v>52.063000000000002</v>
      </c>
      <c r="HK107" s="9">
        <v>85.581999999999994</v>
      </c>
      <c r="HL107" s="9">
        <v>38.185000000000002</v>
      </c>
      <c r="HM107" s="9">
        <v>47.396999999999998</v>
      </c>
      <c r="HN107" s="9">
        <v>281.053</v>
      </c>
      <c r="HO107" s="9">
        <v>145.25</v>
      </c>
      <c r="HP107" s="9">
        <v>135.804</v>
      </c>
      <c r="HQ107" s="9">
        <v>181.51</v>
      </c>
      <c r="HR107" s="9">
        <v>115.667</v>
      </c>
      <c r="HS107" s="9">
        <v>65.843000000000004</v>
      </c>
      <c r="HT107" s="9">
        <v>99.543999999999997</v>
      </c>
      <c r="HU107" s="9">
        <v>29.582999999999998</v>
      </c>
      <c r="HV107" s="9">
        <v>69.959999999999994</v>
      </c>
      <c r="HW107" s="9">
        <v>33.287999999999997</v>
      </c>
      <c r="HX107" s="9">
        <v>17.199000000000002</v>
      </c>
      <c r="HY107" s="9">
        <v>16.088999999999999</v>
      </c>
      <c r="HZ107" s="9">
        <v>5.734</v>
      </c>
      <c r="IA107" s="9">
        <v>2.7389999999999999</v>
      </c>
      <c r="IB107" s="9">
        <v>2.996</v>
      </c>
      <c r="IC107" s="9">
        <v>1.5389999999999999</v>
      </c>
      <c r="ID107" s="9">
        <v>1.2869999999999999</v>
      </c>
      <c r="IE107" s="9">
        <v>0.253</v>
      </c>
      <c r="IF107" s="9">
        <v>0.69899999999999995</v>
      </c>
      <c r="IG107" s="9">
        <v>0.58799999999999997</v>
      </c>
      <c r="IH107" s="9">
        <v>0.111</v>
      </c>
      <c r="II107" s="9">
        <v>0.84</v>
      </c>
      <c r="IJ107" s="9">
        <v>0.69799999999999995</v>
      </c>
      <c r="IK107" s="9">
        <v>0.14199999999999999</v>
      </c>
      <c r="IL107" s="9">
        <v>4.1950000000000003</v>
      </c>
      <c r="IM107" s="9">
        <v>1.452</v>
      </c>
      <c r="IN107" s="9">
        <v>2.7429999999999999</v>
      </c>
      <c r="IO107" s="9">
        <v>29.452999999999999</v>
      </c>
      <c r="IP107" s="9">
        <v>15.355</v>
      </c>
      <c r="IQ107" s="9">
        <v>14.098000000000001</v>
      </c>
    </row>
    <row r="108" spans="1:251">
      <c r="A108" s="10">
        <v>44774</v>
      </c>
      <c r="B108" s="9">
        <v>1174.3630000000001</v>
      </c>
      <c r="C108" s="9">
        <v>1236.066</v>
      </c>
      <c r="D108" s="9">
        <v>399.29199999999997</v>
      </c>
      <c r="E108" s="9">
        <v>836.774</v>
      </c>
      <c r="F108" s="9">
        <v>437.43900000000002</v>
      </c>
      <c r="G108" s="9">
        <v>246.81700000000001</v>
      </c>
      <c r="H108" s="9">
        <v>190.62200000000001</v>
      </c>
      <c r="I108" s="9">
        <v>87.863</v>
      </c>
      <c r="J108" s="9">
        <v>51.429000000000002</v>
      </c>
      <c r="K108" s="9">
        <v>36.433999999999997</v>
      </c>
      <c r="L108" s="9">
        <v>39.945999999999998</v>
      </c>
      <c r="M108" s="9">
        <v>30.431000000000001</v>
      </c>
      <c r="N108" s="9">
        <v>9.5150000000000006</v>
      </c>
      <c r="O108" s="9">
        <v>22.835999999999999</v>
      </c>
      <c r="P108" s="9">
        <v>17.152000000000001</v>
      </c>
      <c r="Q108" s="9">
        <v>5.6840000000000002</v>
      </c>
      <c r="R108" s="9">
        <v>17.11</v>
      </c>
      <c r="S108" s="9">
        <v>13.279</v>
      </c>
      <c r="T108" s="9">
        <v>3.831</v>
      </c>
      <c r="U108" s="9">
        <v>47.917000000000002</v>
      </c>
      <c r="V108" s="9">
        <v>20.998000000000001</v>
      </c>
      <c r="W108" s="9">
        <v>26.919</v>
      </c>
      <c r="X108" s="9">
        <v>386.28</v>
      </c>
      <c r="Y108" s="9">
        <v>216.04400000000001</v>
      </c>
      <c r="Z108" s="9">
        <v>170.23599999999999</v>
      </c>
      <c r="AA108" s="9">
        <v>163.52799999999999</v>
      </c>
      <c r="AB108" s="9">
        <v>123.934</v>
      </c>
      <c r="AC108" s="9">
        <v>39.594000000000001</v>
      </c>
      <c r="AD108" s="9">
        <v>222.75200000000001</v>
      </c>
      <c r="AE108" s="9">
        <v>92.11</v>
      </c>
      <c r="AF108" s="9">
        <v>130.642</v>
      </c>
      <c r="AG108" s="9">
        <v>193.28700000000001</v>
      </c>
      <c r="AH108" s="9">
        <v>145.34200000000001</v>
      </c>
      <c r="AI108" s="9">
        <v>47.945</v>
      </c>
      <c r="AJ108" s="9">
        <v>244.15199999999999</v>
      </c>
      <c r="AK108" s="9">
        <v>101.474</v>
      </c>
      <c r="AL108" s="9">
        <v>142.67699999999999</v>
      </c>
      <c r="AM108" s="9">
        <v>245.58799999999999</v>
      </c>
      <c r="AN108" s="9">
        <v>109.262</v>
      </c>
      <c r="AO108" s="9">
        <v>136.32599999999999</v>
      </c>
      <c r="AP108" s="9">
        <v>3494.616</v>
      </c>
      <c r="AQ108" s="9">
        <v>1835.441</v>
      </c>
      <c r="AR108" s="9">
        <v>1659.175</v>
      </c>
      <c r="AS108" s="9">
        <v>2393.4229999999998</v>
      </c>
      <c r="AT108" s="9">
        <v>1478.912</v>
      </c>
      <c r="AU108" s="9">
        <v>914.51099999999997</v>
      </c>
      <c r="AV108" s="9">
        <v>1101.193</v>
      </c>
      <c r="AW108" s="9">
        <v>356.52800000000002</v>
      </c>
      <c r="AX108" s="9">
        <v>744.66499999999996</v>
      </c>
      <c r="AY108" s="9">
        <v>390.75200000000001</v>
      </c>
      <c r="AZ108" s="9">
        <v>207.81</v>
      </c>
      <c r="BA108" s="9">
        <v>182.94200000000001</v>
      </c>
      <c r="BB108" s="9">
        <v>89.870999999999995</v>
      </c>
      <c r="BC108" s="9">
        <v>48.002000000000002</v>
      </c>
      <c r="BD108" s="9">
        <v>41.87</v>
      </c>
      <c r="BE108" s="9">
        <v>32.79</v>
      </c>
      <c r="BF108" s="9">
        <v>25.036999999999999</v>
      </c>
      <c r="BG108" s="9">
        <v>7.7539999999999996</v>
      </c>
      <c r="BH108" s="9">
        <v>18.655000000000001</v>
      </c>
      <c r="BI108" s="9">
        <v>13.539</v>
      </c>
      <c r="BJ108" s="9">
        <v>5.1159999999999997</v>
      </c>
      <c r="BK108" s="9">
        <v>14.135</v>
      </c>
      <c r="BL108" s="9">
        <v>11.497999999999999</v>
      </c>
      <c r="BM108" s="9">
        <v>2.637</v>
      </c>
      <c r="BN108" s="9">
        <v>57.081000000000003</v>
      </c>
      <c r="BO108" s="9">
        <v>22.965</v>
      </c>
      <c r="BP108" s="9">
        <v>34.116</v>
      </c>
      <c r="BQ108" s="9">
        <v>338.35399999999998</v>
      </c>
      <c r="BR108" s="9">
        <v>179.096</v>
      </c>
      <c r="BS108" s="9">
        <v>159.25800000000001</v>
      </c>
      <c r="BT108" s="9">
        <v>152.83199999999999</v>
      </c>
      <c r="BU108" s="9">
        <v>109.545</v>
      </c>
      <c r="BV108" s="9">
        <v>43.286999999999999</v>
      </c>
      <c r="BW108" s="9">
        <v>185.52099999999999</v>
      </c>
      <c r="BX108" s="9">
        <v>69.551000000000002</v>
      </c>
      <c r="BY108" s="9">
        <v>115.97</v>
      </c>
      <c r="BZ108" s="9">
        <v>175.34399999999999</v>
      </c>
      <c r="CA108" s="9">
        <v>126.523</v>
      </c>
      <c r="CB108" s="9">
        <v>48.820999999999998</v>
      </c>
      <c r="CC108" s="9">
        <v>215.40799999999999</v>
      </c>
      <c r="CD108" s="9">
        <v>81.287000000000006</v>
      </c>
      <c r="CE108" s="9">
        <v>134.12100000000001</v>
      </c>
      <c r="CF108" s="9">
        <v>204.17599999999999</v>
      </c>
      <c r="CG108" s="9">
        <v>83.09</v>
      </c>
      <c r="CH108" s="9">
        <v>121.087</v>
      </c>
      <c r="CI108" s="9">
        <v>2776.4859999999999</v>
      </c>
      <c r="CJ108" s="9">
        <v>1431.4269999999999</v>
      </c>
      <c r="CK108" s="9">
        <v>1345.058</v>
      </c>
      <c r="CL108" s="9">
        <v>1920.011</v>
      </c>
      <c r="CM108" s="9">
        <v>1158.6010000000001</v>
      </c>
      <c r="CN108" s="9">
        <v>761.40899999999999</v>
      </c>
      <c r="CO108" s="9">
        <v>856.47500000000002</v>
      </c>
      <c r="CP108" s="9">
        <v>272.82600000000002</v>
      </c>
      <c r="CQ108" s="9">
        <v>583.649</v>
      </c>
      <c r="CR108" s="9">
        <v>317.04700000000003</v>
      </c>
      <c r="CS108" s="9">
        <v>167.92599999999999</v>
      </c>
      <c r="CT108" s="9">
        <v>149.12100000000001</v>
      </c>
      <c r="CU108" s="9">
        <v>49.966999999999999</v>
      </c>
      <c r="CV108" s="9">
        <v>27.363</v>
      </c>
      <c r="CW108" s="9">
        <v>22.603999999999999</v>
      </c>
      <c r="CX108" s="9">
        <v>17.93</v>
      </c>
      <c r="CY108" s="9">
        <v>13.129</v>
      </c>
      <c r="CZ108" s="9">
        <v>4.8</v>
      </c>
      <c r="DA108" s="9">
        <v>12.609</v>
      </c>
      <c r="DB108" s="9">
        <v>8.5510000000000002</v>
      </c>
      <c r="DC108" s="9">
        <v>4.0579999999999998</v>
      </c>
      <c r="DD108" s="9">
        <v>5.3209999999999997</v>
      </c>
      <c r="DE108" s="9">
        <v>4.5780000000000003</v>
      </c>
      <c r="DF108" s="9">
        <v>0.74299999999999999</v>
      </c>
      <c r="DG108" s="9">
        <v>32.036999999999999</v>
      </c>
      <c r="DH108" s="9">
        <v>14.234</v>
      </c>
      <c r="DI108" s="9">
        <v>17.803999999999998</v>
      </c>
      <c r="DJ108" s="9">
        <v>289.904</v>
      </c>
      <c r="DK108" s="9">
        <v>153.40199999999999</v>
      </c>
      <c r="DL108" s="9">
        <v>136.50200000000001</v>
      </c>
      <c r="DM108" s="9">
        <v>122.096</v>
      </c>
      <c r="DN108" s="9">
        <v>90.143000000000001</v>
      </c>
      <c r="DO108" s="9">
        <v>31.952999999999999</v>
      </c>
      <c r="DP108" s="9">
        <v>167.80699999999999</v>
      </c>
      <c r="DQ108" s="9">
        <v>63.259</v>
      </c>
      <c r="DR108" s="9">
        <v>104.548</v>
      </c>
      <c r="DS108" s="9">
        <v>134.196</v>
      </c>
      <c r="DT108" s="9">
        <v>98.754999999999995</v>
      </c>
      <c r="DU108" s="9">
        <v>35.441000000000003</v>
      </c>
      <c r="DV108" s="9">
        <v>182.851</v>
      </c>
      <c r="DW108" s="9">
        <v>69.171000000000006</v>
      </c>
      <c r="DX108" s="9">
        <v>113.679</v>
      </c>
      <c r="DY108" s="9">
        <v>180.416</v>
      </c>
      <c r="DZ108" s="9">
        <v>71.81</v>
      </c>
      <c r="EA108" s="9">
        <v>108.60599999999999</v>
      </c>
      <c r="EB108" s="9">
        <v>916.48699999999997</v>
      </c>
      <c r="EC108" s="9">
        <v>473.63099999999997</v>
      </c>
      <c r="ED108" s="9">
        <v>442.85599999999999</v>
      </c>
      <c r="EE108" s="9">
        <v>597.39300000000003</v>
      </c>
      <c r="EF108" s="9">
        <v>378.834</v>
      </c>
      <c r="EG108" s="9">
        <v>218.559</v>
      </c>
      <c r="EH108" s="9">
        <v>319.09399999999999</v>
      </c>
      <c r="EI108" s="9">
        <v>94.796999999999997</v>
      </c>
      <c r="EJ108" s="9">
        <v>224.297</v>
      </c>
      <c r="EK108" s="9">
        <v>106.264</v>
      </c>
      <c r="EL108" s="9">
        <v>55.344999999999999</v>
      </c>
      <c r="EM108" s="9">
        <v>50.92</v>
      </c>
      <c r="EN108" s="9">
        <v>27.138999999999999</v>
      </c>
      <c r="EO108" s="9">
        <v>15.071999999999999</v>
      </c>
      <c r="EP108" s="9">
        <v>12.067</v>
      </c>
      <c r="EQ108" s="9">
        <v>9.1980000000000004</v>
      </c>
      <c r="ER108" s="9">
        <v>6.657</v>
      </c>
      <c r="ES108" s="9">
        <v>2.5409999999999999</v>
      </c>
      <c r="ET108" s="9">
        <v>5.65</v>
      </c>
      <c r="EU108" s="9">
        <v>4.4539999999999997</v>
      </c>
      <c r="EV108" s="9">
        <v>1.1950000000000001</v>
      </c>
      <c r="EW108" s="9">
        <v>3.548</v>
      </c>
      <c r="EX108" s="9">
        <v>2.2029999999999998</v>
      </c>
      <c r="EY108" s="9">
        <v>1.3460000000000001</v>
      </c>
      <c r="EZ108" s="9">
        <v>17.940999999999999</v>
      </c>
      <c r="FA108" s="9">
        <v>8.4160000000000004</v>
      </c>
      <c r="FB108" s="9">
        <v>9.5250000000000004</v>
      </c>
      <c r="FC108" s="9">
        <v>87.484999999999999</v>
      </c>
      <c r="FD108" s="9">
        <v>43.869</v>
      </c>
      <c r="FE108" s="9">
        <v>43.616</v>
      </c>
      <c r="FF108" s="9">
        <v>29.972999999999999</v>
      </c>
      <c r="FG108" s="9">
        <v>20.971</v>
      </c>
      <c r="FH108" s="9">
        <v>9.0020000000000007</v>
      </c>
      <c r="FI108" s="9">
        <v>57.512999999999998</v>
      </c>
      <c r="FJ108" s="9">
        <v>22.899000000000001</v>
      </c>
      <c r="FK108" s="9">
        <v>34.613999999999997</v>
      </c>
      <c r="FL108" s="9">
        <v>36.935000000000002</v>
      </c>
      <c r="FM108" s="9">
        <v>26.696000000000002</v>
      </c>
      <c r="FN108" s="9">
        <v>10.239000000000001</v>
      </c>
      <c r="FO108" s="9">
        <v>69.33</v>
      </c>
      <c r="FP108" s="9">
        <v>28.649000000000001</v>
      </c>
      <c r="FQ108" s="9">
        <v>40.680999999999997</v>
      </c>
      <c r="FR108" s="9">
        <v>63.161999999999999</v>
      </c>
      <c r="FS108" s="9">
        <v>27.353000000000002</v>
      </c>
      <c r="FT108" s="9">
        <v>35.81</v>
      </c>
      <c r="FU108" s="9">
        <v>1521.8510000000001</v>
      </c>
      <c r="FV108" s="9">
        <v>819.85299999999995</v>
      </c>
      <c r="FW108" s="9">
        <v>701.99800000000005</v>
      </c>
      <c r="FX108" s="9">
        <v>1043.8779999999999</v>
      </c>
      <c r="FY108" s="9">
        <v>669.84400000000005</v>
      </c>
      <c r="FZ108" s="9">
        <v>374.03399999999999</v>
      </c>
      <c r="GA108" s="9">
        <v>477.97300000000001</v>
      </c>
      <c r="GB108" s="9">
        <v>150.00899999999999</v>
      </c>
      <c r="GC108" s="9">
        <v>327.964</v>
      </c>
      <c r="GD108" s="9">
        <v>159.48099999999999</v>
      </c>
      <c r="GE108" s="9">
        <v>81.450999999999993</v>
      </c>
      <c r="GF108" s="9">
        <v>78.028999999999996</v>
      </c>
      <c r="GG108" s="9">
        <v>32.201999999999998</v>
      </c>
      <c r="GH108" s="9">
        <v>18.611999999999998</v>
      </c>
      <c r="GI108" s="9">
        <v>13.589</v>
      </c>
      <c r="GJ108" s="9">
        <v>11.922000000000001</v>
      </c>
      <c r="GK108" s="9">
        <v>7.8019999999999996</v>
      </c>
      <c r="GL108" s="9">
        <v>4.12</v>
      </c>
      <c r="GM108" s="9">
        <v>4.4029999999999996</v>
      </c>
      <c r="GN108" s="9">
        <v>3.0390000000000001</v>
      </c>
      <c r="GO108" s="9">
        <v>1.365</v>
      </c>
      <c r="GP108" s="9">
        <v>7.5190000000000001</v>
      </c>
      <c r="GQ108" s="9">
        <v>4.7640000000000002</v>
      </c>
      <c r="GR108" s="9">
        <v>2.7549999999999999</v>
      </c>
      <c r="GS108" s="9">
        <v>20.28</v>
      </c>
      <c r="GT108" s="9">
        <v>10.81</v>
      </c>
      <c r="GU108" s="9">
        <v>9.4700000000000006</v>
      </c>
      <c r="GV108" s="9">
        <v>137.44999999999999</v>
      </c>
      <c r="GW108" s="9">
        <v>67.903000000000006</v>
      </c>
      <c r="GX108" s="9">
        <v>69.546999999999997</v>
      </c>
      <c r="GY108" s="9">
        <v>50.344000000000001</v>
      </c>
      <c r="GZ108" s="9">
        <v>32.719000000000001</v>
      </c>
      <c r="HA108" s="9">
        <v>17.625</v>
      </c>
      <c r="HB108" s="9">
        <v>87.105999999999995</v>
      </c>
      <c r="HC108" s="9">
        <v>35.183999999999997</v>
      </c>
      <c r="HD108" s="9">
        <v>51.921999999999997</v>
      </c>
      <c r="HE108" s="9">
        <v>61.441000000000003</v>
      </c>
      <c r="HF108" s="9">
        <v>40.156999999999996</v>
      </c>
      <c r="HG108" s="9">
        <v>21.283999999999999</v>
      </c>
      <c r="HH108" s="9">
        <v>98.04</v>
      </c>
      <c r="HI108" s="9">
        <v>41.295000000000002</v>
      </c>
      <c r="HJ108" s="9">
        <v>56.744999999999997</v>
      </c>
      <c r="HK108" s="9">
        <v>91.509</v>
      </c>
      <c r="HL108" s="9">
        <v>38.222999999999999</v>
      </c>
      <c r="HM108" s="9">
        <v>53.286000000000001</v>
      </c>
      <c r="HN108" s="9">
        <v>279.21699999999998</v>
      </c>
      <c r="HO108" s="9">
        <v>143.31200000000001</v>
      </c>
      <c r="HP108" s="9">
        <v>135.904</v>
      </c>
      <c r="HQ108" s="9">
        <v>178.83699999999999</v>
      </c>
      <c r="HR108" s="9">
        <v>112.40900000000001</v>
      </c>
      <c r="HS108" s="9">
        <v>66.427999999999997</v>
      </c>
      <c r="HT108" s="9">
        <v>100.38</v>
      </c>
      <c r="HU108" s="9">
        <v>30.902999999999999</v>
      </c>
      <c r="HV108" s="9">
        <v>69.477000000000004</v>
      </c>
      <c r="HW108" s="9">
        <v>35.61</v>
      </c>
      <c r="HX108" s="9">
        <v>17.381</v>
      </c>
      <c r="HY108" s="9">
        <v>18.228999999999999</v>
      </c>
      <c r="HZ108" s="9">
        <v>5.5519999999999996</v>
      </c>
      <c r="IA108" s="9">
        <v>2.2970000000000002</v>
      </c>
      <c r="IB108" s="9">
        <v>3.2549999999999999</v>
      </c>
      <c r="IC108" s="9">
        <v>1.236</v>
      </c>
      <c r="ID108" s="9">
        <v>0.30599999999999999</v>
      </c>
      <c r="IE108" s="9">
        <v>0.93</v>
      </c>
      <c r="IF108" s="9">
        <v>1.073</v>
      </c>
      <c r="IG108" s="9">
        <v>0.14299999999999999</v>
      </c>
      <c r="IH108" s="9">
        <v>0.93</v>
      </c>
      <c r="II108" s="9">
        <v>0.16300000000000001</v>
      </c>
      <c r="IJ108" s="9">
        <v>0.16300000000000001</v>
      </c>
      <c r="IK108" s="9">
        <v>0</v>
      </c>
      <c r="IL108" s="9">
        <v>4.3159999999999998</v>
      </c>
      <c r="IM108" s="9">
        <v>1.9910000000000001</v>
      </c>
      <c r="IN108" s="9">
        <v>2.3250000000000002</v>
      </c>
      <c r="IO108" s="9">
        <v>32.725000000000001</v>
      </c>
      <c r="IP108" s="9">
        <v>16.116</v>
      </c>
      <c r="IQ108" s="9">
        <v>16.609000000000002</v>
      </c>
    </row>
    <row r="109" spans="1:251">
      <c r="A109" s="10">
        <v>44805</v>
      </c>
      <c r="B109" s="9">
        <v>1189.8969999999999</v>
      </c>
      <c r="C109" s="9">
        <v>1263.7629999999999</v>
      </c>
      <c r="D109" s="9">
        <v>426.47699999999998</v>
      </c>
      <c r="E109" s="9">
        <v>837.28599999999994</v>
      </c>
      <c r="F109" s="9">
        <v>442.62900000000002</v>
      </c>
      <c r="G109" s="9">
        <v>242.92500000000001</v>
      </c>
      <c r="H109" s="9">
        <v>199.70400000000001</v>
      </c>
      <c r="I109" s="9">
        <v>94.558999999999997</v>
      </c>
      <c r="J109" s="9">
        <v>53.334000000000003</v>
      </c>
      <c r="K109" s="9">
        <v>41.225000000000001</v>
      </c>
      <c r="L109" s="9">
        <v>41.316000000000003</v>
      </c>
      <c r="M109" s="9">
        <v>31.306999999999999</v>
      </c>
      <c r="N109" s="9">
        <v>10.009</v>
      </c>
      <c r="O109" s="9">
        <v>24.379000000000001</v>
      </c>
      <c r="P109" s="9">
        <v>17.686</v>
      </c>
      <c r="Q109" s="9">
        <v>6.6929999999999996</v>
      </c>
      <c r="R109" s="9">
        <v>16.936</v>
      </c>
      <c r="S109" s="9">
        <v>13.621</v>
      </c>
      <c r="T109" s="9">
        <v>3.3159999999999998</v>
      </c>
      <c r="U109" s="9">
        <v>53.243000000000002</v>
      </c>
      <c r="V109" s="9">
        <v>22.027000000000001</v>
      </c>
      <c r="W109" s="9">
        <v>31.216999999999999</v>
      </c>
      <c r="X109" s="9">
        <v>385.74400000000003</v>
      </c>
      <c r="Y109" s="9">
        <v>207.76599999999999</v>
      </c>
      <c r="Z109" s="9">
        <v>177.97800000000001</v>
      </c>
      <c r="AA109" s="9">
        <v>160.601</v>
      </c>
      <c r="AB109" s="9">
        <v>114.81399999999999</v>
      </c>
      <c r="AC109" s="9">
        <v>45.787999999999997</v>
      </c>
      <c r="AD109" s="9">
        <v>225.143</v>
      </c>
      <c r="AE109" s="9">
        <v>92.951999999999998</v>
      </c>
      <c r="AF109" s="9">
        <v>132.191</v>
      </c>
      <c r="AG109" s="9">
        <v>194.16</v>
      </c>
      <c r="AH109" s="9">
        <v>140.761</v>
      </c>
      <c r="AI109" s="9">
        <v>53.399000000000001</v>
      </c>
      <c r="AJ109" s="9">
        <v>248.46899999999999</v>
      </c>
      <c r="AK109" s="9">
        <v>102.164</v>
      </c>
      <c r="AL109" s="9">
        <v>146.30500000000001</v>
      </c>
      <c r="AM109" s="9">
        <v>249.52199999999999</v>
      </c>
      <c r="AN109" s="9">
        <v>110.639</v>
      </c>
      <c r="AO109" s="9">
        <v>138.88300000000001</v>
      </c>
      <c r="AP109" s="9">
        <v>3502.1970000000001</v>
      </c>
      <c r="AQ109" s="9">
        <v>1844.2470000000001</v>
      </c>
      <c r="AR109" s="9">
        <v>1657.9490000000001</v>
      </c>
      <c r="AS109" s="9">
        <v>2425.8809999999999</v>
      </c>
      <c r="AT109" s="9">
        <v>1491.2270000000001</v>
      </c>
      <c r="AU109" s="9">
        <v>934.65499999999997</v>
      </c>
      <c r="AV109" s="9">
        <v>1076.316</v>
      </c>
      <c r="AW109" s="9">
        <v>353.02100000000002</v>
      </c>
      <c r="AX109" s="9">
        <v>723.29499999999996</v>
      </c>
      <c r="AY109" s="9">
        <v>356.33100000000002</v>
      </c>
      <c r="AZ109" s="9">
        <v>188.72900000000001</v>
      </c>
      <c r="BA109" s="9">
        <v>167.602</v>
      </c>
      <c r="BB109" s="9">
        <v>74.739999999999995</v>
      </c>
      <c r="BC109" s="9">
        <v>45.264000000000003</v>
      </c>
      <c r="BD109" s="9">
        <v>29.475999999999999</v>
      </c>
      <c r="BE109" s="9">
        <v>26.256</v>
      </c>
      <c r="BF109" s="9">
        <v>20.498000000000001</v>
      </c>
      <c r="BG109" s="9">
        <v>5.758</v>
      </c>
      <c r="BH109" s="9">
        <v>16.263000000000002</v>
      </c>
      <c r="BI109" s="9">
        <v>14.273</v>
      </c>
      <c r="BJ109" s="9">
        <v>1.99</v>
      </c>
      <c r="BK109" s="9">
        <v>9.9930000000000003</v>
      </c>
      <c r="BL109" s="9">
        <v>6.2249999999999996</v>
      </c>
      <c r="BM109" s="9">
        <v>3.7679999999999998</v>
      </c>
      <c r="BN109" s="9">
        <v>48.484000000000002</v>
      </c>
      <c r="BO109" s="9">
        <v>24.765999999999998</v>
      </c>
      <c r="BP109" s="9">
        <v>23.719000000000001</v>
      </c>
      <c r="BQ109" s="9">
        <v>311.53699999999998</v>
      </c>
      <c r="BR109" s="9">
        <v>160.67599999999999</v>
      </c>
      <c r="BS109" s="9">
        <v>150.86000000000001</v>
      </c>
      <c r="BT109" s="9">
        <v>129.25299999999999</v>
      </c>
      <c r="BU109" s="9">
        <v>87.331000000000003</v>
      </c>
      <c r="BV109" s="9">
        <v>41.920999999999999</v>
      </c>
      <c r="BW109" s="9">
        <v>182.28399999999999</v>
      </c>
      <c r="BX109" s="9">
        <v>73.344999999999999</v>
      </c>
      <c r="BY109" s="9">
        <v>108.93899999999999</v>
      </c>
      <c r="BZ109" s="9">
        <v>149.32400000000001</v>
      </c>
      <c r="CA109" s="9">
        <v>103.12</v>
      </c>
      <c r="CB109" s="9">
        <v>46.204000000000001</v>
      </c>
      <c r="CC109" s="9">
        <v>207.00800000000001</v>
      </c>
      <c r="CD109" s="9">
        <v>85.61</v>
      </c>
      <c r="CE109" s="9">
        <v>121.398</v>
      </c>
      <c r="CF109" s="9">
        <v>198.547</v>
      </c>
      <c r="CG109" s="9">
        <v>87.617999999999995</v>
      </c>
      <c r="CH109" s="9">
        <v>110.929</v>
      </c>
      <c r="CI109" s="9">
        <v>2786.0459999999998</v>
      </c>
      <c r="CJ109" s="9">
        <v>1441.9290000000001</v>
      </c>
      <c r="CK109" s="9">
        <v>1344.117</v>
      </c>
      <c r="CL109" s="9">
        <v>1922.7470000000001</v>
      </c>
      <c r="CM109" s="9">
        <v>1167.2760000000001</v>
      </c>
      <c r="CN109" s="9">
        <v>755.47199999999998</v>
      </c>
      <c r="CO109" s="9">
        <v>863.29899999999998</v>
      </c>
      <c r="CP109" s="9">
        <v>274.65300000000002</v>
      </c>
      <c r="CQ109" s="9">
        <v>588.64599999999996</v>
      </c>
      <c r="CR109" s="9">
        <v>306.87099999999998</v>
      </c>
      <c r="CS109" s="9">
        <v>164.035</v>
      </c>
      <c r="CT109" s="9">
        <v>142.83600000000001</v>
      </c>
      <c r="CU109" s="9">
        <v>50.372999999999998</v>
      </c>
      <c r="CV109" s="9">
        <v>25.594000000000001</v>
      </c>
      <c r="CW109" s="9">
        <v>24.779</v>
      </c>
      <c r="CX109" s="9">
        <v>25.76</v>
      </c>
      <c r="CY109" s="9">
        <v>17.103000000000002</v>
      </c>
      <c r="CZ109" s="9">
        <v>8.657</v>
      </c>
      <c r="DA109" s="9">
        <v>14.352</v>
      </c>
      <c r="DB109" s="9">
        <v>8.6460000000000008</v>
      </c>
      <c r="DC109" s="9">
        <v>5.7060000000000004</v>
      </c>
      <c r="DD109" s="9">
        <v>11.407999999999999</v>
      </c>
      <c r="DE109" s="9">
        <v>8.4570000000000007</v>
      </c>
      <c r="DF109" s="9">
        <v>2.9510000000000001</v>
      </c>
      <c r="DG109" s="9">
        <v>24.613</v>
      </c>
      <c r="DH109" s="9">
        <v>8.4909999999999997</v>
      </c>
      <c r="DI109" s="9">
        <v>16.120999999999999</v>
      </c>
      <c r="DJ109" s="9">
        <v>274.048</v>
      </c>
      <c r="DK109" s="9">
        <v>145.614</v>
      </c>
      <c r="DL109" s="9">
        <v>128.434</v>
      </c>
      <c r="DM109" s="9">
        <v>110.777</v>
      </c>
      <c r="DN109" s="9">
        <v>81.224000000000004</v>
      </c>
      <c r="DO109" s="9">
        <v>29.552</v>
      </c>
      <c r="DP109" s="9">
        <v>163.27199999999999</v>
      </c>
      <c r="DQ109" s="9">
        <v>64.39</v>
      </c>
      <c r="DR109" s="9">
        <v>98.882000000000005</v>
      </c>
      <c r="DS109" s="9">
        <v>133.74299999999999</v>
      </c>
      <c r="DT109" s="9">
        <v>96.254999999999995</v>
      </c>
      <c r="DU109" s="9">
        <v>37.488999999999997</v>
      </c>
      <c r="DV109" s="9">
        <v>173.12700000000001</v>
      </c>
      <c r="DW109" s="9">
        <v>67.78</v>
      </c>
      <c r="DX109" s="9">
        <v>105.34699999999999</v>
      </c>
      <c r="DY109" s="9">
        <v>177.624</v>
      </c>
      <c r="DZ109" s="9">
        <v>73.034999999999997</v>
      </c>
      <c r="EA109" s="9">
        <v>104.58799999999999</v>
      </c>
      <c r="EB109" s="9">
        <v>913.01900000000001</v>
      </c>
      <c r="EC109" s="9">
        <v>481.35300000000001</v>
      </c>
      <c r="ED109" s="9">
        <v>431.666</v>
      </c>
      <c r="EE109" s="9">
        <v>598.37699999999995</v>
      </c>
      <c r="EF109" s="9">
        <v>383.84300000000002</v>
      </c>
      <c r="EG109" s="9">
        <v>214.53399999999999</v>
      </c>
      <c r="EH109" s="9">
        <v>314.642</v>
      </c>
      <c r="EI109" s="9">
        <v>97.51</v>
      </c>
      <c r="EJ109" s="9">
        <v>217.13200000000001</v>
      </c>
      <c r="EK109" s="9">
        <v>107.871</v>
      </c>
      <c r="EL109" s="9">
        <v>57.122999999999998</v>
      </c>
      <c r="EM109" s="9">
        <v>50.747999999999998</v>
      </c>
      <c r="EN109" s="9">
        <v>23.045000000000002</v>
      </c>
      <c r="EO109" s="9">
        <v>10.144</v>
      </c>
      <c r="EP109" s="9">
        <v>12.901</v>
      </c>
      <c r="EQ109" s="9">
        <v>7.532</v>
      </c>
      <c r="ER109" s="9">
        <v>5.1360000000000001</v>
      </c>
      <c r="ES109" s="9">
        <v>2.3959999999999999</v>
      </c>
      <c r="ET109" s="9">
        <v>3.4409999999999998</v>
      </c>
      <c r="EU109" s="9">
        <v>1.849</v>
      </c>
      <c r="EV109" s="9">
        <v>1.5920000000000001</v>
      </c>
      <c r="EW109" s="9">
        <v>4.0910000000000002</v>
      </c>
      <c r="EX109" s="9">
        <v>3.2869999999999999</v>
      </c>
      <c r="EY109" s="9">
        <v>0.80300000000000005</v>
      </c>
      <c r="EZ109" s="9">
        <v>15.513</v>
      </c>
      <c r="FA109" s="9">
        <v>5.008</v>
      </c>
      <c r="FB109" s="9">
        <v>10.506</v>
      </c>
      <c r="FC109" s="9">
        <v>92.652000000000001</v>
      </c>
      <c r="FD109" s="9">
        <v>49.962000000000003</v>
      </c>
      <c r="FE109" s="9">
        <v>42.69</v>
      </c>
      <c r="FF109" s="9">
        <v>32.997</v>
      </c>
      <c r="FG109" s="9">
        <v>22.943000000000001</v>
      </c>
      <c r="FH109" s="9">
        <v>10.054</v>
      </c>
      <c r="FI109" s="9">
        <v>59.655999999999999</v>
      </c>
      <c r="FJ109" s="9">
        <v>27.018999999999998</v>
      </c>
      <c r="FK109" s="9">
        <v>32.637</v>
      </c>
      <c r="FL109" s="9">
        <v>39.743000000000002</v>
      </c>
      <c r="FM109" s="9">
        <v>27.547000000000001</v>
      </c>
      <c r="FN109" s="9">
        <v>12.196</v>
      </c>
      <c r="FO109" s="9">
        <v>68.128</v>
      </c>
      <c r="FP109" s="9">
        <v>29.577000000000002</v>
      </c>
      <c r="FQ109" s="9">
        <v>38.552</v>
      </c>
      <c r="FR109" s="9">
        <v>63.097000000000001</v>
      </c>
      <c r="FS109" s="9">
        <v>28.867999999999999</v>
      </c>
      <c r="FT109" s="9">
        <v>34.228999999999999</v>
      </c>
      <c r="FU109" s="9">
        <v>1516.328</v>
      </c>
      <c r="FV109" s="9">
        <v>816.42600000000004</v>
      </c>
      <c r="FW109" s="9">
        <v>699.90300000000002</v>
      </c>
      <c r="FX109" s="9">
        <v>1048.02</v>
      </c>
      <c r="FY109" s="9">
        <v>671.96199999999999</v>
      </c>
      <c r="FZ109" s="9">
        <v>376.05799999999999</v>
      </c>
      <c r="GA109" s="9">
        <v>468.30799999999999</v>
      </c>
      <c r="GB109" s="9">
        <v>144.464</v>
      </c>
      <c r="GC109" s="9">
        <v>323.84399999999999</v>
      </c>
      <c r="GD109" s="9">
        <v>153.07499999999999</v>
      </c>
      <c r="GE109" s="9">
        <v>82.2</v>
      </c>
      <c r="GF109" s="9">
        <v>70.873999999999995</v>
      </c>
      <c r="GG109" s="9">
        <v>25.998999999999999</v>
      </c>
      <c r="GH109" s="9">
        <v>14.379</v>
      </c>
      <c r="GI109" s="9">
        <v>11.62</v>
      </c>
      <c r="GJ109" s="9">
        <v>8.8699999999999992</v>
      </c>
      <c r="GK109" s="9">
        <v>4.4029999999999996</v>
      </c>
      <c r="GL109" s="9">
        <v>4.4669999999999996</v>
      </c>
      <c r="GM109" s="9">
        <v>4.09</v>
      </c>
      <c r="GN109" s="9">
        <v>2.4569999999999999</v>
      </c>
      <c r="GO109" s="9">
        <v>1.633</v>
      </c>
      <c r="GP109" s="9">
        <v>4.78</v>
      </c>
      <c r="GQ109" s="9">
        <v>1.946</v>
      </c>
      <c r="GR109" s="9">
        <v>2.8340000000000001</v>
      </c>
      <c r="GS109" s="9">
        <v>17.129000000000001</v>
      </c>
      <c r="GT109" s="9">
        <v>9.9760000000000009</v>
      </c>
      <c r="GU109" s="9">
        <v>7.1529999999999996</v>
      </c>
      <c r="GV109" s="9">
        <v>139.41900000000001</v>
      </c>
      <c r="GW109" s="9">
        <v>74.3</v>
      </c>
      <c r="GX109" s="9">
        <v>65.119</v>
      </c>
      <c r="GY109" s="9">
        <v>53.485999999999997</v>
      </c>
      <c r="GZ109" s="9">
        <v>37.606999999999999</v>
      </c>
      <c r="HA109" s="9">
        <v>15.88</v>
      </c>
      <c r="HB109" s="9">
        <v>85.933000000000007</v>
      </c>
      <c r="HC109" s="9">
        <v>36.694000000000003</v>
      </c>
      <c r="HD109" s="9">
        <v>49.238999999999997</v>
      </c>
      <c r="HE109" s="9">
        <v>60.841999999999999</v>
      </c>
      <c r="HF109" s="9">
        <v>41.566000000000003</v>
      </c>
      <c r="HG109" s="9">
        <v>19.276</v>
      </c>
      <c r="HH109" s="9">
        <v>92.233000000000004</v>
      </c>
      <c r="HI109" s="9">
        <v>40.634</v>
      </c>
      <c r="HJ109" s="9">
        <v>51.597999999999999</v>
      </c>
      <c r="HK109" s="9">
        <v>90.022999999999996</v>
      </c>
      <c r="HL109" s="9">
        <v>39.15</v>
      </c>
      <c r="HM109" s="9">
        <v>50.872</v>
      </c>
      <c r="HN109" s="9">
        <v>284.01100000000002</v>
      </c>
      <c r="HO109" s="9">
        <v>146.73699999999999</v>
      </c>
      <c r="HP109" s="9">
        <v>137.274</v>
      </c>
      <c r="HQ109" s="9">
        <v>182.91499999999999</v>
      </c>
      <c r="HR109" s="9">
        <v>115.477</v>
      </c>
      <c r="HS109" s="9">
        <v>67.438000000000002</v>
      </c>
      <c r="HT109" s="9">
        <v>101.096</v>
      </c>
      <c r="HU109" s="9">
        <v>31.26</v>
      </c>
      <c r="HV109" s="9">
        <v>69.835999999999999</v>
      </c>
      <c r="HW109" s="9">
        <v>31.599</v>
      </c>
      <c r="HX109" s="9">
        <v>15.795999999999999</v>
      </c>
      <c r="HY109" s="9">
        <v>15.803000000000001</v>
      </c>
      <c r="HZ109" s="9">
        <v>6.7789999999999999</v>
      </c>
      <c r="IA109" s="9">
        <v>3.56</v>
      </c>
      <c r="IB109" s="9">
        <v>3.2189999999999999</v>
      </c>
      <c r="IC109" s="9">
        <v>2.4529999999999998</v>
      </c>
      <c r="ID109" s="9">
        <v>1.4390000000000001</v>
      </c>
      <c r="IE109" s="9">
        <v>1.014</v>
      </c>
      <c r="IF109" s="9">
        <v>1.2010000000000001</v>
      </c>
      <c r="IG109" s="9">
        <v>0.57899999999999996</v>
      </c>
      <c r="IH109" s="9">
        <v>0.622</v>
      </c>
      <c r="II109" s="9">
        <v>1.252</v>
      </c>
      <c r="IJ109" s="9">
        <v>0.86</v>
      </c>
      <c r="IK109" s="9">
        <v>0.39200000000000002</v>
      </c>
      <c r="IL109" s="9">
        <v>4.3259999999999996</v>
      </c>
      <c r="IM109" s="9">
        <v>2.121</v>
      </c>
      <c r="IN109" s="9">
        <v>2.2050000000000001</v>
      </c>
      <c r="IO109" s="9">
        <v>27.690999999999999</v>
      </c>
      <c r="IP109" s="9">
        <v>13.645</v>
      </c>
      <c r="IQ109" s="9">
        <v>14.045999999999999</v>
      </c>
    </row>
    <row r="110" spans="1:251">
      <c r="A110" s="10">
        <v>44835</v>
      </c>
      <c r="B110" s="9">
        <v>1197.4090000000001</v>
      </c>
      <c r="C110" s="9">
        <v>1254.2470000000001</v>
      </c>
      <c r="D110" s="9">
        <v>408.26499999999999</v>
      </c>
      <c r="E110" s="9">
        <v>845.98199999999997</v>
      </c>
      <c r="F110" s="9">
        <v>433.22300000000001</v>
      </c>
      <c r="G110" s="9">
        <v>234.815</v>
      </c>
      <c r="H110" s="9">
        <v>198.40899999999999</v>
      </c>
      <c r="I110" s="9">
        <v>70.95</v>
      </c>
      <c r="J110" s="9">
        <v>37.520000000000003</v>
      </c>
      <c r="K110" s="9">
        <v>33.43</v>
      </c>
      <c r="L110" s="9">
        <v>22.077000000000002</v>
      </c>
      <c r="M110" s="9">
        <v>15.506</v>
      </c>
      <c r="N110" s="9">
        <v>6.57</v>
      </c>
      <c r="O110" s="9">
        <v>16.596</v>
      </c>
      <c r="P110" s="9">
        <v>10.896000000000001</v>
      </c>
      <c r="Q110" s="9">
        <v>5.7</v>
      </c>
      <c r="R110" s="9">
        <v>5.4809999999999999</v>
      </c>
      <c r="S110" s="9">
        <v>4.6109999999999998</v>
      </c>
      <c r="T110" s="9">
        <v>0.87</v>
      </c>
      <c r="U110" s="9">
        <v>48.872999999999998</v>
      </c>
      <c r="V110" s="9">
        <v>22.013000000000002</v>
      </c>
      <c r="W110" s="9">
        <v>26.86</v>
      </c>
      <c r="X110" s="9">
        <v>392.75200000000001</v>
      </c>
      <c r="Y110" s="9">
        <v>214.654</v>
      </c>
      <c r="Z110" s="9">
        <v>178.09800000000001</v>
      </c>
      <c r="AA110" s="9">
        <v>170.04300000000001</v>
      </c>
      <c r="AB110" s="9">
        <v>122.879</v>
      </c>
      <c r="AC110" s="9">
        <v>47.164000000000001</v>
      </c>
      <c r="AD110" s="9">
        <v>222.709</v>
      </c>
      <c r="AE110" s="9">
        <v>91.775000000000006</v>
      </c>
      <c r="AF110" s="9">
        <v>130.93299999999999</v>
      </c>
      <c r="AG110" s="9">
        <v>185.30699999999999</v>
      </c>
      <c r="AH110" s="9">
        <v>133.166</v>
      </c>
      <c r="AI110" s="9">
        <v>52.140999999999998</v>
      </c>
      <c r="AJ110" s="9">
        <v>247.917</v>
      </c>
      <c r="AK110" s="9">
        <v>101.649</v>
      </c>
      <c r="AL110" s="9">
        <v>146.268</v>
      </c>
      <c r="AM110" s="9">
        <v>239.304</v>
      </c>
      <c r="AN110" s="9">
        <v>102.67100000000001</v>
      </c>
      <c r="AO110" s="9">
        <v>136.63300000000001</v>
      </c>
      <c r="AP110" s="9">
        <v>3507.634</v>
      </c>
      <c r="AQ110" s="9">
        <v>1849.845</v>
      </c>
      <c r="AR110" s="9">
        <v>1657.789</v>
      </c>
      <c r="AS110" s="9">
        <v>2429.4960000000001</v>
      </c>
      <c r="AT110" s="9">
        <v>1496.8810000000001</v>
      </c>
      <c r="AU110" s="9">
        <v>932.61500000000001</v>
      </c>
      <c r="AV110" s="9">
        <v>1078.1379999999999</v>
      </c>
      <c r="AW110" s="9">
        <v>352.964</v>
      </c>
      <c r="AX110" s="9">
        <v>725.17399999999998</v>
      </c>
      <c r="AY110" s="9">
        <v>384.35399999999998</v>
      </c>
      <c r="AZ110" s="9">
        <v>207.52799999999999</v>
      </c>
      <c r="BA110" s="9">
        <v>176.827</v>
      </c>
      <c r="BB110" s="9">
        <v>81.623999999999995</v>
      </c>
      <c r="BC110" s="9">
        <v>41.737000000000002</v>
      </c>
      <c r="BD110" s="9">
        <v>39.887</v>
      </c>
      <c r="BE110" s="9">
        <v>34.957000000000001</v>
      </c>
      <c r="BF110" s="9">
        <v>23.288</v>
      </c>
      <c r="BG110" s="9">
        <v>11.669</v>
      </c>
      <c r="BH110" s="9">
        <v>19.795999999999999</v>
      </c>
      <c r="BI110" s="9">
        <v>13.601000000000001</v>
      </c>
      <c r="BJ110" s="9">
        <v>6.1950000000000003</v>
      </c>
      <c r="BK110" s="9">
        <v>15.161</v>
      </c>
      <c r="BL110" s="9">
        <v>9.6869999999999994</v>
      </c>
      <c r="BM110" s="9">
        <v>5.4740000000000002</v>
      </c>
      <c r="BN110" s="9">
        <v>46.667000000000002</v>
      </c>
      <c r="BO110" s="9">
        <v>18.449000000000002</v>
      </c>
      <c r="BP110" s="9">
        <v>28.218</v>
      </c>
      <c r="BQ110" s="9">
        <v>328.35199999999998</v>
      </c>
      <c r="BR110" s="9">
        <v>179.34899999999999</v>
      </c>
      <c r="BS110" s="9">
        <v>149.00299999999999</v>
      </c>
      <c r="BT110" s="9">
        <v>143.364</v>
      </c>
      <c r="BU110" s="9">
        <v>103.83199999999999</v>
      </c>
      <c r="BV110" s="9">
        <v>39.530999999999999</v>
      </c>
      <c r="BW110" s="9">
        <v>184.988</v>
      </c>
      <c r="BX110" s="9">
        <v>75.516000000000005</v>
      </c>
      <c r="BY110" s="9">
        <v>109.47199999999999</v>
      </c>
      <c r="BZ110" s="9">
        <v>172.55</v>
      </c>
      <c r="CA110" s="9">
        <v>122.93600000000001</v>
      </c>
      <c r="CB110" s="9">
        <v>49.613999999999997</v>
      </c>
      <c r="CC110" s="9">
        <v>211.804</v>
      </c>
      <c r="CD110" s="9">
        <v>84.591999999999999</v>
      </c>
      <c r="CE110" s="9">
        <v>127.212</v>
      </c>
      <c r="CF110" s="9">
        <v>204.785</v>
      </c>
      <c r="CG110" s="9">
        <v>89.117000000000004</v>
      </c>
      <c r="CH110" s="9">
        <v>115.667</v>
      </c>
      <c r="CI110" s="9">
        <v>2788.181</v>
      </c>
      <c r="CJ110" s="9">
        <v>1443.9570000000001</v>
      </c>
      <c r="CK110" s="9">
        <v>1344.2239999999999</v>
      </c>
      <c r="CL110" s="9">
        <v>1923.692</v>
      </c>
      <c r="CM110" s="9">
        <v>1167.0840000000001</v>
      </c>
      <c r="CN110" s="9">
        <v>756.60799999999995</v>
      </c>
      <c r="CO110" s="9">
        <v>864.48900000000003</v>
      </c>
      <c r="CP110" s="9">
        <v>276.87299999999999</v>
      </c>
      <c r="CQ110" s="9">
        <v>587.61599999999999</v>
      </c>
      <c r="CR110" s="9">
        <v>315.05900000000003</v>
      </c>
      <c r="CS110" s="9">
        <v>169.447</v>
      </c>
      <c r="CT110" s="9">
        <v>145.61199999999999</v>
      </c>
      <c r="CU110" s="9">
        <v>51.085000000000001</v>
      </c>
      <c r="CV110" s="9">
        <v>28.242999999999999</v>
      </c>
      <c r="CW110" s="9">
        <v>22.843</v>
      </c>
      <c r="CX110" s="9">
        <v>20.425999999999998</v>
      </c>
      <c r="CY110" s="9">
        <v>14.189</v>
      </c>
      <c r="CZ110" s="9">
        <v>6.2370000000000001</v>
      </c>
      <c r="DA110" s="9">
        <v>13.19</v>
      </c>
      <c r="DB110" s="9">
        <v>8.0350000000000001</v>
      </c>
      <c r="DC110" s="9">
        <v>5.1550000000000002</v>
      </c>
      <c r="DD110" s="9">
        <v>7.2359999999999998</v>
      </c>
      <c r="DE110" s="9">
        <v>6.1529999999999996</v>
      </c>
      <c r="DF110" s="9">
        <v>1.083</v>
      </c>
      <c r="DG110" s="9">
        <v>30.658999999999999</v>
      </c>
      <c r="DH110" s="9">
        <v>14.054</v>
      </c>
      <c r="DI110" s="9">
        <v>16.606000000000002</v>
      </c>
      <c r="DJ110" s="9">
        <v>287.70400000000001</v>
      </c>
      <c r="DK110" s="9">
        <v>153.60499999999999</v>
      </c>
      <c r="DL110" s="9">
        <v>134.09899999999999</v>
      </c>
      <c r="DM110" s="9">
        <v>118.851</v>
      </c>
      <c r="DN110" s="9">
        <v>86.149000000000001</v>
      </c>
      <c r="DO110" s="9">
        <v>32.701999999999998</v>
      </c>
      <c r="DP110" s="9">
        <v>168.85300000000001</v>
      </c>
      <c r="DQ110" s="9">
        <v>67.456000000000003</v>
      </c>
      <c r="DR110" s="9">
        <v>101.39700000000001</v>
      </c>
      <c r="DS110" s="9">
        <v>132.946</v>
      </c>
      <c r="DT110" s="9">
        <v>96.405000000000001</v>
      </c>
      <c r="DU110" s="9">
        <v>36.540999999999997</v>
      </c>
      <c r="DV110" s="9">
        <v>182.113</v>
      </c>
      <c r="DW110" s="9">
        <v>73.042000000000002</v>
      </c>
      <c r="DX110" s="9">
        <v>109.071</v>
      </c>
      <c r="DY110" s="9">
        <v>182.04300000000001</v>
      </c>
      <c r="DZ110" s="9">
        <v>75.491</v>
      </c>
      <c r="EA110" s="9">
        <v>106.55200000000001</v>
      </c>
      <c r="EB110" s="9">
        <v>923.01199999999994</v>
      </c>
      <c r="EC110" s="9">
        <v>485.99</v>
      </c>
      <c r="ED110" s="9">
        <v>437.02199999999999</v>
      </c>
      <c r="EE110" s="9">
        <v>610.06799999999998</v>
      </c>
      <c r="EF110" s="9">
        <v>388.59300000000002</v>
      </c>
      <c r="EG110" s="9">
        <v>221.47499999999999</v>
      </c>
      <c r="EH110" s="9">
        <v>312.94400000000002</v>
      </c>
      <c r="EI110" s="9">
        <v>97.397000000000006</v>
      </c>
      <c r="EJ110" s="9">
        <v>215.547</v>
      </c>
      <c r="EK110" s="9">
        <v>97.822000000000003</v>
      </c>
      <c r="EL110" s="9">
        <v>47.981000000000002</v>
      </c>
      <c r="EM110" s="9">
        <v>49.84</v>
      </c>
      <c r="EN110" s="9">
        <v>20.498000000000001</v>
      </c>
      <c r="EO110" s="9">
        <v>9.0909999999999993</v>
      </c>
      <c r="EP110" s="9">
        <v>11.406000000000001</v>
      </c>
      <c r="EQ110" s="9">
        <v>5.7140000000000004</v>
      </c>
      <c r="ER110" s="9">
        <v>2.5529999999999999</v>
      </c>
      <c r="ES110" s="9">
        <v>3.1619999999999999</v>
      </c>
      <c r="ET110" s="9">
        <v>2.419</v>
      </c>
      <c r="EU110" s="9">
        <v>1.1259999999999999</v>
      </c>
      <c r="EV110" s="9">
        <v>1.294</v>
      </c>
      <c r="EW110" s="9">
        <v>3.2949999999999999</v>
      </c>
      <c r="EX110" s="9">
        <v>1.427</v>
      </c>
      <c r="EY110" s="9">
        <v>1.8680000000000001</v>
      </c>
      <c r="EZ110" s="9">
        <v>14.784000000000001</v>
      </c>
      <c r="FA110" s="9">
        <v>6.5389999999999997</v>
      </c>
      <c r="FB110" s="9">
        <v>8.2449999999999992</v>
      </c>
      <c r="FC110" s="9">
        <v>87.088999999999999</v>
      </c>
      <c r="FD110" s="9">
        <v>43.276000000000003</v>
      </c>
      <c r="FE110" s="9">
        <v>43.813000000000002</v>
      </c>
      <c r="FF110" s="9">
        <v>29.64</v>
      </c>
      <c r="FG110" s="9">
        <v>19.068000000000001</v>
      </c>
      <c r="FH110" s="9">
        <v>10.573</v>
      </c>
      <c r="FI110" s="9">
        <v>57.448999999999998</v>
      </c>
      <c r="FJ110" s="9">
        <v>24.207999999999998</v>
      </c>
      <c r="FK110" s="9">
        <v>33.24</v>
      </c>
      <c r="FL110" s="9">
        <v>33.966000000000001</v>
      </c>
      <c r="FM110" s="9">
        <v>21.013999999999999</v>
      </c>
      <c r="FN110" s="9">
        <v>12.952</v>
      </c>
      <c r="FO110" s="9">
        <v>63.856000000000002</v>
      </c>
      <c r="FP110" s="9">
        <v>26.968</v>
      </c>
      <c r="FQ110" s="9">
        <v>36.887999999999998</v>
      </c>
      <c r="FR110" s="9">
        <v>59.868000000000002</v>
      </c>
      <c r="FS110" s="9">
        <v>25.334</v>
      </c>
      <c r="FT110" s="9">
        <v>34.533999999999999</v>
      </c>
      <c r="FU110" s="9">
        <v>1513.098</v>
      </c>
      <c r="FV110" s="9">
        <v>815.78499999999997</v>
      </c>
      <c r="FW110" s="9">
        <v>697.31200000000001</v>
      </c>
      <c r="FX110" s="9">
        <v>1046.52</v>
      </c>
      <c r="FY110" s="9">
        <v>673.37599999999998</v>
      </c>
      <c r="FZ110" s="9">
        <v>373.14499999999998</v>
      </c>
      <c r="GA110" s="9">
        <v>466.57799999999997</v>
      </c>
      <c r="GB110" s="9">
        <v>142.41</v>
      </c>
      <c r="GC110" s="9">
        <v>324.16800000000001</v>
      </c>
      <c r="GD110" s="9">
        <v>164.34</v>
      </c>
      <c r="GE110" s="9">
        <v>86.55</v>
      </c>
      <c r="GF110" s="9">
        <v>77.790000000000006</v>
      </c>
      <c r="GG110" s="9">
        <v>30.667999999999999</v>
      </c>
      <c r="GH110" s="9">
        <v>14.108000000000001</v>
      </c>
      <c r="GI110" s="9">
        <v>16.561</v>
      </c>
      <c r="GJ110" s="9">
        <v>10.933</v>
      </c>
      <c r="GK110" s="9">
        <v>6.1719999999999997</v>
      </c>
      <c r="GL110" s="9">
        <v>4.7610000000000001</v>
      </c>
      <c r="GM110" s="9">
        <v>4.0229999999999997</v>
      </c>
      <c r="GN110" s="9">
        <v>1.91</v>
      </c>
      <c r="GO110" s="9">
        <v>2.113</v>
      </c>
      <c r="GP110" s="9">
        <v>6.91</v>
      </c>
      <c r="GQ110" s="9">
        <v>4.2619999999999996</v>
      </c>
      <c r="GR110" s="9">
        <v>2.6480000000000001</v>
      </c>
      <c r="GS110" s="9">
        <v>19.734999999999999</v>
      </c>
      <c r="GT110" s="9">
        <v>7.9359999999999999</v>
      </c>
      <c r="GU110" s="9">
        <v>11.798999999999999</v>
      </c>
      <c r="GV110" s="9">
        <v>144.928</v>
      </c>
      <c r="GW110" s="9">
        <v>78.709999999999994</v>
      </c>
      <c r="GX110" s="9">
        <v>66.218000000000004</v>
      </c>
      <c r="GY110" s="9">
        <v>63.975000000000001</v>
      </c>
      <c r="GZ110" s="9">
        <v>45.366</v>
      </c>
      <c r="HA110" s="9">
        <v>18.609000000000002</v>
      </c>
      <c r="HB110" s="9">
        <v>80.953000000000003</v>
      </c>
      <c r="HC110" s="9">
        <v>33.344000000000001</v>
      </c>
      <c r="HD110" s="9">
        <v>47.609000000000002</v>
      </c>
      <c r="HE110" s="9">
        <v>71.569999999999993</v>
      </c>
      <c r="HF110" s="9">
        <v>49.787999999999997</v>
      </c>
      <c r="HG110" s="9">
        <v>21.782</v>
      </c>
      <c r="HH110" s="9">
        <v>92.77</v>
      </c>
      <c r="HI110" s="9">
        <v>36.762</v>
      </c>
      <c r="HJ110" s="9">
        <v>56.008000000000003</v>
      </c>
      <c r="HK110" s="9">
        <v>84.975999999999999</v>
      </c>
      <c r="HL110" s="9">
        <v>35.253999999999998</v>
      </c>
      <c r="HM110" s="9">
        <v>49.722999999999999</v>
      </c>
      <c r="HN110" s="9">
        <v>285.83199999999999</v>
      </c>
      <c r="HO110" s="9">
        <v>147.84100000000001</v>
      </c>
      <c r="HP110" s="9">
        <v>137.99100000000001</v>
      </c>
      <c r="HQ110" s="9">
        <v>181.98500000000001</v>
      </c>
      <c r="HR110" s="9">
        <v>116.714</v>
      </c>
      <c r="HS110" s="9">
        <v>65.271000000000001</v>
      </c>
      <c r="HT110" s="9">
        <v>103.84699999999999</v>
      </c>
      <c r="HU110" s="9">
        <v>31.126999999999999</v>
      </c>
      <c r="HV110" s="9">
        <v>72.72</v>
      </c>
      <c r="HW110" s="9">
        <v>33.957999999999998</v>
      </c>
      <c r="HX110" s="9">
        <v>16.658999999999999</v>
      </c>
      <c r="HY110" s="9">
        <v>17.298999999999999</v>
      </c>
      <c r="HZ110" s="9">
        <v>6.5049999999999999</v>
      </c>
      <c r="IA110" s="9">
        <v>3.669</v>
      </c>
      <c r="IB110" s="9">
        <v>2.8370000000000002</v>
      </c>
      <c r="IC110" s="9">
        <v>1.7589999999999999</v>
      </c>
      <c r="ID110" s="9">
        <v>1.431</v>
      </c>
      <c r="IE110" s="9">
        <v>0.32900000000000001</v>
      </c>
      <c r="IF110" s="9">
        <v>0.47699999999999998</v>
      </c>
      <c r="IG110" s="9">
        <v>0.26300000000000001</v>
      </c>
      <c r="IH110" s="9">
        <v>0.214</v>
      </c>
      <c r="II110" s="9">
        <v>1.2829999999999999</v>
      </c>
      <c r="IJ110" s="9">
        <v>1.1679999999999999</v>
      </c>
      <c r="IK110" s="9">
        <v>0.115</v>
      </c>
      <c r="IL110" s="9">
        <v>4.7460000000000004</v>
      </c>
      <c r="IM110" s="9">
        <v>2.238</v>
      </c>
      <c r="IN110" s="9">
        <v>2.508</v>
      </c>
      <c r="IO110" s="9">
        <v>30.481000000000002</v>
      </c>
      <c r="IP110" s="9">
        <v>14.794</v>
      </c>
      <c r="IQ110" s="9">
        <v>15.686999999999999</v>
      </c>
    </row>
    <row r="111" spans="1:251">
      <c r="A111" s="10">
        <v>44866</v>
      </c>
      <c r="B111" s="9">
        <v>1188.557</v>
      </c>
      <c r="C111" s="9">
        <v>1280.252</v>
      </c>
      <c r="D111" s="9">
        <v>409.15899999999999</v>
      </c>
      <c r="E111" s="9">
        <v>871.09299999999996</v>
      </c>
      <c r="F111" s="9">
        <v>441.83800000000002</v>
      </c>
      <c r="G111" s="9">
        <v>243.55099999999999</v>
      </c>
      <c r="H111" s="9">
        <v>198.28700000000001</v>
      </c>
      <c r="I111" s="9">
        <v>72.266999999999996</v>
      </c>
      <c r="J111" s="9">
        <v>38.646999999999998</v>
      </c>
      <c r="K111" s="9">
        <v>33.619999999999997</v>
      </c>
      <c r="L111" s="9">
        <v>33.194000000000003</v>
      </c>
      <c r="M111" s="9">
        <v>21.119</v>
      </c>
      <c r="N111" s="9">
        <v>12.076000000000001</v>
      </c>
      <c r="O111" s="9">
        <v>18.920999999999999</v>
      </c>
      <c r="P111" s="9">
        <v>9.5250000000000004</v>
      </c>
      <c r="Q111" s="9">
        <v>9.3970000000000002</v>
      </c>
      <c r="R111" s="9">
        <v>14.273</v>
      </c>
      <c r="S111" s="9">
        <v>11.593999999999999</v>
      </c>
      <c r="T111" s="9">
        <v>2.6789999999999998</v>
      </c>
      <c r="U111" s="9">
        <v>39.073</v>
      </c>
      <c r="V111" s="9">
        <v>17.527999999999999</v>
      </c>
      <c r="W111" s="9">
        <v>21.545000000000002</v>
      </c>
      <c r="X111" s="9">
        <v>389.98599999999999</v>
      </c>
      <c r="Y111" s="9">
        <v>215.21</v>
      </c>
      <c r="Z111" s="9">
        <v>174.77600000000001</v>
      </c>
      <c r="AA111" s="9">
        <v>175.95599999999999</v>
      </c>
      <c r="AB111" s="9">
        <v>126.008</v>
      </c>
      <c r="AC111" s="9">
        <v>49.947000000000003</v>
      </c>
      <c r="AD111" s="9">
        <v>214.03</v>
      </c>
      <c r="AE111" s="9">
        <v>89.200999999999993</v>
      </c>
      <c r="AF111" s="9">
        <v>124.82899999999999</v>
      </c>
      <c r="AG111" s="9">
        <v>203.893</v>
      </c>
      <c r="AH111" s="9">
        <v>144.78399999999999</v>
      </c>
      <c r="AI111" s="9">
        <v>59.109000000000002</v>
      </c>
      <c r="AJ111" s="9">
        <v>237.94499999999999</v>
      </c>
      <c r="AK111" s="9">
        <v>98.766999999999996</v>
      </c>
      <c r="AL111" s="9">
        <v>139.178</v>
      </c>
      <c r="AM111" s="9">
        <v>232.952</v>
      </c>
      <c r="AN111" s="9">
        <v>98.725999999999999</v>
      </c>
      <c r="AO111" s="9">
        <v>134.226</v>
      </c>
      <c r="AP111" s="9">
        <v>3559.6089999999999</v>
      </c>
      <c r="AQ111" s="9">
        <v>1860.4</v>
      </c>
      <c r="AR111" s="9">
        <v>1699.2090000000001</v>
      </c>
      <c r="AS111" s="9">
        <v>2463.277</v>
      </c>
      <c r="AT111" s="9">
        <v>1504.2550000000001</v>
      </c>
      <c r="AU111" s="9">
        <v>959.02200000000005</v>
      </c>
      <c r="AV111" s="9">
        <v>1096.3309999999999</v>
      </c>
      <c r="AW111" s="9">
        <v>356.14499999999998</v>
      </c>
      <c r="AX111" s="9">
        <v>740.18700000000001</v>
      </c>
      <c r="AY111" s="9">
        <v>402.61799999999999</v>
      </c>
      <c r="AZ111" s="9">
        <v>211.95400000000001</v>
      </c>
      <c r="BA111" s="9">
        <v>190.66499999999999</v>
      </c>
      <c r="BB111" s="9">
        <v>67.16</v>
      </c>
      <c r="BC111" s="9">
        <v>33.392000000000003</v>
      </c>
      <c r="BD111" s="9">
        <v>33.768000000000001</v>
      </c>
      <c r="BE111" s="9">
        <v>19.872</v>
      </c>
      <c r="BF111" s="9">
        <v>12.772</v>
      </c>
      <c r="BG111" s="9">
        <v>7.1</v>
      </c>
      <c r="BH111" s="9">
        <v>12.474</v>
      </c>
      <c r="BI111" s="9">
        <v>8.2579999999999991</v>
      </c>
      <c r="BJ111" s="9">
        <v>4.2160000000000002</v>
      </c>
      <c r="BK111" s="9">
        <v>7.3979999999999997</v>
      </c>
      <c r="BL111" s="9">
        <v>4.5140000000000002</v>
      </c>
      <c r="BM111" s="9">
        <v>2.8839999999999999</v>
      </c>
      <c r="BN111" s="9">
        <v>47.287999999999997</v>
      </c>
      <c r="BO111" s="9">
        <v>20.62</v>
      </c>
      <c r="BP111" s="9">
        <v>26.667999999999999</v>
      </c>
      <c r="BQ111" s="9">
        <v>364.2</v>
      </c>
      <c r="BR111" s="9">
        <v>194.32400000000001</v>
      </c>
      <c r="BS111" s="9">
        <v>169.876</v>
      </c>
      <c r="BT111" s="9">
        <v>149.9</v>
      </c>
      <c r="BU111" s="9">
        <v>106.97199999999999</v>
      </c>
      <c r="BV111" s="9">
        <v>42.927999999999997</v>
      </c>
      <c r="BW111" s="9">
        <v>214.30099999999999</v>
      </c>
      <c r="BX111" s="9">
        <v>87.352000000000004</v>
      </c>
      <c r="BY111" s="9">
        <v>126.94799999999999</v>
      </c>
      <c r="BZ111" s="9">
        <v>162.738</v>
      </c>
      <c r="CA111" s="9">
        <v>115.464</v>
      </c>
      <c r="CB111" s="9">
        <v>47.274000000000001</v>
      </c>
      <c r="CC111" s="9">
        <v>239.88</v>
      </c>
      <c r="CD111" s="9">
        <v>96.49</v>
      </c>
      <c r="CE111" s="9">
        <v>143.38999999999999</v>
      </c>
      <c r="CF111" s="9">
        <v>226.774</v>
      </c>
      <c r="CG111" s="9">
        <v>95.61</v>
      </c>
      <c r="CH111" s="9">
        <v>131.16399999999999</v>
      </c>
      <c r="CI111" s="9">
        <v>2805.7759999999998</v>
      </c>
      <c r="CJ111" s="9">
        <v>1453.886</v>
      </c>
      <c r="CK111" s="9">
        <v>1351.89</v>
      </c>
      <c r="CL111" s="9">
        <v>1955.461</v>
      </c>
      <c r="CM111" s="9">
        <v>1180.1990000000001</v>
      </c>
      <c r="CN111" s="9">
        <v>775.26199999999994</v>
      </c>
      <c r="CO111" s="9">
        <v>850.31500000000005</v>
      </c>
      <c r="CP111" s="9">
        <v>273.68700000000001</v>
      </c>
      <c r="CQ111" s="9">
        <v>576.62800000000004</v>
      </c>
      <c r="CR111" s="9">
        <v>324.50700000000001</v>
      </c>
      <c r="CS111" s="9">
        <v>169.25299999999999</v>
      </c>
      <c r="CT111" s="9">
        <v>155.25399999999999</v>
      </c>
      <c r="CU111" s="9">
        <v>57.258000000000003</v>
      </c>
      <c r="CV111" s="9">
        <v>36.238</v>
      </c>
      <c r="CW111" s="9">
        <v>21.018999999999998</v>
      </c>
      <c r="CX111" s="9">
        <v>20.28</v>
      </c>
      <c r="CY111" s="9">
        <v>14.675000000000001</v>
      </c>
      <c r="CZ111" s="9">
        <v>5.6059999999999999</v>
      </c>
      <c r="DA111" s="9">
        <v>10.163</v>
      </c>
      <c r="DB111" s="9">
        <v>7.3220000000000001</v>
      </c>
      <c r="DC111" s="9">
        <v>2.84</v>
      </c>
      <c r="DD111" s="9">
        <v>10.118</v>
      </c>
      <c r="DE111" s="9">
        <v>7.3520000000000003</v>
      </c>
      <c r="DF111" s="9">
        <v>2.766</v>
      </c>
      <c r="DG111" s="9">
        <v>36.976999999999997</v>
      </c>
      <c r="DH111" s="9">
        <v>21.562999999999999</v>
      </c>
      <c r="DI111" s="9">
        <v>15.414</v>
      </c>
      <c r="DJ111" s="9">
        <v>299.661</v>
      </c>
      <c r="DK111" s="9">
        <v>153.50700000000001</v>
      </c>
      <c r="DL111" s="9">
        <v>146.154</v>
      </c>
      <c r="DM111" s="9">
        <v>121.009</v>
      </c>
      <c r="DN111" s="9">
        <v>85.153999999999996</v>
      </c>
      <c r="DO111" s="9">
        <v>35.854999999999997</v>
      </c>
      <c r="DP111" s="9">
        <v>178.65199999999999</v>
      </c>
      <c r="DQ111" s="9">
        <v>68.352999999999994</v>
      </c>
      <c r="DR111" s="9">
        <v>110.29900000000001</v>
      </c>
      <c r="DS111" s="9">
        <v>134.43299999999999</v>
      </c>
      <c r="DT111" s="9">
        <v>95.295000000000002</v>
      </c>
      <c r="DU111" s="9">
        <v>39.137999999999998</v>
      </c>
      <c r="DV111" s="9">
        <v>190.07499999999999</v>
      </c>
      <c r="DW111" s="9">
        <v>73.957999999999998</v>
      </c>
      <c r="DX111" s="9">
        <v>116.116</v>
      </c>
      <c r="DY111" s="9">
        <v>188.815</v>
      </c>
      <c r="DZ111" s="9">
        <v>75.674999999999997</v>
      </c>
      <c r="EA111" s="9">
        <v>113.14</v>
      </c>
      <c r="EB111" s="9">
        <v>925.29600000000005</v>
      </c>
      <c r="EC111" s="9">
        <v>488.14499999999998</v>
      </c>
      <c r="ED111" s="9">
        <v>437.15100000000001</v>
      </c>
      <c r="EE111" s="9">
        <v>605.62199999999996</v>
      </c>
      <c r="EF111" s="9">
        <v>387.22699999999998</v>
      </c>
      <c r="EG111" s="9">
        <v>218.39500000000001</v>
      </c>
      <c r="EH111" s="9">
        <v>319.67399999999998</v>
      </c>
      <c r="EI111" s="9">
        <v>100.91800000000001</v>
      </c>
      <c r="EJ111" s="9">
        <v>218.756</v>
      </c>
      <c r="EK111" s="9">
        <v>109.342</v>
      </c>
      <c r="EL111" s="9">
        <v>57.335000000000001</v>
      </c>
      <c r="EM111" s="9">
        <v>52.006</v>
      </c>
      <c r="EN111" s="9">
        <v>21.018999999999998</v>
      </c>
      <c r="EO111" s="9">
        <v>12.359</v>
      </c>
      <c r="EP111" s="9">
        <v>8.66</v>
      </c>
      <c r="EQ111" s="9">
        <v>7.819</v>
      </c>
      <c r="ER111" s="9">
        <v>6.048</v>
      </c>
      <c r="ES111" s="9">
        <v>1.772</v>
      </c>
      <c r="ET111" s="9">
        <v>3.5760000000000001</v>
      </c>
      <c r="EU111" s="9">
        <v>2.032</v>
      </c>
      <c r="EV111" s="9">
        <v>1.5449999999999999</v>
      </c>
      <c r="EW111" s="9">
        <v>4.2430000000000003</v>
      </c>
      <c r="EX111" s="9">
        <v>4.016</v>
      </c>
      <c r="EY111" s="9">
        <v>0.22700000000000001</v>
      </c>
      <c r="EZ111" s="9">
        <v>13.199</v>
      </c>
      <c r="FA111" s="9">
        <v>6.3109999999999999</v>
      </c>
      <c r="FB111" s="9">
        <v>6.8879999999999999</v>
      </c>
      <c r="FC111" s="9">
        <v>95.164000000000001</v>
      </c>
      <c r="FD111" s="9">
        <v>48.436</v>
      </c>
      <c r="FE111" s="9">
        <v>46.728000000000002</v>
      </c>
      <c r="FF111" s="9">
        <v>33.331000000000003</v>
      </c>
      <c r="FG111" s="9">
        <v>23.585999999999999</v>
      </c>
      <c r="FH111" s="9">
        <v>9.7449999999999992</v>
      </c>
      <c r="FI111" s="9">
        <v>61.832999999999998</v>
      </c>
      <c r="FJ111" s="9">
        <v>24.85</v>
      </c>
      <c r="FK111" s="9">
        <v>36.982999999999997</v>
      </c>
      <c r="FL111" s="9">
        <v>40.371000000000002</v>
      </c>
      <c r="FM111" s="9">
        <v>29.375</v>
      </c>
      <c r="FN111" s="9">
        <v>10.996</v>
      </c>
      <c r="FO111" s="9">
        <v>68.97</v>
      </c>
      <c r="FP111" s="9">
        <v>27.96</v>
      </c>
      <c r="FQ111" s="9">
        <v>41.01</v>
      </c>
      <c r="FR111" s="9">
        <v>65.409000000000006</v>
      </c>
      <c r="FS111" s="9">
        <v>26.882000000000001</v>
      </c>
      <c r="FT111" s="9">
        <v>38.527000000000001</v>
      </c>
      <c r="FU111" s="9">
        <v>1528.8689999999999</v>
      </c>
      <c r="FV111" s="9">
        <v>822.125</v>
      </c>
      <c r="FW111" s="9">
        <v>706.74400000000003</v>
      </c>
      <c r="FX111" s="9">
        <v>1068.241</v>
      </c>
      <c r="FY111" s="9">
        <v>682.47799999999995</v>
      </c>
      <c r="FZ111" s="9">
        <v>385.76299999999998</v>
      </c>
      <c r="GA111" s="9">
        <v>460.62799999999999</v>
      </c>
      <c r="GB111" s="9">
        <v>139.64699999999999</v>
      </c>
      <c r="GC111" s="9">
        <v>320.98099999999999</v>
      </c>
      <c r="GD111" s="9">
        <v>151.06299999999999</v>
      </c>
      <c r="GE111" s="9">
        <v>77.387</v>
      </c>
      <c r="GF111" s="9">
        <v>73.676000000000002</v>
      </c>
      <c r="GG111" s="9">
        <v>25.427</v>
      </c>
      <c r="GH111" s="9">
        <v>14.029</v>
      </c>
      <c r="GI111" s="9">
        <v>11.398</v>
      </c>
      <c r="GJ111" s="9">
        <v>7.46</v>
      </c>
      <c r="GK111" s="9">
        <v>6.2960000000000003</v>
      </c>
      <c r="GL111" s="9">
        <v>1.1639999999999999</v>
      </c>
      <c r="GM111" s="9">
        <v>3.5840000000000001</v>
      </c>
      <c r="GN111" s="9">
        <v>2.419</v>
      </c>
      <c r="GO111" s="9">
        <v>1.1639999999999999</v>
      </c>
      <c r="GP111" s="9">
        <v>3.8759999999999999</v>
      </c>
      <c r="GQ111" s="9">
        <v>3.8759999999999999</v>
      </c>
      <c r="GR111" s="9">
        <v>0</v>
      </c>
      <c r="GS111" s="9">
        <v>17.966999999999999</v>
      </c>
      <c r="GT111" s="9">
        <v>7.7329999999999997</v>
      </c>
      <c r="GU111" s="9">
        <v>10.234</v>
      </c>
      <c r="GV111" s="9">
        <v>136.12</v>
      </c>
      <c r="GW111" s="9">
        <v>69.037000000000006</v>
      </c>
      <c r="GX111" s="9">
        <v>67.082999999999998</v>
      </c>
      <c r="GY111" s="9">
        <v>56.741</v>
      </c>
      <c r="GZ111" s="9">
        <v>37.786999999999999</v>
      </c>
      <c r="HA111" s="9">
        <v>18.954000000000001</v>
      </c>
      <c r="HB111" s="9">
        <v>79.379000000000005</v>
      </c>
      <c r="HC111" s="9">
        <v>31.25</v>
      </c>
      <c r="HD111" s="9">
        <v>48.128999999999998</v>
      </c>
      <c r="HE111" s="9">
        <v>60.722000000000001</v>
      </c>
      <c r="HF111" s="9">
        <v>41.366999999999997</v>
      </c>
      <c r="HG111" s="9">
        <v>19.355</v>
      </c>
      <c r="HH111" s="9">
        <v>90.340999999999994</v>
      </c>
      <c r="HI111" s="9">
        <v>36.021000000000001</v>
      </c>
      <c r="HJ111" s="9">
        <v>54.320999999999998</v>
      </c>
      <c r="HK111" s="9">
        <v>82.962000000000003</v>
      </c>
      <c r="HL111" s="9">
        <v>33.668999999999997</v>
      </c>
      <c r="HM111" s="9">
        <v>49.292999999999999</v>
      </c>
      <c r="HN111" s="9">
        <v>291.83800000000002</v>
      </c>
      <c r="HO111" s="9">
        <v>151.06399999999999</v>
      </c>
      <c r="HP111" s="9">
        <v>140.77500000000001</v>
      </c>
      <c r="HQ111" s="9">
        <v>185.369</v>
      </c>
      <c r="HR111" s="9">
        <v>117.81100000000001</v>
      </c>
      <c r="HS111" s="9">
        <v>67.557000000000002</v>
      </c>
      <c r="HT111" s="9">
        <v>106.47</v>
      </c>
      <c r="HU111" s="9">
        <v>33.252000000000002</v>
      </c>
      <c r="HV111" s="9">
        <v>73.216999999999999</v>
      </c>
      <c r="HW111" s="9">
        <v>36.021999999999998</v>
      </c>
      <c r="HX111" s="9">
        <v>17.765999999999998</v>
      </c>
      <c r="HY111" s="9">
        <v>18.256</v>
      </c>
      <c r="HZ111" s="9">
        <v>6.1189999999999998</v>
      </c>
      <c r="IA111" s="9">
        <v>3.0310000000000001</v>
      </c>
      <c r="IB111" s="9">
        <v>3.0880000000000001</v>
      </c>
      <c r="IC111" s="9">
        <v>1.371</v>
      </c>
      <c r="ID111" s="9">
        <v>1.1990000000000001</v>
      </c>
      <c r="IE111" s="9">
        <v>0.17199999999999999</v>
      </c>
      <c r="IF111" s="9">
        <v>0.69099999999999995</v>
      </c>
      <c r="IG111" s="9">
        <v>0.51900000000000002</v>
      </c>
      <c r="IH111" s="9">
        <v>0.17199999999999999</v>
      </c>
      <c r="II111" s="9">
        <v>0.68</v>
      </c>
      <c r="IJ111" s="9">
        <v>0.68</v>
      </c>
      <c r="IK111" s="9">
        <v>0</v>
      </c>
      <c r="IL111" s="9">
        <v>4.7489999999999997</v>
      </c>
      <c r="IM111" s="9">
        <v>1.8320000000000001</v>
      </c>
      <c r="IN111" s="9">
        <v>2.9159999999999999</v>
      </c>
      <c r="IO111" s="9">
        <v>32.51</v>
      </c>
      <c r="IP111" s="9">
        <v>16.173999999999999</v>
      </c>
      <c r="IQ111" s="9">
        <v>16.335000000000001</v>
      </c>
    </row>
    <row r="112" spans="1:251">
      <c r="A112" s="10">
        <v>44896</v>
      </c>
      <c r="B112" s="9">
        <v>1222.49</v>
      </c>
      <c r="C112" s="9">
        <v>1257.433</v>
      </c>
      <c r="D112" s="9">
        <v>405.49099999999999</v>
      </c>
      <c r="E112" s="9">
        <v>851.94200000000001</v>
      </c>
      <c r="F112" s="9">
        <v>471.23200000000003</v>
      </c>
      <c r="G112" s="9">
        <v>244.82300000000001</v>
      </c>
      <c r="H112" s="9">
        <v>226.41</v>
      </c>
      <c r="I112" s="9">
        <v>74.900999999999996</v>
      </c>
      <c r="J112" s="9">
        <v>48.293999999999997</v>
      </c>
      <c r="K112" s="9">
        <v>26.606000000000002</v>
      </c>
      <c r="L112" s="9">
        <v>32.417000000000002</v>
      </c>
      <c r="M112" s="9">
        <v>26.834</v>
      </c>
      <c r="N112" s="9">
        <v>5.5830000000000002</v>
      </c>
      <c r="O112" s="9">
        <v>19.774999999999999</v>
      </c>
      <c r="P112" s="9">
        <v>18.081</v>
      </c>
      <c r="Q112" s="9">
        <v>1.694</v>
      </c>
      <c r="R112" s="9">
        <v>12.641999999999999</v>
      </c>
      <c r="S112" s="9">
        <v>8.7530000000000001</v>
      </c>
      <c r="T112" s="9">
        <v>3.8889999999999998</v>
      </c>
      <c r="U112" s="9">
        <v>42.484000000000002</v>
      </c>
      <c r="V112" s="9">
        <v>21.460999999999999</v>
      </c>
      <c r="W112" s="9">
        <v>21.023</v>
      </c>
      <c r="X112" s="9">
        <v>420.72800000000001</v>
      </c>
      <c r="Y112" s="9">
        <v>211.809</v>
      </c>
      <c r="Z112" s="9">
        <v>208.91800000000001</v>
      </c>
      <c r="AA112" s="9">
        <v>172.489</v>
      </c>
      <c r="AB112" s="9">
        <v>113.477</v>
      </c>
      <c r="AC112" s="9">
        <v>59.011000000000003</v>
      </c>
      <c r="AD112" s="9">
        <v>248.239</v>
      </c>
      <c r="AE112" s="9">
        <v>98.331999999999994</v>
      </c>
      <c r="AF112" s="9">
        <v>149.90700000000001</v>
      </c>
      <c r="AG112" s="9">
        <v>200.62899999999999</v>
      </c>
      <c r="AH112" s="9">
        <v>136.03399999999999</v>
      </c>
      <c r="AI112" s="9">
        <v>64.594999999999999</v>
      </c>
      <c r="AJ112" s="9">
        <v>270.60399999999998</v>
      </c>
      <c r="AK112" s="9">
        <v>108.789</v>
      </c>
      <c r="AL112" s="9">
        <v>161.815</v>
      </c>
      <c r="AM112" s="9">
        <v>268.01400000000001</v>
      </c>
      <c r="AN112" s="9">
        <v>116.413</v>
      </c>
      <c r="AO112" s="9">
        <v>151.601</v>
      </c>
      <c r="AP112" s="9">
        <v>3571.18</v>
      </c>
      <c r="AQ112" s="9">
        <v>1878.826</v>
      </c>
      <c r="AR112" s="9">
        <v>1692.354</v>
      </c>
      <c r="AS112" s="9">
        <v>2486.5169999999998</v>
      </c>
      <c r="AT112" s="9">
        <v>1526.944</v>
      </c>
      <c r="AU112" s="9">
        <v>959.572</v>
      </c>
      <c r="AV112" s="9">
        <v>1084.663</v>
      </c>
      <c r="AW112" s="9">
        <v>351.88200000000001</v>
      </c>
      <c r="AX112" s="9">
        <v>732.78200000000004</v>
      </c>
      <c r="AY112" s="9">
        <v>421.685</v>
      </c>
      <c r="AZ112" s="9">
        <v>222.18700000000001</v>
      </c>
      <c r="BA112" s="9">
        <v>199.499</v>
      </c>
      <c r="BB112" s="9">
        <v>77.156999999999996</v>
      </c>
      <c r="BC112" s="9">
        <v>42.100999999999999</v>
      </c>
      <c r="BD112" s="9">
        <v>35.055999999999997</v>
      </c>
      <c r="BE112" s="9">
        <v>28.553999999999998</v>
      </c>
      <c r="BF112" s="9">
        <v>20.420000000000002</v>
      </c>
      <c r="BG112" s="9">
        <v>8.1349999999999998</v>
      </c>
      <c r="BH112" s="9">
        <v>14.532</v>
      </c>
      <c r="BI112" s="9">
        <v>11.205</v>
      </c>
      <c r="BJ112" s="9">
        <v>3.327</v>
      </c>
      <c r="BK112" s="9">
        <v>14.022</v>
      </c>
      <c r="BL112" s="9">
        <v>9.2149999999999999</v>
      </c>
      <c r="BM112" s="9">
        <v>4.8070000000000004</v>
      </c>
      <c r="BN112" s="9">
        <v>48.603000000000002</v>
      </c>
      <c r="BO112" s="9">
        <v>21.681000000000001</v>
      </c>
      <c r="BP112" s="9">
        <v>26.920999999999999</v>
      </c>
      <c r="BQ112" s="9">
        <v>380.41399999999999</v>
      </c>
      <c r="BR112" s="9">
        <v>196.42099999999999</v>
      </c>
      <c r="BS112" s="9">
        <v>183.99299999999999</v>
      </c>
      <c r="BT112" s="9">
        <v>144.78399999999999</v>
      </c>
      <c r="BU112" s="9">
        <v>101.902</v>
      </c>
      <c r="BV112" s="9">
        <v>42.881999999999998</v>
      </c>
      <c r="BW112" s="9">
        <v>235.63</v>
      </c>
      <c r="BX112" s="9">
        <v>94.518000000000001</v>
      </c>
      <c r="BY112" s="9">
        <v>141.11099999999999</v>
      </c>
      <c r="BZ112" s="9">
        <v>162.88900000000001</v>
      </c>
      <c r="CA112" s="9">
        <v>116.44499999999999</v>
      </c>
      <c r="CB112" s="9">
        <v>46.444000000000003</v>
      </c>
      <c r="CC112" s="9">
        <v>258.79599999999999</v>
      </c>
      <c r="CD112" s="9">
        <v>105.741</v>
      </c>
      <c r="CE112" s="9">
        <v>153.05500000000001</v>
      </c>
      <c r="CF112" s="9">
        <v>250.16200000000001</v>
      </c>
      <c r="CG112" s="9">
        <v>105.723</v>
      </c>
      <c r="CH112" s="9">
        <v>144.43899999999999</v>
      </c>
      <c r="CI112" s="9">
        <v>2813.5419999999999</v>
      </c>
      <c r="CJ112" s="9">
        <v>1454.9780000000001</v>
      </c>
      <c r="CK112" s="9">
        <v>1358.5640000000001</v>
      </c>
      <c r="CL112" s="9">
        <v>1987.1869999999999</v>
      </c>
      <c r="CM112" s="9">
        <v>1189.615</v>
      </c>
      <c r="CN112" s="9">
        <v>797.572</v>
      </c>
      <c r="CO112" s="9">
        <v>826.35500000000002</v>
      </c>
      <c r="CP112" s="9">
        <v>265.363</v>
      </c>
      <c r="CQ112" s="9">
        <v>560.99199999999996</v>
      </c>
      <c r="CR112" s="9">
        <v>326.26</v>
      </c>
      <c r="CS112" s="9">
        <v>170.3</v>
      </c>
      <c r="CT112" s="9">
        <v>155.96</v>
      </c>
      <c r="CU112" s="9">
        <v>56.725000000000001</v>
      </c>
      <c r="CV112" s="9">
        <v>32.270000000000003</v>
      </c>
      <c r="CW112" s="9">
        <v>24.454999999999998</v>
      </c>
      <c r="CX112" s="9">
        <v>21.094000000000001</v>
      </c>
      <c r="CY112" s="9">
        <v>16.596</v>
      </c>
      <c r="CZ112" s="9">
        <v>4.4980000000000002</v>
      </c>
      <c r="DA112" s="9">
        <v>11.102</v>
      </c>
      <c r="DB112" s="9">
        <v>9.3940000000000001</v>
      </c>
      <c r="DC112" s="9">
        <v>1.708</v>
      </c>
      <c r="DD112" s="9">
        <v>9.9920000000000009</v>
      </c>
      <c r="DE112" s="9">
        <v>7.202</v>
      </c>
      <c r="DF112" s="9">
        <v>2.79</v>
      </c>
      <c r="DG112" s="9">
        <v>35.631</v>
      </c>
      <c r="DH112" s="9">
        <v>15.673999999999999</v>
      </c>
      <c r="DI112" s="9">
        <v>19.957000000000001</v>
      </c>
      <c r="DJ112" s="9">
        <v>289.79199999999997</v>
      </c>
      <c r="DK112" s="9">
        <v>146.58600000000001</v>
      </c>
      <c r="DL112" s="9">
        <v>143.20599999999999</v>
      </c>
      <c r="DM112" s="9">
        <v>104.604</v>
      </c>
      <c r="DN112" s="9">
        <v>72.272999999999996</v>
      </c>
      <c r="DO112" s="9">
        <v>32.331000000000003</v>
      </c>
      <c r="DP112" s="9">
        <v>185.18799999999999</v>
      </c>
      <c r="DQ112" s="9">
        <v>74.311999999999998</v>
      </c>
      <c r="DR112" s="9">
        <v>110.875</v>
      </c>
      <c r="DS112" s="9">
        <v>124.423</v>
      </c>
      <c r="DT112" s="9">
        <v>88.161000000000001</v>
      </c>
      <c r="DU112" s="9">
        <v>36.262</v>
      </c>
      <c r="DV112" s="9">
        <v>201.83699999999999</v>
      </c>
      <c r="DW112" s="9">
        <v>82.138999999999996</v>
      </c>
      <c r="DX112" s="9">
        <v>119.69799999999999</v>
      </c>
      <c r="DY112" s="9">
        <v>196.29</v>
      </c>
      <c r="DZ112" s="9">
        <v>83.706000000000003</v>
      </c>
      <c r="EA112" s="9">
        <v>112.583</v>
      </c>
      <c r="EB112" s="9">
        <v>936.61300000000006</v>
      </c>
      <c r="EC112" s="9">
        <v>494.20600000000002</v>
      </c>
      <c r="ED112" s="9">
        <v>442.40699999999998</v>
      </c>
      <c r="EE112" s="9">
        <v>621.40800000000002</v>
      </c>
      <c r="EF112" s="9">
        <v>396.48700000000002</v>
      </c>
      <c r="EG112" s="9">
        <v>224.922</v>
      </c>
      <c r="EH112" s="9">
        <v>315.20400000000001</v>
      </c>
      <c r="EI112" s="9">
        <v>97.718999999999994</v>
      </c>
      <c r="EJ112" s="9">
        <v>217.48599999999999</v>
      </c>
      <c r="EK112" s="9">
        <v>125.303</v>
      </c>
      <c r="EL112" s="9">
        <v>68.006</v>
      </c>
      <c r="EM112" s="9">
        <v>57.295999999999999</v>
      </c>
      <c r="EN112" s="9">
        <v>23.628</v>
      </c>
      <c r="EO112" s="9">
        <v>14.635999999999999</v>
      </c>
      <c r="EP112" s="9">
        <v>8.9930000000000003</v>
      </c>
      <c r="EQ112" s="9">
        <v>9.4380000000000006</v>
      </c>
      <c r="ER112" s="9">
        <v>6.5090000000000003</v>
      </c>
      <c r="ES112" s="9">
        <v>2.9289999999999998</v>
      </c>
      <c r="ET112" s="9">
        <v>4.8860000000000001</v>
      </c>
      <c r="EU112" s="9">
        <v>3.61</v>
      </c>
      <c r="EV112" s="9">
        <v>1.276</v>
      </c>
      <c r="EW112" s="9">
        <v>4.5519999999999996</v>
      </c>
      <c r="EX112" s="9">
        <v>2.899</v>
      </c>
      <c r="EY112" s="9">
        <v>1.653</v>
      </c>
      <c r="EZ112" s="9">
        <v>14.19</v>
      </c>
      <c r="FA112" s="9">
        <v>8.1270000000000007</v>
      </c>
      <c r="FB112" s="9">
        <v>6.0629999999999997</v>
      </c>
      <c r="FC112" s="9">
        <v>112.99299999999999</v>
      </c>
      <c r="FD112" s="9">
        <v>61.017000000000003</v>
      </c>
      <c r="FE112" s="9">
        <v>51.975999999999999</v>
      </c>
      <c r="FF112" s="9">
        <v>39.643000000000001</v>
      </c>
      <c r="FG112" s="9">
        <v>29.942</v>
      </c>
      <c r="FH112" s="9">
        <v>9.6999999999999993</v>
      </c>
      <c r="FI112" s="9">
        <v>73.349999999999994</v>
      </c>
      <c r="FJ112" s="9">
        <v>31.074000000000002</v>
      </c>
      <c r="FK112" s="9">
        <v>42.276000000000003</v>
      </c>
      <c r="FL112" s="9">
        <v>46.6</v>
      </c>
      <c r="FM112" s="9">
        <v>34.186</v>
      </c>
      <c r="FN112" s="9">
        <v>12.414</v>
      </c>
      <c r="FO112" s="9">
        <v>78.703000000000003</v>
      </c>
      <c r="FP112" s="9">
        <v>33.82</v>
      </c>
      <c r="FQ112" s="9">
        <v>44.883000000000003</v>
      </c>
      <c r="FR112" s="9">
        <v>78.236000000000004</v>
      </c>
      <c r="FS112" s="9">
        <v>34.683999999999997</v>
      </c>
      <c r="FT112" s="9">
        <v>43.552</v>
      </c>
      <c r="FU112" s="9">
        <v>1544.403</v>
      </c>
      <c r="FV112" s="9">
        <v>822.51800000000003</v>
      </c>
      <c r="FW112" s="9">
        <v>721.88499999999999</v>
      </c>
      <c r="FX112" s="9">
        <v>1100.1320000000001</v>
      </c>
      <c r="FY112" s="9">
        <v>694.32</v>
      </c>
      <c r="FZ112" s="9">
        <v>405.81200000000001</v>
      </c>
      <c r="GA112" s="9">
        <v>444.27100000000002</v>
      </c>
      <c r="GB112" s="9">
        <v>128.19800000000001</v>
      </c>
      <c r="GC112" s="9">
        <v>316.07299999999998</v>
      </c>
      <c r="GD112" s="9">
        <v>155.46199999999999</v>
      </c>
      <c r="GE112" s="9">
        <v>79.064999999999998</v>
      </c>
      <c r="GF112" s="9">
        <v>76.397000000000006</v>
      </c>
      <c r="GG112" s="9">
        <v>25.759</v>
      </c>
      <c r="GH112" s="9">
        <v>12.369</v>
      </c>
      <c r="GI112" s="9">
        <v>13.39</v>
      </c>
      <c r="GJ112" s="9">
        <v>9.3759999999999994</v>
      </c>
      <c r="GK112" s="9">
        <v>6.8419999999999996</v>
      </c>
      <c r="GL112" s="9">
        <v>2.5339999999999998</v>
      </c>
      <c r="GM112" s="9">
        <v>4.8659999999999997</v>
      </c>
      <c r="GN112" s="9">
        <v>3.863</v>
      </c>
      <c r="GO112" s="9">
        <v>1.0029999999999999</v>
      </c>
      <c r="GP112" s="9">
        <v>4.5090000000000003</v>
      </c>
      <c r="GQ112" s="9">
        <v>2.9790000000000001</v>
      </c>
      <c r="GR112" s="9">
        <v>1.5309999999999999</v>
      </c>
      <c r="GS112" s="9">
        <v>16.384</v>
      </c>
      <c r="GT112" s="9">
        <v>5.5270000000000001</v>
      </c>
      <c r="GU112" s="9">
        <v>10.856</v>
      </c>
      <c r="GV112" s="9">
        <v>140.41999999999999</v>
      </c>
      <c r="GW112" s="9">
        <v>72.173000000000002</v>
      </c>
      <c r="GX112" s="9">
        <v>68.247</v>
      </c>
      <c r="GY112" s="9">
        <v>51.59</v>
      </c>
      <c r="GZ112" s="9">
        <v>37.040999999999997</v>
      </c>
      <c r="HA112" s="9">
        <v>14.548999999999999</v>
      </c>
      <c r="HB112" s="9">
        <v>88.83</v>
      </c>
      <c r="HC112" s="9">
        <v>35.131999999999998</v>
      </c>
      <c r="HD112" s="9">
        <v>53.698</v>
      </c>
      <c r="HE112" s="9">
        <v>58.447000000000003</v>
      </c>
      <c r="HF112" s="9">
        <v>41.69</v>
      </c>
      <c r="HG112" s="9">
        <v>16.756</v>
      </c>
      <c r="HH112" s="9">
        <v>97.015000000000001</v>
      </c>
      <c r="HI112" s="9">
        <v>37.374000000000002</v>
      </c>
      <c r="HJ112" s="9">
        <v>59.640999999999998</v>
      </c>
      <c r="HK112" s="9">
        <v>93.695999999999998</v>
      </c>
      <c r="HL112" s="9">
        <v>38.994999999999997</v>
      </c>
      <c r="HM112" s="9">
        <v>54.701000000000001</v>
      </c>
      <c r="HN112" s="9">
        <v>292.20699999999999</v>
      </c>
      <c r="HO112" s="9">
        <v>150.91900000000001</v>
      </c>
      <c r="HP112" s="9">
        <v>141.28800000000001</v>
      </c>
      <c r="HQ112" s="9">
        <v>188.322</v>
      </c>
      <c r="HR112" s="9">
        <v>120.221</v>
      </c>
      <c r="HS112" s="9">
        <v>68.099999999999994</v>
      </c>
      <c r="HT112" s="9">
        <v>103.88500000000001</v>
      </c>
      <c r="HU112" s="9">
        <v>30.696999999999999</v>
      </c>
      <c r="HV112" s="9">
        <v>73.188000000000002</v>
      </c>
      <c r="HW112" s="9">
        <v>37.673999999999999</v>
      </c>
      <c r="HX112" s="9">
        <v>18.09</v>
      </c>
      <c r="HY112" s="9">
        <v>19.585000000000001</v>
      </c>
      <c r="HZ112" s="9">
        <v>4.4249999999999998</v>
      </c>
      <c r="IA112" s="9">
        <v>2.2789999999999999</v>
      </c>
      <c r="IB112" s="9">
        <v>2.1459999999999999</v>
      </c>
      <c r="IC112" s="9">
        <v>1.7170000000000001</v>
      </c>
      <c r="ID112" s="9">
        <v>1.2250000000000001</v>
      </c>
      <c r="IE112" s="9">
        <v>0.49299999999999999</v>
      </c>
      <c r="IF112" s="9">
        <v>1.234</v>
      </c>
      <c r="IG112" s="9">
        <v>0.99099999999999999</v>
      </c>
      <c r="IH112" s="9">
        <v>0.24299999999999999</v>
      </c>
      <c r="II112" s="9">
        <v>0.48299999999999998</v>
      </c>
      <c r="IJ112" s="9">
        <v>0.23400000000000001</v>
      </c>
      <c r="IK112" s="9">
        <v>0.25</v>
      </c>
      <c r="IL112" s="9">
        <v>2.7080000000000002</v>
      </c>
      <c r="IM112" s="9">
        <v>1.0549999999999999</v>
      </c>
      <c r="IN112" s="9">
        <v>1.6539999999999999</v>
      </c>
      <c r="IO112" s="9">
        <v>34.658999999999999</v>
      </c>
      <c r="IP112" s="9">
        <v>16.495000000000001</v>
      </c>
      <c r="IQ112" s="9">
        <v>18.164000000000001</v>
      </c>
    </row>
    <row r="113" spans="1:251">
      <c r="A113" s="10">
        <v>44927</v>
      </c>
      <c r="B113" s="9">
        <v>1182.588</v>
      </c>
      <c r="C113" s="9">
        <v>1235.614</v>
      </c>
      <c r="D113" s="9">
        <v>412.66300000000001</v>
      </c>
      <c r="E113" s="9">
        <v>822.95100000000002</v>
      </c>
      <c r="F113" s="9">
        <v>463.83</v>
      </c>
      <c r="G113" s="9">
        <v>248.00700000000001</v>
      </c>
      <c r="H113" s="9">
        <v>215.822</v>
      </c>
      <c r="I113" s="9">
        <v>91.302999999999997</v>
      </c>
      <c r="J113" s="9">
        <v>50.354999999999997</v>
      </c>
      <c r="K113" s="9">
        <v>40.947000000000003</v>
      </c>
      <c r="L113" s="9">
        <v>45.161999999999999</v>
      </c>
      <c r="M113" s="9">
        <v>31.391999999999999</v>
      </c>
      <c r="N113" s="9">
        <v>13.77</v>
      </c>
      <c r="O113" s="9">
        <v>30.216000000000001</v>
      </c>
      <c r="P113" s="9">
        <v>20.228000000000002</v>
      </c>
      <c r="Q113" s="9">
        <v>9.9870000000000001</v>
      </c>
      <c r="R113" s="9">
        <v>14.946</v>
      </c>
      <c r="S113" s="9">
        <v>11.163</v>
      </c>
      <c r="T113" s="9">
        <v>3.7829999999999999</v>
      </c>
      <c r="U113" s="9">
        <v>46.140999999999998</v>
      </c>
      <c r="V113" s="9">
        <v>18.963000000000001</v>
      </c>
      <c r="W113" s="9">
        <v>27.177</v>
      </c>
      <c r="X113" s="9">
        <v>403.90499999999997</v>
      </c>
      <c r="Y113" s="9">
        <v>211.41</v>
      </c>
      <c r="Z113" s="9">
        <v>192.495</v>
      </c>
      <c r="AA113" s="9">
        <v>165.197</v>
      </c>
      <c r="AB113" s="9">
        <v>109.099</v>
      </c>
      <c r="AC113" s="9">
        <v>56.097999999999999</v>
      </c>
      <c r="AD113" s="9">
        <v>238.70699999999999</v>
      </c>
      <c r="AE113" s="9">
        <v>102.31</v>
      </c>
      <c r="AF113" s="9">
        <v>136.39699999999999</v>
      </c>
      <c r="AG113" s="9">
        <v>203.44399999999999</v>
      </c>
      <c r="AH113" s="9">
        <v>135.251</v>
      </c>
      <c r="AI113" s="9">
        <v>68.192999999999998</v>
      </c>
      <c r="AJ113" s="9">
        <v>260.38600000000002</v>
      </c>
      <c r="AK113" s="9">
        <v>112.756</v>
      </c>
      <c r="AL113" s="9">
        <v>147.62899999999999</v>
      </c>
      <c r="AM113" s="9">
        <v>268.923</v>
      </c>
      <c r="AN113" s="9">
        <v>122.539</v>
      </c>
      <c r="AO113" s="9">
        <v>146.38399999999999</v>
      </c>
      <c r="AP113" s="9">
        <v>3473.9209999999998</v>
      </c>
      <c r="AQ113" s="9">
        <v>1828.3030000000001</v>
      </c>
      <c r="AR113" s="9">
        <v>1645.6179999999999</v>
      </c>
      <c r="AS113" s="9">
        <v>2438.2289999999998</v>
      </c>
      <c r="AT113" s="9">
        <v>1495.0920000000001</v>
      </c>
      <c r="AU113" s="9">
        <v>943.13800000000003</v>
      </c>
      <c r="AV113" s="9">
        <v>1035.691</v>
      </c>
      <c r="AW113" s="9">
        <v>333.21100000000001</v>
      </c>
      <c r="AX113" s="9">
        <v>702.48</v>
      </c>
      <c r="AY113" s="9">
        <v>435.661</v>
      </c>
      <c r="AZ113" s="9">
        <v>235.58099999999999</v>
      </c>
      <c r="BA113" s="9">
        <v>200.08099999999999</v>
      </c>
      <c r="BB113" s="9">
        <v>82.495000000000005</v>
      </c>
      <c r="BC113" s="9">
        <v>49.255000000000003</v>
      </c>
      <c r="BD113" s="9">
        <v>33.24</v>
      </c>
      <c r="BE113" s="9">
        <v>32.442999999999998</v>
      </c>
      <c r="BF113" s="9">
        <v>22.893000000000001</v>
      </c>
      <c r="BG113" s="9">
        <v>9.5500000000000007</v>
      </c>
      <c r="BH113" s="9">
        <v>18.402000000000001</v>
      </c>
      <c r="BI113" s="9">
        <v>11.909000000000001</v>
      </c>
      <c r="BJ113" s="9">
        <v>6.4939999999999998</v>
      </c>
      <c r="BK113" s="9">
        <v>14.041</v>
      </c>
      <c r="BL113" s="9">
        <v>10.984</v>
      </c>
      <c r="BM113" s="9">
        <v>3.0569999999999999</v>
      </c>
      <c r="BN113" s="9">
        <v>50.052</v>
      </c>
      <c r="BO113" s="9">
        <v>26.361999999999998</v>
      </c>
      <c r="BP113" s="9">
        <v>23.69</v>
      </c>
      <c r="BQ113" s="9">
        <v>379.392</v>
      </c>
      <c r="BR113" s="9">
        <v>202.846</v>
      </c>
      <c r="BS113" s="9">
        <v>176.547</v>
      </c>
      <c r="BT113" s="9">
        <v>157.35599999999999</v>
      </c>
      <c r="BU113" s="9">
        <v>112.32599999999999</v>
      </c>
      <c r="BV113" s="9">
        <v>45.03</v>
      </c>
      <c r="BW113" s="9">
        <v>222.036</v>
      </c>
      <c r="BX113" s="9">
        <v>90.52</v>
      </c>
      <c r="BY113" s="9">
        <v>131.51599999999999</v>
      </c>
      <c r="BZ113" s="9">
        <v>183.404</v>
      </c>
      <c r="CA113" s="9">
        <v>129.292</v>
      </c>
      <c r="CB113" s="9">
        <v>54.113</v>
      </c>
      <c r="CC113" s="9">
        <v>252.25700000000001</v>
      </c>
      <c r="CD113" s="9">
        <v>106.289</v>
      </c>
      <c r="CE113" s="9">
        <v>145.96799999999999</v>
      </c>
      <c r="CF113" s="9">
        <v>240.43799999999999</v>
      </c>
      <c r="CG113" s="9">
        <v>102.428</v>
      </c>
      <c r="CH113" s="9">
        <v>138.01</v>
      </c>
      <c r="CI113" s="9">
        <v>2775.8919999999998</v>
      </c>
      <c r="CJ113" s="9">
        <v>1435.675</v>
      </c>
      <c r="CK113" s="9">
        <v>1340.2170000000001</v>
      </c>
      <c r="CL113" s="9">
        <v>1932.067</v>
      </c>
      <c r="CM113" s="9">
        <v>1158.9670000000001</v>
      </c>
      <c r="CN113" s="9">
        <v>773.1</v>
      </c>
      <c r="CO113" s="9">
        <v>843.82500000000005</v>
      </c>
      <c r="CP113" s="9">
        <v>276.709</v>
      </c>
      <c r="CQ113" s="9">
        <v>567.11699999999996</v>
      </c>
      <c r="CR113" s="9">
        <v>320.81099999999998</v>
      </c>
      <c r="CS113" s="9">
        <v>162.1</v>
      </c>
      <c r="CT113" s="9">
        <v>158.71100000000001</v>
      </c>
      <c r="CU113" s="9">
        <v>71.361000000000004</v>
      </c>
      <c r="CV113" s="9">
        <v>37.826000000000001</v>
      </c>
      <c r="CW113" s="9">
        <v>33.534999999999997</v>
      </c>
      <c r="CX113" s="9">
        <v>24.128</v>
      </c>
      <c r="CY113" s="9">
        <v>16.456</v>
      </c>
      <c r="CZ113" s="9">
        <v>7.6719999999999997</v>
      </c>
      <c r="DA113" s="9">
        <v>16.053000000000001</v>
      </c>
      <c r="DB113" s="9">
        <v>9.5470000000000006</v>
      </c>
      <c r="DC113" s="9">
        <v>6.5049999999999999</v>
      </c>
      <c r="DD113" s="9">
        <v>8.0749999999999993</v>
      </c>
      <c r="DE113" s="9">
        <v>6.9089999999999998</v>
      </c>
      <c r="DF113" s="9">
        <v>1.167</v>
      </c>
      <c r="DG113" s="9">
        <v>47.232999999999997</v>
      </c>
      <c r="DH113" s="9">
        <v>21.37</v>
      </c>
      <c r="DI113" s="9">
        <v>25.863</v>
      </c>
      <c r="DJ113" s="9">
        <v>280.71300000000002</v>
      </c>
      <c r="DK113" s="9">
        <v>140.89500000000001</v>
      </c>
      <c r="DL113" s="9">
        <v>139.81800000000001</v>
      </c>
      <c r="DM113" s="9">
        <v>104.372</v>
      </c>
      <c r="DN113" s="9">
        <v>68.622</v>
      </c>
      <c r="DO113" s="9">
        <v>35.75</v>
      </c>
      <c r="DP113" s="9">
        <v>176.34100000000001</v>
      </c>
      <c r="DQ113" s="9">
        <v>72.272999999999996</v>
      </c>
      <c r="DR113" s="9">
        <v>104.068</v>
      </c>
      <c r="DS113" s="9">
        <v>121.66</v>
      </c>
      <c r="DT113" s="9">
        <v>80.489999999999995</v>
      </c>
      <c r="DU113" s="9">
        <v>41.17</v>
      </c>
      <c r="DV113" s="9">
        <v>199.15</v>
      </c>
      <c r="DW113" s="9">
        <v>81.608999999999995</v>
      </c>
      <c r="DX113" s="9">
        <v>117.541</v>
      </c>
      <c r="DY113" s="9">
        <v>192.39400000000001</v>
      </c>
      <c r="DZ113" s="9">
        <v>81.820999999999998</v>
      </c>
      <c r="EA113" s="9">
        <v>110.57299999999999</v>
      </c>
      <c r="EB113" s="9">
        <v>916.59500000000003</v>
      </c>
      <c r="EC113" s="9">
        <v>484.35300000000001</v>
      </c>
      <c r="ED113" s="9">
        <v>432.24200000000002</v>
      </c>
      <c r="EE113" s="9">
        <v>609.56299999999999</v>
      </c>
      <c r="EF113" s="9">
        <v>388.47399999999999</v>
      </c>
      <c r="EG113" s="9">
        <v>221.089</v>
      </c>
      <c r="EH113" s="9">
        <v>307.03199999999998</v>
      </c>
      <c r="EI113" s="9">
        <v>95.878</v>
      </c>
      <c r="EJ113" s="9">
        <v>211.15299999999999</v>
      </c>
      <c r="EK113" s="9">
        <v>109.41800000000001</v>
      </c>
      <c r="EL113" s="9">
        <v>55.567</v>
      </c>
      <c r="EM113" s="9">
        <v>53.851999999999997</v>
      </c>
      <c r="EN113" s="9">
        <v>24.748999999999999</v>
      </c>
      <c r="EO113" s="9">
        <v>14.667</v>
      </c>
      <c r="EP113" s="9">
        <v>10.082000000000001</v>
      </c>
      <c r="EQ113" s="9">
        <v>8.5079999999999991</v>
      </c>
      <c r="ER113" s="9">
        <v>5.9669999999999996</v>
      </c>
      <c r="ES113" s="9">
        <v>2.5409999999999999</v>
      </c>
      <c r="ET113" s="9">
        <v>5.2380000000000004</v>
      </c>
      <c r="EU113" s="9">
        <v>3.907</v>
      </c>
      <c r="EV113" s="9">
        <v>1.3320000000000001</v>
      </c>
      <c r="EW113" s="9">
        <v>3.27</v>
      </c>
      <c r="EX113" s="9">
        <v>2.0609999999999999</v>
      </c>
      <c r="EY113" s="9">
        <v>1.2090000000000001</v>
      </c>
      <c r="EZ113" s="9">
        <v>16.241</v>
      </c>
      <c r="FA113" s="9">
        <v>8.6999999999999993</v>
      </c>
      <c r="FB113" s="9">
        <v>7.5410000000000004</v>
      </c>
      <c r="FC113" s="9">
        <v>97.018000000000001</v>
      </c>
      <c r="FD113" s="9">
        <v>48.756</v>
      </c>
      <c r="FE113" s="9">
        <v>48.262</v>
      </c>
      <c r="FF113" s="9">
        <v>33.619</v>
      </c>
      <c r="FG113" s="9">
        <v>23.556999999999999</v>
      </c>
      <c r="FH113" s="9">
        <v>10.061999999999999</v>
      </c>
      <c r="FI113" s="9">
        <v>63.399000000000001</v>
      </c>
      <c r="FJ113" s="9">
        <v>25.199000000000002</v>
      </c>
      <c r="FK113" s="9">
        <v>38.200000000000003</v>
      </c>
      <c r="FL113" s="9">
        <v>40.058999999999997</v>
      </c>
      <c r="FM113" s="9">
        <v>27.725000000000001</v>
      </c>
      <c r="FN113" s="9">
        <v>12.335000000000001</v>
      </c>
      <c r="FO113" s="9">
        <v>69.358999999999995</v>
      </c>
      <c r="FP113" s="9">
        <v>27.841999999999999</v>
      </c>
      <c r="FQ113" s="9">
        <v>41.517000000000003</v>
      </c>
      <c r="FR113" s="9">
        <v>68.637</v>
      </c>
      <c r="FS113" s="9">
        <v>29.106000000000002</v>
      </c>
      <c r="FT113" s="9">
        <v>39.531999999999996</v>
      </c>
      <c r="FU113" s="9">
        <v>1503.9939999999999</v>
      </c>
      <c r="FV113" s="9">
        <v>809.60799999999995</v>
      </c>
      <c r="FW113" s="9">
        <v>694.38599999999997</v>
      </c>
      <c r="FX113" s="9">
        <v>1075.4749999999999</v>
      </c>
      <c r="FY113" s="9">
        <v>677.303</v>
      </c>
      <c r="FZ113" s="9">
        <v>398.17200000000003</v>
      </c>
      <c r="GA113" s="9">
        <v>428.51900000000001</v>
      </c>
      <c r="GB113" s="9">
        <v>132.30500000000001</v>
      </c>
      <c r="GC113" s="9">
        <v>296.214</v>
      </c>
      <c r="GD113" s="9">
        <v>170.16900000000001</v>
      </c>
      <c r="GE113" s="9">
        <v>91.792000000000002</v>
      </c>
      <c r="GF113" s="9">
        <v>78.378</v>
      </c>
      <c r="GG113" s="9">
        <v>29.087</v>
      </c>
      <c r="GH113" s="9">
        <v>16.87</v>
      </c>
      <c r="GI113" s="9">
        <v>12.217000000000001</v>
      </c>
      <c r="GJ113" s="9">
        <v>10.016</v>
      </c>
      <c r="GK113" s="9">
        <v>7.258</v>
      </c>
      <c r="GL113" s="9">
        <v>2.758</v>
      </c>
      <c r="GM113" s="9">
        <v>6.8479999999999999</v>
      </c>
      <c r="GN113" s="9">
        <v>5.4009999999999998</v>
      </c>
      <c r="GO113" s="9">
        <v>1.4470000000000001</v>
      </c>
      <c r="GP113" s="9">
        <v>3.1669999999999998</v>
      </c>
      <c r="GQ113" s="9">
        <v>1.857</v>
      </c>
      <c r="GR113" s="9">
        <v>1.31</v>
      </c>
      <c r="GS113" s="9">
        <v>19.071999999999999</v>
      </c>
      <c r="GT113" s="9">
        <v>9.6120000000000001</v>
      </c>
      <c r="GU113" s="9">
        <v>9.4589999999999996</v>
      </c>
      <c r="GV113" s="9">
        <v>153.25200000000001</v>
      </c>
      <c r="GW113" s="9">
        <v>81.408000000000001</v>
      </c>
      <c r="GX113" s="9">
        <v>71.843999999999994</v>
      </c>
      <c r="GY113" s="9">
        <v>63.505000000000003</v>
      </c>
      <c r="GZ113" s="9">
        <v>45.548000000000002</v>
      </c>
      <c r="HA113" s="9">
        <v>17.957000000000001</v>
      </c>
      <c r="HB113" s="9">
        <v>89.747</v>
      </c>
      <c r="HC113" s="9">
        <v>35.860999999999997</v>
      </c>
      <c r="HD113" s="9">
        <v>53.886000000000003</v>
      </c>
      <c r="HE113" s="9">
        <v>70.72</v>
      </c>
      <c r="HF113" s="9">
        <v>50.351999999999997</v>
      </c>
      <c r="HG113" s="9">
        <v>20.367999999999999</v>
      </c>
      <c r="HH113" s="9">
        <v>99.448999999999998</v>
      </c>
      <c r="HI113" s="9">
        <v>41.439</v>
      </c>
      <c r="HJ113" s="9">
        <v>58.01</v>
      </c>
      <c r="HK113" s="9">
        <v>96.596000000000004</v>
      </c>
      <c r="HL113" s="9">
        <v>41.262</v>
      </c>
      <c r="HM113" s="9">
        <v>55.334000000000003</v>
      </c>
      <c r="HN113" s="9">
        <v>283.28399999999999</v>
      </c>
      <c r="HO113" s="9">
        <v>147.886</v>
      </c>
      <c r="HP113" s="9">
        <v>135.398</v>
      </c>
      <c r="HQ113" s="9">
        <v>178.999</v>
      </c>
      <c r="HR113" s="9">
        <v>116.209</v>
      </c>
      <c r="HS113" s="9">
        <v>62.790999999999997</v>
      </c>
      <c r="HT113" s="9">
        <v>104.285</v>
      </c>
      <c r="HU113" s="9">
        <v>31.677</v>
      </c>
      <c r="HV113" s="9">
        <v>72.606999999999999</v>
      </c>
      <c r="HW113" s="9">
        <v>38.779000000000003</v>
      </c>
      <c r="HX113" s="9">
        <v>19.367999999999999</v>
      </c>
      <c r="HY113" s="9">
        <v>19.411000000000001</v>
      </c>
      <c r="HZ113" s="9">
        <v>6.0229999999999997</v>
      </c>
      <c r="IA113" s="9">
        <v>2.5960000000000001</v>
      </c>
      <c r="IB113" s="9">
        <v>3.427</v>
      </c>
      <c r="IC113" s="9">
        <v>1.3640000000000001</v>
      </c>
      <c r="ID113" s="9">
        <v>1.0640000000000001</v>
      </c>
      <c r="IE113" s="9">
        <v>0.3</v>
      </c>
      <c r="IF113" s="9">
        <v>1.125</v>
      </c>
      <c r="IG113" s="9">
        <v>0.82399999999999995</v>
      </c>
      <c r="IH113" s="9">
        <v>0.3</v>
      </c>
      <c r="II113" s="9">
        <v>0.23899999999999999</v>
      </c>
      <c r="IJ113" s="9">
        <v>0.23899999999999999</v>
      </c>
      <c r="IK113" s="9">
        <v>0</v>
      </c>
      <c r="IL113" s="9">
        <v>4.6589999999999998</v>
      </c>
      <c r="IM113" s="9">
        <v>1.532</v>
      </c>
      <c r="IN113" s="9">
        <v>3.1269999999999998</v>
      </c>
      <c r="IO113" s="9">
        <v>35.698</v>
      </c>
      <c r="IP113" s="9">
        <v>17.716999999999999</v>
      </c>
      <c r="IQ113" s="9">
        <v>17.981000000000002</v>
      </c>
    </row>
    <row r="114" spans="1:251">
      <c r="A114" s="10">
        <v>44958</v>
      </c>
      <c r="B114" s="9">
        <v>1231.981</v>
      </c>
      <c r="C114" s="9">
        <v>1250.675</v>
      </c>
      <c r="D114" s="9">
        <v>409.86599999999999</v>
      </c>
      <c r="E114" s="9">
        <v>840.80899999999997</v>
      </c>
      <c r="F114" s="9">
        <v>475.21100000000001</v>
      </c>
      <c r="G114" s="9">
        <v>254.14699999999999</v>
      </c>
      <c r="H114" s="9">
        <v>221.06399999999999</v>
      </c>
      <c r="I114" s="9">
        <v>98.067999999999998</v>
      </c>
      <c r="J114" s="9">
        <v>52.465000000000003</v>
      </c>
      <c r="K114" s="9">
        <v>45.603000000000002</v>
      </c>
      <c r="L114" s="9">
        <v>35.942999999999998</v>
      </c>
      <c r="M114" s="9">
        <v>25.356000000000002</v>
      </c>
      <c r="N114" s="9">
        <v>10.587</v>
      </c>
      <c r="O114" s="9">
        <v>22.376999999999999</v>
      </c>
      <c r="P114" s="9">
        <v>14.375999999999999</v>
      </c>
      <c r="Q114" s="9">
        <v>8.0009999999999994</v>
      </c>
      <c r="R114" s="9">
        <v>13.567</v>
      </c>
      <c r="S114" s="9">
        <v>10.98</v>
      </c>
      <c r="T114" s="9">
        <v>2.5859999999999999</v>
      </c>
      <c r="U114" s="9">
        <v>62.125</v>
      </c>
      <c r="V114" s="9">
        <v>27.109000000000002</v>
      </c>
      <c r="W114" s="9">
        <v>35.015999999999998</v>
      </c>
      <c r="X114" s="9">
        <v>411.85899999999998</v>
      </c>
      <c r="Y114" s="9">
        <v>223.624</v>
      </c>
      <c r="Z114" s="9">
        <v>188.23500000000001</v>
      </c>
      <c r="AA114" s="9">
        <v>173.251</v>
      </c>
      <c r="AB114" s="9">
        <v>118.806</v>
      </c>
      <c r="AC114" s="9">
        <v>54.445</v>
      </c>
      <c r="AD114" s="9">
        <v>238.607</v>
      </c>
      <c r="AE114" s="9">
        <v>104.818</v>
      </c>
      <c r="AF114" s="9">
        <v>133.79</v>
      </c>
      <c r="AG114" s="9">
        <v>197.762</v>
      </c>
      <c r="AH114" s="9">
        <v>136.483</v>
      </c>
      <c r="AI114" s="9">
        <v>61.277999999999999</v>
      </c>
      <c r="AJ114" s="9">
        <v>277.44900000000001</v>
      </c>
      <c r="AK114" s="9">
        <v>117.663</v>
      </c>
      <c r="AL114" s="9">
        <v>159.786</v>
      </c>
      <c r="AM114" s="9">
        <v>260.98399999999998</v>
      </c>
      <c r="AN114" s="9">
        <v>119.193</v>
      </c>
      <c r="AO114" s="9">
        <v>141.791</v>
      </c>
      <c r="AP114" s="9">
        <v>3609.067</v>
      </c>
      <c r="AQ114" s="9">
        <v>1905.258</v>
      </c>
      <c r="AR114" s="9">
        <v>1703.809</v>
      </c>
      <c r="AS114" s="9">
        <v>2537.3969999999999</v>
      </c>
      <c r="AT114" s="9">
        <v>1562.74</v>
      </c>
      <c r="AU114" s="9">
        <v>974.65599999999995</v>
      </c>
      <c r="AV114" s="9">
        <v>1071.67</v>
      </c>
      <c r="AW114" s="9">
        <v>342.517</v>
      </c>
      <c r="AX114" s="9">
        <v>729.15300000000002</v>
      </c>
      <c r="AY114" s="9">
        <v>393.03899999999999</v>
      </c>
      <c r="AZ114" s="9">
        <v>219.76499999999999</v>
      </c>
      <c r="BA114" s="9">
        <v>173.274</v>
      </c>
      <c r="BB114" s="9">
        <v>79.938999999999993</v>
      </c>
      <c r="BC114" s="9">
        <v>42.393999999999998</v>
      </c>
      <c r="BD114" s="9">
        <v>37.545000000000002</v>
      </c>
      <c r="BE114" s="9">
        <v>29.195</v>
      </c>
      <c r="BF114" s="9">
        <v>19.634</v>
      </c>
      <c r="BG114" s="9">
        <v>9.5609999999999999</v>
      </c>
      <c r="BH114" s="9">
        <v>11.919</v>
      </c>
      <c r="BI114" s="9">
        <v>6.94</v>
      </c>
      <c r="BJ114" s="9">
        <v>4.9790000000000001</v>
      </c>
      <c r="BK114" s="9">
        <v>17.276</v>
      </c>
      <c r="BL114" s="9">
        <v>12.694000000000001</v>
      </c>
      <c r="BM114" s="9">
        <v>4.5819999999999999</v>
      </c>
      <c r="BN114" s="9">
        <v>50.744</v>
      </c>
      <c r="BO114" s="9">
        <v>22.76</v>
      </c>
      <c r="BP114" s="9">
        <v>27.984000000000002</v>
      </c>
      <c r="BQ114" s="9">
        <v>342.62299999999999</v>
      </c>
      <c r="BR114" s="9">
        <v>191.93600000000001</v>
      </c>
      <c r="BS114" s="9">
        <v>150.68700000000001</v>
      </c>
      <c r="BT114" s="9">
        <v>159.67599999999999</v>
      </c>
      <c r="BU114" s="9">
        <v>118.22499999999999</v>
      </c>
      <c r="BV114" s="9">
        <v>41.451000000000001</v>
      </c>
      <c r="BW114" s="9">
        <v>182.94800000000001</v>
      </c>
      <c r="BX114" s="9">
        <v>73.710999999999999</v>
      </c>
      <c r="BY114" s="9">
        <v>109.236</v>
      </c>
      <c r="BZ114" s="9">
        <v>180.27199999999999</v>
      </c>
      <c r="CA114" s="9">
        <v>131.59100000000001</v>
      </c>
      <c r="CB114" s="9">
        <v>48.680999999999997</v>
      </c>
      <c r="CC114" s="9">
        <v>212.767</v>
      </c>
      <c r="CD114" s="9">
        <v>88.174000000000007</v>
      </c>
      <c r="CE114" s="9">
        <v>124.592</v>
      </c>
      <c r="CF114" s="9">
        <v>194.86600000000001</v>
      </c>
      <c r="CG114" s="9">
        <v>80.650999999999996</v>
      </c>
      <c r="CH114" s="9">
        <v>114.215</v>
      </c>
      <c r="CI114" s="9">
        <v>2808.8820000000001</v>
      </c>
      <c r="CJ114" s="9">
        <v>1456.105</v>
      </c>
      <c r="CK114" s="9">
        <v>1352.777</v>
      </c>
      <c r="CL114" s="9">
        <v>1968.2809999999999</v>
      </c>
      <c r="CM114" s="9">
        <v>1185.037</v>
      </c>
      <c r="CN114" s="9">
        <v>783.24400000000003</v>
      </c>
      <c r="CO114" s="9">
        <v>840.601</v>
      </c>
      <c r="CP114" s="9">
        <v>271.06799999999998</v>
      </c>
      <c r="CQ114" s="9">
        <v>569.53300000000002</v>
      </c>
      <c r="CR114" s="9">
        <v>325.69499999999999</v>
      </c>
      <c r="CS114" s="9">
        <v>163.042</v>
      </c>
      <c r="CT114" s="9">
        <v>162.65299999999999</v>
      </c>
      <c r="CU114" s="9">
        <v>60.706000000000003</v>
      </c>
      <c r="CV114" s="9">
        <v>33.622999999999998</v>
      </c>
      <c r="CW114" s="9">
        <v>27.082999999999998</v>
      </c>
      <c r="CX114" s="9">
        <v>22.036000000000001</v>
      </c>
      <c r="CY114" s="9">
        <v>15.505000000000001</v>
      </c>
      <c r="CZ114" s="9">
        <v>6.532</v>
      </c>
      <c r="DA114" s="9">
        <v>11.625</v>
      </c>
      <c r="DB114" s="9">
        <v>9.4540000000000006</v>
      </c>
      <c r="DC114" s="9">
        <v>2.1720000000000002</v>
      </c>
      <c r="DD114" s="9">
        <v>10.411</v>
      </c>
      <c r="DE114" s="9">
        <v>6.0510000000000002</v>
      </c>
      <c r="DF114" s="9">
        <v>4.3600000000000003</v>
      </c>
      <c r="DG114" s="9">
        <v>38.67</v>
      </c>
      <c r="DH114" s="9">
        <v>18.117999999999999</v>
      </c>
      <c r="DI114" s="9">
        <v>20.552</v>
      </c>
      <c r="DJ114" s="9">
        <v>285.976</v>
      </c>
      <c r="DK114" s="9">
        <v>139.89599999999999</v>
      </c>
      <c r="DL114" s="9">
        <v>146.08000000000001</v>
      </c>
      <c r="DM114" s="9">
        <v>116.983</v>
      </c>
      <c r="DN114" s="9">
        <v>79.394000000000005</v>
      </c>
      <c r="DO114" s="9">
        <v>37.590000000000003</v>
      </c>
      <c r="DP114" s="9">
        <v>168.99299999999999</v>
      </c>
      <c r="DQ114" s="9">
        <v>60.502000000000002</v>
      </c>
      <c r="DR114" s="9">
        <v>108.491</v>
      </c>
      <c r="DS114" s="9">
        <v>135.41200000000001</v>
      </c>
      <c r="DT114" s="9">
        <v>93.051000000000002</v>
      </c>
      <c r="DU114" s="9">
        <v>42.360999999999997</v>
      </c>
      <c r="DV114" s="9">
        <v>190.28299999999999</v>
      </c>
      <c r="DW114" s="9">
        <v>69.991</v>
      </c>
      <c r="DX114" s="9">
        <v>120.292</v>
      </c>
      <c r="DY114" s="9">
        <v>180.61799999999999</v>
      </c>
      <c r="DZ114" s="9">
        <v>69.956000000000003</v>
      </c>
      <c r="EA114" s="9">
        <v>110.66200000000001</v>
      </c>
      <c r="EB114" s="9">
        <v>943.71</v>
      </c>
      <c r="EC114" s="9">
        <v>498.93099999999998</v>
      </c>
      <c r="ED114" s="9">
        <v>444.779</v>
      </c>
      <c r="EE114" s="9">
        <v>626.14099999999996</v>
      </c>
      <c r="EF114" s="9">
        <v>399.79300000000001</v>
      </c>
      <c r="EG114" s="9">
        <v>226.34700000000001</v>
      </c>
      <c r="EH114" s="9">
        <v>317.56900000000002</v>
      </c>
      <c r="EI114" s="9">
        <v>99.138000000000005</v>
      </c>
      <c r="EJ114" s="9">
        <v>218.43100000000001</v>
      </c>
      <c r="EK114" s="9">
        <v>113.46599999999999</v>
      </c>
      <c r="EL114" s="9">
        <v>59.521999999999998</v>
      </c>
      <c r="EM114" s="9">
        <v>53.942999999999998</v>
      </c>
      <c r="EN114" s="9">
        <v>22.286999999999999</v>
      </c>
      <c r="EO114" s="9">
        <v>12.805</v>
      </c>
      <c r="EP114" s="9">
        <v>9.4809999999999999</v>
      </c>
      <c r="EQ114" s="9">
        <v>8.8480000000000008</v>
      </c>
      <c r="ER114" s="9">
        <v>6.3280000000000003</v>
      </c>
      <c r="ES114" s="9">
        <v>2.5209999999999999</v>
      </c>
      <c r="ET114" s="9">
        <v>5.7350000000000003</v>
      </c>
      <c r="EU114" s="9">
        <v>4.0810000000000004</v>
      </c>
      <c r="EV114" s="9">
        <v>1.6539999999999999</v>
      </c>
      <c r="EW114" s="9">
        <v>3.113</v>
      </c>
      <c r="EX114" s="9">
        <v>2.246</v>
      </c>
      <c r="EY114" s="9">
        <v>0.86699999999999999</v>
      </c>
      <c r="EZ114" s="9">
        <v>13.438000000000001</v>
      </c>
      <c r="FA114" s="9">
        <v>6.4779999999999998</v>
      </c>
      <c r="FB114" s="9">
        <v>6.9610000000000003</v>
      </c>
      <c r="FC114" s="9">
        <v>98.344999999999999</v>
      </c>
      <c r="FD114" s="9">
        <v>50.497999999999998</v>
      </c>
      <c r="FE114" s="9">
        <v>47.847000000000001</v>
      </c>
      <c r="FF114" s="9">
        <v>38.72</v>
      </c>
      <c r="FG114" s="9">
        <v>28.085000000000001</v>
      </c>
      <c r="FH114" s="9">
        <v>10.635</v>
      </c>
      <c r="FI114" s="9">
        <v>59.624000000000002</v>
      </c>
      <c r="FJ114" s="9">
        <v>22.411999999999999</v>
      </c>
      <c r="FK114" s="9">
        <v>37.212000000000003</v>
      </c>
      <c r="FL114" s="9">
        <v>45.968000000000004</v>
      </c>
      <c r="FM114" s="9">
        <v>33.081000000000003</v>
      </c>
      <c r="FN114" s="9">
        <v>12.888</v>
      </c>
      <c r="FO114" s="9">
        <v>67.498000000000005</v>
      </c>
      <c r="FP114" s="9">
        <v>26.442</v>
      </c>
      <c r="FQ114" s="9">
        <v>41.055999999999997</v>
      </c>
      <c r="FR114" s="9">
        <v>65.358999999999995</v>
      </c>
      <c r="FS114" s="9">
        <v>26.494</v>
      </c>
      <c r="FT114" s="9">
        <v>38.866</v>
      </c>
      <c r="FU114" s="9">
        <v>1530.6189999999999</v>
      </c>
      <c r="FV114" s="9">
        <v>827.32899999999995</v>
      </c>
      <c r="FW114" s="9">
        <v>703.29</v>
      </c>
      <c r="FX114" s="9">
        <v>1091.7809999999999</v>
      </c>
      <c r="FY114" s="9">
        <v>694.59500000000003</v>
      </c>
      <c r="FZ114" s="9">
        <v>397.185</v>
      </c>
      <c r="GA114" s="9">
        <v>438.83800000000002</v>
      </c>
      <c r="GB114" s="9">
        <v>132.73400000000001</v>
      </c>
      <c r="GC114" s="9">
        <v>306.10399999999998</v>
      </c>
      <c r="GD114" s="9">
        <v>157.33600000000001</v>
      </c>
      <c r="GE114" s="9">
        <v>85.715000000000003</v>
      </c>
      <c r="GF114" s="9">
        <v>71.620999999999995</v>
      </c>
      <c r="GG114" s="9">
        <v>33.320999999999998</v>
      </c>
      <c r="GH114" s="9">
        <v>18.248000000000001</v>
      </c>
      <c r="GI114" s="9">
        <v>15.074</v>
      </c>
      <c r="GJ114" s="9">
        <v>9.8000000000000007</v>
      </c>
      <c r="GK114" s="9">
        <v>7.5570000000000004</v>
      </c>
      <c r="GL114" s="9">
        <v>2.2429999999999999</v>
      </c>
      <c r="GM114" s="9">
        <v>5.5590000000000002</v>
      </c>
      <c r="GN114" s="9">
        <v>4.343</v>
      </c>
      <c r="GO114" s="9">
        <v>1.216</v>
      </c>
      <c r="GP114" s="9">
        <v>4.2409999999999997</v>
      </c>
      <c r="GQ114" s="9">
        <v>3.214</v>
      </c>
      <c r="GR114" s="9">
        <v>1.0269999999999999</v>
      </c>
      <c r="GS114" s="9">
        <v>23.521000000000001</v>
      </c>
      <c r="GT114" s="9">
        <v>10.69</v>
      </c>
      <c r="GU114" s="9">
        <v>12.831</v>
      </c>
      <c r="GV114" s="9">
        <v>134.81800000000001</v>
      </c>
      <c r="GW114" s="9">
        <v>74.549000000000007</v>
      </c>
      <c r="GX114" s="9">
        <v>60.268999999999998</v>
      </c>
      <c r="GY114" s="9">
        <v>53.207000000000001</v>
      </c>
      <c r="GZ114" s="9">
        <v>39.853999999999999</v>
      </c>
      <c r="HA114" s="9">
        <v>13.353</v>
      </c>
      <c r="HB114" s="9">
        <v>81.611000000000004</v>
      </c>
      <c r="HC114" s="9">
        <v>34.695</v>
      </c>
      <c r="HD114" s="9">
        <v>46.915999999999997</v>
      </c>
      <c r="HE114" s="9">
        <v>60.564999999999998</v>
      </c>
      <c r="HF114" s="9">
        <v>44.969000000000001</v>
      </c>
      <c r="HG114" s="9">
        <v>15.596</v>
      </c>
      <c r="HH114" s="9">
        <v>96.771000000000001</v>
      </c>
      <c r="HI114" s="9">
        <v>40.746000000000002</v>
      </c>
      <c r="HJ114" s="9">
        <v>56.024999999999999</v>
      </c>
      <c r="HK114" s="9">
        <v>87.168999999999997</v>
      </c>
      <c r="HL114" s="9">
        <v>39.037999999999997</v>
      </c>
      <c r="HM114" s="9">
        <v>48.131999999999998</v>
      </c>
      <c r="HN114" s="9">
        <v>288.262</v>
      </c>
      <c r="HO114" s="9">
        <v>148.874</v>
      </c>
      <c r="HP114" s="9">
        <v>139.38800000000001</v>
      </c>
      <c r="HQ114" s="9">
        <v>185.84</v>
      </c>
      <c r="HR114" s="9">
        <v>117.875</v>
      </c>
      <c r="HS114" s="9">
        <v>67.965000000000003</v>
      </c>
      <c r="HT114" s="9">
        <v>102.422</v>
      </c>
      <c r="HU114" s="9">
        <v>30.998999999999999</v>
      </c>
      <c r="HV114" s="9">
        <v>71.423000000000002</v>
      </c>
      <c r="HW114" s="9">
        <v>33.771000000000001</v>
      </c>
      <c r="HX114" s="9">
        <v>18.295000000000002</v>
      </c>
      <c r="HY114" s="9">
        <v>15.476000000000001</v>
      </c>
      <c r="HZ114" s="9">
        <v>6.8630000000000004</v>
      </c>
      <c r="IA114" s="9">
        <v>3.7320000000000002</v>
      </c>
      <c r="IB114" s="9">
        <v>3.1320000000000001</v>
      </c>
      <c r="IC114" s="9">
        <v>1.792</v>
      </c>
      <c r="ID114" s="9">
        <v>1.54</v>
      </c>
      <c r="IE114" s="9">
        <v>0.252</v>
      </c>
      <c r="IF114" s="9">
        <v>0.97199999999999998</v>
      </c>
      <c r="IG114" s="9">
        <v>0.83499999999999996</v>
      </c>
      <c r="IH114" s="9">
        <v>0.13800000000000001</v>
      </c>
      <c r="II114" s="9">
        <v>0.81899999999999995</v>
      </c>
      <c r="IJ114" s="9">
        <v>0.70499999999999996</v>
      </c>
      <c r="IK114" s="9">
        <v>0.114</v>
      </c>
      <c r="IL114" s="9">
        <v>5.0720000000000001</v>
      </c>
      <c r="IM114" s="9">
        <v>2.1920000000000002</v>
      </c>
      <c r="IN114" s="9">
        <v>2.88</v>
      </c>
      <c r="IO114" s="9">
        <v>30.036999999999999</v>
      </c>
      <c r="IP114" s="9">
        <v>15.874000000000001</v>
      </c>
      <c r="IQ114" s="9">
        <v>14.163</v>
      </c>
    </row>
    <row r="115" spans="1:251">
      <c r="A115" s="10">
        <v>44986</v>
      </c>
      <c r="B115" s="9">
        <v>1210.153</v>
      </c>
      <c r="C115" s="9">
        <v>1245.981</v>
      </c>
      <c r="D115" s="9">
        <v>408.89699999999999</v>
      </c>
      <c r="E115" s="9">
        <v>837.08299999999997</v>
      </c>
      <c r="F115" s="9">
        <v>477.98700000000002</v>
      </c>
      <c r="G115" s="9">
        <v>256.77499999999998</v>
      </c>
      <c r="H115" s="9">
        <v>221.21199999999999</v>
      </c>
      <c r="I115" s="9">
        <v>104.315</v>
      </c>
      <c r="J115" s="9">
        <v>59.078000000000003</v>
      </c>
      <c r="K115" s="9">
        <v>45.238</v>
      </c>
      <c r="L115" s="9">
        <v>38.814</v>
      </c>
      <c r="M115" s="9">
        <v>29.422999999999998</v>
      </c>
      <c r="N115" s="9">
        <v>9.391</v>
      </c>
      <c r="O115" s="9">
        <v>20.786000000000001</v>
      </c>
      <c r="P115" s="9">
        <v>14.337</v>
      </c>
      <c r="Q115" s="9">
        <v>6.4480000000000004</v>
      </c>
      <c r="R115" s="9">
        <v>18.029</v>
      </c>
      <c r="S115" s="9">
        <v>15.086</v>
      </c>
      <c r="T115" s="9">
        <v>2.9430000000000001</v>
      </c>
      <c r="U115" s="9">
        <v>65.501000000000005</v>
      </c>
      <c r="V115" s="9">
        <v>29.655000000000001</v>
      </c>
      <c r="W115" s="9">
        <v>35.847000000000001</v>
      </c>
      <c r="X115" s="9">
        <v>421.33300000000003</v>
      </c>
      <c r="Y115" s="9">
        <v>222.22</v>
      </c>
      <c r="Z115" s="9">
        <v>199.113</v>
      </c>
      <c r="AA115" s="9">
        <v>171.95400000000001</v>
      </c>
      <c r="AB115" s="9">
        <v>126.04600000000001</v>
      </c>
      <c r="AC115" s="9">
        <v>45.908999999999999</v>
      </c>
      <c r="AD115" s="9">
        <v>249.37799999999999</v>
      </c>
      <c r="AE115" s="9">
        <v>96.174000000000007</v>
      </c>
      <c r="AF115" s="9">
        <v>153.20400000000001</v>
      </c>
      <c r="AG115" s="9">
        <v>199.25299999999999</v>
      </c>
      <c r="AH115" s="9">
        <v>146.333</v>
      </c>
      <c r="AI115" s="9">
        <v>52.92</v>
      </c>
      <c r="AJ115" s="9">
        <v>278.73399999999998</v>
      </c>
      <c r="AK115" s="9">
        <v>110.443</v>
      </c>
      <c r="AL115" s="9">
        <v>168.291</v>
      </c>
      <c r="AM115" s="9">
        <v>270.16399999999999</v>
      </c>
      <c r="AN115" s="9">
        <v>110.512</v>
      </c>
      <c r="AO115" s="9">
        <v>159.65199999999999</v>
      </c>
      <c r="AP115" s="9">
        <v>3632.643</v>
      </c>
      <c r="AQ115" s="9">
        <v>1899.347</v>
      </c>
      <c r="AR115" s="9">
        <v>1733.2950000000001</v>
      </c>
      <c r="AS115" s="9">
        <v>2538.69</v>
      </c>
      <c r="AT115" s="9">
        <v>1550.7349999999999</v>
      </c>
      <c r="AU115" s="9">
        <v>987.95500000000004</v>
      </c>
      <c r="AV115" s="9">
        <v>1093.953</v>
      </c>
      <c r="AW115" s="9">
        <v>348.613</v>
      </c>
      <c r="AX115" s="9">
        <v>745.34</v>
      </c>
      <c r="AY115" s="9">
        <v>425.50900000000001</v>
      </c>
      <c r="AZ115" s="9">
        <v>234.66399999999999</v>
      </c>
      <c r="BA115" s="9">
        <v>190.846</v>
      </c>
      <c r="BB115" s="9">
        <v>84.284999999999997</v>
      </c>
      <c r="BC115" s="9">
        <v>41.142000000000003</v>
      </c>
      <c r="BD115" s="9">
        <v>43.143000000000001</v>
      </c>
      <c r="BE115" s="9">
        <v>35.718000000000004</v>
      </c>
      <c r="BF115" s="9">
        <v>21.062000000000001</v>
      </c>
      <c r="BG115" s="9">
        <v>14.657</v>
      </c>
      <c r="BH115" s="9">
        <v>20.106000000000002</v>
      </c>
      <c r="BI115" s="9">
        <v>10.074999999999999</v>
      </c>
      <c r="BJ115" s="9">
        <v>10.031000000000001</v>
      </c>
      <c r="BK115" s="9">
        <v>15.613</v>
      </c>
      <c r="BL115" s="9">
        <v>10.987</v>
      </c>
      <c r="BM115" s="9">
        <v>4.6260000000000003</v>
      </c>
      <c r="BN115" s="9">
        <v>48.566000000000003</v>
      </c>
      <c r="BO115" s="9">
        <v>20.081</v>
      </c>
      <c r="BP115" s="9">
        <v>28.486000000000001</v>
      </c>
      <c r="BQ115" s="9">
        <v>371.03100000000001</v>
      </c>
      <c r="BR115" s="9">
        <v>205.42099999999999</v>
      </c>
      <c r="BS115" s="9">
        <v>165.61</v>
      </c>
      <c r="BT115" s="9">
        <v>166.84700000000001</v>
      </c>
      <c r="BU115" s="9">
        <v>124.473</v>
      </c>
      <c r="BV115" s="9">
        <v>42.374000000000002</v>
      </c>
      <c r="BW115" s="9">
        <v>204.185</v>
      </c>
      <c r="BX115" s="9">
        <v>80.947999999999993</v>
      </c>
      <c r="BY115" s="9">
        <v>123.236</v>
      </c>
      <c r="BZ115" s="9">
        <v>193.62200000000001</v>
      </c>
      <c r="CA115" s="9">
        <v>141.601</v>
      </c>
      <c r="CB115" s="9">
        <v>52.021000000000001</v>
      </c>
      <c r="CC115" s="9">
        <v>231.887</v>
      </c>
      <c r="CD115" s="9">
        <v>93.061999999999998</v>
      </c>
      <c r="CE115" s="9">
        <v>138.82499999999999</v>
      </c>
      <c r="CF115" s="9">
        <v>224.29</v>
      </c>
      <c r="CG115" s="9">
        <v>91.022999999999996</v>
      </c>
      <c r="CH115" s="9">
        <v>133.267</v>
      </c>
      <c r="CI115" s="9">
        <v>2824.4780000000001</v>
      </c>
      <c r="CJ115" s="9">
        <v>1468.903</v>
      </c>
      <c r="CK115" s="9">
        <v>1355.575</v>
      </c>
      <c r="CL115" s="9">
        <v>1959.566</v>
      </c>
      <c r="CM115" s="9">
        <v>1191.3820000000001</v>
      </c>
      <c r="CN115" s="9">
        <v>768.18399999999997</v>
      </c>
      <c r="CO115" s="9">
        <v>864.91200000000003</v>
      </c>
      <c r="CP115" s="9">
        <v>277.52100000000002</v>
      </c>
      <c r="CQ115" s="9">
        <v>587.39200000000005</v>
      </c>
      <c r="CR115" s="9">
        <v>332.47399999999999</v>
      </c>
      <c r="CS115" s="9">
        <v>171.93199999999999</v>
      </c>
      <c r="CT115" s="9">
        <v>160.54300000000001</v>
      </c>
      <c r="CU115" s="9">
        <v>65.06</v>
      </c>
      <c r="CV115" s="9">
        <v>38.006999999999998</v>
      </c>
      <c r="CW115" s="9">
        <v>27.053000000000001</v>
      </c>
      <c r="CX115" s="9">
        <v>26.306999999999999</v>
      </c>
      <c r="CY115" s="9">
        <v>20.742999999999999</v>
      </c>
      <c r="CZ115" s="9">
        <v>5.5650000000000004</v>
      </c>
      <c r="DA115" s="9">
        <v>17.643999999999998</v>
      </c>
      <c r="DB115" s="9">
        <v>13.754</v>
      </c>
      <c r="DC115" s="9">
        <v>3.89</v>
      </c>
      <c r="DD115" s="9">
        <v>8.6630000000000003</v>
      </c>
      <c r="DE115" s="9">
        <v>6.9889999999999999</v>
      </c>
      <c r="DF115" s="9">
        <v>1.6739999999999999</v>
      </c>
      <c r="DG115" s="9">
        <v>38.752000000000002</v>
      </c>
      <c r="DH115" s="9">
        <v>17.263999999999999</v>
      </c>
      <c r="DI115" s="9">
        <v>21.488</v>
      </c>
      <c r="DJ115" s="9">
        <v>297.11500000000001</v>
      </c>
      <c r="DK115" s="9">
        <v>151.12299999999999</v>
      </c>
      <c r="DL115" s="9">
        <v>145.99100000000001</v>
      </c>
      <c r="DM115" s="9">
        <v>118.986</v>
      </c>
      <c r="DN115" s="9">
        <v>84.317999999999998</v>
      </c>
      <c r="DO115" s="9">
        <v>34.667999999999999</v>
      </c>
      <c r="DP115" s="9">
        <v>178.12899999999999</v>
      </c>
      <c r="DQ115" s="9">
        <v>66.805999999999997</v>
      </c>
      <c r="DR115" s="9">
        <v>111.32299999999999</v>
      </c>
      <c r="DS115" s="9">
        <v>137.572</v>
      </c>
      <c r="DT115" s="9">
        <v>99.263000000000005</v>
      </c>
      <c r="DU115" s="9">
        <v>38.308999999999997</v>
      </c>
      <c r="DV115" s="9">
        <v>194.90199999999999</v>
      </c>
      <c r="DW115" s="9">
        <v>72.668999999999997</v>
      </c>
      <c r="DX115" s="9">
        <v>122.23399999999999</v>
      </c>
      <c r="DY115" s="9">
        <v>195.773</v>
      </c>
      <c r="DZ115" s="9">
        <v>80.56</v>
      </c>
      <c r="EA115" s="9">
        <v>115.214</v>
      </c>
      <c r="EB115" s="9">
        <v>956.99900000000002</v>
      </c>
      <c r="EC115" s="9">
        <v>497.565</v>
      </c>
      <c r="ED115" s="9">
        <v>459.43299999999999</v>
      </c>
      <c r="EE115" s="9">
        <v>639.79200000000003</v>
      </c>
      <c r="EF115" s="9">
        <v>400.56</v>
      </c>
      <c r="EG115" s="9">
        <v>239.232</v>
      </c>
      <c r="EH115" s="9">
        <v>317.20600000000002</v>
      </c>
      <c r="EI115" s="9">
        <v>97.004999999999995</v>
      </c>
      <c r="EJ115" s="9">
        <v>220.20099999999999</v>
      </c>
      <c r="EK115" s="9">
        <v>120.241</v>
      </c>
      <c r="EL115" s="9">
        <v>58.353000000000002</v>
      </c>
      <c r="EM115" s="9">
        <v>61.887999999999998</v>
      </c>
      <c r="EN115" s="9">
        <v>27.279</v>
      </c>
      <c r="EO115" s="9">
        <v>13.74</v>
      </c>
      <c r="EP115" s="9">
        <v>13.538</v>
      </c>
      <c r="EQ115" s="9">
        <v>9.0709999999999997</v>
      </c>
      <c r="ER115" s="9">
        <v>5.87</v>
      </c>
      <c r="ES115" s="9">
        <v>3.2010000000000001</v>
      </c>
      <c r="ET115" s="9">
        <v>4.7069999999999999</v>
      </c>
      <c r="EU115" s="9">
        <v>2.8929999999999998</v>
      </c>
      <c r="EV115" s="9">
        <v>1.8140000000000001</v>
      </c>
      <c r="EW115" s="9">
        <v>4.3650000000000002</v>
      </c>
      <c r="EX115" s="9">
        <v>2.9769999999999999</v>
      </c>
      <c r="EY115" s="9">
        <v>1.387</v>
      </c>
      <c r="EZ115" s="9">
        <v>18.207000000000001</v>
      </c>
      <c r="FA115" s="9">
        <v>7.87</v>
      </c>
      <c r="FB115" s="9">
        <v>10.337</v>
      </c>
      <c r="FC115" s="9">
        <v>101.934</v>
      </c>
      <c r="FD115" s="9">
        <v>49.366999999999997</v>
      </c>
      <c r="FE115" s="9">
        <v>52.567</v>
      </c>
      <c r="FF115" s="9">
        <v>36.314</v>
      </c>
      <c r="FG115" s="9">
        <v>26.204000000000001</v>
      </c>
      <c r="FH115" s="9">
        <v>10.11</v>
      </c>
      <c r="FI115" s="9">
        <v>65.62</v>
      </c>
      <c r="FJ115" s="9">
        <v>23.163</v>
      </c>
      <c r="FK115" s="9">
        <v>42.457000000000001</v>
      </c>
      <c r="FL115" s="9">
        <v>43.859000000000002</v>
      </c>
      <c r="FM115" s="9">
        <v>30.948</v>
      </c>
      <c r="FN115" s="9">
        <v>12.911</v>
      </c>
      <c r="FO115" s="9">
        <v>76.382000000000005</v>
      </c>
      <c r="FP115" s="9">
        <v>27.405000000000001</v>
      </c>
      <c r="FQ115" s="9">
        <v>48.976999999999997</v>
      </c>
      <c r="FR115" s="9">
        <v>70.326999999999998</v>
      </c>
      <c r="FS115" s="9">
        <v>26.056000000000001</v>
      </c>
      <c r="FT115" s="9">
        <v>44.271000000000001</v>
      </c>
      <c r="FU115" s="9">
        <v>1539.1</v>
      </c>
      <c r="FV115" s="9">
        <v>821.50800000000004</v>
      </c>
      <c r="FW115" s="9">
        <v>717.59299999999996</v>
      </c>
      <c r="FX115" s="9">
        <v>1082.3779999999999</v>
      </c>
      <c r="FY115" s="9">
        <v>690.59900000000005</v>
      </c>
      <c r="FZ115" s="9">
        <v>391.77800000000002</v>
      </c>
      <c r="GA115" s="9">
        <v>456.72300000000001</v>
      </c>
      <c r="GB115" s="9">
        <v>130.90799999999999</v>
      </c>
      <c r="GC115" s="9">
        <v>325.81400000000002</v>
      </c>
      <c r="GD115" s="9">
        <v>159.72499999999999</v>
      </c>
      <c r="GE115" s="9">
        <v>84.796000000000006</v>
      </c>
      <c r="GF115" s="9">
        <v>74.929000000000002</v>
      </c>
      <c r="GG115" s="9">
        <v>30.17</v>
      </c>
      <c r="GH115" s="9">
        <v>15.597</v>
      </c>
      <c r="GI115" s="9">
        <v>14.571999999999999</v>
      </c>
      <c r="GJ115" s="9">
        <v>13.188000000000001</v>
      </c>
      <c r="GK115" s="9">
        <v>10.906000000000001</v>
      </c>
      <c r="GL115" s="9">
        <v>2.282</v>
      </c>
      <c r="GM115" s="9">
        <v>7.0919999999999996</v>
      </c>
      <c r="GN115" s="9">
        <v>5.5350000000000001</v>
      </c>
      <c r="GO115" s="9">
        <v>1.556</v>
      </c>
      <c r="GP115" s="9">
        <v>6.0960000000000001</v>
      </c>
      <c r="GQ115" s="9">
        <v>5.3710000000000004</v>
      </c>
      <c r="GR115" s="9">
        <v>0.72499999999999998</v>
      </c>
      <c r="GS115" s="9">
        <v>16.981999999999999</v>
      </c>
      <c r="GT115" s="9">
        <v>4.6909999999999998</v>
      </c>
      <c r="GU115" s="9">
        <v>12.291</v>
      </c>
      <c r="GV115" s="9">
        <v>139.42400000000001</v>
      </c>
      <c r="GW115" s="9">
        <v>74.683000000000007</v>
      </c>
      <c r="GX115" s="9">
        <v>64.741</v>
      </c>
      <c r="GY115" s="9">
        <v>54.357999999999997</v>
      </c>
      <c r="GZ115" s="9">
        <v>40.097000000000001</v>
      </c>
      <c r="HA115" s="9">
        <v>14.262</v>
      </c>
      <c r="HB115" s="9">
        <v>85.066000000000003</v>
      </c>
      <c r="HC115" s="9">
        <v>34.585999999999999</v>
      </c>
      <c r="HD115" s="9">
        <v>50.48</v>
      </c>
      <c r="HE115" s="9">
        <v>65.048000000000002</v>
      </c>
      <c r="HF115" s="9">
        <v>48.503999999999998</v>
      </c>
      <c r="HG115" s="9">
        <v>16.542999999999999</v>
      </c>
      <c r="HH115" s="9">
        <v>94.677000000000007</v>
      </c>
      <c r="HI115" s="9">
        <v>36.290999999999997</v>
      </c>
      <c r="HJ115" s="9">
        <v>58.386000000000003</v>
      </c>
      <c r="HK115" s="9">
        <v>92.156999999999996</v>
      </c>
      <c r="HL115" s="9">
        <v>40.121000000000002</v>
      </c>
      <c r="HM115" s="9">
        <v>52.036000000000001</v>
      </c>
      <c r="HN115" s="9">
        <v>295.96199999999999</v>
      </c>
      <c r="HO115" s="9">
        <v>154.035</v>
      </c>
      <c r="HP115" s="9">
        <v>141.92699999999999</v>
      </c>
      <c r="HQ115" s="9">
        <v>189.15600000000001</v>
      </c>
      <c r="HR115" s="9">
        <v>119.807</v>
      </c>
      <c r="HS115" s="9">
        <v>69.349000000000004</v>
      </c>
      <c r="HT115" s="9">
        <v>106.806</v>
      </c>
      <c r="HU115" s="9">
        <v>34.228000000000002</v>
      </c>
      <c r="HV115" s="9">
        <v>72.578000000000003</v>
      </c>
      <c r="HW115" s="9">
        <v>34.506</v>
      </c>
      <c r="HX115" s="9">
        <v>18.643000000000001</v>
      </c>
      <c r="HY115" s="9">
        <v>15.863</v>
      </c>
      <c r="HZ115" s="9">
        <v>6.2789999999999999</v>
      </c>
      <c r="IA115" s="9">
        <v>2.8780000000000001</v>
      </c>
      <c r="IB115" s="9">
        <v>3.4009999999999998</v>
      </c>
      <c r="IC115" s="9">
        <v>1.9610000000000001</v>
      </c>
      <c r="ID115" s="9">
        <v>1.1160000000000001</v>
      </c>
      <c r="IE115" s="9">
        <v>0.84499999999999997</v>
      </c>
      <c r="IF115" s="9">
        <v>1.1459999999999999</v>
      </c>
      <c r="IG115" s="9">
        <v>0.68100000000000005</v>
      </c>
      <c r="IH115" s="9">
        <v>0.46500000000000002</v>
      </c>
      <c r="II115" s="9">
        <v>0.81499999999999995</v>
      </c>
      <c r="IJ115" s="9">
        <v>0.435</v>
      </c>
      <c r="IK115" s="9">
        <v>0.38</v>
      </c>
      <c r="IL115" s="9">
        <v>4.3170000000000002</v>
      </c>
      <c r="IM115" s="9">
        <v>1.762</v>
      </c>
      <c r="IN115" s="9">
        <v>2.556</v>
      </c>
      <c r="IO115" s="9">
        <v>30.420999999999999</v>
      </c>
      <c r="IP115" s="9">
        <v>16.667999999999999</v>
      </c>
      <c r="IQ115" s="9">
        <v>13.753</v>
      </c>
    </row>
    <row r="116" spans="1:251">
      <c r="A116" s="10">
        <v>45017</v>
      </c>
      <c r="B116" s="9">
        <v>1247.6859999999999</v>
      </c>
      <c r="C116" s="9">
        <v>1249.499</v>
      </c>
      <c r="D116" s="9">
        <v>440.62900000000002</v>
      </c>
      <c r="E116" s="9">
        <v>808.87</v>
      </c>
      <c r="F116" s="9">
        <v>457.05200000000002</v>
      </c>
      <c r="G116" s="9">
        <v>251.76300000000001</v>
      </c>
      <c r="H116" s="9">
        <v>205.28899999999999</v>
      </c>
      <c r="I116" s="9">
        <v>79.494</v>
      </c>
      <c r="J116" s="9">
        <v>48.273000000000003</v>
      </c>
      <c r="K116" s="9">
        <v>31.221</v>
      </c>
      <c r="L116" s="9">
        <v>21.834</v>
      </c>
      <c r="M116" s="9">
        <v>17.922999999999998</v>
      </c>
      <c r="N116" s="9">
        <v>3.9119999999999999</v>
      </c>
      <c r="O116" s="9">
        <v>14.122</v>
      </c>
      <c r="P116" s="9">
        <v>10.717000000000001</v>
      </c>
      <c r="Q116" s="9">
        <v>3.4039999999999999</v>
      </c>
      <c r="R116" s="9">
        <v>7.7130000000000001</v>
      </c>
      <c r="S116" s="9">
        <v>7.2050000000000001</v>
      </c>
      <c r="T116" s="9">
        <v>0.50700000000000001</v>
      </c>
      <c r="U116" s="9">
        <v>57.66</v>
      </c>
      <c r="V116" s="9">
        <v>30.35</v>
      </c>
      <c r="W116" s="9">
        <v>27.309000000000001</v>
      </c>
      <c r="X116" s="9">
        <v>416.18700000000001</v>
      </c>
      <c r="Y116" s="9">
        <v>227.292</v>
      </c>
      <c r="Z116" s="9">
        <v>188.89500000000001</v>
      </c>
      <c r="AA116" s="9">
        <v>171.74</v>
      </c>
      <c r="AB116" s="9">
        <v>117.601</v>
      </c>
      <c r="AC116" s="9">
        <v>54.139000000000003</v>
      </c>
      <c r="AD116" s="9">
        <v>244.447</v>
      </c>
      <c r="AE116" s="9">
        <v>109.691</v>
      </c>
      <c r="AF116" s="9">
        <v>134.756</v>
      </c>
      <c r="AG116" s="9">
        <v>185.33199999999999</v>
      </c>
      <c r="AH116" s="9">
        <v>129.45099999999999</v>
      </c>
      <c r="AI116" s="9">
        <v>55.881999999999998</v>
      </c>
      <c r="AJ116" s="9">
        <v>271.72000000000003</v>
      </c>
      <c r="AK116" s="9">
        <v>122.313</v>
      </c>
      <c r="AL116" s="9">
        <v>149.40700000000001</v>
      </c>
      <c r="AM116" s="9">
        <v>258.56900000000002</v>
      </c>
      <c r="AN116" s="9">
        <v>120.40900000000001</v>
      </c>
      <c r="AO116" s="9">
        <v>138.161</v>
      </c>
      <c r="AP116" s="9">
        <v>3599.846</v>
      </c>
      <c r="AQ116" s="9">
        <v>1887.17</v>
      </c>
      <c r="AR116" s="9">
        <v>1712.6759999999999</v>
      </c>
      <c r="AS116" s="9">
        <v>2495.701</v>
      </c>
      <c r="AT116" s="9">
        <v>1524.1</v>
      </c>
      <c r="AU116" s="9">
        <v>971.60199999999998</v>
      </c>
      <c r="AV116" s="9">
        <v>1104.144</v>
      </c>
      <c r="AW116" s="9">
        <v>363.07</v>
      </c>
      <c r="AX116" s="9">
        <v>741.07399999999996</v>
      </c>
      <c r="AY116" s="9">
        <v>419.09300000000002</v>
      </c>
      <c r="AZ116" s="9">
        <v>231.93</v>
      </c>
      <c r="BA116" s="9">
        <v>187.16300000000001</v>
      </c>
      <c r="BB116" s="9">
        <v>77.013999999999996</v>
      </c>
      <c r="BC116" s="9">
        <v>38.834000000000003</v>
      </c>
      <c r="BD116" s="9">
        <v>38.180999999999997</v>
      </c>
      <c r="BE116" s="9">
        <v>21.053999999999998</v>
      </c>
      <c r="BF116" s="9">
        <v>15.898</v>
      </c>
      <c r="BG116" s="9">
        <v>5.1550000000000002</v>
      </c>
      <c r="BH116" s="9">
        <v>13.1</v>
      </c>
      <c r="BI116" s="9">
        <v>9.7349999999999994</v>
      </c>
      <c r="BJ116" s="9">
        <v>3.3650000000000002</v>
      </c>
      <c r="BK116" s="9">
        <v>7.9539999999999997</v>
      </c>
      <c r="BL116" s="9">
        <v>6.1639999999999997</v>
      </c>
      <c r="BM116" s="9">
        <v>1.79</v>
      </c>
      <c r="BN116" s="9">
        <v>55.960999999999999</v>
      </c>
      <c r="BO116" s="9">
        <v>22.934999999999999</v>
      </c>
      <c r="BP116" s="9">
        <v>33.026000000000003</v>
      </c>
      <c r="BQ116" s="9">
        <v>378.315</v>
      </c>
      <c r="BR116" s="9">
        <v>210.58199999999999</v>
      </c>
      <c r="BS116" s="9">
        <v>167.732</v>
      </c>
      <c r="BT116" s="9">
        <v>170.577</v>
      </c>
      <c r="BU116" s="9">
        <v>125.455</v>
      </c>
      <c r="BV116" s="9">
        <v>45.122</v>
      </c>
      <c r="BW116" s="9">
        <v>207.73699999999999</v>
      </c>
      <c r="BX116" s="9">
        <v>85.126999999999995</v>
      </c>
      <c r="BY116" s="9">
        <v>122.61</v>
      </c>
      <c r="BZ116" s="9">
        <v>185.25</v>
      </c>
      <c r="CA116" s="9">
        <v>137.23099999999999</v>
      </c>
      <c r="CB116" s="9">
        <v>48.018999999999998</v>
      </c>
      <c r="CC116" s="9">
        <v>233.84399999999999</v>
      </c>
      <c r="CD116" s="9">
        <v>94.698999999999998</v>
      </c>
      <c r="CE116" s="9">
        <v>139.14400000000001</v>
      </c>
      <c r="CF116" s="9">
        <v>220.83699999999999</v>
      </c>
      <c r="CG116" s="9">
        <v>94.861999999999995</v>
      </c>
      <c r="CH116" s="9">
        <v>125.97499999999999</v>
      </c>
      <c r="CI116" s="9">
        <v>2812.84</v>
      </c>
      <c r="CJ116" s="9">
        <v>1459.096</v>
      </c>
      <c r="CK116" s="9">
        <v>1353.7439999999999</v>
      </c>
      <c r="CL116" s="9">
        <v>1954.973</v>
      </c>
      <c r="CM116" s="9">
        <v>1185.761</v>
      </c>
      <c r="CN116" s="9">
        <v>769.21100000000001</v>
      </c>
      <c r="CO116" s="9">
        <v>857.86699999999996</v>
      </c>
      <c r="CP116" s="9">
        <v>273.33499999999998</v>
      </c>
      <c r="CQ116" s="9">
        <v>584.53300000000002</v>
      </c>
      <c r="CR116" s="9">
        <v>317.74</v>
      </c>
      <c r="CS116" s="9">
        <v>164.304</v>
      </c>
      <c r="CT116" s="9">
        <v>153.435</v>
      </c>
      <c r="CU116" s="9">
        <v>57.860999999999997</v>
      </c>
      <c r="CV116" s="9">
        <v>33.889000000000003</v>
      </c>
      <c r="CW116" s="9">
        <v>23.972000000000001</v>
      </c>
      <c r="CX116" s="9">
        <v>23.303000000000001</v>
      </c>
      <c r="CY116" s="9">
        <v>17.742000000000001</v>
      </c>
      <c r="CZ116" s="9">
        <v>5.5609999999999999</v>
      </c>
      <c r="DA116" s="9">
        <v>15.715</v>
      </c>
      <c r="DB116" s="9">
        <v>11.487</v>
      </c>
      <c r="DC116" s="9">
        <v>4.2279999999999998</v>
      </c>
      <c r="DD116" s="9">
        <v>7.5890000000000004</v>
      </c>
      <c r="DE116" s="9">
        <v>6.2549999999999999</v>
      </c>
      <c r="DF116" s="9">
        <v>1.333</v>
      </c>
      <c r="DG116" s="9">
        <v>34.558</v>
      </c>
      <c r="DH116" s="9">
        <v>16.146999999999998</v>
      </c>
      <c r="DI116" s="9">
        <v>18.41</v>
      </c>
      <c r="DJ116" s="9">
        <v>287.32400000000001</v>
      </c>
      <c r="DK116" s="9">
        <v>144.36500000000001</v>
      </c>
      <c r="DL116" s="9">
        <v>142.96</v>
      </c>
      <c r="DM116" s="9">
        <v>114.914</v>
      </c>
      <c r="DN116" s="9">
        <v>79.644999999999996</v>
      </c>
      <c r="DO116" s="9">
        <v>35.268000000000001</v>
      </c>
      <c r="DP116" s="9">
        <v>172.411</v>
      </c>
      <c r="DQ116" s="9">
        <v>64.718999999999994</v>
      </c>
      <c r="DR116" s="9">
        <v>107.691</v>
      </c>
      <c r="DS116" s="9">
        <v>131.56299999999999</v>
      </c>
      <c r="DT116" s="9">
        <v>92.290999999999997</v>
      </c>
      <c r="DU116" s="9">
        <v>39.271999999999998</v>
      </c>
      <c r="DV116" s="9">
        <v>186.17599999999999</v>
      </c>
      <c r="DW116" s="9">
        <v>72.013000000000005</v>
      </c>
      <c r="DX116" s="9">
        <v>114.163</v>
      </c>
      <c r="DY116" s="9">
        <v>188.125</v>
      </c>
      <c r="DZ116" s="9">
        <v>76.206000000000003</v>
      </c>
      <c r="EA116" s="9">
        <v>111.92</v>
      </c>
      <c r="EB116" s="9">
        <v>948.79300000000001</v>
      </c>
      <c r="EC116" s="9">
        <v>492.13600000000002</v>
      </c>
      <c r="ED116" s="9">
        <v>456.65699999999998</v>
      </c>
      <c r="EE116" s="9">
        <v>621.77800000000002</v>
      </c>
      <c r="EF116" s="9">
        <v>389.01299999999998</v>
      </c>
      <c r="EG116" s="9">
        <v>232.76499999999999</v>
      </c>
      <c r="EH116" s="9">
        <v>327.01499999999999</v>
      </c>
      <c r="EI116" s="9">
        <v>103.124</v>
      </c>
      <c r="EJ116" s="9">
        <v>223.892</v>
      </c>
      <c r="EK116" s="9">
        <v>115.556</v>
      </c>
      <c r="EL116" s="9">
        <v>57.113999999999997</v>
      </c>
      <c r="EM116" s="9">
        <v>58.442</v>
      </c>
      <c r="EN116" s="9">
        <v>21.613</v>
      </c>
      <c r="EO116" s="9">
        <v>10.878</v>
      </c>
      <c r="EP116" s="9">
        <v>10.734999999999999</v>
      </c>
      <c r="EQ116" s="9">
        <v>6.9669999999999996</v>
      </c>
      <c r="ER116" s="9">
        <v>4.758</v>
      </c>
      <c r="ES116" s="9">
        <v>2.2090000000000001</v>
      </c>
      <c r="ET116" s="9">
        <v>5.2859999999999996</v>
      </c>
      <c r="EU116" s="9">
        <v>3.633</v>
      </c>
      <c r="EV116" s="9">
        <v>1.653</v>
      </c>
      <c r="EW116" s="9">
        <v>1.681</v>
      </c>
      <c r="EX116" s="9">
        <v>1.125</v>
      </c>
      <c r="EY116" s="9">
        <v>0.55600000000000005</v>
      </c>
      <c r="EZ116" s="9">
        <v>14.646000000000001</v>
      </c>
      <c r="FA116" s="9">
        <v>6.12</v>
      </c>
      <c r="FB116" s="9">
        <v>8.5259999999999998</v>
      </c>
      <c r="FC116" s="9">
        <v>105.83499999999999</v>
      </c>
      <c r="FD116" s="9">
        <v>52.198</v>
      </c>
      <c r="FE116" s="9">
        <v>53.637999999999998</v>
      </c>
      <c r="FF116" s="9">
        <v>36.567999999999998</v>
      </c>
      <c r="FG116" s="9">
        <v>25.15</v>
      </c>
      <c r="FH116" s="9">
        <v>11.417999999999999</v>
      </c>
      <c r="FI116" s="9">
        <v>69.266999999999996</v>
      </c>
      <c r="FJ116" s="9">
        <v>27.047999999999998</v>
      </c>
      <c r="FK116" s="9">
        <v>42.219000000000001</v>
      </c>
      <c r="FL116" s="9">
        <v>41.213999999999999</v>
      </c>
      <c r="FM116" s="9">
        <v>28.36</v>
      </c>
      <c r="FN116" s="9">
        <v>12.853</v>
      </c>
      <c r="FO116" s="9">
        <v>74.343000000000004</v>
      </c>
      <c r="FP116" s="9">
        <v>28.754000000000001</v>
      </c>
      <c r="FQ116" s="9">
        <v>45.588999999999999</v>
      </c>
      <c r="FR116" s="9">
        <v>74.552999999999997</v>
      </c>
      <c r="FS116" s="9">
        <v>30.681000000000001</v>
      </c>
      <c r="FT116" s="9">
        <v>43.872</v>
      </c>
      <c r="FU116" s="9">
        <v>1544.46</v>
      </c>
      <c r="FV116" s="9">
        <v>820.36400000000003</v>
      </c>
      <c r="FW116" s="9">
        <v>724.096</v>
      </c>
      <c r="FX116" s="9">
        <v>1078.866</v>
      </c>
      <c r="FY116" s="9">
        <v>679.38300000000004</v>
      </c>
      <c r="FZ116" s="9">
        <v>399.483</v>
      </c>
      <c r="GA116" s="9">
        <v>465.59399999999999</v>
      </c>
      <c r="GB116" s="9">
        <v>140.98099999999999</v>
      </c>
      <c r="GC116" s="9">
        <v>324.61399999999998</v>
      </c>
      <c r="GD116" s="9">
        <v>153.04499999999999</v>
      </c>
      <c r="GE116" s="9">
        <v>78.965999999999994</v>
      </c>
      <c r="GF116" s="9">
        <v>74.078999999999994</v>
      </c>
      <c r="GG116" s="9">
        <v>26.524000000000001</v>
      </c>
      <c r="GH116" s="9">
        <v>13.574999999999999</v>
      </c>
      <c r="GI116" s="9">
        <v>12.949</v>
      </c>
      <c r="GJ116" s="9">
        <v>7.0419999999999998</v>
      </c>
      <c r="GK116" s="9">
        <v>3.6160000000000001</v>
      </c>
      <c r="GL116" s="9">
        <v>3.4260000000000002</v>
      </c>
      <c r="GM116" s="9">
        <v>4.984</v>
      </c>
      <c r="GN116" s="9">
        <v>1.897</v>
      </c>
      <c r="GO116" s="9">
        <v>3.0870000000000002</v>
      </c>
      <c r="GP116" s="9">
        <v>2.0579999999999998</v>
      </c>
      <c r="GQ116" s="9">
        <v>1.7190000000000001</v>
      </c>
      <c r="GR116" s="9">
        <v>0.33900000000000002</v>
      </c>
      <c r="GS116" s="9">
        <v>19.481999999999999</v>
      </c>
      <c r="GT116" s="9">
        <v>9.9589999999999996</v>
      </c>
      <c r="GU116" s="9">
        <v>9.5229999999999997</v>
      </c>
      <c r="GV116" s="9">
        <v>141.791</v>
      </c>
      <c r="GW116" s="9">
        <v>72.995999999999995</v>
      </c>
      <c r="GX116" s="9">
        <v>68.795000000000002</v>
      </c>
      <c r="GY116" s="9">
        <v>53.109000000000002</v>
      </c>
      <c r="GZ116" s="9">
        <v>38.299999999999997</v>
      </c>
      <c r="HA116" s="9">
        <v>14.808999999999999</v>
      </c>
      <c r="HB116" s="9">
        <v>88.682000000000002</v>
      </c>
      <c r="HC116" s="9">
        <v>34.695</v>
      </c>
      <c r="HD116" s="9">
        <v>53.985999999999997</v>
      </c>
      <c r="HE116" s="9">
        <v>57.859000000000002</v>
      </c>
      <c r="HF116" s="9">
        <v>41.173999999999999</v>
      </c>
      <c r="HG116" s="9">
        <v>16.686</v>
      </c>
      <c r="HH116" s="9">
        <v>95.186000000000007</v>
      </c>
      <c r="HI116" s="9">
        <v>37.792999999999999</v>
      </c>
      <c r="HJ116" s="9">
        <v>57.393000000000001</v>
      </c>
      <c r="HK116" s="9">
        <v>93.665999999999997</v>
      </c>
      <c r="HL116" s="9">
        <v>36.591999999999999</v>
      </c>
      <c r="HM116" s="9">
        <v>57.073999999999998</v>
      </c>
      <c r="HN116" s="9">
        <v>292.70699999999999</v>
      </c>
      <c r="HO116" s="9">
        <v>151.96600000000001</v>
      </c>
      <c r="HP116" s="9">
        <v>140.74</v>
      </c>
      <c r="HQ116" s="9">
        <v>185.547</v>
      </c>
      <c r="HR116" s="9">
        <v>118.471</v>
      </c>
      <c r="HS116" s="9">
        <v>67.075999999999993</v>
      </c>
      <c r="HT116" s="9">
        <v>107.15900000000001</v>
      </c>
      <c r="HU116" s="9">
        <v>33.494999999999997</v>
      </c>
      <c r="HV116" s="9">
        <v>73.664000000000001</v>
      </c>
      <c r="HW116" s="9">
        <v>35.646999999999998</v>
      </c>
      <c r="HX116" s="9">
        <v>18.832000000000001</v>
      </c>
      <c r="HY116" s="9">
        <v>16.815000000000001</v>
      </c>
      <c r="HZ116" s="9">
        <v>5.5730000000000004</v>
      </c>
      <c r="IA116" s="9">
        <v>2.8690000000000002</v>
      </c>
      <c r="IB116" s="9">
        <v>2.7040000000000002</v>
      </c>
      <c r="IC116" s="9">
        <v>1.0449999999999999</v>
      </c>
      <c r="ID116" s="9">
        <v>0.79100000000000004</v>
      </c>
      <c r="IE116" s="9">
        <v>0.254</v>
      </c>
      <c r="IF116" s="9">
        <v>0.61399999999999999</v>
      </c>
      <c r="IG116" s="9">
        <v>0.497</v>
      </c>
      <c r="IH116" s="9">
        <v>0.11700000000000001</v>
      </c>
      <c r="II116" s="9">
        <v>0.43099999999999999</v>
      </c>
      <c r="IJ116" s="9">
        <v>0.29399999999999998</v>
      </c>
      <c r="IK116" s="9">
        <v>0.13700000000000001</v>
      </c>
      <c r="IL116" s="9">
        <v>4.5279999999999996</v>
      </c>
      <c r="IM116" s="9">
        <v>2.0790000000000002</v>
      </c>
      <c r="IN116" s="9">
        <v>2.4489999999999998</v>
      </c>
      <c r="IO116" s="9">
        <v>31.661999999999999</v>
      </c>
      <c r="IP116" s="9">
        <v>16.841000000000001</v>
      </c>
      <c r="IQ116" s="9">
        <v>14.821</v>
      </c>
    </row>
    <row r="117" spans="1:251">
      <c r="A117" s="10">
        <v>45047</v>
      </c>
      <c r="B117" s="9">
        <v>1251.077</v>
      </c>
      <c r="C117" s="9">
        <v>1260.6690000000001</v>
      </c>
      <c r="D117" s="9">
        <v>432.38099999999997</v>
      </c>
      <c r="E117" s="9">
        <v>828.28800000000001</v>
      </c>
      <c r="F117" s="9">
        <v>491.68099999999998</v>
      </c>
      <c r="G117" s="9">
        <v>270.41699999999997</v>
      </c>
      <c r="H117" s="9">
        <v>221.26499999999999</v>
      </c>
      <c r="I117" s="9">
        <v>92.301000000000002</v>
      </c>
      <c r="J117" s="9">
        <v>52.959000000000003</v>
      </c>
      <c r="K117" s="9">
        <v>39.341999999999999</v>
      </c>
      <c r="L117" s="9">
        <v>31.251999999999999</v>
      </c>
      <c r="M117" s="9">
        <v>24.713000000000001</v>
      </c>
      <c r="N117" s="9">
        <v>6.5389999999999997</v>
      </c>
      <c r="O117" s="9">
        <v>18.093</v>
      </c>
      <c r="P117" s="9">
        <v>14.404999999999999</v>
      </c>
      <c r="Q117" s="9">
        <v>3.6880000000000002</v>
      </c>
      <c r="R117" s="9">
        <v>13.159000000000001</v>
      </c>
      <c r="S117" s="9">
        <v>10.308</v>
      </c>
      <c r="T117" s="9">
        <v>2.851</v>
      </c>
      <c r="U117" s="9">
        <v>61.048999999999999</v>
      </c>
      <c r="V117" s="9">
        <v>28.245999999999999</v>
      </c>
      <c r="W117" s="9">
        <v>32.802999999999997</v>
      </c>
      <c r="X117" s="9">
        <v>437.601</v>
      </c>
      <c r="Y117" s="9">
        <v>239.63499999999999</v>
      </c>
      <c r="Z117" s="9">
        <v>197.96600000000001</v>
      </c>
      <c r="AA117" s="9">
        <v>175.80699999999999</v>
      </c>
      <c r="AB117" s="9">
        <v>129.08199999999999</v>
      </c>
      <c r="AC117" s="9">
        <v>46.725000000000001</v>
      </c>
      <c r="AD117" s="9">
        <v>261.79399999999998</v>
      </c>
      <c r="AE117" s="9">
        <v>110.553</v>
      </c>
      <c r="AF117" s="9">
        <v>151.24100000000001</v>
      </c>
      <c r="AG117" s="9">
        <v>197.761</v>
      </c>
      <c r="AH117" s="9">
        <v>146.708</v>
      </c>
      <c r="AI117" s="9">
        <v>51.052999999999997</v>
      </c>
      <c r="AJ117" s="9">
        <v>293.92</v>
      </c>
      <c r="AK117" s="9">
        <v>123.708</v>
      </c>
      <c r="AL117" s="9">
        <v>170.21199999999999</v>
      </c>
      <c r="AM117" s="9">
        <v>279.887</v>
      </c>
      <c r="AN117" s="9">
        <v>124.959</v>
      </c>
      <c r="AO117" s="9">
        <v>154.928</v>
      </c>
      <c r="AP117" s="9">
        <v>3652.12</v>
      </c>
      <c r="AQ117" s="9">
        <v>1916.105</v>
      </c>
      <c r="AR117" s="9">
        <v>1736.0150000000001</v>
      </c>
      <c r="AS117" s="9">
        <v>2522.3980000000001</v>
      </c>
      <c r="AT117" s="9">
        <v>1542.3710000000001</v>
      </c>
      <c r="AU117" s="9">
        <v>980.02599999999995</v>
      </c>
      <c r="AV117" s="9">
        <v>1129.722</v>
      </c>
      <c r="AW117" s="9">
        <v>373.733</v>
      </c>
      <c r="AX117" s="9">
        <v>755.98900000000003</v>
      </c>
      <c r="AY117" s="9">
        <v>401.50200000000001</v>
      </c>
      <c r="AZ117" s="9">
        <v>233.63399999999999</v>
      </c>
      <c r="BA117" s="9">
        <v>167.86699999999999</v>
      </c>
      <c r="BB117" s="9">
        <v>86.028999999999996</v>
      </c>
      <c r="BC117" s="9">
        <v>51.607999999999997</v>
      </c>
      <c r="BD117" s="9">
        <v>34.42</v>
      </c>
      <c r="BE117" s="9">
        <v>40.127000000000002</v>
      </c>
      <c r="BF117" s="9">
        <v>32.688000000000002</v>
      </c>
      <c r="BG117" s="9">
        <v>7.4390000000000001</v>
      </c>
      <c r="BH117" s="9">
        <v>18.882000000000001</v>
      </c>
      <c r="BI117" s="9">
        <v>13.817</v>
      </c>
      <c r="BJ117" s="9">
        <v>5.0650000000000004</v>
      </c>
      <c r="BK117" s="9">
        <v>21.245000000000001</v>
      </c>
      <c r="BL117" s="9">
        <v>18.870999999999999</v>
      </c>
      <c r="BM117" s="9">
        <v>2.3740000000000001</v>
      </c>
      <c r="BN117" s="9">
        <v>45.902000000000001</v>
      </c>
      <c r="BO117" s="9">
        <v>18.920000000000002</v>
      </c>
      <c r="BP117" s="9">
        <v>26.981999999999999</v>
      </c>
      <c r="BQ117" s="9">
        <v>351.57900000000001</v>
      </c>
      <c r="BR117" s="9">
        <v>201.024</v>
      </c>
      <c r="BS117" s="9">
        <v>150.55500000000001</v>
      </c>
      <c r="BT117" s="9">
        <v>161.23400000000001</v>
      </c>
      <c r="BU117" s="9">
        <v>118.67400000000001</v>
      </c>
      <c r="BV117" s="9">
        <v>42.558999999999997</v>
      </c>
      <c r="BW117" s="9">
        <v>190.345</v>
      </c>
      <c r="BX117" s="9">
        <v>82.35</v>
      </c>
      <c r="BY117" s="9">
        <v>107.996</v>
      </c>
      <c r="BZ117" s="9">
        <v>191.29300000000001</v>
      </c>
      <c r="CA117" s="9">
        <v>144.215</v>
      </c>
      <c r="CB117" s="9">
        <v>47.076999999999998</v>
      </c>
      <c r="CC117" s="9">
        <v>210.209</v>
      </c>
      <c r="CD117" s="9">
        <v>89.418999999999997</v>
      </c>
      <c r="CE117" s="9">
        <v>120.79</v>
      </c>
      <c r="CF117" s="9">
        <v>209.22800000000001</v>
      </c>
      <c r="CG117" s="9">
        <v>96.167000000000002</v>
      </c>
      <c r="CH117" s="9">
        <v>113.06100000000001</v>
      </c>
      <c r="CI117" s="9">
        <v>2863.4110000000001</v>
      </c>
      <c r="CJ117" s="9">
        <v>1469.298</v>
      </c>
      <c r="CK117" s="9">
        <v>1394.1130000000001</v>
      </c>
      <c r="CL117" s="9">
        <v>1988.431</v>
      </c>
      <c r="CM117" s="9">
        <v>1190.2550000000001</v>
      </c>
      <c r="CN117" s="9">
        <v>798.17600000000004</v>
      </c>
      <c r="CO117" s="9">
        <v>874.98</v>
      </c>
      <c r="CP117" s="9">
        <v>279.04300000000001</v>
      </c>
      <c r="CQ117" s="9">
        <v>595.93700000000001</v>
      </c>
      <c r="CR117" s="9">
        <v>336.51600000000002</v>
      </c>
      <c r="CS117" s="9">
        <v>171.554</v>
      </c>
      <c r="CT117" s="9">
        <v>164.96199999999999</v>
      </c>
      <c r="CU117" s="9">
        <v>51.274999999999999</v>
      </c>
      <c r="CV117" s="9">
        <v>27.646999999999998</v>
      </c>
      <c r="CW117" s="9">
        <v>23.628</v>
      </c>
      <c r="CX117" s="9">
        <v>18.401</v>
      </c>
      <c r="CY117" s="9">
        <v>12.875999999999999</v>
      </c>
      <c r="CZ117" s="9">
        <v>5.5250000000000004</v>
      </c>
      <c r="DA117" s="9">
        <v>12.157</v>
      </c>
      <c r="DB117" s="9">
        <v>7.2320000000000002</v>
      </c>
      <c r="DC117" s="9">
        <v>4.9249999999999998</v>
      </c>
      <c r="DD117" s="9">
        <v>6.2439999999999998</v>
      </c>
      <c r="DE117" s="9">
        <v>5.6429999999999998</v>
      </c>
      <c r="DF117" s="9">
        <v>0.6</v>
      </c>
      <c r="DG117" s="9">
        <v>32.874000000000002</v>
      </c>
      <c r="DH117" s="9">
        <v>14.772</v>
      </c>
      <c r="DI117" s="9">
        <v>18.103000000000002</v>
      </c>
      <c r="DJ117" s="9">
        <v>308.33600000000001</v>
      </c>
      <c r="DK117" s="9">
        <v>154.959</v>
      </c>
      <c r="DL117" s="9">
        <v>153.37700000000001</v>
      </c>
      <c r="DM117" s="9">
        <v>119.861</v>
      </c>
      <c r="DN117" s="9">
        <v>79.125</v>
      </c>
      <c r="DO117" s="9">
        <v>40.737000000000002</v>
      </c>
      <c r="DP117" s="9">
        <v>188.47399999999999</v>
      </c>
      <c r="DQ117" s="9">
        <v>75.834000000000003</v>
      </c>
      <c r="DR117" s="9">
        <v>112.64100000000001</v>
      </c>
      <c r="DS117" s="9">
        <v>134.245</v>
      </c>
      <c r="DT117" s="9">
        <v>90.144000000000005</v>
      </c>
      <c r="DU117" s="9">
        <v>44.100999999999999</v>
      </c>
      <c r="DV117" s="9">
        <v>202.27099999999999</v>
      </c>
      <c r="DW117" s="9">
        <v>81.411000000000001</v>
      </c>
      <c r="DX117" s="9">
        <v>120.86</v>
      </c>
      <c r="DY117" s="9">
        <v>200.63200000000001</v>
      </c>
      <c r="DZ117" s="9">
        <v>83.066000000000003</v>
      </c>
      <c r="EA117" s="9">
        <v>117.565</v>
      </c>
      <c r="EB117" s="9">
        <v>961.86699999999996</v>
      </c>
      <c r="EC117" s="9">
        <v>500.75599999999997</v>
      </c>
      <c r="ED117" s="9">
        <v>461.11200000000002</v>
      </c>
      <c r="EE117" s="9">
        <v>642.64099999999996</v>
      </c>
      <c r="EF117" s="9">
        <v>399.75799999999998</v>
      </c>
      <c r="EG117" s="9">
        <v>242.88300000000001</v>
      </c>
      <c r="EH117" s="9">
        <v>319.226</v>
      </c>
      <c r="EI117" s="9">
        <v>100.998</v>
      </c>
      <c r="EJ117" s="9">
        <v>218.22900000000001</v>
      </c>
      <c r="EK117" s="9">
        <v>116.075</v>
      </c>
      <c r="EL117" s="9">
        <v>59.237000000000002</v>
      </c>
      <c r="EM117" s="9">
        <v>56.838000000000001</v>
      </c>
      <c r="EN117" s="9">
        <v>23.126999999999999</v>
      </c>
      <c r="EO117" s="9">
        <v>13.541</v>
      </c>
      <c r="EP117" s="9">
        <v>9.5850000000000009</v>
      </c>
      <c r="EQ117" s="9">
        <v>8.952</v>
      </c>
      <c r="ER117" s="9">
        <v>6.8250000000000002</v>
      </c>
      <c r="ES117" s="9">
        <v>2.1269999999999998</v>
      </c>
      <c r="ET117" s="9">
        <v>4.2089999999999996</v>
      </c>
      <c r="EU117" s="9">
        <v>2.605</v>
      </c>
      <c r="EV117" s="9">
        <v>1.6040000000000001</v>
      </c>
      <c r="EW117" s="9">
        <v>4.742</v>
      </c>
      <c r="EX117" s="9">
        <v>4.22</v>
      </c>
      <c r="EY117" s="9">
        <v>0.52200000000000002</v>
      </c>
      <c r="EZ117" s="9">
        <v>14.175000000000001</v>
      </c>
      <c r="FA117" s="9">
        <v>6.7160000000000002</v>
      </c>
      <c r="FB117" s="9">
        <v>7.4589999999999996</v>
      </c>
      <c r="FC117" s="9">
        <v>102.797</v>
      </c>
      <c r="FD117" s="9">
        <v>51.084000000000003</v>
      </c>
      <c r="FE117" s="9">
        <v>51.713000000000001</v>
      </c>
      <c r="FF117" s="9">
        <v>36.238</v>
      </c>
      <c r="FG117" s="9">
        <v>25.082000000000001</v>
      </c>
      <c r="FH117" s="9">
        <v>11.157</v>
      </c>
      <c r="FI117" s="9">
        <v>66.558999999999997</v>
      </c>
      <c r="FJ117" s="9">
        <v>26.001999999999999</v>
      </c>
      <c r="FK117" s="9">
        <v>40.557000000000002</v>
      </c>
      <c r="FL117" s="9">
        <v>42.798000000000002</v>
      </c>
      <c r="FM117" s="9">
        <v>30.016999999999999</v>
      </c>
      <c r="FN117" s="9">
        <v>12.781000000000001</v>
      </c>
      <c r="FO117" s="9">
        <v>73.277000000000001</v>
      </c>
      <c r="FP117" s="9">
        <v>29.22</v>
      </c>
      <c r="FQ117" s="9">
        <v>44.057000000000002</v>
      </c>
      <c r="FR117" s="9">
        <v>70.768000000000001</v>
      </c>
      <c r="FS117" s="9">
        <v>28.606999999999999</v>
      </c>
      <c r="FT117" s="9">
        <v>42.161000000000001</v>
      </c>
      <c r="FU117" s="9">
        <v>1543.4939999999999</v>
      </c>
      <c r="FV117" s="9">
        <v>820.36800000000005</v>
      </c>
      <c r="FW117" s="9">
        <v>723.12599999999998</v>
      </c>
      <c r="FX117" s="9">
        <v>1063.403</v>
      </c>
      <c r="FY117" s="9">
        <v>673.69799999999998</v>
      </c>
      <c r="FZ117" s="9">
        <v>389.70499999999998</v>
      </c>
      <c r="GA117" s="9">
        <v>480.09100000000001</v>
      </c>
      <c r="GB117" s="9">
        <v>146.66900000000001</v>
      </c>
      <c r="GC117" s="9">
        <v>333.42099999999999</v>
      </c>
      <c r="GD117" s="9">
        <v>169.75200000000001</v>
      </c>
      <c r="GE117" s="9">
        <v>79.521000000000001</v>
      </c>
      <c r="GF117" s="9">
        <v>90.230999999999995</v>
      </c>
      <c r="GG117" s="9">
        <v>30.890999999999998</v>
      </c>
      <c r="GH117" s="9">
        <v>13.72</v>
      </c>
      <c r="GI117" s="9">
        <v>17.172000000000001</v>
      </c>
      <c r="GJ117" s="9">
        <v>13.59</v>
      </c>
      <c r="GK117" s="9">
        <v>9.0619999999999994</v>
      </c>
      <c r="GL117" s="9">
        <v>4.5279999999999996</v>
      </c>
      <c r="GM117" s="9">
        <v>6.5579999999999998</v>
      </c>
      <c r="GN117" s="9">
        <v>3.9279999999999999</v>
      </c>
      <c r="GO117" s="9">
        <v>2.629</v>
      </c>
      <c r="GP117" s="9">
        <v>7.0330000000000004</v>
      </c>
      <c r="GQ117" s="9">
        <v>5.1340000000000003</v>
      </c>
      <c r="GR117" s="9">
        <v>1.899</v>
      </c>
      <c r="GS117" s="9">
        <v>17.300999999999998</v>
      </c>
      <c r="GT117" s="9">
        <v>4.657</v>
      </c>
      <c r="GU117" s="9">
        <v>12.644</v>
      </c>
      <c r="GV117" s="9">
        <v>152.453</v>
      </c>
      <c r="GW117" s="9">
        <v>72.114000000000004</v>
      </c>
      <c r="GX117" s="9">
        <v>80.338999999999999</v>
      </c>
      <c r="GY117" s="9">
        <v>58.658000000000001</v>
      </c>
      <c r="GZ117" s="9">
        <v>40.798999999999999</v>
      </c>
      <c r="HA117" s="9">
        <v>17.859000000000002</v>
      </c>
      <c r="HB117" s="9">
        <v>93.795000000000002</v>
      </c>
      <c r="HC117" s="9">
        <v>31.315000000000001</v>
      </c>
      <c r="HD117" s="9">
        <v>62.48</v>
      </c>
      <c r="HE117" s="9">
        <v>67.606999999999999</v>
      </c>
      <c r="HF117" s="9">
        <v>46.703000000000003</v>
      </c>
      <c r="HG117" s="9">
        <v>20.904</v>
      </c>
      <c r="HH117" s="9">
        <v>102.145</v>
      </c>
      <c r="HI117" s="9">
        <v>32.819000000000003</v>
      </c>
      <c r="HJ117" s="9">
        <v>69.326999999999998</v>
      </c>
      <c r="HK117" s="9">
        <v>100.352</v>
      </c>
      <c r="HL117" s="9">
        <v>35.243000000000002</v>
      </c>
      <c r="HM117" s="9">
        <v>65.108999999999995</v>
      </c>
      <c r="HN117" s="9">
        <v>292.02699999999999</v>
      </c>
      <c r="HO117" s="9">
        <v>150.803</v>
      </c>
      <c r="HP117" s="9">
        <v>141.22399999999999</v>
      </c>
      <c r="HQ117" s="9">
        <v>189.988</v>
      </c>
      <c r="HR117" s="9">
        <v>119.503</v>
      </c>
      <c r="HS117" s="9">
        <v>70.484999999999999</v>
      </c>
      <c r="HT117" s="9">
        <v>102.039</v>
      </c>
      <c r="HU117" s="9">
        <v>31.3</v>
      </c>
      <c r="HV117" s="9">
        <v>70.739000000000004</v>
      </c>
      <c r="HW117" s="9">
        <v>37.258000000000003</v>
      </c>
      <c r="HX117" s="9">
        <v>19.783000000000001</v>
      </c>
      <c r="HY117" s="9">
        <v>17.475999999999999</v>
      </c>
      <c r="HZ117" s="9">
        <v>6.7329999999999997</v>
      </c>
      <c r="IA117" s="9">
        <v>3.339</v>
      </c>
      <c r="IB117" s="9">
        <v>3.3940000000000001</v>
      </c>
      <c r="IC117" s="9">
        <v>1.389</v>
      </c>
      <c r="ID117" s="9">
        <v>0.91200000000000003</v>
      </c>
      <c r="IE117" s="9">
        <v>0.47699999999999998</v>
      </c>
      <c r="IF117" s="9">
        <v>0.63600000000000001</v>
      </c>
      <c r="IG117" s="9">
        <v>0.52300000000000002</v>
      </c>
      <c r="IH117" s="9">
        <v>0.114</v>
      </c>
      <c r="II117" s="9">
        <v>0.753</v>
      </c>
      <c r="IJ117" s="9">
        <v>0.39</v>
      </c>
      <c r="IK117" s="9">
        <v>0.36299999999999999</v>
      </c>
      <c r="IL117" s="9">
        <v>5.3440000000000003</v>
      </c>
      <c r="IM117" s="9">
        <v>2.427</v>
      </c>
      <c r="IN117" s="9">
        <v>2.9169999999999998</v>
      </c>
      <c r="IO117" s="9">
        <v>33.610999999999997</v>
      </c>
      <c r="IP117" s="9">
        <v>17.724</v>
      </c>
      <c r="IQ117" s="9">
        <v>15.887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B1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06" s="2" customFormat="1" ht="99.95" customHeight="1">
      <c r="B1" s="3" t="s">
        <v>1513</v>
      </c>
      <c r="C1" s="3" t="s">
        <v>1514</v>
      </c>
      <c r="D1" s="3" t="s">
        <v>1515</v>
      </c>
      <c r="E1" s="3" t="s">
        <v>1516</v>
      </c>
      <c r="F1" s="3" t="s">
        <v>1517</v>
      </c>
      <c r="G1" s="3" t="s">
        <v>1518</v>
      </c>
      <c r="H1" s="3" t="s">
        <v>1519</v>
      </c>
      <c r="I1" s="3" t="s">
        <v>1520</v>
      </c>
      <c r="J1" s="3" t="s">
        <v>1521</v>
      </c>
      <c r="K1" s="3" t="s">
        <v>1522</v>
      </c>
      <c r="L1" s="3" t="s">
        <v>1523</v>
      </c>
      <c r="M1" s="3" t="s">
        <v>1524</v>
      </c>
      <c r="N1" s="3" t="s">
        <v>1525</v>
      </c>
      <c r="O1" s="3" t="s">
        <v>1526</v>
      </c>
      <c r="P1" s="3" t="s">
        <v>1527</v>
      </c>
      <c r="Q1" s="3" t="s">
        <v>1528</v>
      </c>
      <c r="R1" s="3" t="s">
        <v>1529</v>
      </c>
      <c r="S1" s="3" t="s">
        <v>1530</v>
      </c>
      <c r="T1" s="3" t="s">
        <v>1531</v>
      </c>
      <c r="U1" s="3" t="s">
        <v>1532</v>
      </c>
      <c r="V1" s="3" t="s">
        <v>1533</v>
      </c>
      <c r="W1" s="3" t="s">
        <v>1534</v>
      </c>
      <c r="X1" s="3" t="s">
        <v>1535</v>
      </c>
      <c r="Y1" s="3" t="s">
        <v>1536</v>
      </c>
      <c r="Z1" s="3" t="s">
        <v>1537</v>
      </c>
      <c r="AA1" s="3" t="s">
        <v>1538</v>
      </c>
      <c r="AB1" s="3" t="s">
        <v>1539</v>
      </c>
      <c r="AC1" s="3" t="s">
        <v>1540</v>
      </c>
      <c r="AD1" s="3" t="s">
        <v>1541</v>
      </c>
      <c r="AE1" s="3" t="s">
        <v>1542</v>
      </c>
      <c r="AF1" s="3" t="s">
        <v>1543</v>
      </c>
      <c r="AG1" s="3" t="s">
        <v>1544</v>
      </c>
      <c r="AH1" s="3" t="s">
        <v>1545</v>
      </c>
      <c r="AI1" s="3" t="s">
        <v>1546</v>
      </c>
      <c r="AJ1" s="3" t="s">
        <v>1547</v>
      </c>
      <c r="AK1" s="3" t="s">
        <v>1548</v>
      </c>
      <c r="AL1" s="3" t="s">
        <v>1549</v>
      </c>
      <c r="AM1" s="3" t="s">
        <v>1550</v>
      </c>
      <c r="AN1" s="3" t="s">
        <v>1551</v>
      </c>
      <c r="AO1" s="3" t="s">
        <v>1552</v>
      </c>
      <c r="AP1" s="3" t="s">
        <v>1553</v>
      </c>
      <c r="AQ1" s="3" t="s">
        <v>1554</v>
      </c>
      <c r="AR1" s="3" t="s">
        <v>1555</v>
      </c>
      <c r="AS1" s="3" t="s">
        <v>1556</v>
      </c>
      <c r="AT1" s="3" t="s">
        <v>1557</v>
      </c>
      <c r="AU1" s="3" t="s">
        <v>1558</v>
      </c>
      <c r="AV1" s="3" t="s">
        <v>1559</v>
      </c>
      <c r="AW1" s="3" t="s">
        <v>1560</v>
      </c>
      <c r="AX1" s="3" t="s">
        <v>1561</v>
      </c>
      <c r="AY1" s="3" t="s">
        <v>1562</v>
      </c>
      <c r="AZ1" s="3" t="s">
        <v>1563</v>
      </c>
      <c r="BA1" s="3" t="s">
        <v>1564</v>
      </c>
      <c r="BB1" s="3" t="s">
        <v>1565</v>
      </c>
      <c r="BC1" s="3" t="s">
        <v>1566</v>
      </c>
      <c r="BD1" s="3" t="s">
        <v>1567</v>
      </c>
      <c r="BE1" s="3" t="s">
        <v>1568</v>
      </c>
      <c r="BF1" s="3" t="s">
        <v>1569</v>
      </c>
      <c r="BG1" s="3" t="s">
        <v>1570</v>
      </c>
      <c r="BH1" s="3" t="s">
        <v>1571</v>
      </c>
      <c r="BI1" s="3" t="s">
        <v>1572</v>
      </c>
      <c r="BJ1" s="3" t="s">
        <v>1573</v>
      </c>
      <c r="BK1" s="3" t="s">
        <v>1574</v>
      </c>
      <c r="BL1" s="3" t="s">
        <v>1575</v>
      </c>
      <c r="BM1" s="3" t="s">
        <v>1576</v>
      </c>
      <c r="BN1" s="3" t="s">
        <v>1577</v>
      </c>
      <c r="BO1" s="3" t="s">
        <v>1578</v>
      </c>
      <c r="BP1" s="3" t="s">
        <v>1579</v>
      </c>
      <c r="BQ1" s="3" t="s">
        <v>1580</v>
      </c>
      <c r="BR1" s="3" t="s">
        <v>1581</v>
      </c>
      <c r="BS1" s="3" t="s">
        <v>1582</v>
      </c>
      <c r="BT1" s="3" t="s">
        <v>1583</v>
      </c>
      <c r="BU1" s="3" t="s">
        <v>1584</v>
      </c>
      <c r="BV1" s="3" t="s">
        <v>1585</v>
      </c>
      <c r="BW1" s="3" t="s">
        <v>1586</v>
      </c>
      <c r="BX1" s="3" t="s">
        <v>1587</v>
      </c>
      <c r="BY1" s="3" t="s">
        <v>1588</v>
      </c>
      <c r="BZ1" s="3" t="s">
        <v>1589</v>
      </c>
      <c r="CA1" s="3" t="s">
        <v>1590</v>
      </c>
      <c r="CB1" s="3" t="s">
        <v>1591</v>
      </c>
      <c r="CC1" s="3" t="s">
        <v>1592</v>
      </c>
      <c r="CD1" s="3" t="s">
        <v>1593</v>
      </c>
      <c r="CE1" s="3" t="s">
        <v>1594</v>
      </c>
      <c r="CF1" s="3" t="s">
        <v>1595</v>
      </c>
      <c r="CG1" s="3" t="s">
        <v>1596</v>
      </c>
      <c r="CH1" s="3" t="s">
        <v>1597</v>
      </c>
      <c r="CI1" s="3" t="s">
        <v>1598</v>
      </c>
      <c r="CJ1" s="3" t="s">
        <v>1599</v>
      </c>
      <c r="CK1" s="3" t="s">
        <v>1600</v>
      </c>
      <c r="CL1" s="3" t="s">
        <v>1601</v>
      </c>
      <c r="CM1" s="3" t="s">
        <v>1602</v>
      </c>
      <c r="CN1" s="3" t="s">
        <v>1603</v>
      </c>
      <c r="CO1" s="3" t="s">
        <v>1604</v>
      </c>
      <c r="CP1" s="3" t="s">
        <v>1605</v>
      </c>
      <c r="CQ1" s="3" t="s">
        <v>1606</v>
      </c>
      <c r="CR1" s="3" t="s">
        <v>1607</v>
      </c>
      <c r="CS1" s="3" t="s">
        <v>1608</v>
      </c>
      <c r="CT1" s="3" t="s">
        <v>1609</v>
      </c>
      <c r="CU1" s="3" t="s">
        <v>1610</v>
      </c>
      <c r="CV1" s="3" t="s">
        <v>1611</v>
      </c>
      <c r="CW1" s="3" t="s">
        <v>1612</v>
      </c>
      <c r="CX1" s="3" t="s">
        <v>1613</v>
      </c>
      <c r="CY1" s="3" t="s">
        <v>1614</v>
      </c>
      <c r="CZ1" s="3" t="s">
        <v>1615</v>
      </c>
      <c r="DA1" s="3" t="s">
        <v>1616</v>
      </c>
      <c r="DB1" s="3" t="s">
        <v>1617</v>
      </c>
    </row>
    <row r="2" spans="1:106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</row>
    <row r="3" spans="1:106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</row>
    <row r="4" spans="1:106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</row>
    <row r="5" spans="1:106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</row>
    <row r="6" spans="1:106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</row>
    <row r="7" spans="1:106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</row>
    <row r="8" spans="1:106" s="6" customFormat="1">
      <c r="A8" s="5" t="s">
        <v>256</v>
      </c>
      <c r="B8" s="6">
        <v>45047</v>
      </c>
      <c r="C8" s="6">
        <v>45047</v>
      </c>
      <c r="D8" s="6">
        <v>45047</v>
      </c>
      <c r="E8" s="6">
        <v>45047</v>
      </c>
      <c r="F8" s="6">
        <v>45047</v>
      </c>
      <c r="G8" s="6">
        <v>45047</v>
      </c>
      <c r="H8" s="6">
        <v>45047</v>
      </c>
      <c r="I8" s="6">
        <v>45047</v>
      </c>
      <c r="J8" s="6">
        <v>45047</v>
      </c>
      <c r="K8" s="6">
        <v>45047</v>
      </c>
      <c r="L8" s="6">
        <v>45047</v>
      </c>
      <c r="M8" s="6">
        <v>45047</v>
      </c>
      <c r="N8" s="6">
        <v>45047</v>
      </c>
      <c r="O8" s="6">
        <v>45047</v>
      </c>
      <c r="P8" s="6">
        <v>45047</v>
      </c>
      <c r="Q8" s="6">
        <v>45047</v>
      </c>
      <c r="R8" s="6">
        <v>45047</v>
      </c>
      <c r="S8" s="6">
        <v>45047</v>
      </c>
      <c r="T8" s="6">
        <v>45047</v>
      </c>
      <c r="U8" s="6">
        <v>45047</v>
      </c>
      <c r="V8" s="6">
        <v>45047</v>
      </c>
      <c r="W8" s="6">
        <v>45047</v>
      </c>
      <c r="X8" s="6">
        <v>45047</v>
      </c>
      <c r="Y8" s="6">
        <v>45047</v>
      </c>
      <c r="Z8" s="6">
        <v>45047</v>
      </c>
      <c r="AA8" s="6">
        <v>45047</v>
      </c>
      <c r="AB8" s="6">
        <v>45047</v>
      </c>
      <c r="AC8" s="6">
        <v>45047</v>
      </c>
      <c r="AD8" s="6">
        <v>45047</v>
      </c>
      <c r="AE8" s="6">
        <v>45047</v>
      </c>
      <c r="AF8" s="6">
        <v>45047</v>
      </c>
      <c r="AG8" s="6">
        <v>45047</v>
      </c>
      <c r="AH8" s="6">
        <v>45047</v>
      </c>
      <c r="AI8" s="6">
        <v>45047</v>
      </c>
      <c r="AJ8" s="6">
        <v>45047</v>
      </c>
      <c r="AK8" s="6">
        <v>45047</v>
      </c>
      <c r="AL8" s="6">
        <v>45047</v>
      </c>
      <c r="AM8" s="6">
        <v>45047</v>
      </c>
      <c r="AN8" s="6">
        <v>45047</v>
      </c>
      <c r="AO8" s="6">
        <v>45047</v>
      </c>
      <c r="AP8" s="6">
        <v>45047</v>
      </c>
      <c r="AQ8" s="6">
        <v>45047</v>
      </c>
      <c r="AR8" s="6">
        <v>45047</v>
      </c>
      <c r="AS8" s="6">
        <v>45047</v>
      </c>
      <c r="AT8" s="6">
        <v>45047</v>
      </c>
      <c r="AU8" s="6">
        <v>45047</v>
      </c>
      <c r="AV8" s="6">
        <v>45047</v>
      </c>
      <c r="AW8" s="6">
        <v>45047</v>
      </c>
      <c r="AX8" s="6">
        <v>45047</v>
      </c>
      <c r="AY8" s="6">
        <v>45047</v>
      </c>
      <c r="AZ8" s="6">
        <v>45047</v>
      </c>
      <c r="BA8" s="6">
        <v>45047</v>
      </c>
      <c r="BB8" s="6">
        <v>45047</v>
      </c>
      <c r="BC8" s="6">
        <v>45047</v>
      </c>
      <c r="BD8" s="6">
        <v>45047</v>
      </c>
      <c r="BE8" s="6">
        <v>45047</v>
      </c>
      <c r="BF8" s="6">
        <v>45047</v>
      </c>
      <c r="BG8" s="6">
        <v>45047</v>
      </c>
      <c r="BH8" s="6">
        <v>45047</v>
      </c>
      <c r="BI8" s="6">
        <v>45047</v>
      </c>
      <c r="BJ8" s="6">
        <v>45047</v>
      </c>
      <c r="BK8" s="6">
        <v>45047</v>
      </c>
      <c r="BL8" s="6">
        <v>45047</v>
      </c>
      <c r="BM8" s="6">
        <v>45047</v>
      </c>
      <c r="BN8" s="6">
        <v>45047</v>
      </c>
      <c r="BO8" s="6">
        <v>45047</v>
      </c>
      <c r="BP8" s="6">
        <v>45047</v>
      </c>
      <c r="BQ8" s="6">
        <v>45047</v>
      </c>
      <c r="BR8" s="6">
        <v>45047</v>
      </c>
      <c r="BS8" s="6">
        <v>45047</v>
      </c>
      <c r="BT8" s="6">
        <v>45047</v>
      </c>
      <c r="BU8" s="6">
        <v>45047</v>
      </c>
      <c r="BV8" s="6">
        <v>45047</v>
      </c>
      <c r="BW8" s="6">
        <v>45047</v>
      </c>
      <c r="BX8" s="6">
        <v>45047</v>
      </c>
      <c r="BY8" s="6">
        <v>45047</v>
      </c>
      <c r="BZ8" s="6">
        <v>45047</v>
      </c>
      <c r="CA8" s="6">
        <v>45047</v>
      </c>
      <c r="CB8" s="6">
        <v>45047</v>
      </c>
      <c r="CC8" s="6">
        <v>45047</v>
      </c>
      <c r="CD8" s="6">
        <v>45047</v>
      </c>
      <c r="CE8" s="6">
        <v>45047</v>
      </c>
      <c r="CF8" s="6">
        <v>45047</v>
      </c>
      <c r="CG8" s="6">
        <v>45047</v>
      </c>
      <c r="CH8" s="6">
        <v>45047</v>
      </c>
      <c r="CI8" s="6">
        <v>45047</v>
      </c>
      <c r="CJ8" s="6">
        <v>45047</v>
      </c>
      <c r="CK8" s="6">
        <v>45047</v>
      </c>
      <c r="CL8" s="6">
        <v>45047</v>
      </c>
      <c r="CM8" s="6">
        <v>45047</v>
      </c>
      <c r="CN8" s="6">
        <v>45047</v>
      </c>
      <c r="CO8" s="6">
        <v>45047</v>
      </c>
      <c r="CP8" s="6">
        <v>45047</v>
      </c>
      <c r="CQ8" s="6">
        <v>45047</v>
      </c>
      <c r="CR8" s="6">
        <v>45047</v>
      </c>
      <c r="CS8" s="6">
        <v>45047</v>
      </c>
      <c r="CT8" s="6">
        <v>45047</v>
      </c>
      <c r="CU8" s="6">
        <v>45047</v>
      </c>
      <c r="CV8" s="6">
        <v>45047</v>
      </c>
      <c r="CW8" s="6">
        <v>45047</v>
      </c>
      <c r="CX8" s="6">
        <v>45047</v>
      </c>
      <c r="CY8" s="6">
        <v>45047</v>
      </c>
      <c r="CZ8" s="6">
        <v>45047</v>
      </c>
      <c r="DA8" s="6">
        <v>45047</v>
      </c>
      <c r="DB8" s="6">
        <v>45047</v>
      </c>
    </row>
    <row r="9" spans="1:106">
      <c r="A9" s="4" t="s">
        <v>257</v>
      </c>
      <c r="B9" s="1">
        <v>107</v>
      </c>
      <c r="C9" s="1">
        <v>107</v>
      </c>
      <c r="D9" s="1">
        <v>107</v>
      </c>
      <c r="E9" s="1">
        <v>107</v>
      </c>
      <c r="F9" s="1">
        <v>107</v>
      </c>
      <c r="G9" s="1">
        <v>107</v>
      </c>
      <c r="H9" s="1">
        <v>107</v>
      </c>
      <c r="I9" s="1">
        <v>107</v>
      </c>
      <c r="J9" s="1">
        <v>107</v>
      </c>
      <c r="K9" s="1">
        <v>107</v>
      </c>
      <c r="L9" s="1">
        <v>107</v>
      </c>
      <c r="M9" s="1">
        <v>107</v>
      </c>
      <c r="N9" s="1">
        <v>107</v>
      </c>
      <c r="O9" s="1">
        <v>107</v>
      </c>
      <c r="P9" s="1">
        <v>107</v>
      </c>
      <c r="Q9" s="1">
        <v>107</v>
      </c>
      <c r="R9" s="1">
        <v>107</v>
      </c>
      <c r="S9" s="1">
        <v>107</v>
      </c>
      <c r="T9" s="1">
        <v>107</v>
      </c>
      <c r="U9" s="1">
        <v>107</v>
      </c>
      <c r="V9" s="1">
        <v>107</v>
      </c>
      <c r="W9" s="1">
        <v>107</v>
      </c>
      <c r="X9" s="1">
        <v>107</v>
      </c>
      <c r="Y9" s="1">
        <v>107</v>
      </c>
      <c r="Z9" s="1">
        <v>107</v>
      </c>
      <c r="AA9" s="1">
        <v>107</v>
      </c>
      <c r="AB9" s="1">
        <v>107</v>
      </c>
      <c r="AC9" s="1">
        <v>107</v>
      </c>
      <c r="AD9" s="1">
        <v>107</v>
      </c>
      <c r="AE9" s="1">
        <v>107</v>
      </c>
      <c r="AF9" s="1">
        <v>107</v>
      </c>
      <c r="AG9" s="1">
        <v>107</v>
      </c>
      <c r="AH9" s="1">
        <v>107</v>
      </c>
      <c r="AI9" s="1">
        <v>107</v>
      </c>
      <c r="AJ9" s="1">
        <v>107</v>
      </c>
      <c r="AK9" s="1">
        <v>107</v>
      </c>
      <c r="AL9" s="1">
        <v>107</v>
      </c>
      <c r="AM9" s="1">
        <v>107</v>
      </c>
      <c r="AN9" s="1">
        <v>107</v>
      </c>
      <c r="AO9" s="1">
        <v>107</v>
      </c>
      <c r="AP9" s="1">
        <v>107</v>
      </c>
      <c r="AQ9" s="1">
        <v>107</v>
      </c>
      <c r="AR9" s="1">
        <v>107</v>
      </c>
      <c r="AS9" s="1">
        <v>107</v>
      </c>
      <c r="AT9" s="1">
        <v>107</v>
      </c>
      <c r="AU9" s="1">
        <v>107</v>
      </c>
      <c r="AV9" s="1">
        <v>107</v>
      </c>
      <c r="AW9" s="1">
        <v>107</v>
      </c>
      <c r="AX9" s="1">
        <v>107</v>
      </c>
      <c r="AY9" s="1">
        <v>107</v>
      </c>
      <c r="AZ9" s="1">
        <v>107</v>
      </c>
      <c r="BA9" s="1">
        <v>107</v>
      </c>
      <c r="BB9" s="1">
        <v>107</v>
      </c>
      <c r="BC9" s="1">
        <v>107</v>
      </c>
      <c r="BD9" s="1">
        <v>107</v>
      </c>
      <c r="BE9" s="1">
        <v>107</v>
      </c>
      <c r="BF9" s="1">
        <v>107</v>
      </c>
      <c r="BG9" s="1">
        <v>107</v>
      </c>
      <c r="BH9" s="1">
        <v>107</v>
      </c>
      <c r="BI9" s="1">
        <v>107</v>
      </c>
      <c r="BJ9" s="1">
        <v>107</v>
      </c>
      <c r="BK9" s="1">
        <v>107</v>
      </c>
      <c r="BL9" s="1">
        <v>107</v>
      </c>
      <c r="BM9" s="1">
        <v>107</v>
      </c>
      <c r="BN9" s="1">
        <v>107</v>
      </c>
      <c r="BO9" s="1">
        <v>107</v>
      </c>
      <c r="BP9" s="1">
        <v>107</v>
      </c>
      <c r="BQ9" s="1">
        <v>107</v>
      </c>
      <c r="BR9" s="1">
        <v>107</v>
      </c>
      <c r="BS9" s="1">
        <v>107</v>
      </c>
      <c r="BT9" s="1">
        <v>107</v>
      </c>
      <c r="BU9" s="1">
        <v>107</v>
      </c>
      <c r="BV9" s="1">
        <v>107</v>
      </c>
      <c r="BW9" s="1">
        <v>107</v>
      </c>
      <c r="BX9" s="1">
        <v>107</v>
      </c>
      <c r="BY9" s="1">
        <v>107</v>
      </c>
      <c r="BZ9" s="1">
        <v>107</v>
      </c>
      <c r="CA9" s="1">
        <v>107</v>
      </c>
      <c r="CB9" s="1">
        <v>107</v>
      </c>
      <c r="CC9" s="1">
        <v>107</v>
      </c>
      <c r="CD9" s="1">
        <v>107</v>
      </c>
      <c r="CE9" s="1">
        <v>107</v>
      </c>
      <c r="CF9" s="1">
        <v>107</v>
      </c>
      <c r="CG9" s="1">
        <v>107</v>
      </c>
      <c r="CH9" s="1">
        <v>107</v>
      </c>
      <c r="CI9" s="1">
        <v>107</v>
      </c>
      <c r="CJ9" s="1">
        <v>107</v>
      </c>
      <c r="CK9" s="1">
        <v>107</v>
      </c>
      <c r="CL9" s="1">
        <v>107</v>
      </c>
      <c r="CM9" s="1">
        <v>107</v>
      </c>
      <c r="CN9" s="1">
        <v>107</v>
      </c>
      <c r="CO9" s="1">
        <v>107</v>
      </c>
      <c r="CP9" s="1">
        <v>107</v>
      </c>
      <c r="CQ9" s="1">
        <v>107</v>
      </c>
      <c r="CR9" s="1">
        <v>107</v>
      </c>
      <c r="CS9" s="1">
        <v>107</v>
      </c>
      <c r="CT9" s="1">
        <v>107</v>
      </c>
      <c r="CU9" s="1">
        <v>107</v>
      </c>
      <c r="CV9" s="1">
        <v>107</v>
      </c>
      <c r="CW9" s="1">
        <v>107</v>
      </c>
      <c r="CX9" s="1">
        <v>107</v>
      </c>
      <c r="CY9" s="1">
        <v>107</v>
      </c>
      <c r="CZ9" s="1">
        <v>107</v>
      </c>
      <c r="DA9" s="1">
        <v>107</v>
      </c>
      <c r="DB9" s="1">
        <v>107</v>
      </c>
    </row>
    <row r="10" spans="1:106">
      <c r="A10" s="4" t="s">
        <v>258</v>
      </c>
      <c r="B10" s="8" t="s">
        <v>1618</v>
      </c>
      <c r="C10" s="8" t="s">
        <v>1619</v>
      </c>
      <c r="D10" s="8" t="s">
        <v>1620</v>
      </c>
      <c r="E10" s="8" t="s">
        <v>1621</v>
      </c>
      <c r="F10" s="8" t="s">
        <v>1622</v>
      </c>
      <c r="G10" s="8" t="s">
        <v>1623</v>
      </c>
      <c r="H10" s="8" t="s">
        <v>1624</v>
      </c>
      <c r="I10" s="8" t="s">
        <v>1625</v>
      </c>
      <c r="J10" s="8" t="s">
        <v>1626</v>
      </c>
      <c r="K10" s="8" t="s">
        <v>1627</v>
      </c>
      <c r="L10" s="8" t="s">
        <v>1628</v>
      </c>
      <c r="M10" s="8" t="s">
        <v>1629</v>
      </c>
      <c r="N10" s="8" t="s">
        <v>1630</v>
      </c>
      <c r="O10" s="8" t="s">
        <v>1631</v>
      </c>
      <c r="P10" s="8" t="s">
        <v>1632</v>
      </c>
      <c r="Q10" s="8" t="s">
        <v>1633</v>
      </c>
      <c r="R10" s="8" t="s">
        <v>1634</v>
      </c>
      <c r="S10" s="8" t="s">
        <v>1635</v>
      </c>
      <c r="T10" s="8" t="s">
        <v>1636</v>
      </c>
      <c r="U10" s="8" t="s">
        <v>1637</v>
      </c>
      <c r="V10" s="8" t="s">
        <v>1638</v>
      </c>
      <c r="W10" s="8" t="s">
        <v>1639</v>
      </c>
      <c r="X10" s="8" t="s">
        <v>1640</v>
      </c>
      <c r="Y10" s="8" t="s">
        <v>1641</v>
      </c>
      <c r="Z10" s="8" t="s">
        <v>1642</v>
      </c>
      <c r="AA10" s="8" t="s">
        <v>1643</v>
      </c>
      <c r="AB10" s="8" t="s">
        <v>1644</v>
      </c>
      <c r="AC10" s="8" t="s">
        <v>1645</v>
      </c>
      <c r="AD10" s="8" t="s">
        <v>1646</v>
      </c>
      <c r="AE10" s="8" t="s">
        <v>1647</v>
      </c>
      <c r="AF10" s="8" t="s">
        <v>1648</v>
      </c>
      <c r="AG10" s="8" t="s">
        <v>1649</v>
      </c>
      <c r="AH10" s="8" t="s">
        <v>1650</v>
      </c>
      <c r="AI10" s="8" t="s">
        <v>1651</v>
      </c>
      <c r="AJ10" s="8" t="s">
        <v>1652</v>
      </c>
      <c r="AK10" s="8" t="s">
        <v>1653</v>
      </c>
      <c r="AL10" s="8" t="s">
        <v>1654</v>
      </c>
      <c r="AM10" s="8" t="s">
        <v>1655</v>
      </c>
      <c r="AN10" s="8" t="s">
        <v>1656</v>
      </c>
      <c r="AO10" s="8" t="s">
        <v>1657</v>
      </c>
      <c r="AP10" s="8" t="s">
        <v>1658</v>
      </c>
      <c r="AQ10" s="8" t="s">
        <v>1659</v>
      </c>
      <c r="AR10" s="8" t="s">
        <v>1660</v>
      </c>
      <c r="AS10" s="8" t="s">
        <v>1661</v>
      </c>
      <c r="AT10" s="8" t="s">
        <v>1662</v>
      </c>
      <c r="AU10" s="8" t="s">
        <v>1663</v>
      </c>
      <c r="AV10" s="8" t="s">
        <v>1664</v>
      </c>
      <c r="AW10" s="8" t="s">
        <v>1665</v>
      </c>
      <c r="AX10" s="8" t="s">
        <v>1666</v>
      </c>
      <c r="AY10" s="8" t="s">
        <v>1667</v>
      </c>
      <c r="AZ10" s="8" t="s">
        <v>1668</v>
      </c>
      <c r="BA10" s="8" t="s">
        <v>1669</v>
      </c>
      <c r="BB10" s="8" t="s">
        <v>1670</v>
      </c>
      <c r="BC10" s="8" t="s">
        <v>1671</v>
      </c>
      <c r="BD10" s="8" t="s">
        <v>1672</v>
      </c>
      <c r="BE10" s="8" t="s">
        <v>1673</v>
      </c>
      <c r="BF10" s="8" t="s">
        <v>1674</v>
      </c>
      <c r="BG10" s="8" t="s">
        <v>1675</v>
      </c>
      <c r="BH10" s="8" t="s">
        <v>1676</v>
      </c>
      <c r="BI10" s="8" t="s">
        <v>1677</v>
      </c>
      <c r="BJ10" s="8" t="s">
        <v>1678</v>
      </c>
      <c r="BK10" s="8" t="s">
        <v>1679</v>
      </c>
      <c r="BL10" s="8" t="s">
        <v>1680</v>
      </c>
      <c r="BM10" s="8" t="s">
        <v>1681</v>
      </c>
      <c r="BN10" s="8" t="s">
        <v>1682</v>
      </c>
      <c r="BO10" s="8" t="s">
        <v>1683</v>
      </c>
      <c r="BP10" s="8" t="s">
        <v>1684</v>
      </c>
      <c r="BQ10" s="8" t="s">
        <v>1685</v>
      </c>
      <c r="BR10" s="8" t="s">
        <v>1686</v>
      </c>
      <c r="BS10" s="8" t="s">
        <v>1687</v>
      </c>
      <c r="BT10" s="8" t="s">
        <v>1688</v>
      </c>
      <c r="BU10" s="8" t="s">
        <v>1689</v>
      </c>
      <c r="BV10" s="8" t="s">
        <v>1690</v>
      </c>
      <c r="BW10" s="8" t="s">
        <v>1691</v>
      </c>
      <c r="BX10" s="8" t="s">
        <v>1692</v>
      </c>
      <c r="BY10" s="8" t="s">
        <v>1693</v>
      </c>
      <c r="BZ10" s="8" t="s">
        <v>1694</v>
      </c>
      <c r="CA10" s="8" t="s">
        <v>1695</v>
      </c>
      <c r="CB10" s="8" t="s">
        <v>1696</v>
      </c>
      <c r="CC10" s="8" t="s">
        <v>1697</v>
      </c>
      <c r="CD10" s="8" t="s">
        <v>1698</v>
      </c>
      <c r="CE10" s="8" t="s">
        <v>1699</v>
      </c>
      <c r="CF10" s="8" t="s">
        <v>1700</v>
      </c>
      <c r="CG10" s="8" t="s">
        <v>1701</v>
      </c>
      <c r="CH10" s="8" t="s">
        <v>1702</v>
      </c>
      <c r="CI10" s="8" t="s">
        <v>1703</v>
      </c>
      <c r="CJ10" s="8" t="s">
        <v>1704</v>
      </c>
      <c r="CK10" s="8" t="s">
        <v>1705</v>
      </c>
      <c r="CL10" s="8" t="s">
        <v>1706</v>
      </c>
      <c r="CM10" s="8" t="s">
        <v>1707</v>
      </c>
      <c r="CN10" s="8" t="s">
        <v>1708</v>
      </c>
      <c r="CO10" s="8" t="s">
        <v>1709</v>
      </c>
      <c r="CP10" s="8" t="s">
        <v>1710</v>
      </c>
      <c r="CQ10" s="8" t="s">
        <v>1711</v>
      </c>
      <c r="CR10" s="8" t="s">
        <v>1712</v>
      </c>
      <c r="CS10" s="8" t="s">
        <v>1713</v>
      </c>
      <c r="CT10" s="8" t="s">
        <v>1714</v>
      </c>
      <c r="CU10" s="8" t="s">
        <v>1715</v>
      </c>
      <c r="CV10" s="8" t="s">
        <v>1716</v>
      </c>
      <c r="CW10" s="8" t="s">
        <v>1717</v>
      </c>
      <c r="CX10" s="8" t="s">
        <v>1718</v>
      </c>
      <c r="CY10" s="8" t="s">
        <v>1719</v>
      </c>
      <c r="CZ10" s="8" t="s">
        <v>1720</v>
      </c>
      <c r="DA10" s="8" t="s">
        <v>1721</v>
      </c>
      <c r="DB10" s="8" t="s">
        <v>1722</v>
      </c>
    </row>
    <row r="11" spans="1:106">
      <c r="A11" s="10">
        <v>41821</v>
      </c>
      <c r="B11" s="9">
        <v>13.663</v>
      </c>
      <c r="C11" s="9">
        <v>10.064</v>
      </c>
      <c r="D11" s="9">
        <v>3.6</v>
      </c>
      <c r="E11" s="9">
        <v>24.81</v>
      </c>
      <c r="F11" s="9">
        <v>9.8409999999999993</v>
      </c>
      <c r="G11" s="9">
        <v>14.97</v>
      </c>
      <c r="H11" s="9">
        <v>16.189</v>
      </c>
      <c r="I11" s="9">
        <v>12.093999999999999</v>
      </c>
      <c r="J11" s="9">
        <v>4.0949999999999998</v>
      </c>
      <c r="K11" s="9">
        <v>27.652000000000001</v>
      </c>
      <c r="L11" s="9">
        <v>11.619</v>
      </c>
      <c r="M11" s="9">
        <v>16.033000000000001</v>
      </c>
      <c r="N11" s="9">
        <v>27.277999999999999</v>
      </c>
      <c r="O11" s="9">
        <v>11.79</v>
      </c>
      <c r="P11" s="9">
        <v>15.489000000000001</v>
      </c>
      <c r="Q11" s="9">
        <v>128.06899999999999</v>
      </c>
      <c r="R11" s="9">
        <v>69.872</v>
      </c>
      <c r="S11" s="9">
        <v>58.197000000000003</v>
      </c>
      <c r="T11" s="9">
        <v>106.247</v>
      </c>
      <c r="U11" s="9">
        <v>63.631999999999998</v>
      </c>
      <c r="V11" s="9">
        <v>42.615000000000002</v>
      </c>
      <c r="W11" s="9">
        <v>21.821999999999999</v>
      </c>
      <c r="X11" s="9">
        <v>6.24</v>
      </c>
      <c r="Y11" s="9">
        <v>15.582000000000001</v>
      </c>
      <c r="Z11" s="9">
        <v>10.971</v>
      </c>
      <c r="AA11" s="9">
        <v>6.2309999999999999</v>
      </c>
      <c r="AB11" s="9">
        <v>4.7389999999999999</v>
      </c>
      <c r="AC11" s="9">
        <v>1.93</v>
      </c>
      <c r="AD11" s="9">
        <v>1.39</v>
      </c>
      <c r="AE11" s="9">
        <v>0.54</v>
      </c>
      <c r="AF11" s="9">
        <v>1.329</v>
      </c>
      <c r="AG11" s="9">
        <v>1.129</v>
      </c>
      <c r="AH11" s="9">
        <v>0.2</v>
      </c>
      <c r="AI11" s="9">
        <v>0.76100000000000001</v>
      </c>
      <c r="AJ11" s="9">
        <v>0.56100000000000005</v>
      </c>
      <c r="AK11" s="9">
        <v>0.2</v>
      </c>
      <c r="AL11" s="9">
        <v>0.56799999999999995</v>
      </c>
      <c r="AM11" s="9">
        <v>0.56799999999999995</v>
      </c>
      <c r="AN11" s="9">
        <v>0</v>
      </c>
      <c r="AO11" s="9">
        <v>0.60099999999999998</v>
      </c>
      <c r="AP11" s="9">
        <v>0.26200000000000001</v>
      </c>
      <c r="AQ11" s="9">
        <v>0.34</v>
      </c>
      <c r="AR11" s="9">
        <v>10.131</v>
      </c>
      <c r="AS11" s="9">
        <v>5.5709999999999997</v>
      </c>
      <c r="AT11" s="9">
        <v>4.5599999999999996</v>
      </c>
      <c r="AU11" s="9">
        <v>5.819</v>
      </c>
      <c r="AV11" s="9">
        <v>3.9860000000000002</v>
      </c>
      <c r="AW11" s="9">
        <v>1.833</v>
      </c>
      <c r="AX11" s="9">
        <v>4.3129999999999997</v>
      </c>
      <c r="AY11" s="9">
        <v>1.585</v>
      </c>
      <c r="AZ11" s="9">
        <v>2.7280000000000002</v>
      </c>
      <c r="BA11" s="9">
        <v>6.5810000000000004</v>
      </c>
      <c r="BB11" s="9">
        <v>4.6459999999999999</v>
      </c>
      <c r="BC11" s="9">
        <v>1.9339999999999999</v>
      </c>
      <c r="BD11" s="9">
        <v>4.3899999999999997</v>
      </c>
      <c r="BE11" s="9">
        <v>1.585</v>
      </c>
      <c r="BF11" s="9">
        <v>2.8050000000000002</v>
      </c>
      <c r="BG11" s="9">
        <v>5.0739999999999998</v>
      </c>
      <c r="BH11" s="9">
        <v>2.1459999999999999</v>
      </c>
      <c r="BI11" s="9">
        <v>2.9279999999999999</v>
      </c>
      <c r="BJ11" s="9">
        <v>214.91499999999999</v>
      </c>
      <c r="BK11" s="9">
        <v>111.736</v>
      </c>
      <c r="BL11" s="9">
        <v>103.18</v>
      </c>
      <c r="BM11" s="9">
        <v>159.71899999999999</v>
      </c>
      <c r="BN11" s="9">
        <v>92.546999999999997</v>
      </c>
      <c r="BO11" s="9">
        <v>67.171000000000006</v>
      </c>
      <c r="BP11" s="9">
        <v>55.195999999999998</v>
      </c>
      <c r="BQ11" s="9">
        <v>19.187999999999999</v>
      </c>
      <c r="BR11" s="9">
        <v>36.008000000000003</v>
      </c>
      <c r="BS11" s="9">
        <v>26.385000000000002</v>
      </c>
      <c r="BT11" s="9">
        <v>16.277999999999999</v>
      </c>
      <c r="BU11" s="9">
        <v>10.106999999999999</v>
      </c>
      <c r="BV11" s="9">
        <v>5.95</v>
      </c>
      <c r="BW11" s="9">
        <v>3.2639999999999998</v>
      </c>
      <c r="BX11" s="9">
        <v>2.6850000000000001</v>
      </c>
      <c r="BY11" s="9">
        <v>2.56</v>
      </c>
      <c r="BZ11" s="9">
        <v>1.68</v>
      </c>
      <c r="CA11" s="9">
        <v>0.88</v>
      </c>
      <c r="CB11" s="9">
        <v>0.58399999999999996</v>
      </c>
      <c r="CC11" s="9">
        <v>0.58399999999999996</v>
      </c>
      <c r="CD11" s="9">
        <v>0</v>
      </c>
      <c r="CE11" s="9">
        <v>1.9770000000000001</v>
      </c>
      <c r="CF11" s="9">
        <v>1.097</v>
      </c>
      <c r="CG11" s="9">
        <v>0.88</v>
      </c>
      <c r="CH11" s="9">
        <v>3.3889999999999998</v>
      </c>
      <c r="CI11" s="9">
        <v>1.5840000000000001</v>
      </c>
      <c r="CJ11" s="9">
        <v>1.8049999999999999</v>
      </c>
      <c r="CK11" s="9">
        <v>23.001999999999999</v>
      </c>
      <c r="CL11" s="9">
        <v>14.087</v>
      </c>
      <c r="CM11" s="9">
        <v>8.9149999999999991</v>
      </c>
      <c r="CN11" s="9">
        <v>8.9</v>
      </c>
      <c r="CO11" s="9">
        <v>6.6859999999999999</v>
      </c>
      <c r="CP11" s="9">
        <v>2.214</v>
      </c>
      <c r="CQ11" s="9">
        <v>14.102</v>
      </c>
      <c r="CR11" s="9">
        <v>7.4009999999999998</v>
      </c>
      <c r="CS11" s="9">
        <v>6.7009999999999996</v>
      </c>
      <c r="CT11" s="9">
        <v>11.032999999999999</v>
      </c>
      <c r="CU11" s="9">
        <v>7.9390000000000001</v>
      </c>
      <c r="CV11" s="9">
        <v>3.0939999999999999</v>
      </c>
      <c r="CW11" s="9">
        <v>15.352</v>
      </c>
      <c r="CX11" s="9">
        <v>8.3379999999999992</v>
      </c>
      <c r="CY11" s="9">
        <v>7.0129999999999999</v>
      </c>
      <c r="CZ11" s="9">
        <v>14.686</v>
      </c>
      <c r="DA11" s="9">
        <v>7.9850000000000003</v>
      </c>
      <c r="DB11" s="9">
        <v>6.7009999999999996</v>
      </c>
    </row>
    <row r="12" spans="1:106">
      <c r="A12" s="10">
        <v>41852</v>
      </c>
      <c r="B12" s="9">
        <v>10.709</v>
      </c>
      <c r="C12" s="9">
        <v>8.2159999999999993</v>
      </c>
      <c r="D12" s="9">
        <v>2.4929999999999999</v>
      </c>
      <c r="E12" s="9">
        <v>26.620999999999999</v>
      </c>
      <c r="F12" s="9">
        <v>10.683999999999999</v>
      </c>
      <c r="G12" s="9">
        <v>15.936999999999999</v>
      </c>
      <c r="H12" s="9">
        <v>12.414</v>
      </c>
      <c r="I12" s="9">
        <v>9.4469999999999992</v>
      </c>
      <c r="J12" s="9">
        <v>2.968</v>
      </c>
      <c r="K12" s="9">
        <v>28.489000000000001</v>
      </c>
      <c r="L12" s="9">
        <v>11.095000000000001</v>
      </c>
      <c r="M12" s="9">
        <v>17.393999999999998</v>
      </c>
      <c r="N12" s="9">
        <v>28.48</v>
      </c>
      <c r="O12" s="9">
        <v>12.045999999999999</v>
      </c>
      <c r="P12" s="9">
        <v>16.434000000000001</v>
      </c>
      <c r="Q12" s="9">
        <v>130.94800000000001</v>
      </c>
      <c r="R12" s="9">
        <v>71.180000000000007</v>
      </c>
      <c r="S12" s="9">
        <v>59.768000000000001</v>
      </c>
      <c r="T12" s="9">
        <v>108.122</v>
      </c>
      <c r="U12" s="9">
        <v>65.290999999999997</v>
      </c>
      <c r="V12" s="9">
        <v>42.83</v>
      </c>
      <c r="W12" s="9">
        <v>22.826000000000001</v>
      </c>
      <c r="X12" s="9">
        <v>5.8890000000000002</v>
      </c>
      <c r="Y12" s="9">
        <v>16.937999999999999</v>
      </c>
      <c r="Z12" s="9">
        <v>12.065</v>
      </c>
      <c r="AA12" s="9">
        <v>7.165</v>
      </c>
      <c r="AB12" s="9">
        <v>4.9000000000000004</v>
      </c>
      <c r="AC12" s="9">
        <v>2.04</v>
      </c>
      <c r="AD12" s="9">
        <v>1.36</v>
      </c>
      <c r="AE12" s="9">
        <v>0.68</v>
      </c>
      <c r="AF12" s="9">
        <v>1.288</v>
      </c>
      <c r="AG12" s="9">
        <v>1.022</v>
      </c>
      <c r="AH12" s="9">
        <v>0.26600000000000001</v>
      </c>
      <c r="AI12" s="9">
        <v>0.57299999999999995</v>
      </c>
      <c r="AJ12" s="9">
        <v>0.45500000000000002</v>
      </c>
      <c r="AK12" s="9">
        <v>0.11700000000000001</v>
      </c>
      <c r="AL12" s="9">
        <v>0.71499999999999997</v>
      </c>
      <c r="AM12" s="9">
        <v>0.56599999999999995</v>
      </c>
      <c r="AN12" s="9">
        <v>0.14899999999999999</v>
      </c>
      <c r="AO12" s="9">
        <v>0.752</v>
      </c>
      <c r="AP12" s="9">
        <v>0.33800000000000002</v>
      </c>
      <c r="AQ12" s="9">
        <v>0.41399999999999998</v>
      </c>
      <c r="AR12" s="9">
        <v>10.523</v>
      </c>
      <c r="AS12" s="9">
        <v>6.093</v>
      </c>
      <c r="AT12" s="9">
        <v>4.43</v>
      </c>
      <c r="AU12" s="9">
        <v>6.1779999999999999</v>
      </c>
      <c r="AV12" s="9">
        <v>4.375</v>
      </c>
      <c r="AW12" s="9">
        <v>1.802</v>
      </c>
      <c r="AX12" s="9">
        <v>4.3449999999999998</v>
      </c>
      <c r="AY12" s="9">
        <v>1.7170000000000001</v>
      </c>
      <c r="AZ12" s="9">
        <v>2.6269999999999998</v>
      </c>
      <c r="BA12" s="9">
        <v>7.1790000000000003</v>
      </c>
      <c r="BB12" s="9">
        <v>5.1100000000000003</v>
      </c>
      <c r="BC12" s="9">
        <v>2.069</v>
      </c>
      <c r="BD12" s="9">
        <v>4.8869999999999996</v>
      </c>
      <c r="BE12" s="9">
        <v>2.0550000000000002</v>
      </c>
      <c r="BF12" s="9">
        <v>2.831</v>
      </c>
      <c r="BG12" s="9">
        <v>4.9180000000000001</v>
      </c>
      <c r="BH12" s="9">
        <v>2.173</v>
      </c>
      <c r="BI12" s="9">
        <v>2.7450000000000001</v>
      </c>
      <c r="BJ12" s="9">
        <v>209.845</v>
      </c>
      <c r="BK12" s="9">
        <v>107.574</v>
      </c>
      <c r="BL12" s="9">
        <v>102.27200000000001</v>
      </c>
      <c r="BM12" s="9">
        <v>156.35400000000001</v>
      </c>
      <c r="BN12" s="9">
        <v>89.27</v>
      </c>
      <c r="BO12" s="9">
        <v>67.084000000000003</v>
      </c>
      <c r="BP12" s="9">
        <v>53.491</v>
      </c>
      <c r="BQ12" s="9">
        <v>18.303999999999998</v>
      </c>
      <c r="BR12" s="9">
        <v>35.186999999999998</v>
      </c>
      <c r="BS12" s="9">
        <v>25.135999999999999</v>
      </c>
      <c r="BT12" s="9">
        <v>13.454000000000001</v>
      </c>
      <c r="BU12" s="9">
        <v>11.682</v>
      </c>
      <c r="BV12" s="9">
        <v>3.8849999999999998</v>
      </c>
      <c r="BW12" s="9">
        <v>2.8490000000000002</v>
      </c>
      <c r="BX12" s="9">
        <v>1.036</v>
      </c>
      <c r="BY12" s="9">
        <v>2.024</v>
      </c>
      <c r="BZ12" s="9">
        <v>1.5629999999999999</v>
      </c>
      <c r="CA12" s="9">
        <v>0.46100000000000002</v>
      </c>
      <c r="CB12" s="9">
        <v>0.91200000000000003</v>
      </c>
      <c r="CC12" s="9">
        <v>0.58899999999999997</v>
      </c>
      <c r="CD12" s="9">
        <v>0.32300000000000001</v>
      </c>
      <c r="CE12" s="9">
        <v>1.1120000000000001</v>
      </c>
      <c r="CF12" s="9">
        <v>0.97299999999999998</v>
      </c>
      <c r="CG12" s="9">
        <v>0.13800000000000001</v>
      </c>
      <c r="CH12" s="9">
        <v>1.861</v>
      </c>
      <c r="CI12" s="9">
        <v>1.286</v>
      </c>
      <c r="CJ12" s="9">
        <v>0.57499999999999996</v>
      </c>
      <c r="CK12" s="9">
        <v>22.431000000000001</v>
      </c>
      <c r="CL12" s="9">
        <v>11.396000000000001</v>
      </c>
      <c r="CM12" s="9">
        <v>11.035</v>
      </c>
      <c r="CN12" s="9">
        <v>8.5579999999999998</v>
      </c>
      <c r="CO12" s="9">
        <v>5.7729999999999997</v>
      </c>
      <c r="CP12" s="9">
        <v>2.7850000000000001</v>
      </c>
      <c r="CQ12" s="9">
        <v>13.872999999999999</v>
      </c>
      <c r="CR12" s="9">
        <v>5.6230000000000002</v>
      </c>
      <c r="CS12" s="9">
        <v>8.25</v>
      </c>
      <c r="CT12" s="9">
        <v>10.337</v>
      </c>
      <c r="CU12" s="9">
        <v>7.09</v>
      </c>
      <c r="CV12" s="9">
        <v>3.246</v>
      </c>
      <c r="CW12" s="9">
        <v>14.798999999999999</v>
      </c>
      <c r="CX12" s="9">
        <v>6.3639999999999999</v>
      </c>
      <c r="CY12" s="9">
        <v>8.4359999999999999</v>
      </c>
      <c r="CZ12" s="9">
        <v>14.786</v>
      </c>
      <c r="DA12" s="9">
        <v>6.2119999999999997</v>
      </c>
      <c r="DB12" s="9">
        <v>8.5739999999999998</v>
      </c>
    </row>
    <row r="13" spans="1:106">
      <c r="A13" s="10">
        <v>41883</v>
      </c>
      <c r="B13" s="9">
        <v>13.617000000000001</v>
      </c>
      <c r="C13" s="9">
        <v>10.317</v>
      </c>
      <c r="D13" s="9">
        <v>3.3</v>
      </c>
      <c r="E13" s="9">
        <v>24.591999999999999</v>
      </c>
      <c r="F13" s="9">
        <v>9.1560000000000006</v>
      </c>
      <c r="G13" s="9">
        <v>15.436</v>
      </c>
      <c r="H13" s="9">
        <v>15.693</v>
      </c>
      <c r="I13" s="9">
        <v>11.91</v>
      </c>
      <c r="J13" s="9">
        <v>3.7829999999999999</v>
      </c>
      <c r="K13" s="9">
        <v>26.777000000000001</v>
      </c>
      <c r="L13" s="9">
        <v>9.8279999999999994</v>
      </c>
      <c r="M13" s="9">
        <v>16.949000000000002</v>
      </c>
      <c r="N13" s="9">
        <v>26.579000000000001</v>
      </c>
      <c r="O13" s="9">
        <v>10.664999999999999</v>
      </c>
      <c r="P13" s="9">
        <v>15.913</v>
      </c>
      <c r="Q13" s="9">
        <v>128.85300000000001</v>
      </c>
      <c r="R13" s="9">
        <v>69.572999999999993</v>
      </c>
      <c r="S13" s="9">
        <v>59.28</v>
      </c>
      <c r="T13" s="9">
        <v>104.738</v>
      </c>
      <c r="U13" s="9">
        <v>62.634</v>
      </c>
      <c r="V13" s="9">
        <v>42.103999999999999</v>
      </c>
      <c r="W13" s="9">
        <v>24.114999999999998</v>
      </c>
      <c r="X13" s="9">
        <v>6.9390000000000001</v>
      </c>
      <c r="Y13" s="9">
        <v>17.175999999999998</v>
      </c>
      <c r="Z13" s="9">
        <v>12.036</v>
      </c>
      <c r="AA13" s="9">
        <v>6.085</v>
      </c>
      <c r="AB13" s="9">
        <v>5.9509999999999996</v>
      </c>
      <c r="AC13" s="9">
        <v>1.1519999999999999</v>
      </c>
      <c r="AD13" s="9">
        <v>0.61799999999999999</v>
      </c>
      <c r="AE13" s="9">
        <v>0.53400000000000003</v>
      </c>
      <c r="AF13" s="9">
        <v>0.628</v>
      </c>
      <c r="AG13" s="9">
        <v>0.36799999999999999</v>
      </c>
      <c r="AH13" s="9">
        <v>0.26</v>
      </c>
      <c r="AI13" s="9">
        <v>0.219</v>
      </c>
      <c r="AJ13" s="9">
        <v>0.113</v>
      </c>
      <c r="AK13" s="9">
        <v>0.106</v>
      </c>
      <c r="AL13" s="9">
        <v>0.40899999999999997</v>
      </c>
      <c r="AM13" s="9">
        <v>0.254</v>
      </c>
      <c r="AN13" s="9">
        <v>0.154</v>
      </c>
      <c r="AO13" s="9">
        <v>0.52400000000000002</v>
      </c>
      <c r="AP13" s="9">
        <v>0.25</v>
      </c>
      <c r="AQ13" s="9">
        <v>0.27400000000000002</v>
      </c>
      <c r="AR13" s="9">
        <v>11.18</v>
      </c>
      <c r="AS13" s="9">
        <v>5.4669999999999996</v>
      </c>
      <c r="AT13" s="9">
        <v>5.7130000000000001</v>
      </c>
      <c r="AU13" s="9">
        <v>6.2149999999999999</v>
      </c>
      <c r="AV13" s="9">
        <v>3.6869999999999998</v>
      </c>
      <c r="AW13" s="9">
        <v>2.528</v>
      </c>
      <c r="AX13" s="9">
        <v>4.9649999999999999</v>
      </c>
      <c r="AY13" s="9">
        <v>1.78</v>
      </c>
      <c r="AZ13" s="9">
        <v>3.1850000000000001</v>
      </c>
      <c r="BA13" s="9">
        <v>6.6459999999999999</v>
      </c>
      <c r="BB13" s="9">
        <v>4.0549999999999997</v>
      </c>
      <c r="BC13" s="9">
        <v>2.5910000000000002</v>
      </c>
      <c r="BD13" s="9">
        <v>5.39</v>
      </c>
      <c r="BE13" s="9">
        <v>2.0299999999999998</v>
      </c>
      <c r="BF13" s="9">
        <v>3.36</v>
      </c>
      <c r="BG13" s="9">
        <v>5.1840000000000002</v>
      </c>
      <c r="BH13" s="9">
        <v>1.893</v>
      </c>
      <c r="BI13" s="9">
        <v>3.2909999999999999</v>
      </c>
      <c r="BJ13" s="9">
        <v>207.20599999999999</v>
      </c>
      <c r="BK13" s="9">
        <v>105.708</v>
      </c>
      <c r="BL13" s="9">
        <v>101.498</v>
      </c>
      <c r="BM13" s="9">
        <v>153.42400000000001</v>
      </c>
      <c r="BN13" s="9">
        <v>88.322999999999993</v>
      </c>
      <c r="BO13" s="9">
        <v>65.100999999999999</v>
      </c>
      <c r="BP13" s="9">
        <v>53.783000000000001</v>
      </c>
      <c r="BQ13" s="9">
        <v>17.385000000000002</v>
      </c>
      <c r="BR13" s="9">
        <v>36.396999999999998</v>
      </c>
      <c r="BS13" s="9">
        <v>25.497</v>
      </c>
      <c r="BT13" s="9">
        <v>13.538</v>
      </c>
      <c r="BU13" s="9">
        <v>11.96</v>
      </c>
      <c r="BV13" s="9">
        <v>5.3250000000000002</v>
      </c>
      <c r="BW13" s="9">
        <v>2.5470000000000002</v>
      </c>
      <c r="BX13" s="9">
        <v>2.778</v>
      </c>
      <c r="BY13" s="9">
        <v>2.0939999999999999</v>
      </c>
      <c r="BZ13" s="9">
        <v>1.379</v>
      </c>
      <c r="CA13" s="9">
        <v>0.71599999999999997</v>
      </c>
      <c r="CB13" s="9">
        <v>1.5509999999999999</v>
      </c>
      <c r="CC13" s="9">
        <v>1.379</v>
      </c>
      <c r="CD13" s="9">
        <v>0.17199999999999999</v>
      </c>
      <c r="CE13" s="9">
        <v>0.54300000000000004</v>
      </c>
      <c r="CF13" s="9">
        <v>0</v>
      </c>
      <c r="CG13" s="9">
        <v>0.54300000000000004</v>
      </c>
      <c r="CH13" s="9">
        <v>3.2309999999999999</v>
      </c>
      <c r="CI13" s="9">
        <v>1.169</v>
      </c>
      <c r="CJ13" s="9">
        <v>2.0619999999999998</v>
      </c>
      <c r="CK13" s="9">
        <v>22.515000000000001</v>
      </c>
      <c r="CL13" s="9">
        <v>12.173999999999999</v>
      </c>
      <c r="CM13" s="9">
        <v>10.340999999999999</v>
      </c>
      <c r="CN13" s="9">
        <v>9.7100000000000009</v>
      </c>
      <c r="CO13" s="9">
        <v>7.01</v>
      </c>
      <c r="CP13" s="9">
        <v>2.7</v>
      </c>
      <c r="CQ13" s="9">
        <v>12.805</v>
      </c>
      <c r="CR13" s="9">
        <v>5.1639999999999997</v>
      </c>
      <c r="CS13" s="9">
        <v>7.641</v>
      </c>
      <c r="CT13" s="9">
        <v>11.26</v>
      </c>
      <c r="CU13" s="9">
        <v>8.0289999999999999</v>
      </c>
      <c r="CV13" s="9">
        <v>3.23</v>
      </c>
      <c r="CW13" s="9">
        <v>14.238</v>
      </c>
      <c r="CX13" s="9">
        <v>5.508</v>
      </c>
      <c r="CY13" s="9">
        <v>8.73</v>
      </c>
      <c r="CZ13" s="9">
        <v>14.356</v>
      </c>
      <c r="DA13" s="9">
        <v>6.5419999999999998</v>
      </c>
      <c r="DB13" s="9">
        <v>7.8140000000000001</v>
      </c>
    </row>
    <row r="14" spans="1:106">
      <c r="A14" s="10">
        <v>41913</v>
      </c>
      <c r="B14" s="9">
        <v>11.821999999999999</v>
      </c>
      <c r="C14" s="9">
        <v>8.4429999999999996</v>
      </c>
      <c r="D14" s="9">
        <v>3.379</v>
      </c>
      <c r="E14" s="9">
        <v>23.724</v>
      </c>
      <c r="F14" s="9">
        <v>8.2569999999999997</v>
      </c>
      <c r="G14" s="9">
        <v>15.467000000000001</v>
      </c>
      <c r="H14" s="9">
        <v>14.19</v>
      </c>
      <c r="I14" s="9">
        <v>10.465999999999999</v>
      </c>
      <c r="J14" s="9">
        <v>3.7240000000000002</v>
      </c>
      <c r="K14" s="9">
        <v>25.283000000000001</v>
      </c>
      <c r="L14" s="9">
        <v>8.8140000000000001</v>
      </c>
      <c r="M14" s="9">
        <v>16.47</v>
      </c>
      <c r="N14" s="9">
        <v>25.489000000000001</v>
      </c>
      <c r="O14" s="9">
        <v>9.5210000000000008</v>
      </c>
      <c r="P14" s="9">
        <v>15.968999999999999</v>
      </c>
      <c r="Q14" s="9">
        <v>131.36199999999999</v>
      </c>
      <c r="R14" s="9">
        <v>72.093000000000004</v>
      </c>
      <c r="S14" s="9">
        <v>59.268000000000001</v>
      </c>
      <c r="T14" s="9">
        <v>106.99299999999999</v>
      </c>
      <c r="U14" s="9">
        <v>64.725999999999999</v>
      </c>
      <c r="V14" s="9">
        <v>42.267000000000003</v>
      </c>
      <c r="W14" s="9">
        <v>24.369</v>
      </c>
      <c r="X14" s="9">
        <v>7.367</v>
      </c>
      <c r="Y14" s="9">
        <v>17.001000000000001</v>
      </c>
      <c r="Z14" s="9">
        <v>6.92</v>
      </c>
      <c r="AA14" s="9">
        <v>3.9630000000000001</v>
      </c>
      <c r="AB14" s="9">
        <v>2.9569999999999999</v>
      </c>
      <c r="AC14" s="9">
        <v>1.1279999999999999</v>
      </c>
      <c r="AD14" s="9">
        <v>0.747</v>
      </c>
      <c r="AE14" s="9">
        <v>0.38100000000000001</v>
      </c>
      <c r="AF14" s="9">
        <v>0.75800000000000001</v>
      </c>
      <c r="AG14" s="9">
        <v>0.67100000000000004</v>
      </c>
      <c r="AH14" s="9">
        <v>8.6999999999999994E-2</v>
      </c>
      <c r="AI14" s="9">
        <v>0.55900000000000005</v>
      </c>
      <c r="AJ14" s="9">
        <v>0.47199999999999998</v>
      </c>
      <c r="AK14" s="9">
        <v>8.6999999999999994E-2</v>
      </c>
      <c r="AL14" s="9">
        <v>0.19900000000000001</v>
      </c>
      <c r="AM14" s="9">
        <v>0.19900000000000001</v>
      </c>
      <c r="AN14" s="9">
        <v>0</v>
      </c>
      <c r="AO14" s="9">
        <v>0.37</v>
      </c>
      <c r="AP14" s="9">
        <v>7.5999999999999998E-2</v>
      </c>
      <c r="AQ14" s="9">
        <v>0.29399999999999998</v>
      </c>
      <c r="AR14" s="9">
        <v>5.8460000000000001</v>
      </c>
      <c r="AS14" s="9">
        <v>3.27</v>
      </c>
      <c r="AT14" s="9">
        <v>2.5760000000000001</v>
      </c>
      <c r="AU14" s="9">
        <v>3.0390000000000001</v>
      </c>
      <c r="AV14" s="9">
        <v>2.4590000000000001</v>
      </c>
      <c r="AW14" s="9">
        <v>0.57999999999999996</v>
      </c>
      <c r="AX14" s="9">
        <v>2.806</v>
      </c>
      <c r="AY14" s="9">
        <v>0.81</v>
      </c>
      <c r="AZ14" s="9">
        <v>1.996</v>
      </c>
      <c r="BA14" s="9">
        <v>3.7429999999999999</v>
      </c>
      <c r="BB14" s="9">
        <v>3.077</v>
      </c>
      <c r="BC14" s="9">
        <v>0.66700000000000004</v>
      </c>
      <c r="BD14" s="9">
        <v>3.1760000000000002</v>
      </c>
      <c r="BE14" s="9">
        <v>0.88600000000000001</v>
      </c>
      <c r="BF14" s="9">
        <v>2.29</v>
      </c>
      <c r="BG14" s="9">
        <v>3.3650000000000002</v>
      </c>
      <c r="BH14" s="9">
        <v>1.2829999999999999</v>
      </c>
      <c r="BI14" s="9">
        <v>2.0830000000000002</v>
      </c>
      <c r="BJ14" s="9">
        <v>206.4</v>
      </c>
      <c r="BK14" s="9">
        <v>104.19199999999999</v>
      </c>
      <c r="BL14" s="9">
        <v>102.208</v>
      </c>
      <c r="BM14" s="9">
        <v>154.81700000000001</v>
      </c>
      <c r="BN14" s="9">
        <v>88.259</v>
      </c>
      <c r="BO14" s="9">
        <v>66.558000000000007</v>
      </c>
      <c r="BP14" s="9">
        <v>51.582000000000001</v>
      </c>
      <c r="BQ14" s="9">
        <v>15.932</v>
      </c>
      <c r="BR14" s="9">
        <v>35.65</v>
      </c>
      <c r="BS14" s="9">
        <v>24.965</v>
      </c>
      <c r="BT14" s="9">
        <v>12.917999999999999</v>
      </c>
      <c r="BU14" s="9">
        <v>12.048</v>
      </c>
      <c r="BV14" s="9">
        <v>4.2809999999999997</v>
      </c>
      <c r="BW14" s="9">
        <v>1.1859999999999999</v>
      </c>
      <c r="BX14" s="9">
        <v>3.0950000000000002</v>
      </c>
      <c r="BY14" s="9">
        <v>1.534</v>
      </c>
      <c r="BZ14" s="9">
        <v>0.86399999999999999</v>
      </c>
      <c r="CA14" s="9">
        <v>0.66900000000000004</v>
      </c>
      <c r="CB14" s="9">
        <v>0.97499999999999998</v>
      </c>
      <c r="CC14" s="9">
        <v>0.47699999999999998</v>
      </c>
      <c r="CD14" s="9">
        <v>0.498</v>
      </c>
      <c r="CE14" s="9">
        <v>0.55900000000000005</v>
      </c>
      <c r="CF14" s="9">
        <v>0.38700000000000001</v>
      </c>
      <c r="CG14" s="9">
        <v>0.17100000000000001</v>
      </c>
      <c r="CH14" s="9">
        <v>2.7480000000000002</v>
      </c>
      <c r="CI14" s="9">
        <v>0.32200000000000001</v>
      </c>
      <c r="CJ14" s="9">
        <v>2.4260000000000002</v>
      </c>
      <c r="CK14" s="9">
        <v>22.664999999999999</v>
      </c>
      <c r="CL14" s="9">
        <v>12.273999999999999</v>
      </c>
      <c r="CM14" s="9">
        <v>10.391</v>
      </c>
      <c r="CN14" s="9">
        <v>9.3309999999999995</v>
      </c>
      <c r="CO14" s="9">
        <v>6.859</v>
      </c>
      <c r="CP14" s="9">
        <v>2.4710000000000001</v>
      </c>
      <c r="CQ14" s="9">
        <v>13.334</v>
      </c>
      <c r="CR14" s="9">
        <v>5.415</v>
      </c>
      <c r="CS14" s="9">
        <v>7.9189999999999996</v>
      </c>
      <c r="CT14" s="9">
        <v>10.643000000000001</v>
      </c>
      <c r="CU14" s="9">
        <v>7.5030000000000001</v>
      </c>
      <c r="CV14" s="9">
        <v>3.141</v>
      </c>
      <c r="CW14" s="9">
        <v>14.321999999999999</v>
      </c>
      <c r="CX14" s="9">
        <v>5.415</v>
      </c>
      <c r="CY14" s="9">
        <v>8.907</v>
      </c>
      <c r="CZ14" s="9">
        <v>14.308999999999999</v>
      </c>
      <c r="DA14" s="9">
        <v>5.8920000000000003</v>
      </c>
      <c r="DB14" s="9">
        <v>8.4169999999999998</v>
      </c>
    </row>
    <row r="15" spans="1:106">
      <c r="A15" s="10">
        <v>41944</v>
      </c>
      <c r="B15" s="9">
        <v>12.266999999999999</v>
      </c>
      <c r="C15" s="9">
        <v>8.8279999999999994</v>
      </c>
      <c r="D15" s="9">
        <v>3.4380000000000002</v>
      </c>
      <c r="E15" s="9">
        <v>26.414000000000001</v>
      </c>
      <c r="F15" s="9">
        <v>10.222</v>
      </c>
      <c r="G15" s="9">
        <v>16.193000000000001</v>
      </c>
      <c r="H15" s="9">
        <v>13.476000000000001</v>
      </c>
      <c r="I15" s="9">
        <v>9.59</v>
      </c>
      <c r="J15" s="9">
        <v>3.8860000000000001</v>
      </c>
      <c r="K15" s="9">
        <v>28.376999999999999</v>
      </c>
      <c r="L15" s="9">
        <v>10.853</v>
      </c>
      <c r="M15" s="9">
        <v>17.523</v>
      </c>
      <c r="N15" s="9">
        <v>27.533999999999999</v>
      </c>
      <c r="O15" s="9">
        <v>10.894</v>
      </c>
      <c r="P15" s="9">
        <v>16.64</v>
      </c>
      <c r="Q15" s="9">
        <v>132.07900000000001</v>
      </c>
      <c r="R15" s="9">
        <v>71.855000000000004</v>
      </c>
      <c r="S15" s="9">
        <v>60.225000000000001</v>
      </c>
      <c r="T15" s="9">
        <v>109.624</v>
      </c>
      <c r="U15" s="9">
        <v>65.396000000000001</v>
      </c>
      <c r="V15" s="9">
        <v>44.228000000000002</v>
      </c>
      <c r="W15" s="9">
        <v>22.454999999999998</v>
      </c>
      <c r="X15" s="9">
        <v>6.4589999999999996</v>
      </c>
      <c r="Y15" s="9">
        <v>15.996</v>
      </c>
      <c r="Z15" s="9">
        <v>12.396000000000001</v>
      </c>
      <c r="AA15" s="9">
        <v>6.5960000000000001</v>
      </c>
      <c r="AB15" s="9">
        <v>5.8</v>
      </c>
      <c r="AC15" s="9">
        <v>1.6879999999999999</v>
      </c>
      <c r="AD15" s="9">
        <v>0.40300000000000002</v>
      </c>
      <c r="AE15" s="9">
        <v>1.2849999999999999</v>
      </c>
      <c r="AF15" s="9">
        <v>0.64500000000000002</v>
      </c>
      <c r="AG15" s="9">
        <v>0.40300000000000002</v>
      </c>
      <c r="AH15" s="9">
        <v>0.24199999999999999</v>
      </c>
      <c r="AI15" s="9">
        <v>0.307</v>
      </c>
      <c r="AJ15" s="9">
        <v>0.14499999999999999</v>
      </c>
      <c r="AK15" s="9">
        <v>0.16200000000000001</v>
      </c>
      <c r="AL15" s="9">
        <v>0.33800000000000002</v>
      </c>
      <c r="AM15" s="9">
        <v>0.25800000000000001</v>
      </c>
      <c r="AN15" s="9">
        <v>0.08</v>
      </c>
      <c r="AO15" s="9">
        <v>1.0429999999999999</v>
      </c>
      <c r="AP15" s="9">
        <v>0</v>
      </c>
      <c r="AQ15" s="9">
        <v>1.0429999999999999</v>
      </c>
      <c r="AR15" s="9">
        <v>11.4</v>
      </c>
      <c r="AS15" s="9">
        <v>6.3630000000000004</v>
      </c>
      <c r="AT15" s="9">
        <v>5.0369999999999999</v>
      </c>
      <c r="AU15" s="9">
        <v>5.6150000000000002</v>
      </c>
      <c r="AV15" s="9">
        <v>4.1609999999999996</v>
      </c>
      <c r="AW15" s="9">
        <v>1.454</v>
      </c>
      <c r="AX15" s="9">
        <v>5.7850000000000001</v>
      </c>
      <c r="AY15" s="9">
        <v>2.202</v>
      </c>
      <c r="AZ15" s="9">
        <v>3.5840000000000001</v>
      </c>
      <c r="BA15" s="9">
        <v>6.01</v>
      </c>
      <c r="BB15" s="9">
        <v>4.3949999999999996</v>
      </c>
      <c r="BC15" s="9">
        <v>1.615</v>
      </c>
      <c r="BD15" s="9">
        <v>6.3860000000000001</v>
      </c>
      <c r="BE15" s="9">
        <v>2.202</v>
      </c>
      <c r="BF15" s="9">
        <v>4.1849999999999996</v>
      </c>
      <c r="BG15" s="9">
        <v>6.0919999999999996</v>
      </c>
      <c r="BH15" s="9">
        <v>2.347</v>
      </c>
      <c r="BI15" s="9">
        <v>3.7450000000000001</v>
      </c>
      <c r="BJ15" s="9">
        <v>212.67</v>
      </c>
      <c r="BK15" s="9">
        <v>107.337</v>
      </c>
      <c r="BL15" s="9">
        <v>105.33199999999999</v>
      </c>
      <c r="BM15" s="9">
        <v>155.80500000000001</v>
      </c>
      <c r="BN15" s="9">
        <v>89.457999999999998</v>
      </c>
      <c r="BO15" s="9">
        <v>66.347999999999999</v>
      </c>
      <c r="BP15" s="9">
        <v>56.863999999999997</v>
      </c>
      <c r="BQ15" s="9">
        <v>17.879000000000001</v>
      </c>
      <c r="BR15" s="9">
        <v>38.984999999999999</v>
      </c>
      <c r="BS15" s="9">
        <v>26.509</v>
      </c>
      <c r="BT15" s="9">
        <v>14.115</v>
      </c>
      <c r="BU15" s="9">
        <v>12.394</v>
      </c>
      <c r="BV15" s="9">
        <v>5.1890000000000001</v>
      </c>
      <c r="BW15" s="9">
        <v>2.2690000000000001</v>
      </c>
      <c r="BX15" s="9">
        <v>2.92</v>
      </c>
      <c r="BY15" s="9">
        <v>2.2069999999999999</v>
      </c>
      <c r="BZ15" s="9">
        <v>1.512</v>
      </c>
      <c r="CA15" s="9">
        <v>0.69499999999999995</v>
      </c>
      <c r="CB15" s="9">
        <v>1.36</v>
      </c>
      <c r="CC15" s="9">
        <v>1</v>
      </c>
      <c r="CD15" s="9">
        <v>0.36</v>
      </c>
      <c r="CE15" s="9">
        <v>0.84699999999999998</v>
      </c>
      <c r="CF15" s="9">
        <v>0.51200000000000001</v>
      </c>
      <c r="CG15" s="9">
        <v>0.33500000000000002</v>
      </c>
      <c r="CH15" s="9">
        <v>2.9820000000000002</v>
      </c>
      <c r="CI15" s="9">
        <v>0.75700000000000001</v>
      </c>
      <c r="CJ15" s="9">
        <v>2.2250000000000001</v>
      </c>
      <c r="CK15" s="9">
        <v>24.478999999999999</v>
      </c>
      <c r="CL15" s="9">
        <v>13.295</v>
      </c>
      <c r="CM15" s="9">
        <v>11.183</v>
      </c>
      <c r="CN15" s="9">
        <v>10.048</v>
      </c>
      <c r="CO15" s="9">
        <v>7.7210000000000001</v>
      </c>
      <c r="CP15" s="9">
        <v>2.3260000000000001</v>
      </c>
      <c r="CQ15" s="9">
        <v>14.430999999999999</v>
      </c>
      <c r="CR15" s="9">
        <v>5.5739999999999998</v>
      </c>
      <c r="CS15" s="9">
        <v>8.8569999999999993</v>
      </c>
      <c r="CT15" s="9">
        <v>11.412000000000001</v>
      </c>
      <c r="CU15" s="9">
        <v>8.5410000000000004</v>
      </c>
      <c r="CV15" s="9">
        <v>2.871</v>
      </c>
      <c r="CW15" s="9">
        <v>15.097</v>
      </c>
      <c r="CX15" s="9">
        <v>5.5739999999999998</v>
      </c>
      <c r="CY15" s="9">
        <v>9.5229999999999997</v>
      </c>
      <c r="CZ15" s="9">
        <v>15.791</v>
      </c>
      <c r="DA15" s="9">
        <v>6.5739999999999998</v>
      </c>
      <c r="DB15" s="9">
        <v>9.2170000000000005</v>
      </c>
    </row>
    <row r="16" spans="1:106">
      <c r="A16" s="10">
        <v>41974</v>
      </c>
      <c r="B16" s="9">
        <v>12.385999999999999</v>
      </c>
      <c r="C16" s="9">
        <v>9.2349999999999994</v>
      </c>
      <c r="D16" s="9">
        <v>3.1509999999999998</v>
      </c>
      <c r="E16" s="9">
        <v>24.314</v>
      </c>
      <c r="F16" s="9">
        <v>8.6470000000000002</v>
      </c>
      <c r="G16" s="9">
        <v>15.667</v>
      </c>
      <c r="H16" s="9">
        <v>14.025</v>
      </c>
      <c r="I16" s="9">
        <v>10.635999999999999</v>
      </c>
      <c r="J16" s="9">
        <v>3.3889999999999998</v>
      </c>
      <c r="K16" s="9">
        <v>25.898</v>
      </c>
      <c r="L16" s="9">
        <v>9.4640000000000004</v>
      </c>
      <c r="M16" s="9">
        <v>16.434000000000001</v>
      </c>
      <c r="N16" s="9">
        <v>25.306999999999999</v>
      </c>
      <c r="O16" s="9">
        <v>9.64</v>
      </c>
      <c r="P16" s="9">
        <v>15.667</v>
      </c>
      <c r="Q16" s="9">
        <v>131.56800000000001</v>
      </c>
      <c r="R16" s="9">
        <v>70.548000000000002</v>
      </c>
      <c r="S16" s="9">
        <v>61.02</v>
      </c>
      <c r="T16" s="9">
        <v>107.229</v>
      </c>
      <c r="U16" s="9">
        <v>63.039000000000001</v>
      </c>
      <c r="V16" s="9">
        <v>44.19</v>
      </c>
      <c r="W16" s="9">
        <v>24.338999999999999</v>
      </c>
      <c r="X16" s="9">
        <v>7.5090000000000003</v>
      </c>
      <c r="Y16" s="9">
        <v>16.829999999999998</v>
      </c>
      <c r="Z16" s="9">
        <v>10.052</v>
      </c>
      <c r="AA16" s="9">
        <v>5.8689999999999998</v>
      </c>
      <c r="AB16" s="9">
        <v>4.1829999999999998</v>
      </c>
      <c r="AC16" s="9">
        <v>0.59199999999999997</v>
      </c>
      <c r="AD16" s="9">
        <v>0.309</v>
      </c>
      <c r="AE16" s="9">
        <v>0.28299999999999997</v>
      </c>
      <c r="AF16" s="9">
        <v>0.38</v>
      </c>
      <c r="AG16" s="9">
        <v>0.309</v>
      </c>
      <c r="AH16" s="9">
        <v>7.0999999999999994E-2</v>
      </c>
      <c r="AI16" s="9">
        <v>0.309</v>
      </c>
      <c r="AJ16" s="9">
        <v>0.309</v>
      </c>
      <c r="AK16" s="9">
        <v>0</v>
      </c>
      <c r="AL16" s="9">
        <v>7.0999999999999994E-2</v>
      </c>
      <c r="AM16" s="9">
        <v>0</v>
      </c>
      <c r="AN16" s="9">
        <v>7.0999999999999994E-2</v>
      </c>
      <c r="AO16" s="9">
        <v>0.21199999999999999</v>
      </c>
      <c r="AP16" s="9">
        <v>0</v>
      </c>
      <c r="AQ16" s="9">
        <v>0.21199999999999999</v>
      </c>
      <c r="AR16" s="9">
        <v>9.6630000000000003</v>
      </c>
      <c r="AS16" s="9">
        <v>5.6989999999999998</v>
      </c>
      <c r="AT16" s="9">
        <v>3.9649999999999999</v>
      </c>
      <c r="AU16" s="9">
        <v>5.1349999999999998</v>
      </c>
      <c r="AV16" s="9">
        <v>3.8519999999999999</v>
      </c>
      <c r="AW16" s="9">
        <v>1.2829999999999999</v>
      </c>
      <c r="AX16" s="9">
        <v>4.5289999999999999</v>
      </c>
      <c r="AY16" s="9">
        <v>1.847</v>
      </c>
      <c r="AZ16" s="9">
        <v>2.681</v>
      </c>
      <c r="BA16" s="9">
        <v>5.3760000000000003</v>
      </c>
      <c r="BB16" s="9">
        <v>4.0220000000000002</v>
      </c>
      <c r="BC16" s="9">
        <v>1.3540000000000001</v>
      </c>
      <c r="BD16" s="9">
        <v>4.6760000000000002</v>
      </c>
      <c r="BE16" s="9">
        <v>1.847</v>
      </c>
      <c r="BF16" s="9">
        <v>2.8290000000000002</v>
      </c>
      <c r="BG16" s="9">
        <v>4.8369999999999997</v>
      </c>
      <c r="BH16" s="9">
        <v>2.1560000000000001</v>
      </c>
      <c r="BI16" s="9">
        <v>2.681</v>
      </c>
      <c r="BJ16" s="9">
        <v>213.69900000000001</v>
      </c>
      <c r="BK16" s="9">
        <v>110.01</v>
      </c>
      <c r="BL16" s="9">
        <v>103.68899999999999</v>
      </c>
      <c r="BM16" s="9">
        <v>157.88200000000001</v>
      </c>
      <c r="BN16" s="9">
        <v>92.914000000000001</v>
      </c>
      <c r="BO16" s="9">
        <v>64.968000000000004</v>
      </c>
      <c r="BP16" s="9">
        <v>55.817</v>
      </c>
      <c r="BQ16" s="9">
        <v>17.096</v>
      </c>
      <c r="BR16" s="9">
        <v>38.720999999999997</v>
      </c>
      <c r="BS16" s="9">
        <v>30.475000000000001</v>
      </c>
      <c r="BT16" s="9">
        <v>16.376000000000001</v>
      </c>
      <c r="BU16" s="9">
        <v>14.099</v>
      </c>
      <c r="BV16" s="9">
        <v>5.51</v>
      </c>
      <c r="BW16" s="9">
        <v>2.5129999999999999</v>
      </c>
      <c r="BX16" s="9">
        <v>2.996</v>
      </c>
      <c r="BY16" s="9">
        <v>1.708</v>
      </c>
      <c r="BZ16" s="9">
        <v>1.145</v>
      </c>
      <c r="CA16" s="9">
        <v>0.56399999999999995</v>
      </c>
      <c r="CB16" s="9">
        <v>0.66100000000000003</v>
      </c>
      <c r="CC16" s="9">
        <v>0.47199999999999998</v>
      </c>
      <c r="CD16" s="9">
        <v>0.189</v>
      </c>
      <c r="CE16" s="9">
        <v>1.048</v>
      </c>
      <c r="CF16" s="9">
        <v>0.67300000000000004</v>
      </c>
      <c r="CG16" s="9">
        <v>0.375</v>
      </c>
      <c r="CH16" s="9">
        <v>3.8010000000000002</v>
      </c>
      <c r="CI16" s="9">
        <v>1.369</v>
      </c>
      <c r="CJ16" s="9">
        <v>2.4319999999999999</v>
      </c>
      <c r="CK16" s="9">
        <v>27.545000000000002</v>
      </c>
      <c r="CL16" s="9">
        <v>14.789</v>
      </c>
      <c r="CM16" s="9">
        <v>12.756</v>
      </c>
      <c r="CN16" s="9">
        <v>9.7629999999999999</v>
      </c>
      <c r="CO16" s="9">
        <v>7.1970000000000001</v>
      </c>
      <c r="CP16" s="9">
        <v>2.5659999999999998</v>
      </c>
      <c r="CQ16" s="9">
        <v>17.782</v>
      </c>
      <c r="CR16" s="9">
        <v>7.593</v>
      </c>
      <c r="CS16" s="9">
        <v>10.189</v>
      </c>
      <c r="CT16" s="9">
        <v>11.167999999999999</v>
      </c>
      <c r="CU16" s="9">
        <v>8.0380000000000003</v>
      </c>
      <c r="CV16" s="9">
        <v>3.13</v>
      </c>
      <c r="CW16" s="9">
        <v>19.306999999999999</v>
      </c>
      <c r="CX16" s="9">
        <v>8.3379999999999992</v>
      </c>
      <c r="CY16" s="9">
        <v>10.968999999999999</v>
      </c>
      <c r="CZ16" s="9">
        <v>18.442</v>
      </c>
      <c r="DA16" s="9">
        <v>8.0640000000000001</v>
      </c>
      <c r="DB16" s="9">
        <v>10.378</v>
      </c>
    </row>
    <row r="17" spans="1:106">
      <c r="A17" s="10">
        <v>42005</v>
      </c>
      <c r="B17" s="9">
        <v>13.073</v>
      </c>
      <c r="C17" s="9">
        <v>9.798</v>
      </c>
      <c r="D17" s="9">
        <v>3.2749999999999999</v>
      </c>
      <c r="E17" s="9">
        <v>25.236999999999998</v>
      </c>
      <c r="F17" s="9">
        <v>8.4849999999999994</v>
      </c>
      <c r="G17" s="9">
        <v>16.751999999999999</v>
      </c>
      <c r="H17" s="9">
        <v>15.247999999999999</v>
      </c>
      <c r="I17" s="9">
        <v>11.414</v>
      </c>
      <c r="J17" s="9">
        <v>3.835</v>
      </c>
      <c r="K17" s="9">
        <v>26.6</v>
      </c>
      <c r="L17" s="9">
        <v>9.2669999999999995</v>
      </c>
      <c r="M17" s="9">
        <v>17.332999999999998</v>
      </c>
      <c r="N17" s="9">
        <v>26.53</v>
      </c>
      <c r="O17" s="9">
        <v>9.577</v>
      </c>
      <c r="P17" s="9">
        <v>16.952000000000002</v>
      </c>
      <c r="Q17" s="9">
        <v>130.98599999999999</v>
      </c>
      <c r="R17" s="9">
        <v>70.628</v>
      </c>
      <c r="S17" s="9">
        <v>60.357999999999997</v>
      </c>
      <c r="T17" s="9">
        <v>108.754</v>
      </c>
      <c r="U17" s="9">
        <v>63.771999999999998</v>
      </c>
      <c r="V17" s="9">
        <v>44.981999999999999</v>
      </c>
      <c r="W17" s="9">
        <v>22.231999999999999</v>
      </c>
      <c r="X17" s="9">
        <v>6.8559999999999999</v>
      </c>
      <c r="Y17" s="9">
        <v>15.375999999999999</v>
      </c>
      <c r="Z17" s="9">
        <v>13.063000000000001</v>
      </c>
      <c r="AA17" s="9">
        <v>7.4969999999999999</v>
      </c>
      <c r="AB17" s="9">
        <v>5.5670000000000002</v>
      </c>
      <c r="AC17" s="9">
        <v>1.321</v>
      </c>
      <c r="AD17" s="9">
        <v>0.72099999999999997</v>
      </c>
      <c r="AE17" s="9">
        <v>0.6</v>
      </c>
      <c r="AF17" s="9">
        <v>0.43099999999999999</v>
      </c>
      <c r="AG17" s="9">
        <v>0.35599999999999998</v>
      </c>
      <c r="AH17" s="9">
        <v>7.5999999999999998E-2</v>
      </c>
      <c r="AI17" s="9">
        <v>0.316</v>
      </c>
      <c r="AJ17" s="9">
        <v>0.24099999999999999</v>
      </c>
      <c r="AK17" s="9">
        <v>7.5999999999999998E-2</v>
      </c>
      <c r="AL17" s="9">
        <v>0.115</v>
      </c>
      <c r="AM17" s="9">
        <v>0.115</v>
      </c>
      <c r="AN17" s="9">
        <v>0</v>
      </c>
      <c r="AO17" s="9">
        <v>0.89</v>
      </c>
      <c r="AP17" s="9">
        <v>0.36599999999999999</v>
      </c>
      <c r="AQ17" s="9">
        <v>0.52400000000000002</v>
      </c>
      <c r="AR17" s="9">
        <v>12.491</v>
      </c>
      <c r="AS17" s="9">
        <v>7.2640000000000002</v>
      </c>
      <c r="AT17" s="9">
        <v>5.2270000000000003</v>
      </c>
      <c r="AU17" s="9">
        <v>7.28</v>
      </c>
      <c r="AV17" s="9">
        <v>5.274</v>
      </c>
      <c r="AW17" s="9">
        <v>2.0059999999999998</v>
      </c>
      <c r="AX17" s="9">
        <v>5.2110000000000003</v>
      </c>
      <c r="AY17" s="9">
        <v>1.99</v>
      </c>
      <c r="AZ17" s="9">
        <v>3.22</v>
      </c>
      <c r="BA17" s="9">
        <v>7.5060000000000002</v>
      </c>
      <c r="BB17" s="9">
        <v>5.4240000000000004</v>
      </c>
      <c r="BC17" s="9">
        <v>2.0819999999999999</v>
      </c>
      <c r="BD17" s="9">
        <v>5.5579999999999998</v>
      </c>
      <c r="BE17" s="9">
        <v>2.073</v>
      </c>
      <c r="BF17" s="9">
        <v>3.4849999999999999</v>
      </c>
      <c r="BG17" s="9">
        <v>5.5270000000000001</v>
      </c>
      <c r="BH17" s="9">
        <v>2.2309999999999999</v>
      </c>
      <c r="BI17" s="9">
        <v>3.2959999999999998</v>
      </c>
      <c r="BJ17" s="9">
        <v>209.08699999999999</v>
      </c>
      <c r="BK17" s="9">
        <v>107.06100000000001</v>
      </c>
      <c r="BL17" s="9">
        <v>102.026</v>
      </c>
      <c r="BM17" s="9">
        <v>155.35599999999999</v>
      </c>
      <c r="BN17" s="9">
        <v>91.049000000000007</v>
      </c>
      <c r="BO17" s="9">
        <v>64.307000000000002</v>
      </c>
      <c r="BP17" s="9">
        <v>53.73</v>
      </c>
      <c r="BQ17" s="9">
        <v>16.010999999999999</v>
      </c>
      <c r="BR17" s="9">
        <v>37.719000000000001</v>
      </c>
      <c r="BS17" s="9">
        <v>29.300999999999998</v>
      </c>
      <c r="BT17" s="9">
        <v>16.018000000000001</v>
      </c>
      <c r="BU17" s="9">
        <v>13.282</v>
      </c>
      <c r="BV17" s="9">
        <v>5.5609999999999999</v>
      </c>
      <c r="BW17" s="9">
        <v>2.9369999999999998</v>
      </c>
      <c r="BX17" s="9">
        <v>2.6240000000000001</v>
      </c>
      <c r="BY17" s="9">
        <v>3.3180000000000001</v>
      </c>
      <c r="BZ17" s="9">
        <v>2.4449999999999998</v>
      </c>
      <c r="CA17" s="9">
        <v>0.873</v>
      </c>
      <c r="CB17" s="9">
        <v>0.69799999999999995</v>
      </c>
      <c r="CC17" s="9">
        <v>0.53400000000000003</v>
      </c>
      <c r="CD17" s="9">
        <v>0.16400000000000001</v>
      </c>
      <c r="CE17" s="9">
        <v>2.62</v>
      </c>
      <c r="CF17" s="9">
        <v>1.911</v>
      </c>
      <c r="CG17" s="9">
        <v>0.70899999999999996</v>
      </c>
      <c r="CH17" s="9">
        <v>2.2429999999999999</v>
      </c>
      <c r="CI17" s="9">
        <v>0.49199999999999999</v>
      </c>
      <c r="CJ17" s="9">
        <v>1.752</v>
      </c>
      <c r="CK17" s="9">
        <v>24.908000000000001</v>
      </c>
      <c r="CL17" s="9">
        <v>13.593</v>
      </c>
      <c r="CM17" s="9">
        <v>11.315</v>
      </c>
      <c r="CN17" s="9">
        <v>11.952</v>
      </c>
      <c r="CO17" s="9">
        <v>8.8719999999999999</v>
      </c>
      <c r="CP17" s="9">
        <v>3.08</v>
      </c>
      <c r="CQ17" s="9">
        <v>12.956</v>
      </c>
      <c r="CR17" s="9">
        <v>4.7210000000000001</v>
      </c>
      <c r="CS17" s="9">
        <v>8.2349999999999994</v>
      </c>
      <c r="CT17" s="9">
        <v>15.103999999999999</v>
      </c>
      <c r="CU17" s="9">
        <v>11.151</v>
      </c>
      <c r="CV17" s="9">
        <v>3.9529999999999998</v>
      </c>
      <c r="CW17" s="9">
        <v>14.196999999999999</v>
      </c>
      <c r="CX17" s="9">
        <v>4.867</v>
      </c>
      <c r="CY17" s="9">
        <v>9.3290000000000006</v>
      </c>
      <c r="CZ17" s="9">
        <v>13.653</v>
      </c>
      <c r="DA17" s="9">
        <v>5.2539999999999996</v>
      </c>
      <c r="DB17" s="9">
        <v>8.3989999999999991</v>
      </c>
    </row>
    <row r="18" spans="1:106">
      <c r="A18" s="10">
        <v>42036</v>
      </c>
      <c r="B18" s="9">
        <v>9.8160000000000007</v>
      </c>
      <c r="C18" s="9">
        <v>7.4160000000000004</v>
      </c>
      <c r="D18" s="9">
        <v>2.4009999999999998</v>
      </c>
      <c r="E18" s="9">
        <v>24.745000000000001</v>
      </c>
      <c r="F18" s="9">
        <v>9.4440000000000008</v>
      </c>
      <c r="G18" s="9">
        <v>15.301</v>
      </c>
      <c r="H18" s="9">
        <v>11.557</v>
      </c>
      <c r="I18" s="9">
        <v>8.8930000000000007</v>
      </c>
      <c r="J18" s="9">
        <v>2.6640000000000001</v>
      </c>
      <c r="K18" s="9">
        <v>27.256</v>
      </c>
      <c r="L18" s="9">
        <v>10.728999999999999</v>
      </c>
      <c r="M18" s="9">
        <v>16.527000000000001</v>
      </c>
      <c r="N18" s="9">
        <v>25.513999999999999</v>
      </c>
      <c r="O18" s="9">
        <v>10.212999999999999</v>
      </c>
      <c r="P18" s="9">
        <v>15.301</v>
      </c>
      <c r="Q18" s="9">
        <v>133.07400000000001</v>
      </c>
      <c r="R18" s="9">
        <v>70.944999999999993</v>
      </c>
      <c r="S18" s="9">
        <v>62.128999999999998</v>
      </c>
      <c r="T18" s="9">
        <v>109.574</v>
      </c>
      <c r="U18" s="9">
        <v>63.404000000000003</v>
      </c>
      <c r="V18" s="9">
        <v>46.17</v>
      </c>
      <c r="W18" s="9">
        <v>23.5</v>
      </c>
      <c r="X18" s="9">
        <v>7.5410000000000004</v>
      </c>
      <c r="Y18" s="9">
        <v>15.959</v>
      </c>
      <c r="Z18" s="9">
        <v>11.273</v>
      </c>
      <c r="AA18" s="9">
        <v>5.6779999999999999</v>
      </c>
      <c r="AB18" s="9">
        <v>5.5949999999999998</v>
      </c>
      <c r="AC18" s="9">
        <v>1.6459999999999999</v>
      </c>
      <c r="AD18" s="9">
        <v>1.1200000000000001</v>
      </c>
      <c r="AE18" s="9">
        <v>0.52600000000000002</v>
      </c>
      <c r="AF18" s="9">
        <v>0.79600000000000004</v>
      </c>
      <c r="AG18" s="9">
        <v>0.63200000000000001</v>
      </c>
      <c r="AH18" s="9">
        <v>0.16400000000000001</v>
      </c>
      <c r="AI18" s="9">
        <v>0.5</v>
      </c>
      <c r="AJ18" s="9">
        <v>0.33600000000000002</v>
      </c>
      <c r="AK18" s="9">
        <v>0.16400000000000001</v>
      </c>
      <c r="AL18" s="9">
        <v>0.29599999999999999</v>
      </c>
      <c r="AM18" s="9">
        <v>0.29599999999999999</v>
      </c>
      <c r="AN18" s="9">
        <v>0</v>
      </c>
      <c r="AO18" s="9">
        <v>0.85</v>
      </c>
      <c r="AP18" s="9">
        <v>0.48799999999999999</v>
      </c>
      <c r="AQ18" s="9">
        <v>0.36199999999999999</v>
      </c>
      <c r="AR18" s="9">
        <v>10.272</v>
      </c>
      <c r="AS18" s="9">
        <v>4.8410000000000002</v>
      </c>
      <c r="AT18" s="9">
        <v>5.431</v>
      </c>
      <c r="AU18" s="9">
        <v>4.8090000000000002</v>
      </c>
      <c r="AV18" s="9">
        <v>2.919</v>
      </c>
      <c r="AW18" s="9">
        <v>1.89</v>
      </c>
      <c r="AX18" s="9">
        <v>5.4619999999999997</v>
      </c>
      <c r="AY18" s="9">
        <v>1.9219999999999999</v>
      </c>
      <c r="AZ18" s="9">
        <v>3.5409999999999999</v>
      </c>
      <c r="BA18" s="9">
        <v>5.6050000000000004</v>
      </c>
      <c r="BB18" s="9">
        <v>3.5510000000000002</v>
      </c>
      <c r="BC18" s="9">
        <v>2.0539999999999998</v>
      </c>
      <c r="BD18" s="9">
        <v>5.6680000000000001</v>
      </c>
      <c r="BE18" s="9">
        <v>2.1269999999999998</v>
      </c>
      <c r="BF18" s="9">
        <v>3.5409999999999999</v>
      </c>
      <c r="BG18" s="9">
        <v>5.9619999999999997</v>
      </c>
      <c r="BH18" s="9">
        <v>2.2570000000000001</v>
      </c>
      <c r="BI18" s="9">
        <v>3.7050000000000001</v>
      </c>
      <c r="BJ18" s="9">
        <v>209.89</v>
      </c>
      <c r="BK18" s="9">
        <v>108.13500000000001</v>
      </c>
      <c r="BL18" s="9">
        <v>101.755</v>
      </c>
      <c r="BM18" s="9">
        <v>153.88300000000001</v>
      </c>
      <c r="BN18" s="9">
        <v>88.813000000000002</v>
      </c>
      <c r="BO18" s="9">
        <v>65.069999999999993</v>
      </c>
      <c r="BP18" s="9">
        <v>56.006999999999998</v>
      </c>
      <c r="BQ18" s="9">
        <v>19.321999999999999</v>
      </c>
      <c r="BR18" s="9">
        <v>36.685000000000002</v>
      </c>
      <c r="BS18" s="9">
        <v>27.72</v>
      </c>
      <c r="BT18" s="9">
        <v>16.332000000000001</v>
      </c>
      <c r="BU18" s="9">
        <v>11.388</v>
      </c>
      <c r="BV18" s="9">
        <v>5.6360000000000001</v>
      </c>
      <c r="BW18" s="9">
        <v>2.3580000000000001</v>
      </c>
      <c r="BX18" s="9">
        <v>3.278</v>
      </c>
      <c r="BY18" s="9">
        <v>2.851</v>
      </c>
      <c r="BZ18" s="9">
        <v>1.8029999999999999</v>
      </c>
      <c r="CA18" s="9">
        <v>1.048</v>
      </c>
      <c r="CB18" s="9">
        <v>1.274</v>
      </c>
      <c r="CC18" s="9">
        <v>0.92600000000000005</v>
      </c>
      <c r="CD18" s="9">
        <v>0.34799999999999998</v>
      </c>
      <c r="CE18" s="9">
        <v>1.577</v>
      </c>
      <c r="CF18" s="9">
        <v>0.877</v>
      </c>
      <c r="CG18" s="9">
        <v>0.7</v>
      </c>
      <c r="CH18" s="9">
        <v>2.7850000000000001</v>
      </c>
      <c r="CI18" s="9">
        <v>0.55500000000000005</v>
      </c>
      <c r="CJ18" s="9">
        <v>2.23</v>
      </c>
      <c r="CK18" s="9">
        <v>24.099</v>
      </c>
      <c r="CL18" s="9">
        <v>14.632</v>
      </c>
      <c r="CM18" s="9">
        <v>9.468</v>
      </c>
      <c r="CN18" s="9">
        <v>10.095000000000001</v>
      </c>
      <c r="CO18" s="9">
        <v>7.3339999999999996</v>
      </c>
      <c r="CP18" s="9">
        <v>2.7610000000000001</v>
      </c>
      <c r="CQ18" s="9">
        <v>14.004</v>
      </c>
      <c r="CR18" s="9">
        <v>7.298</v>
      </c>
      <c r="CS18" s="9">
        <v>6.7069999999999999</v>
      </c>
      <c r="CT18" s="9">
        <v>12.439</v>
      </c>
      <c r="CU18" s="9">
        <v>8.6300000000000008</v>
      </c>
      <c r="CV18" s="9">
        <v>3.8090000000000002</v>
      </c>
      <c r="CW18" s="9">
        <v>15.281000000000001</v>
      </c>
      <c r="CX18" s="9">
        <v>7.702</v>
      </c>
      <c r="CY18" s="9">
        <v>7.5789999999999997</v>
      </c>
      <c r="CZ18" s="9">
        <v>15.279</v>
      </c>
      <c r="DA18" s="9">
        <v>8.2240000000000002</v>
      </c>
      <c r="DB18" s="9">
        <v>7.0540000000000003</v>
      </c>
    </row>
    <row r="19" spans="1:106">
      <c r="A19" s="10">
        <v>42064</v>
      </c>
      <c r="B19" s="9">
        <v>11.596</v>
      </c>
      <c r="C19" s="9">
        <v>9.4160000000000004</v>
      </c>
      <c r="D19" s="9">
        <v>2.1800000000000002</v>
      </c>
      <c r="E19" s="9">
        <v>24.81</v>
      </c>
      <c r="F19" s="9">
        <v>9.4329999999999998</v>
      </c>
      <c r="G19" s="9">
        <v>15.377000000000001</v>
      </c>
      <c r="H19" s="9">
        <v>13.622</v>
      </c>
      <c r="I19" s="9">
        <v>10.911</v>
      </c>
      <c r="J19" s="9">
        <v>2.7109999999999999</v>
      </c>
      <c r="K19" s="9">
        <v>26.786000000000001</v>
      </c>
      <c r="L19" s="9">
        <v>10.225</v>
      </c>
      <c r="M19" s="9">
        <v>16.559999999999999</v>
      </c>
      <c r="N19" s="9">
        <v>25.597999999999999</v>
      </c>
      <c r="O19" s="9">
        <v>10.116</v>
      </c>
      <c r="P19" s="9">
        <v>15.481999999999999</v>
      </c>
      <c r="Q19" s="9">
        <v>134.94300000000001</v>
      </c>
      <c r="R19" s="9">
        <v>72.64</v>
      </c>
      <c r="S19" s="9">
        <v>62.302999999999997</v>
      </c>
      <c r="T19" s="9">
        <v>108.172</v>
      </c>
      <c r="U19" s="9">
        <v>63.363999999999997</v>
      </c>
      <c r="V19" s="9">
        <v>44.808</v>
      </c>
      <c r="W19" s="9">
        <v>26.771999999999998</v>
      </c>
      <c r="X19" s="9">
        <v>9.2769999999999992</v>
      </c>
      <c r="Y19" s="9">
        <v>17.495000000000001</v>
      </c>
      <c r="Z19" s="9">
        <v>15.125</v>
      </c>
      <c r="AA19" s="9">
        <v>8.06</v>
      </c>
      <c r="AB19" s="9">
        <v>7.0650000000000004</v>
      </c>
      <c r="AC19" s="9">
        <v>1.69</v>
      </c>
      <c r="AD19" s="9">
        <v>1.107</v>
      </c>
      <c r="AE19" s="9">
        <v>0.58399999999999996</v>
      </c>
      <c r="AF19" s="9">
        <v>1.0840000000000001</v>
      </c>
      <c r="AG19" s="9">
        <v>0.80200000000000005</v>
      </c>
      <c r="AH19" s="9">
        <v>0.28199999999999997</v>
      </c>
      <c r="AI19" s="9">
        <v>0.54500000000000004</v>
      </c>
      <c r="AJ19" s="9">
        <v>0.41499999999999998</v>
      </c>
      <c r="AK19" s="9">
        <v>0.13100000000000001</v>
      </c>
      <c r="AL19" s="9">
        <v>0.53800000000000003</v>
      </c>
      <c r="AM19" s="9">
        <v>0.38700000000000001</v>
      </c>
      <c r="AN19" s="9">
        <v>0.152</v>
      </c>
      <c r="AO19" s="9">
        <v>0.60699999999999998</v>
      </c>
      <c r="AP19" s="9">
        <v>0.30499999999999999</v>
      </c>
      <c r="AQ19" s="9">
        <v>0.30199999999999999</v>
      </c>
      <c r="AR19" s="9">
        <v>13.917</v>
      </c>
      <c r="AS19" s="9">
        <v>7.4359999999999999</v>
      </c>
      <c r="AT19" s="9">
        <v>6.4809999999999999</v>
      </c>
      <c r="AU19" s="9">
        <v>6.968</v>
      </c>
      <c r="AV19" s="9">
        <v>4.3899999999999997</v>
      </c>
      <c r="AW19" s="9">
        <v>2.5779999999999998</v>
      </c>
      <c r="AX19" s="9">
        <v>6.9489999999999998</v>
      </c>
      <c r="AY19" s="9">
        <v>3.0459999999999998</v>
      </c>
      <c r="AZ19" s="9">
        <v>3.903</v>
      </c>
      <c r="BA19" s="9">
        <v>7.875</v>
      </c>
      <c r="BB19" s="9">
        <v>5.0149999999999997</v>
      </c>
      <c r="BC19" s="9">
        <v>2.86</v>
      </c>
      <c r="BD19" s="9">
        <v>7.2510000000000003</v>
      </c>
      <c r="BE19" s="9">
        <v>3.0459999999999998</v>
      </c>
      <c r="BF19" s="9">
        <v>4.2050000000000001</v>
      </c>
      <c r="BG19" s="9">
        <v>7.4939999999999998</v>
      </c>
      <c r="BH19" s="9">
        <v>3.4609999999999999</v>
      </c>
      <c r="BI19" s="9">
        <v>4.0339999999999998</v>
      </c>
      <c r="BJ19" s="9">
        <v>212.922</v>
      </c>
      <c r="BK19" s="9">
        <v>108.761</v>
      </c>
      <c r="BL19" s="9">
        <v>104.161</v>
      </c>
      <c r="BM19" s="9">
        <v>151.709</v>
      </c>
      <c r="BN19" s="9">
        <v>88.16</v>
      </c>
      <c r="BO19" s="9">
        <v>63.548999999999999</v>
      </c>
      <c r="BP19" s="9">
        <v>61.213000000000001</v>
      </c>
      <c r="BQ19" s="9">
        <v>20.600999999999999</v>
      </c>
      <c r="BR19" s="9">
        <v>40.612000000000002</v>
      </c>
      <c r="BS19" s="9">
        <v>25.780999999999999</v>
      </c>
      <c r="BT19" s="9">
        <v>14.555999999999999</v>
      </c>
      <c r="BU19" s="9">
        <v>11.225</v>
      </c>
      <c r="BV19" s="9">
        <v>3.2749999999999999</v>
      </c>
      <c r="BW19" s="9">
        <v>2.7949999999999999</v>
      </c>
      <c r="BX19" s="9">
        <v>0.48</v>
      </c>
      <c r="BY19" s="9">
        <v>1.31</v>
      </c>
      <c r="BZ19" s="9">
        <v>1.31</v>
      </c>
      <c r="CA19" s="9">
        <v>0</v>
      </c>
      <c r="CB19" s="9">
        <v>0.73899999999999999</v>
      </c>
      <c r="CC19" s="9">
        <v>0.73899999999999999</v>
      </c>
      <c r="CD19" s="9">
        <v>0</v>
      </c>
      <c r="CE19" s="9">
        <v>0.57099999999999995</v>
      </c>
      <c r="CF19" s="9">
        <v>0.57099999999999995</v>
      </c>
      <c r="CG19" s="9">
        <v>0</v>
      </c>
      <c r="CH19" s="9">
        <v>1.9650000000000001</v>
      </c>
      <c r="CI19" s="9">
        <v>1.4850000000000001</v>
      </c>
      <c r="CJ19" s="9">
        <v>0.48</v>
      </c>
      <c r="CK19" s="9">
        <v>23.599</v>
      </c>
      <c r="CL19" s="9">
        <v>12.708</v>
      </c>
      <c r="CM19" s="9">
        <v>10.89</v>
      </c>
      <c r="CN19" s="9">
        <v>8.8219999999999992</v>
      </c>
      <c r="CO19" s="9">
        <v>6.4859999999999998</v>
      </c>
      <c r="CP19" s="9">
        <v>2.335</v>
      </c>
      <c r="CQ19" s="9">
        <v>14.776999999999999</v>
      </c>
      <c r="CR19" s="9">
        <v>6.2220000000000004</v>
      </c>
      <c r="CS19" s="9">
        <v>8.5549999999999997</v>
      </c>
      <c r="CT19" s="9">
        <v>10.132</v>
      </c>
      <c r="CU19" s="9">
        <v>7.7960000000000003</v>
      </c>
      <c r="CV19" s="9">
        <v>2.335</v>
      </c>
      <c r="CW19" s="9">
        <v>15.65</v>
      </c>
      <c r="CX19" s="9">
        <v>6.76</v>
      </c>
      <c r="CY19" s="9">
        <v>8.8889999999999993</v>
      </c>
      <c r="CZ19" s="9">
        <v>15.516</v>
      </c>
      <c r="DA19" s="9">
        <v>6.9619999999999997</v>
      </c>
      <c r="DB19" s="9">
        <v>8.5549999999999997</v>
      </c>
    </row>
    <row r="20" spans="1:106">
      <c r="A20" s="10">
        <v>42095</v>
      </c>
      <c r="B20" s="9">
        <v>13.183</v>
      </c>
      <c r="C20" s="9">
        <v>10.301</v>
      </c>
      <c r="D20" s="9">
        <v>2.8809999999999998</v>
      </c>
      <c r="E20" s="9">
        <v>24.690999999999999</v>
      </c>
      <c r="F20" s="9">
        <v>9.7260000000000009</v>
      </c>
      <c r="G20" s="9">
        <v>14.965</v>
      </c>
      <c r="H20" s="9">
        <v>14.086</v>
      </c>
      <c r="I20" s="9">
        <v>10.975</v>
      </c>
      <c r="J20" s="9">
        <v>3.1110000000000002</v>
      </c>
      <c r="K20" s="9">
        <v>26.751000000000001</v>
      </c>
      <c r="L20" s="9">
        <v>10.574</v>
      </c>
      <c r="M20" s="9">
        <v>16.177</v>
      </c>
      <c r="N20" s="9">
        <v>25.904</v>
      </c>
      <c r="O20" s="9">
        <v>10.831</v>
      </c>
      <c r="P20" s="9">
        <v>15.073</v>
      </c>
      <c r="Q20" s="9">
        <v>135.66399999999999</v>
      </c>
      <c r="R20" s="9">
        <v>72.450999999999993</v>
      </c>
      <c r="S20" s="9">
        <v>63.213999999999999</v>
      </c>
      <c r="T20" s="9">
        <v>109.098</v>
      </c>
      <c r="U20" s="9">
        <v>64.034000000000006</v>
      </c>
      <c r="V20" s="9">
        <v>45.063000000000002</v>
      </c>
      <c r="W20" s="9">
        <v>26.567</v>
      </c>
      <c r="X20" s="9">
        <v>8.4160000000000004</v>
      </c>
      <c r="Y20" s="9">
        <v>18.151</v>
      </c>
      <c r="Z20" s="9">
        <v>11.824</v>
      </c>
      <c r="AA20" s="9">
        <v>6.5010000000000003</v>
      </c>
      <c r="AB20" s="9">
        <v>5.3230000000000004</v>
      </c>
      <c r="AC20" s="9">
        <v>1.0569999999999999</v>
      </c>
      <c r="AD20" s="9">
        <v>0.46400000000000002</v>
      </c>
      <c r="AE20" s="9">
        <v>0.59299999999999997</v>
      </c>
      <c r="AF20" s="9">
        <v>0.47199999999999998</v>
      </c>
      <c r="AG20" s="9">
        <v>0.247</v>
      </c>
      <c r="AH20" s="9">
        <v>0.22500000000000001</v>
      </c>
      <c r="AI20" s="9">
        <v>0.33400000000000002</v>
      </c>
      <c r="AJ20" s="9">
        <v>0.109</v>
      </c>
      <c r="AK20" s="9">
        <v>0.22500000000000001</v>
      </c>
      <c r="AL20" s="9">
        <v>0.13700000000000001</v>
      </c>
      <c r="AM20" s="9">
        <v>0.13700000000000001</v>
      </c>
      <c r="AN20" s="9">
        <v>0</v>
      </c>
      <c r="AO20" s="9">
        <v>0.58499999999999996</v>
      </c>
      <c r="AP20" s="9">
        <v>0.217</v>
      </c>
      <c r="AQ20" s="9">
        <v>0.36799999999999999</v>
      </c>
      <c r="AR20" s="9">
        <v>11.081</v>
      </c>
      <c r="AS20" s="9">
        <v>6.0369999999999999</v>
      </c>
      <c r="AT20" s="9">
        <v>5.0439999999999996</v>
      </c>
      <c r="AU20" s="9">
        <v>5.657</v>
      </c>
      <c r="AV20" s="9">
        <v>4.0410000000000004</v>
      </c>
      <c r="AW20" s="9">
        <v>1.6160000000000001</v>
      </c>
      <c r="AX20" s="9">
        <v>5.4240000000000004</v>
      </c>
      <c r="AY20" s="9">
        <v>1.996</v>
      </c>
      <c r="AZ20" s="9">
        <v>3.4279999999999999</v>
      </c>
      <c r="BA20" s="9">
        <v>6.02</v>
      </c>
      <c r="BB20" s="9">
        <v>4.2880000000000003</v>
      </c>
      <c r="BC20" s="9">
        <v>1.7310000000000001</v>
      </c>
      <c r="BD20" s="9">
        <v>5.8040000000000003</v>
      </c>
      <c r="BE20" s="9">
        <v>2.2130000000000001</v>
      </c>
      <c r="BF20" s="9">
        <v>3.5920000000000001</v>
      </c>
      <c r="BG20" s="9">
        <v>5.758</v>
      </c>
      <c r="BH20" s="9">
        <v>2.105</v>
      </c>
      <c r="BI20" s="9">
        <v>3.653</v>
      </c>
      <c r="BJ20" s="9">
        <v>214.85599999999999</v>
      </c>
      <c r="BK20" s="9">
        <v>110.289</v>
      </c>
      <c r="BL20" s="9">
        <v>104.56699999999999</v>
      </c>
      <c r="BM20" s="9">
        <v>156.37899999999999</v>
      </c>
      <c r="BN20" s="9">
        <v>90.5</v>
      </c>
      <c r="BO20" s="9">
        <v>65.879000000000005</v>
      </c>
      <c r="BP20" s="9">
        <v>58.478000000000002</v>
      </c>
      <c r="BQ20" s="9">
        <v>19.789000000000001</v>
      </c>
      <c r="BR20" s="9">
        <v>38.689</v>
      </c>
      <c r="BS20" s="9">
        <v>23.24</v>
      </c>
      <c r="BT20" s="9">
        <v>12.56</v>
      </c>
      <c r="BU20" s="9">
        <v>10.679</v>
      </c>
      <c r="BV20" s="9">
        <v>3.754</v>
      </c>
      <c r="BW20" s="9">
        <v>1.746</v>
      </c>
      <c r="BX20" s="9">
        <v>2.0070000000000001</v>
      </c>
      <c r="BY20" s="9">
        <v>0.55800000000000005</v>
      </c>
      <c r="BZ20" s="9">
        <v>0.40500000000000003</v>
      </c>
      <c r="CA20" s="9">
        <v>0.153</v>
      </c>
      <c r="CB20" s="9">
        <v>0.40500000000000003</v>
      </c>
      <c r="CC20" s="9">
        <v>0.40500000000000003</v>
      </c>
      <c r="CD20" s="9">
        <v>0</v>
      </c>
      <c r="CE20" s="9">
        <v>0.153</v>
      </c>
      <c r="CF20" s="9">
        <v>0</v>
      </c>
      <c r="CG20" s="9">
        <v>0.153</v>
      </c>
      <c r="CH20" s="9">
        <v>3.1960000000000002</v>
      </c>
      <c r="CI20" s="9">
        <v>1.3420000000000001</v>
      </c>
      <c r="CJ20" s="9">
        <v>1.8540000000000001</v>
      </c>
      <c r="CK20" s="9">
        <v>21.027999999999999</v>
      </c>
      <c r="CL20" s="9">
        <v>11.68</v>
      </c>
      <c r="CM20" s="9">
        <v>9.3469999999999995</v>
      </c>
      <c r="CN20" s="9">
        <v>7.11</v>
      </c>
      <c r="CO20" s="9">
        <v>5.056</v>
      </c>
      <c r="CP20" s="9">
        <v>2.0529999999999999</v>
      </c>
      <c r="CQ20" s="9">
        <v>13.917999999999999</v>
      </c>
      <c r="CR20" s="9">
        <v>6.6239999999999997</v>
      </c>
      <c r="CS20" s="9">
        <v>7.2939999999999996</v>
      </c>
      <c r="CT20" s="9">
        <v>7.5259999999999998</v>
      </c>
      <c r="CU20" s="9">
        <v>5.319</v>
      </c>
      <c r="CV20" s="9">
        <v>2.206</v>
      </c>
      <c r="CW20" s="9">
        <v>15.714</v>
      </c>
      <c r="CX20" s="9">
        <v>7.2409999999999997</v>
      </c>
      <c r="CY20" s="9">
        <v>8.4730000000000008</v>
      </c>
      <c r="CZ20" s="9">
        <v>14.323</v>
      </c>
      <c r="DA20" s="9">
        <v>7.0289999999999999</v>
      </c>
      <c r="DB20" s="9">
        <v>7.2939999999999996</v>
      </c>
    </row>
    <row r="21" spans="1:106">
      <c r="A21" s="10">
        <v>42125</v>
      </c>
      <c r="B21" s="9">
        <v>12.351000000000001</v>
      </c>
      <c r="C21" s="9">
        <v>9.5559999999999992</v>
      </c>
      <c r="D21" s="9">
        <v>2.7949999999999999</v>
      </c>
      <c r="E21" s="9">
        <v>25.981000000000002</v>
      </c>
      <c r="F21" s="9">
        <v>9.5749999999999993</v>
      </c>
      <c r="G21" s="9">
        <v>16.405999999999999</v>
      </c>
      <c r="H21" s="9">
        <v>14.254</v>
      </c>
      <c r="I21" s="9">
        <v>11.004</v>
      </c>
      <c r="J21" s="9">
        <v>3.25</v>
      </c>
      <c r="K21" s="9">
        <v>28.382999999999999</v>
      </c>
      <c r="L21" s="9">
        <v>10.278</v>
      </c>
      <c r="M21" s="9">
        <v>18.106000000000002</v>
      </c>
      <c r="N21" s="9">
        <v>27.664000000000001</v>
      </c>
      <c r="O21" s="9">
        <v>10.653</v>
      </c>
      <c r="P21" s="9">
        <v>17.010999999999999</v>
      </c>
      <c r="Q21" s="9">
        <v>133.66800000000001</v>
      </c>
      <c r="R21" s="9">
        <v>71.988</v>
      </c>
      <c r="S21" s="9">
        <v>61.68</v>
      </c>
      <c r="T21" s="9">
        <v>107.65600000000001</v>
      </c>
      <c r="U21" s="9">
        <v>63.725000000000001</v>
      </c>
      <c r="V21" s="9">
        <v>43.930999999999997</v>
      </c>
      <c r="W21" s="9">
        <v>26.012</v>
      </c>
      <c r="X21" s="9">
        <v>8.2639999999999993</v>
      </c>
      <c r="Y21" s="9">
        <v>17.748999999999999</v>
      </c>
      <c r="Z21" s="9">
        <v>10.881</v>
      </c>
      <c r="AA21" s="9">
        <v>6.4379999999999997</v>
      </c>
      <c r="AB21" s="9">
        <v>4.4429999999999996</v>
      </c>
      <c r="AC21" s="9">
        <v>2.0369999999999999</v>
      </c>
      <c r="AD21" s="9">
        <v>1.5129999999999999</v>
      </c>
      <c r="AE21" s="9">
        <v>0.52400000000000002</v>
      </c>
      <c r="AF21" s="9">
        <v>0.86099999999999999</v>
      </c>
      <c r="AG21" s="9">
        <v>0.8</v>
      </c>
      <c r="AH21" s="9">
        <v>6.2E-2</v>
      </c>
      <c r="AI21" s="9">
        <v>0.41599999999999998</v>
      </c>
      <c r="AJ21" s="9">
        <v>0.35399999999999998</v>
      </c>
      <c r="AK21" s="9">
        <v>6.2E-2</v>
      </c>
      <c r="AL21" s="9">
        <v>0.44500000000000001</v>
      </c>
      <c r="AM21" s="9">
        <v>0.44500000000000001</v>
      </c>
      <c r="AN21" s="9">
        <v>0</v>
      </c>
      <c r="AO21" s="9">
        <v>1.175</v>
      </c>
      <c r="AP21" s="9">
        <v>0.71299999999999997</v>
      </c>
      <c r="AQ21" s="9">
        <v>0.46200000000000002</v>
      </c>
      <c r="AR21" s="9">
        <v>9.5109999999999992</v>
      </c>
      <c r="AS21" s="9">
        <v>5.53</v>
      </c>
      <c r="AT21" s="9">
        <v>3.9809999999999999</v>
      </c>
      <c r="AU21" s="9">
        <v>3.9630000000000001</v>
      </c>
      <c r="AV21" s="9">
        <v>3.0139999999999998</v>
      </c>
      <c r="AW21" s="9">
        <v>0.94899999999999995</v>
      </c>
      <c r="AX21" s="9">
        <v>5.5469999999999997</v>
      </c>
      <c r="AY21" s="9">
        <v>2.516</v>
      </c>
      <c r="AZ21" s="9">
        <v>3.032</v>
      </c>
      <c r="BA21" s="9">
        <v>4.5110000000000001</v>
      </c>
      <c r="BB21" s="9">
        <v>3.5619999999999998</v>
      </c>
      <c r="BC21" s="9">
        <v>0.94899999999999995</v>
      </c>
      <c r="BD21" s="9">
        <v>6.37</v>
      </c>
      <c r="BE21" s="9">
        <v>2.8759999999999999</v>
      </c>
      <c r="BF21" s="9">
        <v>3.4940000000000002</v>
      </c>
      <c r="BG21" s="9">
        <v>5.9630000000000001</v>
      </c>
      <c r="BH21" s="9">
        <v>2.87</v>
      </c>
      <c r="BI21" s="9">
        <v>3.093</v>
      </c>
      <c r="BJ21" s="9">
        <v>214.108</v>
      </c>
      <c r="BK21" s="9">
        <v>110.57299999999999</v>
      </c>
      <c r="BL21" s="9">
        <v>103.535</v>
      </c>
      <c r="BM21" s="9">
        <v>159.55199999999999</v>
      </c>
      <c r="BN21" s="9">
        <v>91.423000000000002</v>
      </c>
      <c r="BO21" s="9">
        <v>68.129000000000005</v>
      </c>
      <c r="BP21" s="9">
        <v>54.555999999999997</v>
      </c>
      <c r="BQ21" s="9">
        <v>19.149999999999999</v>
      </c>
      <c r="BR21" s="9">
        <v>35.405999999999999</v>
      </c>
      <c r="BS21" s="9">
        <v>25.859000000000002</v>
      </c>
      <c r="BT21" s="9">
        <v>16.599</v>
      </c>
      <c r="BU21" s="9">
        <v>9.2590000000000003</v>
      </c>
      <c r="BV21" s="9">
        <v>4.9550000000000001</v>
      </c>
      <c r="BW21" s="9">
        <v>3.1859999999999999</v>
      </c>
      <c r="BX21" s="9">
        <v>1.7689999999999999</v>
      </c>
      <c r="BY21" s="9">
        <v>2.157</v>
      </c>
      <c r="BZ21" s="9">
        <v>2.157</v>
      </c>
      <c r="CA21" s="9">
        <v>0</v>
      </c>
      <c r="CB21" s="9">
        <v>0.68700000000000006</v>
      </c>
      <c r="CC21" s="9">
        <v>0.68700000000000006</v>
      </c>
      <c r="CD21" s="9">
        <v>0</v>
      </c>
      <c r="CE21" s="9">
        <v>1.47</v>
      </c>
      <c r="CF21" s="9">
        <v>1.47</v>
      </c>
      <c r="CG21" s="9">
        <v>0</v>
      </c>
      <c r="CH21" s="9">
        <v>2.798</v>
      </c>
      <c r="CI21" s="9">
        <v>1.0289999999999999</v>
      </c>
      <c r="CJ21" s="9">
        <v>1.7689999999999999</v>
      </c>
      <c r="CK21" s="9">
        <v>22.739000000000001</v>
      </c>
      <c r="CL21" s="9">
        <v>14.407999999999999</v>
      </c>
      <c r="CM21" s="9">
        <v>8.3320000000000007</v>
      </c>
      <c r="CN21" s="9">
        <v>10.427</v>
      </c>
      <c r="CO21" s="9">
        <v>7.9889999999999999</v>
      </c>
      <c r="CP21" s="9">
        <v>2.4390000000000001</v>
      </c>
      <c r="CQ21" s="9">
        <v>12.311999999999999</v>
      </c>
      <c r="CR21" s="9">
        <v>6.4189999999999996</v>
      </c>
      <c r="CS21" s="9">
        <v>5.8929999999999998</v>
      </c>
      <c r="CT21" s="9">
        <v>12.122999999999999</v>
      </c>
      <c r="CU21" s="9">
        <v>9.6839999999999993</v>
      </c>
      <c r="CV21" s="9">
        <v>2.4390000000000001</v>
      </c>
      <c r="CW21" s="9">
        <v>13.736000000000001</v>
      </c>
      <c r="CX21" s="9">
        <v>6.915</v>
      </c>
      <c r="CY21" s="9">
        <v>6.8209999999999997</v>
      </c>
      <c r="CZ21" s="9">
        <v>12.999000000000001</v>
      </c>
      <c r="DA21" s="9">
        <v>7.1059999999999999</v>
      </c>
      <c r="DB21" s="9">
        <v>5.8929999999999998</v>
      </c>
    </row>
    <row r="22" spans="1:106">
      <c r="A22" s="10">
        <v>42156</v>
      </c>
      <c r="B22" s="9">
        <v>12.387</v>
      </c>
      <c r="C22" s="9">
        <v>9.3330000000000002</v>
      </c>
      <c r="D22" s="9">
        <v>3.0539999999999998</v>
      </c>
      <c r="E22" s="9">
        <v>28.709</v>
      </c>
      <c r="F22" s="9">
        <v>10.999000000000001</v>
      </c>
      <c r="G22" s="9">
        <v>17.71</v>
      </c>
      <c r="H22" s="9">
        <v>14.545999999999999</v>
      </c>
      <c r="I22" s="9">
        <v>10.680999999999999</v>
      </c>
      <c r="J22" s="9">
        <v>3.8650000000000002</v>
      </c>
      <c r="K22" s="9">
        <v>31.198</v>
      </c>
      <c r="L22" s="9">
        <v>12.144</v>
      </c>
      <c r="M22" s="9">
        <v>19.053999999999998</v>
      </c>
      <c r="N22" s="9">
        <v>30.073</v>
      </c>
      <c r="O22" s="9">
        <v>11.871</v>
      </c>
      <c r="P22" s="9">
        <v>18.202000000000002</v>
      </c>
      <c r="Q22" s="9">
        <v>136.679</v>
      </c>
      <c r="R22" s="9">
        <v>73.953000000000003</v>
      </c>
      <c r="S22" s="9">
        <v>62.725999999999999</v>
      </c>
      <c r="T22" s="9">
        <v>110.35899999999999</v>
      </c>
      <c r="U22" s="9">
        <v>66.155000000000001</v>
      </c>
      <c r="V22" s="9">
        <v>44.204000000000001</v>
      </c>
      <c r="W22" s="9">
        <v>26.321000000000002</v>
      </c>
      <c r="X22" s="9">
        <v>7.798</v>
      </c>
      <c r="Y22" s="9">
        <v>18.521999999999998</v>
      </c>
      <c r="Z22" s="9">
        <v>14.653</v>
      </c>
      <c r="AA22" s="9">
        <v>9.2040000000000006</v>
      </c>
      <c r="AB22" s="9">
        <v>5.45</v>
      </c>
      <c r="AC22" s="9">
        <v>2.0990000000000002</v>
      </c>
      <c r="AD22" s="9">
        <v>1.52</v>
      </c>
      <c r="AE22" s="9">
        <v>0.57999999999999996</v>
      </c>
      <c r="AF22" s="9">
        <v>1.331</v>
      </c>
      <c r="AG22" s="9">
        <v>1.1459999999999999</v>
      </c>
      <c r="AH22" s="9">
        <v>0.185</v>
      </c>
      <c r="AI22" s="9">
        <v>0.89500000000000002</v>
      </c>
      <c r="AJ22" s="9">
        <v>0.71</v>
      </c>
      <c r="AK22" s="9">
        <v>0.185</v>
      </c>
      <c r="AL22" s="9">
        <v>0.436</v>
      </c>
      <c r="AM22" s="9">
        <v>0.436</v>
      </c>
      <c r="AN22" s="9">
        <v>0</v>
      </c>
      <c r="AO22" s="9">
        <v>0.76800000000000002</v>
      </c>
      <c r="AP22" s="9">
        <v>0.374</v>
      </c>
      <c r="AQ22" s="9">
        <v>0.39400000000000002</v>
      </c>
      <c r="AR22" s="9">
        <v>13.211</v>
      </c>
      <c r="AS22" s="9">
        <v>8.2059999999999995</v>
      </c>
      <c r="AT22" s="9">
        <v>5.0049999999999999</v>
      </c>
      <c r="AU22" s="9">
        <v>7.29</v>
      </c>
      <c r="AV22" s="9">
        <v>5.6070000000000002</v>
      </c>
      <c r="AW22" s="9">
        <v>1.6830000000000001</v>
      </c>
      <c r="AX22" s="9">
        <v>5.9210000000000003</v>
      </c>
      <c r="AY22" s="9">
        <v>2.5990000000000002</v>
      </c>
      <c r="AZ22" s="9">
        <v>3.3220000000000001</v>
      </c>
      <c r="BA22" s="9">
        <v>8.4039999999999999</v>
      </c>
      <c r="BB22" s="9">
        <v>6.5350000000000001</v>
      </c>
      <c r="BC22" s="9">
        <v>1.869</v>
      </c>
      <c r="BD22" s="9">
        <v>6.25</v>
      </c>
      <c r="BE22" s="9">
        <v>2.669</v>
      </c>
      <c r="BF22" s="9">
        <v>3.581</v>
      </c>
      <c r="BG22" s="9">
        <v>6.8170000000000002</v>
      </c>
      <c r="BH22" s="9">
        <v>3.31</v>
      </c>
      <c r="BI22" s="9">
        <v>3.5070000000000001</v>
      </c>
      <c r="BJ22" s="9">
        <v>212.679</v>
      </c>
      <c r="BK22" s="9">
        <v>109.45</v>
      </c>
      <c r="BL22" s="9">
        <v>103.22799999999999</v>
      </c>
      <c r="BM22" s="9">
        <v>155.31299999999999</v>
      </c>
      <c r="BN22" s="9">
        <v>89.763000000000005</v>
      </c>
      <c r="BO22" s="9">
        <v>65.55</v>
      </c>
      <c r="BP22" s="9">
        <v>57.366</v>
      </c>
      <c r="BQ22" s="9">
        <v>19.687999999999999</v>
      </c>
      <c r="BR22" s="9">
        <v>37.677999999999997</v>
      </c>
      <c r="BS22" s="9">
        <v>25.742000000000001</v>
      </c>
      <c r="BT22" s="9">
        <v>15.585000000000001</v>
      </c>
      <c r="BU22" s="9">
        <v>10.157</v>
      </c>
      <c r="BV22" s="9">
        <v>5.0389999999999997</v>
      </c>
      <c r="BW22" s="9">
        <v>3.6440000000000001</v>
      </c>
      <c r="BX22" s="9">
        <v>1.395</v>
      </c>
      <c r="BY22" s="9">
        <v>1.5249999999999999</v>
      </c>
      <c r="BZ22" s="9">
        <v>1.1910000000000001</v>
      </c>
      <c r="CA22" s="9">
        <v>0.33300000000000002</v>
      </c>
      <c r="CB22" s="9">
        <v>0.89700000000000002</v>
      </c>
      <c r="CC22" s="9">
        <v>0.751</v>
      </c>
      <c r="CD22" s="9">
        <v>0.14599999999999999</v>
      </c>
      <c r="CE22" s="9">
        <v>0.628</v>
      </c>
      <c r="CF22" s="9">
        <v>0.44</v>
      </c>
      <c r="CG22" s="9">
        <v>0.188</v>
      </c>
      <c r="CH22" s="9">
        <v>3.5139999999999998</v>
      </c>
      <c r="CI22" s="9">
        <v>2.4529999999999998</v>
      </c>
      <c r="CJ22" s="9">
        <v>1.0609999999999999</v>
      </c>
      <c r="CK22" s="9">
        <v>23.538</v>
      </c>
      <c r="CL22" s="9">
        <v>13.904</v>
      </c>
      <c r="CM22" s="9">
        <v>9.6340000000000003</v>
      </c>
      <c r="CN22" s="9">
        <v>7.3869999999999996</v>
      </c>
      <c r="CO22" s="9">
        <v>6.1820000000000004</v>
      </c>
      <c r="CP22" s="9">
        <v>1.2050000000000001</v>
      </c>
      <c r="CQ22" s="9">
        <v>16.151</v>
      </c>
      <c r="CR22" s="9">
        <v>7.7210000000000001</v>
      </c>
      <c r="CS22" s="9">
        <v>8.4290000000000003</v>
      </c>
      <c r="CT22" s="9">
        <v>8.5969999999999995</v>
      </c>
      <c r="CU22" s="9">
        <v>7.2039999999999997</v>
      </c>
      <c r="CV22" s="9">
        <v>1.393</v>
      </c>
      <c r="CW22" s="9">
        <v>17.145</v>
      </c>
      <c r="CX22" s="9">
        <v>8.3810000000000002</v>
      </c>
      <c r="CY22" s="9">
        <v>8.7639999999999993</v>
      </c>
      <c r="CZ22" s="9">
        <v>17.047999999999998</v>
      </c>
      <c r="DA22" s="9">
        <v>8.4730000000000008</v>
      </c>
      <c r="DB22" s="9">
        <v>8.5749999999999993</v>
      </c>
    </row>
    <row r="23" spans="1:106">
      <c r="A23" s="10">
        <v>42186</v>
      </c>
      <c r="B23" s="9">
        <v>11.101000000000001</v>
      </c>
      <c r="C23" s="9">
        <v>9.2469999999999999</v>
      </c>
      <c r="D23" s="9">
        <v>1.8540000000000001</v>
      </c>
      <c r="E23" s="9">
        <v>25.356999999999999</v>
      </c>
      <c r="F23" s="9">
        <v>10.087999999999999</v>
      </c>
      <c r="G23" s="9">
        <v>15.269</v>
      </c>
      <c r="H23" s="9">
        <v>12.22</v>
      </c>
      <c r="I23" s="9">
        <v>9.8209999999999997</v>
      </c>
      <c r="J23" s="9">
        <v>2.3980000000000001</v>
      </c>
      <c r="K23" s="9">
        <v>27.254000000000001</v>
      </c>
      <c r="L23" s="9">
        <v>10.911</v>
      </c>
      <c r="M23" s="9">
        <v>16.344000000000001</v>
      </c>
      <c r="N23" s="9">
        <v>26.321000000000002</v>
      </c>
      <c r="O23" s="9">
        <v>10.48</v>
      </c>
      <c r="P23" s="9">
        <v>15.840999999999999</v>
      </c>
      <c r="Q23" s="9">
        <v>136.274</v>
      </c>
      <c r="R23" s="9">
        <v>74.13</v>
      </c>
      <c r="S23" s="9">
        <v>62.143999999999998</v>
      </c>
      <c r="T23" s="9">
        <v>111.101</v>
      </c>
      <c r="U23" s="9">
        <v>65.504000000000005</v>
      </c>
      <c r="V23" s="9">
        <v>45.597000000000001</v>
      </c>
      <c r="W23" s="9">
        <v>25.172999999999998</v>
      </c>
      <c r="X23" s="9">
        <v>8.6259999999999994</v>
      </c>
      <c r="Y23" s="9">
        <v>16.547000000000001</v>
      </c>
      <c r="Z23" s="9">
        <v>14.13</v>
      </c>
      <c r="AA23" s="9">
        <v>8.66</v>
      </c>
      <c r="AB23" s="9">
        <v>5.4690000000000003</v>
      </c>
      <c r="AC23" s="9">
        <v>1.226</v>
      </c>
      <c r="AD23" s="9">
        <v>0.77400000000000002</v>
      </c>
      <c r="AE23" s="9">
        <v>0.45200000000000001</v>
      </c>
      <c r="AF23" s="9">
        <v>0.66700000000000004</v>
      </c>
      <c r="AG23" s="9">
        <v>0.34300000000000003</v>
      </c>
      <c r="AH23" s="9">
        <v>0.32300000000000001</v>
      </c>
      <c r="AI23" s="9">
        <v>0.41599999999999998</v>
      </c>
      <c r="AJ23" s="9">
        <v>0.21199999999999999</v>
      </c>
      <c r="AK23" s="9">
        <v>0.20399999999999999</v>
      </c>
      <c r="AL23" s="9">
        <v>0.251</v>
      </c>
      <c r="AM23" s="9">
        <v>0.13100000000000001</v>
      </c>
      <c r="AN23" s="9">
        <v>0.11899999999999999</v>
      </c>
      <c r="AO23" s="9">
        <v>0.55900000000000005</v>
      </c>
      <c r="AP23" s="9">
        <v>0.43099999999999999</v>
      </c>
      <c r="AQ23" s="9">
        <v>0.129</v>
      </c>
      <c r="AR23" s="9">
        <v>13.529</v>
      </c>
      <c r="AS23" s="9">
        <v>8.2370000000000001</v>
      </c>
      <c r="AT23" s="9">
        <v>5.2930000000000001</v>
      </c>
      <c r="AU23" s="9">
        <v>7.1040000000000001</v>
      </c>
      <c r="AV23" s="9">
        <v>5.0419999999999998</v>
      </c>
      <c r="AW23" s="9">
        <v>2.0619999999999998</v>
      </c>
      <c r="AX23" s="9">
        <v>6.4260000000000002</v>
      </c>
      <c r="AY23" s="9">
        <v>3.1949999999999998</v>
      </c>
      <c r="AZ23" s="9">
        <v>3.2309999999999999</v>
      </c>
      <c r="BA23" s="9">
        <v>7.6239999999999997</v>
      </c>
      <c r="BB23" s="9">
        <v>5.3849999999999998</v>
      </c>
      <c r="BC23" s="9">
        <v>2.2389999999999999</v>
      </c>
      <c r="BD23" s="9">
        <v>6.5060000000000002</v>
      </c>
      <c r="BE23" s="9">
        <v>3.2749999999999999</v>
      </c>
      <c r="BF23" s="9">
        <v>3.2309999999999999</v>
      </c>
      <c r="BG23" s="9">
        <v>6.8419999999999996</v>
      </c>
      <c r="BH23" s="9">
        <v>3.407</v>
      </c>
      <c r="BI23" s="9">
        <v>3.4350000000000001</v>
      </c>
      <c r="BJ23" s="9">
        <v>214.42500000000001</v>
      </c>
      <c r="BK23" s="9">
        <v>108.217</v>
      </c>
      <c r="BL23" s="9">
        <v>106.208</v>
      </c>
      <c r="BM23" s="9">
        <v>155.50200000000001</v>
      </c>
      <c r="BN23" s="9">
        <v>89.251000000000005</v>
      </c>
      <c r="BO23" s="9">
        <v>66.251999999999995</v>
      </c>
      <c r="BP23" s="9">
        <v>58.923000000000002</v>
      </c>
      <c r="BQ23" s="9">
        <v>18.966999999999999</v>
      </c>
      <c r="BR23" s="9">
        <v>39.956000000000003</v>
      </c>
      <c r="BS23" s="9">
        <v>23.434999999999999</v>
      </c>
      <c r="BT23" s="9">
        <v>13.699</v>
      </c>
      <c r="BU23" s="9">
        <v>9.7360000000000007</v>
      </c>
      <c r="BV23" s="9">
        <v>4.4829999999999997</v>
      </c>
      <c r="BW23" s="9">
        <v>2.9809999999999999</v>
      </c>
      <c r="BX23" s="9">
        <v>1.502</v>
      </c>
      <c r="BY23" s="9">
        <v>2.1680000000000001</v>
      </c>
      <c r="BZ23" s="9">
        <v>1.6990000000000001</v>
      </c>
      <c r="CA23" s="9">
        <v>0.47</v>
      </c>
      <c r="CB23" s="9">
        <v>1.44</v>
      </c>
      <c r="CC23" s="9">
        <v>1.44</v>
      </c>
      <c r="CD23" s="9">
        <v>0</v>
      </c>
      <c r="CE23" s="9">
        <v>0.72799999999999998</v>
      </c>
      <c r="CF23" s="9">
        <v>0.25800000000000001</v>
      </c>
      <c r="CG23" s="9">
        <v>0.47</v>
      </c>
      <c r="CH23" s="9">
        <v>2.3140000000000001</v>
      </c>
      <c r="CI23" s="9">
        <v>1.282</v>
      </c>
      <c r="CJ23" s="9">
        <v>1.032</v>
      </c>
      <c r="CK23" s="9">
        <v>20.806999999999999</v>
      </c>
      <c r="CL23" s="9">
        <v>11.871</v>
      </c>
      <c r="CM23" s="9">
        <v>8.9359999999999999</v>
      </c>
      <c r="CN23" s="9">
        <v>6.6109999999999998</v>
      </c>
      <c r="CO23" s="9">
        <v>4.931</v>
      </c>
      <c r="CP23" s="9">
        <v>1.679</v>
      </c>
      <c r="CQ23" s="9">
        <v>14.196999999999999</v>
      </c>
      <c r="CR23" s="9">
        <v>6.94</v>
      </c>
      <c r="CS23" s="9">
        <v>7.2569999999999997</v>
      </c>
      <c r="CT23" s="9">
        <v>8.5210000000000008</v>
      </c>
      <c r="CU23" s="9">
        <v>6.3719999999999999</v>
      </c>
      <c r="CV23" s="9">
        <v>2.149</v>
      </c>
      <c r="CW23" s="9">
        <v>14.914</v>
      </c>
      <c r="CX23" s="9">
        <v>7.327</v>
      </c>
      <c r="CY23" s="9">
        <v>7.5869999999999997</v>
      </c>
      <c r="CZ23" s="9">
        <v>15.637</v>
      </c>
      <c r="DA23" s="9">
        <v>8.3800000000000008</v>
      </c>
      <c r="DB23" s="9">
        <v>7.2569999999999997</v>
      </c>
    </row>
    <row r="24" spans="1:106">
      <c r="A24" s="10">
        <v>42217</v>
      </c>
      <c r="B24" s="9">
        <v>13.112</v>
      </c>
      <c r="C24" s="9">
        <v>10.16</v>
      </c>
      <c r="D24" s="9">
        <v>2.952</v>
      </c>
      <c r="E24" s="9">
        <v>22.954000000000001</v>
      </c>
      <c r="F24" s="9">
        <v>8.3689999999999998</v>
      </c>
      <c r="G24" s="9">
        <v>14.585000000000001</v>
      </c>
      <c r="H24" s="9">
        <v>14.388</v>
      </c>
      <c r="I24" s="9">
        <v>11.129</v>
      </c>
      <c r="J24" s="9">
        <v>3.2589999999999999</v>
      </c>
      <c r="K24" s="9">
        <v>24.876999999999999</v>
      </c>
      <c r="L24" s="9">
        <v>9.0739999999999998</v>
      </c>
      <c r="M24" s="9">
        <v>15.802</v>
      </c>
      <c r="N24" s="9">
        <v>23.707000000000001</v>
      </c>
      <c r="O24" s="9">
        <v>8.7140000000000004</v>
      </c>
      <c r="P24" s="9">
        <v>14.993</v>
      </c>
      <c r="Q24" s="9">
        <v>135.63999999999999</v>
      </c>
      <c r="R24" s="9">
        <v>73.051000000000002</v>
      </c>
      <c r="S24" s="9">
        <v>62.588000000000001</v>
      </c>
      <c r="T24" s="9">
        <v>109.759</v>
      </c>
      <c r="U24" s="9">
        <v>64.072000000000003</v>
      </c>
      <c r="V24" s="9">
        <v>45.686</v>
      </c>
      <c r="W24" s="9">
        <v>25.881</v>
      </c>
      <c r="X24" s="9">
        <v>8.9789999999999992</v>
      </c>
      <c r="Y24" s="9">
        <v>16.902000000000001</v>
      </c>
      <c r="Z24" s="9">
        <v>14.125</v>
      </c>
      <c r="AA24" s="9">
        <v>8.593</v>
      </c>
      <c r="AB24" s="9">
        <v>5.532</v>
      </c>
      <c r="AC24" s="9">
        <v>2.0739999999999998</v>
      </c>
      <c r="AD24" s="9">
        <v>1.085</v>
      </c>
      <c r="AE24" s="9">
        <v>0.98899999999999999</v>
      </c>
      <c r="AF24" s="9">
        <v>0.996</v>
      </c>
      <c r="AG24" s="9">
        <v>0.70499999999999996</v>
      </c>
      <c r="AH24" s="9">
        <v>0.29099999999999998</v>
      </c>
      <c r="AI24" s="9">
        <v>0.996</v>
      </c>
      <c r="AJ24" s="9">
        <v>0.70499999999999996</v>
      </c>
      <c r="AK24" s="9">
        <v>0.29099999999999998</v>
      </c>
      <c r="AL24" s="9">
        <v>0</v>
      </c>
      <c r="AM24" s="9">
        <v>0</v>
      </c>
      <c r="AN24" s="9">
        <v>0</v>
      </c>
      <c r="AO24" s="9">
        <v>1.0780000000000001</v>
      </c>
      <c r="AP24" s="9">
        <v>0.38</v>
      </c>
      <c r="AQ24" s="9">
        <v>0.69799999999999995</v>
      </c>
      <c r="AR24" s="9">
        <v>13.109</v>
      </c>
      <c r="AS24" s="9">
        <v>7.9450000000000003</v>
      </c>
      <c r="AT24" s="9">
        <v>5.1630000000000003</v>
      </c>
      <c r="AU24" s="9">
        <v>8.0559999999999992</v>
      </c>
      <c r="AV24" s="9">
        <v>5.6239999999999997</v>
      </c>
      <c r="AW24" s="9">
        <v>2.4319999999999999</v>
      </c>
      <c r="AX24" s="9">
        <v>5.0529999999999999</v>
      </c>
      <c r="AY24" s="9">
        <v>2.3220000000000001</v>
      </c>
      <c r="AZ24" s="9">
        <v>2.7309999999999999</v>
      </c>
      <c r="BA24" s="9">
        <v>8.8059999999999992</v>
      </c>
      <c r="BB24" s="9">
        <v>6.1420000000000003</v>
      </c>
      <c r="BC24" s="9">
        <v>2.6629999999999998</v>
      </c>
      <c r="BD24" s="9">
        <v>5.319</v>
      </c>
      <c r="BE24" s="9">
        <v>2.4510000000000001</v>
      </c>
      <c r="BF24" s="9">
        <v>2.8679999999999999</v>
      </c>
      <c r="BG24" s="9">
        <v>6.0490000000000004</v>
      </c>
      <c r="BH24" s="9">
        <v>3.0270000000000001</v>
      </c>
      <c r="BI24" s="9">
        <v>3.0219999999999998</v>
      </c>
      <c r="BJ24" s="9">
        <v>209.55799999999999</v>
      </c>
      <c r="BK24" s="9">
        <v>105.383</v>
      </c>
      <c r="BL24" s="9">
        <v>104.175</v>
      </c>
      <c r="BM24" s="9">
        <v>153.642</v>
      </c>
      <c r="BN24" s="9">
        <v>88.307000000000002</v>
      </c>
      <c r="BO24" s="9">
        <v>65.335999999999999</v>
      </c>
      <c r="BP24" s="9">
        <v>55.914999999999999</v>
      </c>
      <c r="BQ24" s="9">
        <v>17.077000000000002</v>
      </c>
      <c r="BR24" s="9">
        <v>38.838999999999999</v>
      </c>
      <c r="BS24" s="9">
        <v>22.937000000000001</v>
      </c>
      <c r="BT24" s="9">
        <v>12.651</v>
      </c>
      <c r="BU24" s="9">
        <v>10.285</v>
      </c>
      <c r="BV24" s="9">
        <v>5.3979999999999997</v>
      </c>
      <c r="BW24" s="9">
        <v>3.6619999999999999</v>
      </c>
      <c r="BX24" s="9">
        <v>1.736</v>
      </c>
      <c r="BY24" s="9">
        <v>3.0950000000000002</v>
      </c>
      <c r="BZ24" s="9">
        <v>2.4180000000000001</v>
      </c>
      <c r="CA24" s="9">
        <v>0.67700000000000005</v>
      </c>
      <c r="CB24" s="9">
        <v>1.5089999999999999</v>
      </c>
      <c r="CC24" s="9">
        <v>1.1890000000000001</v>
      </c>
      <c r="CD24" s="9">
        <v>0.32</v>
      </c>
      <c r="CE24" s="9">
        <v>1.5860000000000001</v>
      </c>
      <c r="CF24" s="9">
        <v>1.2290000000000001</v>
      </c>
      <c r="CG24" s="9">
        <v>0.35699999999999998</v>
      </c>
      <c r="CH24" s="9">
        <v>2.3039999999999998</v>
      </c>
      <c r="CI24" s="9">
        <v>1.244</v>
      </c>
      <c r="CJ24" s="9">
        <v>1.06</v>
      </c>
      <c r="CK24" s="9">
        <v>19.846</v>
      </c>
      <c r="CL24" s="9">
        <v>10.467000000000001</v>
      </c>
      <c r="CM24" s="9">
        <v>9.3789999999999996</v>
      </c>
      <c r="CN24" s="9">
        <v>6.4160000000000004</v>
      </c>
      <c r="CO24" s="9">
        <v>4.84</v>
      </c>
      <c r="CP24" s="9">
        <v>1.5760000000000001</v>
      </c>
      <c r="CQ24" s="9">
        <v>13.43</v>
      </c>
      <c r="CR24" s="9">
        <v>5.6269999999999998</v>
      </c>
      <c r="CS24" s="9">
        <v>7.8019999999999996</v>
      </c>
      <c r="CT24" s="9">
        <v>8.4220000000000006</v>
      </c>
      <c r="CU24" s="9">
        <v>6.3049999999999997</v>
      </c>
      <c r="CV24" s="9">
        <v>2.117</v>
      </c>
      <c r="CW24" s="9">
        <v>14.515000000000001</v>
      </c>
      <c r="CX24" s="9">
        <v>6.3460000000000001</v>
      </c>
      <c r="CY24" s="9">
        <v>8.1679999999999993</v>
      </c>
      <c r="CZ24" s="9">
        <v>14.938000000000001</v>
      </c>
      <c r="DA24" s="9">
        <v>6.8159999999999998</v>
      </c>
      <c r="DB24" s="9">
        <v>8.1219999999999999</v>
      </c>
    </row>
    <row r="25" spans="1:106">
      <c r="A25" s="10">
        <v>42248</v>
      </c>
      <c r="B25" s="9">
        <v>12.448</v>
      </c>
      <c r="C25" s="9">
        <v>9.76</v>
      </c>
      <c r="D25" s="9">
        <v>2.6880000000000002</v>
      </c>
      <c r="E25" s="9">
        <v>24.262</v>
      </c>
      <c r="F25" s="9">
        <v>10.186999999999999</v>
      </c>
      <c r="G25" s="9">
        <v>14.074999999999999</v>
      </c>
      <c r="H25" s="9">
        <v>14.208</v>
      </c>
      <c r="I25" s="9">
        <v>10.943</v>
      </c>
      <c r="J25" s="9">
        <v>3.2650000000000001</v>
      </c>
      <c r="K25" s="9">
        <v>26.763000000000002</v>
      </c>
      <c r="L25" s="9">
        <v>11.176</v>
      </c>
      <c r="M25" s="9">
        <v>15.587999999999999</v>
      </c>
      <c r="N25" s="9">
        <v>25.323</v>
      </c>
      <c r="O25" s="9">
        <v>10.817</v>
      </c>
      <c r="P25" s="9">
        <v>14.506</v>
      </c>
      <c r="Q25" s="9">
        <v>136.83699999999999</v>
      </c>
      <c r="R25" s="9">
        <v>74.759</v>
      </c>
      <c r="S25" s="9">
        <v>62.078000000000003</v>
      </c>
      <c r="T25" s="9">
        <v>113.676</v>
      </c>
      <c r="U25" s="9">
        <v>67.823999999999998</v>
      </c>
      <c r="V25" s="9">
        <v>45.851999999999997</v>
      </c>
      <c r="W25" s="9">
        <v>23.161000000000001</v>
      </c>
      <c r="X25" s="9">
        <v>6.9349999999999996</v>
      </c>
      <c r="Y25" s="9">
        <v>16.225999999999999</v>
      </c>
      <c r="Z25" s="9">
        <v>14.379</v>
      </c>
      <c r="AA25" s="9">
        <v>7.43</v>
      </c>
      <c r="AB25" s="9">
        <v>6.9489999999999998</v>
      </c>
      <c r="AC25" s="9">
        <v>1.488</v>
      </c>
      <c r="AD25" s="9">
        <v>0.73799999999999999</v>
      </c>
      <c r="AE25" s="9">
        <v>0.75</v>
      </c>
      <c r="AF25" s="9">
        <v>1.028</v>
      </c>
      <c r="AG25" s="9">
        <v>0.61399999999999999</v>
      </c>
      <c r="AH25" s="9">
        <v>0.41399999999999998</v>
      </c>
      <c r="AI25" s="9">
        <v>0.58099999999999996</v>
      </c>
      <c r="AJ25" s="9">
        <v>0.42399999999999999</v>
      </c>
      <c r="AK25" s="9">
        <v>0.157</v>
      </c>
      <c r="AL25" s="9">
        <v>0.44700000000000001</v>
      </c>
      <c r="AM25" s="9">
        <v>0.19</v>
      </c>
      <c r="AN25" s="9">
        <v>0.25700000000000001</v>
      </c>
      <c r="AO25" s="9">
        <v>0.46</v>
      </c>
      <c r="AP25" s="9">
        <v>0.124</v>
      </c>
      <c r="AQ25" s="9">
        <v>0.33600000000000002</v>
      </c>
      <c r="AR25" s="9">
        <v>13.247</v>
      </c>
      <c r="AS25" s="9">
        <v>6.9790000000000001</v>
      </c>
      <c r="AT25" s="9">
        <v>6.2679999999999998</v>
      </c>
      <c r="AU25" s="9">
        <v>7.7530000000000001</v>
      </c>
      <c r="AV25" s="9">
        <v>4.6580000000000004</v>
      </c>
      <c r="AW25" s="9">
        <v>3.0950000000000002</v>
      </c>
      <c r="AX25" s="9">
        <v>5.4939999999999998</v>
      </c>
      <c r="AY25" s="9">
        <v>2.3210000000000002</v>
      </c>
      <c r="AZ25" s="9">
        <v>3.1720000000000002</v>
      </c>
      <c r="BA25" s="9">
        <v>8.4939999999999998</v>
      </c>
      <c r="BB25" s="9">
        <v>4.9850000000000003</v>
      </c>
      <c r="BC25" s="9">
        <v>3.5089999999999999</v>
      </c>
      <c r="BD25" s="9">
        <v>5.8849999999999998</v>
      </c>
      <c r="BE25" s="9">
        <v>2.4449999999999998</v>
      </c>
      <c r="BF25" s="9">
        <v>3.44</v>
      </c>
      <c r="BG25" s="9">
        <v>6.0750000000000002</v>
      </c>
      <c r="BH25" s="9">
        <v>2.7450000000000001</v>
      </c>
      <c r="BI25" s="9">
        <v>3.33</v>
      </c>
      <c r="BJ25" s="9">
        <v>210.583</v>
      </c>
      <c r="BK25" s="9">
        <v>105.77200000000001</v>
      </c>
      <c r="BL25" s="9">
        <v>104.81100000000001</v>
      </c>
      <c r="BM25" s="9">
        <v>151.61600000000001</v>
      </c>
      <c r="BN25" s="9">
        <v>85.21</v>
      </c>
      <c r="BO25" s="9">
        <v>66.406000000000006</v>
      </c>
      <c r="BP25" s="9">
        <v>58.966000000000001</v>
      </c>
      <c r="BQ25" s="9">
        <v>20.561</v>
      </c>
      <c r="BR25" s="9">
        <v>38.405000000000001</v>
      </c>
      <c r="BS25" s="9">
        <v>22.195</v>
      </c>
      <c r="BT25" s="9">
        <v>12.420999999999999</v>
      </c>
      <c r="BU25" s="9">
        <v>9.7739999999999991</v>
      </c>
      <c r="BV25" s="9">
        <v>4.3920000000000003</v>
      </c>
      <c r="BW25" s="9">
        <v>2.9319999999999999</v>
      </c>
      <c r="BX25" s="9">
        <v>1.4590000000000001</v>
      </c>
      <c r="BY25" s="9">
        <v>2.569</v>
      </c>
      <c r="BZ25" s="9">
        <v>1.903</v>
      </c>
      <c r="CA25" s="9">
        <v>0.66500000000000004</v>
      </c>
      <c r="CB25" s="9">
        <v>1.1970000000000001</v>
      </c>
      <c r="CC25" s="9">
        <v>1.1970000000000001</v>
      </c>
      <c r="CD25" s="9">
        <v>0</v>
      </c>
      <c r="CE25" s="9">
        <v>1.371</v>
      </c>
      <c r="CF25" s="9">
        <v>0.70599999999999996</v>
      </c>
      <c r="CG25" s="9">
        <v>0.66500000000000004</v>
      </c>
      <c r="CH25" s="9">
        <v>1.823</v>
      </c>
      <c r="CI25" s="9">
        <v>1.0289999999999999</v>
      </c>
      <c r="CJ25" s="9">
        <v>0.79400000000000004</v>
      </c>
      <c r="CK25" s="9">
        <v>19.318000000000001</v>
      </c>
      <c r="CL25" s="9">
        <v>10.519</v>
      </c>
      <c r="CM25" s="9">
        <v>8.7989999999999995</v>
      </c>
      <c r="CN25" s="9">
        <v>5.5149999999999997</v>
      </c>
      <c r="CO25" s="9">
        <v>4.3780000000000001</v>
      </c>
      <c r="CP25" s="9">
        <v>1.137</v>
      </c>
      <c r="CQ25" s="9">
        <v>13.803000000000001</v>
      </c>
      <c r="CR25" s="9">
        <v>6.141</v>
      </c>
      <c r="CS25" s="9">
        <v>7.6619999999999999</v>
      </c>
      <c r="CT25" s="9">
        <v>7.7519999999999998</v>
      </c>
      <c r="CU25" s="9">
        <v>5.95</v>
      </c>
      <c r="CV25" s="9">
        <v>1.802</v>
      </c>
      <c r="CW25" s="9">
        <v>14.442</v>
      </c>
      <c r="CX25" s="9">
        <v>6.47</v>
      </c>
      <c r="CY25" s="9">
        <v>7.9720000000000004</v>
      </c>
      <c r="CZ25" s="9">
        <v>15</v>
      </c>
      <c r="DA25" s="9">
        <v>7.3380000000000001</v>
      </c>
      <c r="DB25" s="9">
        <v>7.6619999999999999</v>
      </c>
    </row>
    <row r="26" spans="1:106">
      <c r="A26" s="10">
        <v>42278</v>
      </c>
      <c r="B26" s="9">
        <v>11.25</v>
      </c>
      <c r="C26" s="9">
        <v>9.4280000000000008</v>
      </c>
      <c r="D26" s="9">
        <v>1.8220000000000001</v>
      </c>
      <c r="E26" s="9">
        <v>24.523</v>
      </c>
      <c r="F26" s="9">
        <v>10.77</v>
      </c>
      <c r="G26" s="9">
        <v>13.753</v>
      </c>
      <c r="H26" s="9">
        <v>13.609</v>
      </c>
      <c r="I26" s="9">
        <v>10.975</v>
      </c>
      <c r="J26" s="9">
        <v>2.6339999999999999</v>
      </c>
      <c r="K26" s="9">
        <v>27.105</v>
      </c>
      <c r="L26" s="9">
        <v>12.178000000000001</v>
      </c>
      <c r="M26" s="9">
        <v>14.927</v>
      </c>
      <c r="N26" s="9">
        <v>25.881</v>
      </c>
      <c r="O26" s="9">
        <v>11.500999999999999</v>
      </c>
      <c r="P26" s="9">
        <v>14.381</v>
      </c>
      <c r="Q26" s="9">
        <v>134.58500000000001</v>
      </c>
      <c r="R26" s="9">
        <v>73.986999999999995</v>
      </c>
      <c r="S26" s="9">
        <v>60.597999999999999</v>
      </c>
      <c r="T26" s="9">
        <v>109.559</v>
      </c>
      <c r="U26" s="9">
        <v>66.075999999999993</v>
      </c>
      <c r="V26" s="9">
        <v>43.482999999999997</v>
      </c>
      <c r="W26" s="9">
        <v>25.024999999999999</v>
      </c>
      <c r="X26" s="9">
        <v>7.9109999999999996</v>
      </c>
      <c r="Y26" s="9">
        <v>17.114999999999998</v>
      </c>
      <c r="Z26" s="9">
        <v>13.788</v>
      </c>
      <c r="AA26" s="9">
        <v>8.0960000000000001</v>
      </c>
      <c r="AB26" s="9">
        <v>5.6920000000000002</v>
      </c>
      <c r="AC26" s="9">
        <v>1.877</v>
      </c>
      <c r="AD26" s="9">
        <v>1.175</v>
      </c>
      <c r="AE26" s="9">
        <v>0.70199999999999996</v>
      </c>
      <c r="AF26" s="9">
        <v>1.3069999999999999</v>
      </c>
      <c r="AG26" s="9">
        <v>1.014</v>
      </c>
      <c r="AH26" s="9">
        <v>0.29299999999999998</v>
      </c>
      <c r="AI26" s="9">
        <v>0.78600000000000003</v>
      </c>
      <c r="AJ26" s="9">
        <v>0.64900000000000002</v>
      </c>
      <c r="AK26" s="9">
        <v>0.13700000000000001</v>
      </c>
      <c r="AL26" s="9">
        <v>0.52100000000000002</v>
      </c>
      <c r="AM26" s="9">
        <v>0.36599999999999999</v>
      </c>
      <c r="AN26" s="9">
        <v>0.155</v>
      </c>
      <c r="AO26" s="9">
        <v>0.56999999999999995</v>
      </c>
      <c r="AP26" s="9">
        <v>0.16</v>
      </c>
      <c r="AQ26" s="9">
        <v>0.41</v>
      </c>
      <c r="AR26" s="9">
        <v>12.276</v>
      </c>
      <c r="AS26" s="9">
        <v>7.1520000000000001</v>
      </c>
      <c r="AT26" s="9">
        <v>5.125</v>
      </c>
      <c r="AU26" s="9">
        <v>5.9290000000000003</v>
      </c>
      <c r="AV26" s="9">
        <v>4.625</v>
      </c>
      <c r="AW26" s="9">
        <v>1.304</v>
      </c>
      <c r="AX26" s="9">
        <v>6.3470000000000004</v>
      </c>
      <c r="AY26" s="9">
        <v>2.5259999999999998</v>
      </c>
      <c r="AZ26" s="9">
        <v>3.8210000000000002</v>
      </c>
      <c r="BA26" s="9">
        <v>7.0069999999999997</v>
      </c>
      <c r="BB26" s="9">
        <v>5.48</v>
      </c>
      <c r="BC26" s="9">
        <v>1.5269999999999999</v>
      </c>
      <c r="BD26" s="9">
        <v>6.7809999999999997</v>
      </c>
      <c r="BE26" s="9">
        <v>2.6150000000000002</v>
      </c>
      <c r="BF26" s="9">
        <v>4.1660000000000004</v>
      </c>
      <c r="BG26" s="9">
        <v>7.133</v>
      </c>
      <c r="BH26" s="9">
        <v>3.1749999999999998</v>
      </c>
      <c r="BI26" s="9">
        <v>3.9580000000000002</v>
      </c>
      <c r="BJ26" s="9">
        <v>209.68700000000001</v>
      </c>
      <c r="BK26" s="9">
        <v>106.179</v>
      </c>
      <c r="BL26" s="9">
        <v>103.508</v>
      </c>
      <c r="BM26" s="9">
        <v>154.405</v>
      </c>
      <c r="BN26" s="9">
        <v>85.924999999999997</v>
      </c>
      <c r="BO26" s="9">
        <v>68.478999999999999</v>
      </c>
      <c r="BP26" s="9">
        <v>55.281999999999996</v>
      </c>
      <c r="BQ26" s="9">
        <v>20.254000000000001</v>
      </c>
      <c r="BR26" s="9">
        <v>35.027999999999999</v>
      </c>
      <c r="BS26" s="9">
        <v>21.186</v>
      </c>
      <c r="BT26" s="9">
        <v>11.568</v>
      </c>
      <c r="BU26" s="9">
        <v>9.6180000000000003</v>
      </c>
      <c r="BV26" s="9">
        <v>3.0430000000000001</v>
      </c>
      <c r="BW26" s="9">
        <v>2.1429999999999998</v>
      </c>
      <c r="BX26" s="9">
        <v>0.89900000000000002</v>
      </c>
      <c r="BY26" s="9">
        <v>1.1359999999999999</v>
      </c>
      <c r="BZ26" s="9">
        <v>1</v>
      </c>
      <c r="CA26" s="9">
        <v>0.13500000000000001</v>
      </c>
      <c r="CB26" s="9">
        <v>0.46200000000000002</v>
      </c>
      <c r="CC26" s="9">
        <v>0.32700000000000001</v>
      </c>
      <c r="CD26" s="9">
        <v>0.13500000000000001</v>
      </c>
      <c r="CE26" s="9">
        <v>0.67400000000000004</v>
      </c>
      <c r="CF26" s="9">
        <v>0.67400000000000004</v>
      </c>
      <c r="CG26" s="9">
        <v>0</v>
      </c>
      <c r="CH26" s="9">
        <v>1.907</v>
      </c>
      <c r="CI26" s="9">
        <v>1.143</v>
      </c>
      <c r="CJ26" s="9">
        <v>0.76400000000000001</v>
      </c>
      <c r="CK26" s="9">
        <v>19.495000000000001</v>
      </c>
      <c r="CL26" s="9">
        <v>10.218999999999999</v>
      </c>
      <c r="CM26" s="9">
        <v>9.2759999999999998</v>
      </c>
      <c r="CN26" s="9">
        <v>5.9480000000000004</v>
      </c>
      <c r="CO26" s="9">
        <v>3.99</v>
      </c>
      <c r="CP26" s="9">
        <v>1.958</v>
      </c>
      <c r="CQ26" s="9">
        <v>13.547000000000001</v>
      </c>
      <c r="CR26" s="9">
        <v>6.2290000000000001</v>
      </c>
      <c r="CS26" s="9">
        <v>7.3179999999999996</v>
      </c>
      <c r="CT26" s="9">
        <v>7.0839999999999996</v>
      </c>
      <c r="CU26" s="9">
        <v>4.99</v>
      </c>
      <c r="CV26" s="9">
        <v>2.0939999999999999</v>
      </c>
      <c r="CW26" s="9">
        <v>14.102</v>
      </c>
      <c r="CX26" s="9">
        <v>6.5780000000000003</v>
      </c>
      <c r="CY26" s="9">
        <v>7.524</v>
      </c>
      <c r="CZ26" s="9">
        <v>14.009</v>
      </c>
      <c r="DA26" s="9">
        <v>6.556</v>
      </c>
      <c r="DB26" s="9">
        <v>7.4530000000000003</v>
      </c>
    </row>
    <row r="27" spans="1:106">
      <c r="A27" s="10">
        <v>42309</v>
      </c>
      <c r="B27" s="9">
        <v>13.4</v>
      </c>
      <c r="C27" s="9">
        <v>9.9559999999999995</v>
      </c>
      <c r="D27" s="9">
        <v>3.444</v>
      </c>
      <c r="E27" s="9">
        <v>26.747</v>
      </c>
      <c r="F27" s="9">
        <v>11.257999999999999</v>
      </c>
      <c r="G27" s="9">
        <v>15.489000000000001</v>
      </c>
      <c r="H27" s="9">
        <v>14.644</v>
      </c>
      <c r="I27" s="9">
        <v>10.951000000000001</v>
      </c>
      <c r="J27" s="9">
        <v>3.6930000000000001</v>
      </c>
      <c r="K27" s="9">
        <v>27.904</v>
      </c>
      <c r="L27" s="9">
        <v>11.77</v>
      </c>
      <c r="M27" s="9">
        <v>16.134</v>
      </c>
      <c r="N27" s="9">
        <v>27.818000000000001</v>
      </c>
      <c r="O27" s="9">
        <v>12.079000000000001</v>
      </c>
      <c r="P27" s="9">
        <v>15.738</v>
      </c>
      <c r="Q27" s="9">
        <v>133.804</v>
      </c>
      <c r="R27" s="9">
        <v>71.786000000000001</v>
      </c>
      <c r="S27" s="9">
        <v>62.018999999999998</v>
      </c>
      <c r="T27" s="9">
        <v>107.10599999999999</v>
      </c>
      <c r="U27" s="9">
        <v>62.962000000000003</v>
      </c>
      <c r="V27" s="9">
        <v>44.143999999999998</v>
      </c>
      <c r="W27" s="9">
        <v>26.698</v>
      </c>
      <c r="X27" s="9">
        <v>8.8239999999999998</v>
      </c>
      <c r="Y27" s="9">
        <v>17.873999999999999</v>
      </c>
      <c r="Z27" s="9">
        <v>13.898</v>
      </c>
      <c r="AA27" s="9">
        <v>8.3030000000000008</v>
      </c>
      <c r="AB27" s="9">
        <v>5.5960000000000001</v>
      </c>
      <c r="AC27" s="9">
        <v>1.014</v>
      </c>
      <c r="AD27" s="9">
        <v>0.71299999999999997</v>
      </c>
      <c r="AE27" s="9">
        <v>0.3</v>
      </c>
      <c r="AF27" s="9">
        <v>0.72599999999999998</v>
      </c>
      <c r="AG27" s="9">
        <v>0.64800000000000002</v>
      </c>
      <c r="AH27" s="9">
        <v>7.8E-2</v>
      </c>
      <c r="AI27" s="9">
        <v>0.42499999999999999</v>
      </c>
      <c r="AJ27" s="9">
        <v>0.42499999999999999</v>
      </c>
      <c r="AK27" s="9">
        <v>0</v>
      </c>
      <c r="AL27" s="9">
        <v>0.30099999999999999</v>
      </c>
      <c r="AM27" s="9">
        <v>0.223</v>
      </c>
      <c r="AN27" s="9">
        <v>7.8E-2</v>
      </c>
      <c r="AO27" s="9">
        <v>0.28799999999999998</v>
      </c>
      <c r="AP27" s="9">
        <v>6.5000000000000002E-2</v>
      </c>
      <c r="AQ27" s="9">
        <v>0.222</v>
      </c>
      <c r="AR27" s="9">
        <v>13.335000000000001</v>
      </c>
      <c r="AS27" s="9">
        <v>8.0389999999999997</v>
      </c>
      <c r="AT27" s="9">
        <v>5.2960000000000003</v>
      </c>
      <c r="AU27" s="9">
        <v>6.3979999999999997</v>
      </c>
      <c r="AV27" s="9">
        <v>4.6619999999999999</v>
      </c>
      <c r="AW27" s="9">
        <v>1.736</v>
      </c>
      <c r="AX27" s="9">
        <v>6.9370000000000003</v>
      </c>
      <c r="AY27" s="9">
        <v>3.3780000000000001</v>
      </c>
      <c r="AZ27" s="9">
        <v>3.5590000000000002</v>
      </c>
      <c r="BA27" s="9">
        <v>6.7389999999999999</v>
      </c>
      <c r="BB27" s="9">
        <v>4.9249999999999998</v>
      </c>
      <c r="BC27" s="9">
        <v>1.8149999999999999</v>
      </c>
      <c r="BD27" s="9">
        <v>7.1589999999999998</v>
      </c>
      <c r="BE27" s="9">
        <v>3.3780000000000001</v>
      </c>
      <c r="BF27" s="9">
        <v>3.7810000000000001</v>
      </c>
      <c r="BG27" s="9">
        <v>7.3620000000000001</v>
      </c>
      <c r="BH27" s="9">
        <v>3.8029999999999999</v>
      </c>
      <c r="BI27" s="9">
        <v>3.5590000000000002</v>
      </c>
      <c r="BJ27" s="9">
        <v>213.709</v>
      </c>
      <c r="BK27" s="9">
        <v>106.599</v>
      </c>
      <c r="BL27" s="9">
        <v>107.111</v>
      </c>
      <c r="BM27" s="9">
        <v>154.41399999999999</v>
      </c>
      <c r="BN27" s="9">
        <v>85.971999999999994</v>
      </c>
      <c r="BO27" s="9">
        <v>68.442999999999998</v>
      </c>
      <c r="BP27" s="9">
        <v>59.295000000000002</v>
      </c>
      <c r="BQ27" s="9">
        <v>20.626999999999999</v>
      </c>
      <c r="BR27" s="9">
        <v>38.667999999999999</v>
      </c>
      <c r="BS27" s="9">
        <v>21.547999999999998</v>
      </c>
      <c r="BT27" s="9">
        <v>12.507999999999999</v>
      </c>
      <c r="BU27" s="9">
        <v>9.0399999999999991</v>
      </c>
      <c r="BV27" s="9">
        <v>3.2120000000000002</v>
      </c>
      <c r="BW27" s="9">
        <v>2.2450000000000001</v>
      </c>
      <c r="BX27" s="9">
        <v>0.96699999999999997</v>
      </c>
      <c r="BY27" s="9">
        <v>0.749</v>
      </c>
      <c r="BZ27" s="9">
        <v>0.59199999999999997</v>
      </c>
      <c r="CA27" s="9">
        <v>0.157</v>
      </c>
      <c r="CB27" s="9">
        <v>0.157</v>
      </c>
      <c r="CC27" s="9">
        <v>0</v>
      </c>
      <c r="CD27" s="9">
        <v>0.157</v>
      </c>
      <c r="CE27" s="9">
        <v>0.59199999999999997</v>
      </c>
      <c r="CF27" s="9">
        <v>0.59199999999999997</v>
      </c>
      <c r="CG27" s="9">
        <v>0</v>
      </c>
      <c r="CH27" s="9">
        <v>2.4630000000000001</v>
      </c>
      <c r="CI27" s="9">
        <v>1.653</v>
      </c>
      <c r="CJ27" s="9">
        <v>0.81</v>
      </c>
      <c r="CK27" s="9">
        <v>19.756</v>
      </c>
      <c r="CL27" s="9">
        <v>11.198</v>
      </c>
      <c r="CM27" s="9">
        <v>8.5579999999999998</v>
      </c>
      <c r="CN27" s="9">
        <v>6.1459999999999999</v>
      </c>
      <c r="CO27" s="9">
        <v>5.1029999999999998</v>
      </c>
      <c r="CP27" s="9">
        <v>1.0429999999999999</v>
      </c>
      <c r="CQ27" s="9">
        <v>13.61</v>
      </c>
      <c r="CR27" s="9">
        <v>6.0949999999999998</v>
      </c>
      <c r="CS27" s="9">
        <v>7.5149999999999997</v>
      </c>
      <c r="CT27" s="9">
        <v>6.8949999999999996</v>
      </c>
      <c r="CU27" s="9">
        <v>5.6950000000000003</v>
      </c>
      <c r="CV27" s="9">
        <v>1.2</v>
      </c>
      <c r="CW27" s="9">
        <v>14.653</v>
      </c>
      <c r="CX27" s="9">
        <v>6.8129999999999997</v>
      </c>
      <c r="CY27" s="9">
        <v>7.84</v>
      </c>
      <c r="CZ27" s="9">
        <v>13.766999999999999</v>
      </c>
      <c r="DA27" s="9">
        <v>6.0949999999999998</v>
      </c>
      <c r="DB27" s="9">
        <v>7.6719999999999997</v>
      </c>
    </row>
    <row r="28" spans="1:106">
      <c r="A28" s="10">
        <v>42339</v>
      </c>
      <c r="B28" s="9">
        <v>11.722</v>
      </c>
      <c r="C28" s="9">
        <v>7.8810000000000002</v>
      </c>
      <c r="D28" s="9">
        <v>3.8410000000000002</v>
      </c>
      <c r="E28" s="9">
        <v>25.54</v>
      </c>
      <c r="F28" s="9">
        <v>9.8529999999999998</v>
      </c>
      <c r="G28" s="9">
        <v>15.686999999999999</v>
      </c>
      <c r="H28" s="9">
        <v>12.952</v>
      </c>
      <c r="I28" s="9">
        <v>8.7669999999999995</v>
      </c>
      <c r="J28" s="9">
        <v>4.1849999999999996</v>
      </c>
      <c r="K28" s="9">
        <v>28.088000000000001</v>
      </c>
      <c r="L28" s="9">
        <v>10.446</v>
      </c>
      <c r="M28" s="9">
        <v>17.640999999999998</v>
      </c>
      <c r="N28" s="9">
        <v>26.175999999999998</v>
      </c>
      <c r="O28" s="9">
        <v>10.249000000000001</v>
      </c>
      <c r="P28" s="9">
        <v>15.927</v>
      </c>
      <c r="Q28" s="9">
        <v>135.91900000000001</v>
      </c>
      <c r="R28" s="9">
        <v>72.683000000000007</v>
      </c>
      <c r="S28" s="9">
        <v>63.237000000000002</v>
      </c>
      <c r="T28" s="9">
        <v>109.209</v>
      </c>
      <c r="U28" s="9">
        <v>63.664999999999999</v>
      </c>
      <c r="V28" s="9">
        <v>45.543999999999997</v>
      </c>
      <c r="W28" s="9">
        <v>26.71</v>
      </c>
      <c r="X28" s="9">
        <v>9.0180000000000007</v>
      </c>
      <c r="Y28" s="9">
        <v>17.693000000000001</v>
      </c>
      <c r="Z28" s="9">
        <v>14.118</v>
      </c>
      <c r="AA28" s="9">
        <v>7.3029999999999999</v>
      </c>
      <c r="AB28" s="9">
        <v>6.8150000000000004</v>
      </c>
      <c r="AC28" s="9">
        <v>2.0339999999999998</v>
      </c>
      <c r="AD28" s="9">
        <v>1.1930000000000001</v>
      </c>
      <c r="AE28" s="9">
        <v>0.84099999999999997</v>
      </c>
      <c r="AF28" s="9">
        <v>0.89</v>
      </c>
      <c r="AG28" s="9">
        <v>0.69499999999999995</v>
      </c>
      <c r="AH28" s="9">
        <v>0.19600000000000001</v>
      </c>
      <c r="AI28" s="9">
        <v>0.51700000000000002</v>
      </c>
      <c r="AJ28" s="9">
        <v>0.42699999999999999</v>
      </c>
      <c r="AK28" s="9">
        <v>0.09</v>
      </c>
      <c r="AL28" s="9">
        <v>0.373</v>
      </c>
      <c r="AM28" s="9">
        <v>0.26700000000000002</v>
      </c>
      <c r="AN28" s="9">
        <v>0.106</v>
      </c>
      <c r="AO28" s="9">
        <v>1.1439999999999999</v>
      </c>
      <c r="AP28" s="9">
        <v>0.499</v>
      </c>
      <c r="AQ28" s="9">
        <v>0.64500000000000002</v>
      </c>
      <c r="AR28" s="9">
        <v>12.721</v>
      </c>
      <c r="AS28" s="9">
        <v>6.5250000000000004</v>
      </c>
      <c r="AT28" s="9">
        <v>6.1959999999999997</v>
      </c>
      <c r="AU28" s="9">
        <v>5.5190000000000001</v>
      </c>
      <c r="AV28" s="9">
        <v>3.5910000000000002</v>
      </c>
      <c r="AW28" s="9">
        <v>1.929</v>
      </c>
      <c r="AX28" s="9">
        <v>7.202</v>
      </c>
      <c r="AY28" s="9">
        <v>2.9350000000000001</v>
      </c>
      <c r="AZ28" s="9">
        <v>4.2670000000000003</v>
      </c>
      <c r="BA28" s="9">
        <v>6.3310000000000004</v>
      </c>
      <c r="BB28" s="9">
        <v>4.2060000000000004</v>
      </c>
      <c r="BC28" s="9">
        <v>2.1240000000000001</v>
      </c>
      <c r="BD28" s="9">
        <v>7.7880000000000003</v>
      </c>
      <c r="BE28" s="9">
        <v>3.097</v>
      </c>
      <c r="BF28" s="9">
        <v>4.6909999999999998</v>
      </c>
      <c r="BG28" s="9">
        <v>7.718</v>
      </c>
      <c r="BH28" s="9">
        <v>3.3620000000000001</v>
      </c>
      <c r="BI28" s="9">
        <v>4.3559999999999999</v>
      </c>
      <c r="BJ28" s="9">
        <v>218.886</v>
      </c>
      <c r="BK28" s="9">
        <v>109.125</v>
      </c>
      <c r="BL28" s="9">
        <v>109.76</v>
      </c>
      <c r="BM28" s="9">
        <v>158.488</v>
      </c>
      <c r="BN28" s="9">
        <v>90.364000000000004</v>
      </c>
      <c r="BO28" s="9">
        <v>68.123999999999995</v>
      </c>
      <c r="BP28" s="9">
        <v>60.398000000000003</v>
      </c>
      <c r="BQ28" s="9">
        <v>18.760999999999999</v>
      </c>
      <c r="BR28" s="9">
        <v>41.637</v>
      </c>
      <c r="BS28" s="9">
        <v>25.326000000000001</v>
      </c>
      <c r="BT28" s="9">
        <v>11.743</v>
      </c>
      <c r="BU28" s="9">
        <v>13.584</v>
      </c>
      <c r="BV28" s="9">
        <v>4.9909999999999997</v>
      </c>
      <c r="BW28" s="9">
        <v>2.2749999999999999</v>
      </c>
      <c r="BX28" s="9">
        <v>2.7160000000000002</v>
      </c>
      <c r="BY28" s="9">
        <v>2.1469999999999998</v>
      </c>
      <c r="BZ28" s="9">
        <v>1.4830000000000001</v>
      </c>
      <c r="CA28" s="9">
        <v>0.66300000000000003</v>
      </c>
      <c r="CB28" s="9">
        <v>0.76200000000000001</v>
      </c>
      <c r="CC28" s="9">
        <v>0.76200000000000001</v>
      </c>
      <c r="CD28" s="9">
        <v>0</v>
      </c>
      <c r="CE28" s="9">
        <v>1.385</v>
      </c>
      <c r="CF28" s="9">
        <v>0.72199999999999998</v>
      </c>
      <c r="CG28" s="9">
        <v>0.66300000000000003</v>
      </c>
      <c r="CH28" s="9">
        <v>2.8439999999999999</v>
      </c>
      <c r="CI28" s="9">
        <v>0.79200000000000004</v>
      </c>
      <c r="CJ28" s="9">
        <v>2.0529999999999999</v>
      </c>
      <c r="CK28" s="9">
        <v>21.943000000000001</v>
      </c>
      <c r="CL28" s="9">
        <v>10.28</v>
      </c>
      <c r="CM28" s="9">
        <v>11.663</v>
      </c>
      <c r="CN28" s="9">
        <v>6.24</v>
      </c>
      <c r="CO28" s="9">
        <v>4.6269999999999998</v>
      </c>
      <c r="CP28" s="9">
        <v>1.613</v>
      </c>
      <c r="CQ28" s="9">
        <v>15.704000000000001</v>
      </c>
      <c r="CR28" s="9">
        <v>5.6529999999999996</v>
      </c>
      <c r="CS28" s="9">
        <v>10.050000000000001</v>
      </c>
      <c r="CT28" s="9">
        <v>7.9080000000000004</v>
      </c>
      <c r="CU28" s="9">
        <v>5.6319999999999997</v>
      </c>
      <c r="CV28" s="9">
        <v>2.2759999999999998</v>
      </c>
      <c r="CW28" s="9">
        <v>17.417999999999999</v>
      </c>
      <c r="CX28" s="9">
        <v>6.1109999999999998</v>
      </c>
      <c r="CY28" s="9">
        <v>11.307</v>
      </c>
      <c r="CZ28" s="9">
        <v>16.465</v>
      </c>
      <c r="DA28" s="9">
        <v>6.415</v>
      </c>
      <c r="DB28" s="9">
        <v>10.050000000000001</v>
      </c>
    </row>
    <row r="29" spans="1:106">
      <c r="A29" s="10">
        <v>42370</v>
      </c>
      <c r="B29" s="9">
        <v>11.967000000000001</v>
      </c>
      <c r="C29" s="9">
        <v>9.08</v>
      </c>
      <c r="D29" s="9">
        <v>2.887</v>
      </c>
      <c r="E29" s="9">
        <v>22.806999999999999</v>
      </c>
      <c r="F29" s="9">
        <v>9.657</v>
      </c>
      <c r="G29" s="9">
        <v>13.151</v>
      </c>
      <c r="H29" s="9">
        <v>15.071999999999999</v>
      </c>
      <c r="I29" s="9">
        <v>11.163</v>
      </c>
      <c r="J29" s="9">
        <v>3.91</v>
      </c>
      <c r="K29" s="9">
        <v>24.965</v>
      </c>
      <c r="L29" s="9">
        <v>10.95</v>
      </c>
      <c r="M29" s="9">
        <v>14.015000000000001</v>
      </c>
      <c r="N29" s="9">
        <v>24.687999999999999</v>
      </c>
      <c r="O29" s="9">
        <v>10.859</v>
      </c>
      <c r="P29" s="9">
        <v>13.829000000000001</v>
      </c>
      <c r="Q29" s="9">
        <v>132.41999999999999</v>
      </c>
      <c r="R29" s="9">
        <v>70.424000000000007</v>
      </c>
      <c r="S29" s="9">
        <v>61.996000000000002</v>
      </c>
      <c r="T29" s="9">
        <v>109.65300000000001</v>
      </c>
      <c r="U29" s="9">
        <v>62.575000000000003</v>
      </c>
      <c r="V29" s="9">
        <v>47.078000000000003</v>
      </c>
      <c r="W29" s="9">
        <v>22.766999999999999</v>
      </c>
      <c r="X29" s="9">
        <v>7.8490000000000002</v>
      </c>
      <c r="Y29" s="9">
        <v>14.917999999999999</v>
      </c>
      <c r="Z29" s="9">
        <v>13.755000000000001</v>
      </c>
      <c r="AA29" s="9">
        <v>7.4509999999999996</v>
      </c>
      <c r="AB29" s="9">
        <v>6.3040000000000003</v>
      </c>
      <c r="AC29" s="9">
        <v>2.452</v>
      </c>
      <c r="AD29" s="9">
        <v>1.593</v>
      </c>
      <c r="AE29" s="9">
        <v>0.85899999999999999</v>
      </c>
      <c r="AF29" s="9">
        <v>1.5429999999999999</v>
      </c>
      <c r="AG29" s="9">
        <v>1.157</v>
      </c>
      <c r="AH29" s="9">
        <v>0.38600000000000001</v>
      </c>
      <c r="AI29" s="9">
        <v>1.03</v>
      </c>
      <c r="AJ29" s="9">
        <v>0.73499999999999999</v>
      </c>
      <c r="AK29" s="9">
        <v>0.29499999999999998</v>
      </c>
      <c r="AL29" s="9">
        <v>0.51300000000000001</v>
      </c>
      <c r="AM29" s="9">
        <v>0.42199999999999999</v>
      </c>
      <c r="AN29" s="9">
        <v>9.1999999999999998E-2</v>
      </c>
      <c r="AO29" s="9">
        <v>0.90900000000000003</v>
      </c>
      <c r="AP29" s="9">
        <v>0.436</v>
      </c>
      <c r="AQ29" s="9">
        <v>0.47299999999999998</v>
      </c>
      <c r="AR29" s="9">
        <v>12.308999999999999</v>
      </c>
      <c r="AS29" s="9">
        <v>6.5350000000000001</v>
      </c>
      <c r="AT29" s="9">
        <v>5.774</v>
      </c>
      <c r="AU29" s="9">
        <v>6.4870000000000001</v>
      </c>
      <c r="AV29" s="9">
        <v>4.2649999999999997</v>
      </c>
      <c r="AW29" s="9">
        <v>2.222</v>
      </c>
      <c r="AX29" s="9">
        <v>5.8230000000000004</v>
      </c>
      <c r="AY29" s="9">
        <v>2.27</v>
      </c>
      <c r="AZ29" s="9">
        <v>3.552</v>
      </c>
      <c r="BA29" s="9">
        <v>7.556</v>
      </c>
      <c r="BB29" s="9">
        <v>5.0220000000000002</v>
      </c>
      <c r="BC29" s="9">
        <v>2.5339999999999998</v>
      </c>
      <c r="BD29" s="9">
        <v>6.1989999999999998</v>
      </c>
      <c r="BE29" s="9">
        <v>2.4289999999999998</v>
      </c>
      <c r="BF29" s="9">
        <v>3.77</v>
      </c>
      <c r="BG29" s="9">
        <v>6.8529999999999998</v>
      </c>
      <c r="BH29" s="9">
        <v>3.0049999999999999</v>
      </c>
      <c r="BI29" s="9">
        <v>3.847</v>
      </c>
      <c r="BJ29" s="9">
        <v>215.012</v>
      </c>
      <c r="BK29" s="9">
        <v>107.879</v>
      </c>
      <c r="BL29" s="9">
        <v>107.133</v>
      </c>
      <c r="BM29" s="9">
        <v>159.261</v>
      </c>
      <c r="BN29" s="9">
        <v>89.677000000000007</v>
      </c>
      <c r="BO29" s="9">
        <v>69.584999999999994</v>
      </c>
      <c r="BP29" s="9">
        <v>55.750999999999998</v>
      </c>
      <c r="BQ29" s="9">
        <v>18.202999999999999</v>
      </c>
      <c r="BR29" s="9">
        <v>37.548000000000002</v>
      </c>
      <c r="BS29" s="9">
        <v>26.562999999999999</v>
      </c>
      <c r="BT29" s="9">
        <v>13.872999999999999</v>
      </c>
      <c r="BU29" s="9">
        <v>12.689</v>
      </c>
      <c r="BV29" s="9">
        <v>5.7679999999999998</v>
      </c>
      <c r="BW29" s="9">
        <v>3.4020000000000001</v>
      </c>
      <c r="BX29" s="9">
        <v>2.3660000000000001</v>
      </c>
      <c r="BY29" s="9">
        <v>1.925</v>
      </c>
      <c r="BZ29" s="9">
        <v>1.3280000000000001</v>
      </c>
      <c r="CA29" s="9">
        <v>0.59699999999999998</v>
      </c>
      <c r="CB29" s="9">
        <v>0.90300000000000002</v>
      </c>
      <c r="CC29" s="9">
        <v>0.47199999999999998</v>
      </c>
      <c r="CD29" s="9">
        <v>0.43099999999999999</v>
      </c>
      <c r="CE29" s="9">
        <v>1.022</v>
      </c>
      <c r="CF29" s="9">
        <v>0.85599999999999998</v>
      </c>
      <c r="CG29" s="9">
        <v>0.16600000000000001</v>
      </c>
      <c r="CH29" s="9">
        <v>3.843</v>
      </c>
      <c r="CI29" s="9">
        <v>2.0739999999999998</v>
      </c>
      <c r="CJ29" s="9">
        <v>1.7689999999999999</v>
      </c>
      <c r="CK29" s="9">
        <v>23.396000000000001</v>
      </c>
      <c r="CL29" s="9">
        <v>11.952999999999999</v>
      </c>
      <c r="CM29" s="9">
        <v>11.443</v>
      </c>
      <c r="CN29" s="9">
        <v>7.8949999999999996</v>
      </c>
      <c r="CO29" s="9">
        <v>5.4859999999999998</v>
      </c>
      <c r="CP29" s="9">
        <v>2.4089999999999998</v>
      </c>
      <c r="CQ29" s="9">
        <v>15.5</v>
      </c>
      <c r="CR29" s="9">
        <v>6.4669999999999996</v>
      </c>
      <c r="CS29" s="9">
        <v>9.0340000000000007</v>
      </c>
      <c r="CT29" s="9">
        <v>9.5</v>
      </c>
      <c r="CU29" s="9">
        <v>6.6420000000000003</v>
      </c>
      <c r="CV29" s="9">
        <v>2.8570000000000002</v>
      </c>
      <c r="CW29" s="9">
        <v>17.062999999999999</v>
      </c>
      <c r="CX29" s="9">
        <v>7.2309999999999999</v>
      </c>
      <c r="CY29" s="9">
        <v>9.8320000000000007</v>
      </c>
      <c r="CZ29" s="9">
        <v>16.404</v>
      </c>
      <c r="DA29" s="9">
        <v>6.9379999999999997</v>
      </c>
      <c r="DB29" s="9">
        <v>9.4649999999999999</v>
      </c>
    </row>
    <row r="30" spans="1:106">
      <c r="A30" s="10">
        <v>42401</v>
      </c>
      <c r="B30" s="9">
        <v>11.565</v>
      </c>
      <c r="C30" s="9">
        <v>8.5909999999999993</v>
      </c>
      <c r="D30" s="9">
        <v>2.9740000000000002</v>
      </c>
      <c r="E30" s="9">
        <v>17.798999999999999</v>
      </c>
      <c r="F30" s="9">
        <v>6.8559999999999999</v>
      </c>
      <c r="G30" s="9">
        <v>10.944000000000001</v>
      </c>
      <c r="H30" s="9">
        <v>13.423</v>
      </c>
      <c r="I30" s="9">
        <v>9.7569999999999997</v>
      </c>
      <c r="J30" s="9">
        <v>3.6659999999999999</v>
      </c>
      <c r="K30" s="9">
        <v>20.54</v>
      </c>
      <c r="L30" s="9">
        <v>7.8869999999999996</v>
      </c>
      <c r="M30" s="9">
        <v>12.654</v>
      </c>
      <c r="N30" s="9">
        <v>19.402999999999999</v>
      </c>
      <c r="O30" s="9">
        <v>7.843</v>
      </c>
      <c r="P30" s="9">
        <v>11.56</v>
      </c>
      <c r="Q30" s="9">
        <v>130.851</v>
      </c>
      <c r="R30" s="9">
        <v>68.921000000000006</v>
      </c>
      <c r="S30" s="9">
        <v>61.93</v>
      </c>
      <c r="T30" s="9">
        <v>107.333</v>
      </c>
      <c r="U30" s="9">
        <v>61.55</v>
      </c>
      <c r="V30" s="9">
        <v>45.783000000000001</v>
      </c>
      <c r="W30" s="9">
        <v>23.516999999999999</v>
      </c>
      <c r="X30" s="9">
        <v>7.37</v>
      </c>
      <c r="Y30" s="9">
        <v>16.146999999999998</v>
      </c>
      <c r="Z30" s="9">
        <v>13.808</v>
      </c>
      <c r="AA30" s="9">
        <v>7.41</v>
      </c>
      <c r="AB30" s="9">
        <v>6.3970000000000002</v>
      </c>
      <c r="AC30" s="9">
        <v>2.6749999999999998</v>
      </c>
      <c r="AD30" s="9">
        <v>1.948</v>
      </c>
      <c r="AE30" s="9">
        <v>0.72699999999999998</v>
      </c>
      <c r="AF30" s="9">
        <v>1.4790000000000001</v>
      </c>
      <c r="AG30" s="9">
        <v>1.407</v>
      </c>
      <c r="AH30" s="9">
        <v>7.1999999999999995E-2</v>
      </c>
      <c r="AI30" s="9">
        <v>0.76100000000000001</v>
      </c>
      <c r="AJ30" s="9">
        <v>0.68899999999999995</v>
      </c>
      <c r="AK30" s="9">
        <v>7.1999999999999995E-2</v>
      </c>
      <c r="AL30" s="9">
        <v>0.71799999999999997</v>
      </c>
      <c r="AM30" s="9">
        <v>0.71799999999999997</v>
      </c>
      <c r="AN30" s="9">
        <v>0</v>
      </c>
      <c r="AO30" s="9">
        <v>1.196</v>
      </c>
      <c r="AP30" s="9">
        <v>0.54100000000000004</v>
      </c>
      <c r="AQ30" s="9">
        <v>0.65500000000000003</v>
      </c>
      <c r="AR30" s="9">
        <v>11.962999999999999</v>
      </c>
      <c r="AS30" s="9">
        <v>6.1040000000000001</v>
      </c>
      <c r="AT30" s="9">
        <v>5.859</v>
      </c>
      <c r="AU30" s="9">
        <v>5.5309999999999997</v>
      </c>
      <c r="AV30" s="9">
        <v>3.71</v>
      </c>
      <c r="AW30" s="9">
        <v>1.82</v>
      </c>
      <c r="AX30" s="9">
        <v>6.4329999999999998</v>
      </c>
      <c r="AY30" s="9">
        <v>2.3940000000000001</v>
      </c>
      <c r="AZ30" s="9">
        <v>4.0389999999999997</v>
      </c>
      <c r="BA30" s="9">
        <v>6.5279999999999996</v>
      </c>
      <c r="BB30" s="9">
        <v>4.6349999999999998</v>
      </c>
      <c r="BC30" s="9">
        <v>1.893</v>
      </c>
      <c r="BD30" s="9">
        <v>7.28</v>
      </c>
      <c r="BE30" s="9">
        <v>2.7749999999999999</v>
      </c>
      <c r="BF30" s="9">
        <v>4.5049999999999999</v>
      </c>
      <c r="BG30" s="9">
        <v>7.194</v>
      </c>
      <c r="BH30" s="9">
        <v>3.0830000000000002</v>
      </c>
      <c r="BI30" s="9">
        <v>4.1109999999999998</v>
      </c>
      <c r="BJ30" s="9">
        <v>212.642</v>
      </c>
      <c r="BK30" s="9">
        <v>105.991</v>
      </c>
      <c r="BL30" s="9">
        <v>106.651</v>
      </c>
      <c r="BM30" s="9">
        <v>157.84800000000001</v>
      </c>
      <c r="BN30" s="9">
        <v>88.911000000000001</v>
      </c>
      <c r="BO30" s="9">
        <v>68.936999999999998</v>
      </c>
      <c r="BP30" s="9">
        <v>54.792999999999999</v>
      </c>
      <c r="BQ30" s="9">
        <v>17.079000000000001</v>
      </c>
      <c r="BR30" s="9">
        <v>37.713999999999999</v>
      </c>
      <c r="BS30" s="9">
        <v>22.86</v>
      </c>
      <c r="BT30" s="9">
        <v>12.244999999999999</v>
      </c>
      <c r="BU30" s="9">
        <v>10.615</v>
      </c>
      <c r="BV30" s="9">
        <v>3.7229999999999999</v>
      </c>
      <c r="BW30" s="9">
        <v>2.4489999999999998</v>
      </c>
      <c r="BX30" s="9">
        <v>1.274</v>
      </c>
      <c r="BY30" s="9">
        <v>1.1000000000000001</v>
      </c>
      <c r="BZ30" s="9">
        <v>0.70099999999999996</v>
      </c>
      <c r="CA30" s="9">
        <v>0.39900000000000002</v>
      </c>
      <c r="CB30" s="9">
        <v>0.90100000000000002</v>
      </c>
      <c r="CC30" s="9">
        <v>0.70099999999999996</v>
      </c>
      <c r="CD30" s="9">
        <v>0.2</v>
      </c>
      <c r="CE30" s="9">
        <v>0.2</v>
      </c>
      <c r="CF30" s="9">
        <v>0</v>
      </c>
      <c r="CG30" s="9">
        <v>0.2</v>
      </c>
      <c r="CH30" s="9">
        <v>2.6219999999999999</v>
      </c>
      <c r="CI30" s="9">
        <v>1.748</v>
      </c>
      <c r="CJ30" s="9">
        <v>0.874</v>
      </c>
      <c r="CK30" s="9">
        <v>20.568999999999999</v>
      </c>
      <c r="CL30" s="9">
        <v>11.039</v>
      </c>
      <c r="CM30" s="9">
        <v>9.5299999999999994</v>
      </c>
      <c r="CN30" s="9">
        <v>9.2469999999999999</v>
      </c>
      <c r="CO30" s="9">
        <v>6.4420000000000002</v>
      </c>
      <c r="CP30" s="9">
        <v>2.8050000000000002</v>
      </c>
      <c r="CQ30" s="9">
        <v>11.321999999999999</v>
      </c>
      <c r="CR30" s="9">
        <v>4.5970000000000004</v>
      </c>
      <c r="CS30" s="9">
        <v>6.7249999999999996</v>
      </c>
      <c r="CT30" s="9">
        <v>10.004</v>
      </c>
      <c r="CU30" s="9">
        <v>6.8</v>
      </c>
      <c r="CV30" s="9">
        <v>3.2050000000000001</v>
      </c>
      <c r="CW30" s="9">
        <v>12.855</v>
      </c>
      <c r="CX30" s="9">
        <v>5.4450000000000003</v>
      </c>
      <c r="CY30" s="9">
        <v>7.41</v>
      </c>
      <c r="CZ30" s="9">
        <v>12.222</v>
      </c>
      <c r="DA30" s="9">
        <v>5.298</v>
      </c>
      <c r="DB30" s="9">
        <v>6.9249999999999998</v>
      </c>
    </row>
    <row r="31" spans="1:106">
      <c r="A31" s="10">
        <v>42430</v>
      </c>
      <c r="B31" s="9">
        <v>10.629</v>
      </c>
      <c r="C31" s="9">
        <v>8.2170000000000005</v>
      </c>
      <c r="D31" s="9">
        <v>2.4119999999999999</v>
      </c>
      <c r="E31" s="9">
        <v>18.995000000000001</v>
      </c>
      <c r="F31" s="9">
        <v>7.9870000000000001</v>
      </c>
      <c r="G31" s="9">
        <v>11.007999999999999</v>
      </c>
      <c r="H31" s="9">
        <v>12.712999999999999</v>
      </c>
      <c r="I31" s="9">
        <v>9.9589999999999996</v>
      </c>
      <c r="J31" s="9">
        <v>2.7549999999999999</v>
      </c>
      <c r="K31" s="9">
        <v>21.327999999999999</v>
      </c>
      <c r="L31" s="9">
        <v>8.3620000000000001</v>
      </c>
      <c r="M31" s="9">
        <v>12.965999999999999</v>
      </c>
      <c r="N31" s="9">
        <v>20.983000000000001</v>
      </c>
      <c r="O31" s="9">
        <v>9.6319999999999997</v>
      </c>
      <c r="P31" s="9">
        <v>11.351000000000001</v>
      </c>
      <c r="Q31" s="9">
        <v>130.965</v>
      </c>
      <c r="R31" s="9">
        <v>69.072000000000003</v>
      </c>
      <c r="S31" s="9">
        <v>61.893000000000001</v>
      </c>
      <c r="T31" s="9">
        <v>106.09099999999999</v>
      </c>
      <c r="U31" s="9">
        <v>60.795999999999999</v>
      </c>
      <c r="V31" s="9">
        <v>45.295000000000002</v>
      </c>
      <c r="W31" s="9">
        <v>24.873999999999999</v>
      </c>
      <c r="X31" s="9">
        <v>8.2759999999999998</v>
      </c>
      <c r="Y31" s="9">
        <v>16.597999999999999</v>
      </c>
      <c r="Z31" s="9">
        <v>14.882</v>
      </c>
      <c r="AA31" s="9">
        <v>7.8650000000000002</v>
      </c>
      <c r="AB31" s="9">
        <v>7.016</v>
      </c>
      <c r="AC31" s="9">
        <v>1.591</v>
      </c>
      <c r="AD31" s="9">
        <v>1.08</v>
      </c>
      <c r="AE31" s="9">
        <v>0.51100000000000001</v>
      </c>
      <c r="AF31" s="9">
        <v>0.96899999999999997</v>
      </c>
      <c r="AG31" s="9">
        <v>0.70099999999999996</v>
      </c>
      <c r="AH31" s="9">
        <v>0.26800000000000002</v>
      </c>
      <c r="AI31" s="9">
        <v>0.46100000000000002</v>
      </c>
      <c r="AJ31" s="9">
        <v>0.255</v>
      </c>
      <c r="AK31" s="9">
        <v>0.20599999999999999</v>
      </c>
      <c r="AL31" s="9">
        <v>0.50800000000000001</v>
      </c>
      <c r="AM31" s="9">
        <v>0.44600000000000001</v>
      </c>
      <c r="AN31" s="9">
        <v>6.2E-2</v>
      </c>
      <c r="AO31" s="9">
        <v>0.622</v>
      </c>
      <c r="AP31" s="9">
        <v>0.378</v>
      </c>
      <c r="AQ31" s="9">
        <v>0.24299999999999999</v>
      </c>
      <c r="AR31" s="9">
        <v>13.938000000000001</v>
      </c>
      <c r="AS31" s="9">
        <v>7.1289999999999996</v>
      </c>
      <c r="AT31" s="9">
        <v>6.8090000000000002</v>
      </c>
      <c r="AU31" s="9">
        <v>7.3019999999999996</v>
      </c>
      <c r="AV31" s="9">
        <v>4.7590000000000003</v>
      </c>
      <c r="AW31" s="9">
        <v>2.5419999999999998</v>
      </c>
      <c r="AX31" s="9">
        <v>6.6360000000000001</v>
      </c>
      <c r="AY31" s="9">
        <v>2.3690000000000002</v>
      </c>
      <c r="AZ31" s="9">
        <v>4.2670000000000003</v>
      </c>
      <c r="BA31" s="9">
        <v>7.899</v>
      </c>
      <c r="BB31" s="9">
        <v>5.2939999999999996</v>
      </c>
      <c r="BC31" s="9">
        <v>2.6040000000000001</v>
      </c>
      <c r="BD31" s="9">
        <v>6.9829999999999997</v>
      </c>
      <c r="BE31" s="9">
        <v>2.5710000000000002</v>
      </c>
      <c r="BF31" s="9">
        <v>4.4119999999999999</v>
      </c>
      <c r="BG31" s="9">
        <v>7.0970000000000004</v>
      </c>
      <c r="BH31" s="9">
        <v>2.6240000000000001</v>
      </c>
      <c r="BI31" s="9">
        <v>4.4720000000000004</v>
      </c>
      <c r="BJ31" s="9">
        <v>216.643</v>
      </c>
      <c r="BK31" s="9">
        <v>108.684</v>
      </c>
      <c r="BL31" s="9">
        <v>107.959</v>
      </c>
      <c r="BM31" s="9">
        <v>156.78</v>
      </c>
      <c r="BN31" s="9">
        <v>88.819000000000003</v>
      </c>
      <c r="BO31" s="9">
        <v>67.960999999999999</v>
      </c>
      <c r="BP31" s="9">
        <v>59.862000000000002</v>
      </c>
      <c r="BQ31" s="9">
        <v>19.864999999999998</v>
      </c>
      <c r="BR31" s="9">
        <v>39.997</v>
      </c>
      <c r="BS31" s="9">
        <v>23.899000000000001</v>
      </c>
      <c r="BT31" s="9">
        <v>11.848000000000001</v>
      </c>
      <c r="BU31" s="9">
        <v>12.051</v>
      </c>
      <c r="BV31" s="9">
        <v>3.0009999999999999</v>
      </c>
      <c r="BW31" s="9">
        <v>1.875</v>
      </c>
      <c r="BX31" s="9">
        <v>1.1259999999999999</v>
      </c>
      <c r="BY31" s="9">
        <v>0.88300000000000001</v>
      </c>
      <c r="BZ31" s="9">
        <v>0.88300000000000001</v>
      </c>
      <c r="CA31" s="9">
        <v>0</v>
      </c>
      <c r="CB31" s="9">
        <v>0</v>
      </c>
      <c r="CC31" s="9">
        <v>0</v>
      </c>
      <c r="CD31" s="9">
        <v>0</v>
      </c>
      <c r="CE31" s="9">
        <v>0.88300000000000001</v>
      </c>
      <c r="CF31" s="9">
        <v>0.88300000000000001</v>
      </c>
      <c r="CG31" s="9">
        <v>0</v>
      </c>
      <c r="CH31" s="9">
        <v>2.1179999999999999</v>
      </c>
      <c r="CI31" s="9">
        <v>0.99199999999999999</v>
      </c>
      <c r="CJ31" s="9">
        <v>1.1259999999999999</v>
      </c>
      <c r="CK31" s="9">
        <v>21.850999999999999</v>
      </c>
      <c r="CL31" s="9">
        <v>10.484999999999999</v>
      </c>
      <c r="CM31" s="9">
        <v>11.367000000000001</v>
      </c>
      <c r="CN31" s="9">
        <v>7.4089999999999998</v>
      </c>
      <c r="CO31" s="9">
        <v>5.2469999999999999</v>
      </c>
      <c r="CP31" s="9">
        <v>2.1619999999999999</v>
      </c>
      <c r="CQ31" s="9">
        <v>14.443</v>
      </c>
      <c r="CR31" s="9">
        <v>5.2380000000000004</v>
      </c>
      <c r="CS31" s="9">
        <v>9.2050000000000001</v>
      </c>
      <c r="CT31" s="9">
        <v>8.2910000000000004</v>
      </c>
      <c r="CU31" s="9">
        <v>6.13</v>
      </c>
      <c r="CV31" s="9">
        <v>2.1619999999999999</v>
      </c>
      <c r="CW31" s="9">
        <v>15.606999999999999</v>
      </c>
      <c r="CX31" s="9">
        <v>5.718</v>
      </c>
      <c r="CY31" s="9">
        <v>9.8889999999999993</v>
      </c>
      <c r="CZ31" s="9">
        <v>14.443</v>
      </c>
      <c r="DA31" s="9">
        <v>5.2380000000000004</v>
      </c>
      <c r="DB31" s="9">
        <v>9.2050000000000001</v>
      </c>
    </row>
    <row r="32" spans="1:106">
      <c r="A32" s="10">
        <v>42461</v>
      </c>
      <c r="B32" s="9">
        <v>10.226000000000001</v>
      </c>
      <c r="C32" s="9">
        <v>7.72</v>
      </c>
      <c r="D32" s="9">
        <v>2.5059999999999998</v>
      </c>
      <c r="E32" s="9">
        <v>22.687999999999999</v>
      </c>
      <c r="F32" s="9">
        <v>9.3800000000000008</v>
      </c>
      <c r="G32" s="9">
        <v>13.308</v>
      </c>
      <c r="H32" s="9">
        <v>11.837999999999999</v>
      </c>
      <c r="I32" s="9">
        <v>9.1270000000000007</v>
      </c>
      <c r="J32" s="9">
        <v>2.71</v>
      </c>
      <c r="K32" s="9">
        <v>24.422000000000001</v>
      </c>
      <c r="L32" s="9">
        <v>10.013999999999999</v>
      </c>
      <c r="M32" s="9">
        <v>14.409000000000001</v>
      </c>
      <c r="N32" s="9">
        <v>23.504999999999999</v>
      </c>
      <c r="O32" s="9">
        <v>9.9570000000000007</v>
      </c>
      <c r="P32" s="9">
        <v>13.548</v>
      </c>
      <c r="Q32" s="9">
        <v>133.512</v>
      </c>
      <c r="R32" s="9">
        <v>69.933000000000007</v>
      </c>
      <c r="S32" s="9">
        <v>63.579000000000001</v>
      </c>
      <c r="T32" s="9">
        <v>109.393</v>
      </c>
      <c r="U32" s="9">
        <v>62.985999999999997</v>
      </c>
      <c r="V32" s="9">
        <v>46.406999999999996</v>
      </c>
      <c r="W32" s="9">
        <v>24.119</v>
      </c>
      <c r="X32" s="9">
        <v>6.9470000000000001</v>
      </c>
      <c r="Y32" s="9">
        <v>17.172000000000001</v>
      </c>
      <c r="Z32" s="9">
        <v>14.365</v>
      </c>
      <c r="AA32" s="9">
        <v>7.766</v>
      </c>
      <c r="AB32" s="9">
        <v>6.6</v>
      </c>
      <c r="AC32" s="9">
        <v>2.3370000000000002</v>
      </c>
      <c r="AD32" s="9">
        <v>1.5860000000000001</v>
      </c>
      <c r="AE32" s="9">
        <v>0.751</v>
      </c>
      <c r="AF32" s="9">
        <v>1.157</v>
      </c>
      <c r="AG32" s="9">
        <v>1.085</v>
      </c>
      <c r="AH32" s="9">
        <v>7.1999999999999995E-2</v>
      </c>
      <c r="AI32" s="9">
        <v>0.79600000000000004</v>
      </c>
      <c r="AJ32" s="9">
        <v>0.72399999999999998</v>
      </c>
      <c r="AK32" s="9">
        <v>7.1999999999999995E-2</v>
      </c>
      <c r="AL32" s="9">
        <v>0.36099999999999999</v>
      </c>
      <c r="AM32" s="9">
        <v>0.36099999999999999</v>
      </c>
      <c r="AN32" s="9">
        <v>0</v>
      </c>
      <c r="AO32" s="9">
        <v>1.18</v>
      </c>
      <c r="AP32" s="9">
        <v>0.501</v>
      </c>
      <c r="AQ32" s="9">
        <v>0.67900000000000005</v>
      </c>
      <c r="AR32" s="9">
        <v>13.195</v>
      </c>
      <c r="AS32" s="9">
        <v>7.0419999999999998</v>
      </c>
      <c r="AT32" s="9">
        <v>6.1529999999999996</v>
      </c>
      <c r="AU32" s="9">
        <v>6.4409999999999998</v>
      </c>
      <c r="AV32" s="9">
        <v>4.5090000000000003</v>
      </c>
      <c r="AW32" s="9">
        <v>1.9319999999999999</v>
      </c>
      <c r="AX32" s="9">
        <v>6.7530000000000001</v>
      </c>
      <c r="AY32" s="9">
        <v>2.5329999999999999</v>
      </c>
      <c r="AZ32" s="9">
        <v>4.22</v>
      </c>
      <c r="BA32" s="9">
        <v>7.1020000000000003</v>
      </c>
      <c r="BB32" s="9">
        <v>5.0979999999999999</v>
      </c>
      <c r="BC32" s="9">
        <v>2.004</v>
      </c>
      <c r="BD32" s="9">
        <v>7.2629999999999999</v>
      </c>
      <c r="BE32" s="9">
        <v>2.6680000000000001</v>
      </c>
      <c r="BF32" s="9">
        <v>4.5949999999999998</v>
      </c>
      <c r="BG32" s="9">
        <v>7.55</v>
      </c>
      <c r="BH32" s="9">
        <v>3.2570000000000001</v>
      </c>
      <c r="BI32" s="9">
        <v>4.2930000000000001</v>
      </c>
      <c r="BJ32" s="9">
        <v>217.18700000000001</v>
      </c>
      <c r="BK32" s="9">
        <v>109.85</v>
      </c>
      <c r="BL32" s="9">
        <v>107.337</v>
      </c>
      <c r="BM32" s="9">
        <v>157.97200000000001</v>
      </c>
      <c r="BN32" s="9">
        <v>89.814999999999998</v>
      </c>
      <c r="BO32" s="9">
        <v>68.156000000000006</v>
      </c>
      <c r="BP32" s="9">
        <v>59.215000000000003</v>
      </c>
      <c r="BQ32" s="9">
        <v>20.033999999999999</v>
      </c>
      <c r="BR32" s="9">
        <v>39.180999999999997</v>
      </c>
      <c r="BS32" s="9">
        <v>24.606999999999999</v>
      </c>
      <c r="BT32" s="9">
        <v>12.377000000000001</v>
      </c>
      <c r="BU32" s="9">
        <v>12.23</v>
      </c>
      <c r="BV32" s="9">
        <v>3.7450000000000001</v>
      </c>
      <c r="BW32" s="9">
        <v>1.786</v>
      </c>
      <c r="BX32" s="9">
        <v>1.9590000000000001</v>
      </c>
      <c r="BY32" s="9">
        <v>1.573</v>
      </c>
      <c r="BZ32" s="9">
        <v>1.417</v>
      </c>
      <c r="CA32" s="9">
        <v>0.155</v>
      </c>
      <c r="CB32" s="9">
        <v>1.2669999999999999</v>
      </c>
      <c r="CC32" s="9">
        <v>1.1120000000000001</v>
      </c>
      <c r="CD32" s="9">
        <v>0.155</v>
      </c>
      <c r="CE32" s="9">
        <v>0.30499999999999999</v>
      </c>
      <c r="CF32" s="9">
        <v>0.30499999999999999</v>
      </c>
      <c r="CG32" s="9">
        <v>0</v>
      </c>
      <c r="CH32" s="9">
        <v>2.173</v>
      </c>
      <c r="CI32" s="9">
        <v>0.36899999999999999</v>
      </c>
      <c r="CJ32" s="9">
        <v>1.804</v>
      </c>
      <c r="CK32" s="9">
        <v>22.382000000000001</v>
      </c>
      <c r="CL32" s="9">
        <v>11.305999999999999</v>
      </c>
      <c r="CM32" s="9">
        <v>11.076000000000001</v>
      </c>
      <c r="CN32" s="9">
        <v>10.348000000000001</v>
      </c>
      <c r="CO32" s="9">
        <v>7.5030000000000001</v>
      </c>
      <c r="CP32" s="9">
        <v>2.8439999999999999</v>
      </c>
      <c r="CQ32" s="9">
        <v>12.034000000000001</v>
      </c>
      <c r="CR32" s="9">
        <v>3.802</v>
      </c>
      <c r="CS32" s="9">
        <v>8.2319999999999993</v>
      </c>
      <c r="CT32" s="9">
        <v>11.302</v>
      </c>
      <c r="CU32" s="9">
        <v>8.3030000000000008</v>
      </c>
      <c r="CV32" s="9">
        <v>2.9990000000000001</v>
      </c>
      <c r="CW32" s="9">
        <v>13.305</v>
      </c>
      <c r="CX32" s="9">
        <v>4.0739999999999998</v>
      </c>
      <c r="CY32" s="9">
        <v>9.2309999999999999</v>
      </c>
      <c r="CZ32" s="9">
        <v>13.302</v>
      </c>
      <c r="DA32" s="9">
        <v>4.9139999999999997</v>
      </c>
      <c r="DB32" s="9">
        <v>8.3870000000000005</v>
      </c>
    </row>
    <row r="33" spans="1:106">
      <c r="A33" s="10">
        <v>42491</v>
      </c>
      <c r="B33" s="9">
        <v>10.616</v>
      </c>
      <c r="C33" s="9">
        <v>8.0510000000000002</v>
      </c>
      <c r="D33" s="9">
        <v>2.5649999999999999</v>
      </c>
      <c r="E33" s="9">
        <v>22.052</v>
      </c>
      <c r="F33" s="9">
        <v>7.8879999999999999</v>
      </c>
      <c r="G33" s="9">
        <v>14.164</v>
      </c>
      <c r="H33" s="9">
        <v>12.057</v>
      </c>
      <c r="I33" s="9">
        <v>9.2289999999999992</v>
      </c>
      <c r="J33" s="9">
        <v>2.8279999999999998</v>
      </c>
      <c r="K33" s="9">
        <v>25.417000000000002</v>
      </c>
      <c r="L33" s="9">
        <v>9.2550000000000008</v>
      </c>
      <c r="M33" s="9">
        <v>16.161999999999999</v>
      </c>
      <c r="N33" s="9">
        <v>23.170999999999999</v>
      </c>
      <c r="O33" s="9">
        <v>8.5950000000000006</v>
      </c>
      <c r="P33" s="9">
        <v>14.576000000000001</v>
      </c>
      <c r="Q33" s="9">
        <v>137.48099999999999</v>
      </c>
      <c r="R33" s="9">
        <v>72.706000000000003</v>
      </c>
      <c r="S33" s="9">
        <v>64.775000000000006</v>
      </c>
      <c r="T33" s="9">
        <v>109.139</v>
      </c>
      <c r="U33" s="9">
        <v>63.292999999999999</v>
      </c>
      <c r="V33" s="9">
        <v>45.845999999999997</v>
      </c>
      <c r="W33" s="9">
        <v>28.343</v>
      </c>
      <c r="X33" s="9">
        <v>9.4130000000000003</v>
      </c>
      <c r="Y33" s="9">
        <v>18.928999999999998</v>
      </c>
      <c r="Z33" s="9">
        <v>16.388000000000002</v>
      </c>
      <c r="AA33" s="9">
        <v>9.5640000000000001</v>
      </c>
      <c r="AB33" s="9">
        <v>6.8239999999999998</v>
      </c>
      <c r="AC33" s="9">
        <v>1.327</v>
      </c>
      <c r="AD33" s="9">
        <v>0.89700000000000002</v>
      </c>
      <c r="AE33" s="9">
        <v>0.43</v>
      </c>
      <c r="AF33" s="9">
        <v>0.92800000000000005</v>
      </c>
      <c r="AG33" s="9">
        <v>0.72</v>
      </c>
      <c r="AH33" s="9">
        <v>0.20799999999999999</v>
      </c>
      <c r="AI33" s="9">
        <v>0.503</v>
      </c>
      <c r="AJ33" s="9">
        <v>0.29399999999999998</v>
      </c>
      <c r="AK33" s="9">
        <v>0.20799999999999999</v>
      </c>
      <c r="AL33" s="9">
        <v>0.42599999999999999</v>
      </c>
      <c r="AM33" s="9">
        <v>0.42599999999999999</v>
      </c>
      <c r="AN33" s="9">
        <v>0</v>
      </c>
      <c r="AO33" s="9">
        <v>0.39900000000000002</v>
      </c>
      <c r="AP33" s="9">
        <v>0.17699999999999999</v>
      </c>
      <c r="AQ33" s="9">
        <v>0.222</v>
      </c>
      <c r="AR33" s="9">
        <v>15.343</v>
      </c>
      <c r="AS33" s="9">
        <v>8.7409999999999997</v>
      </c>
      <c r="AT33" s="9">
        <v>6.6020000000000003</v>
      </c>
      <c r="AU33" s="9">
        <v>8.7029999999999994</v>
      </c>
      <c r="AV33" s="9">
        <v>5.98</v>
      </c>
      <c r="AW33" s="9">
        <v>2.7229999999999999</v>
      </c>
      <c r="AX33" s="9">
        <v>6.64</v>
      </c>
      <c r="AY33" s="9">
        <v>2.7610000000000001</v>
      </c>
      <c r="AZ33" s="9">
        <v>3.879</v>
      </c>
      <c r="BA33" s="9">
        <v>9.5709999999999997</v>
      </c>
      <c r="BB33" s="9">
        <v>6.7</v>
      </c>
      <c r="BC33" s="9">
        <v>2.871</v>
      </c>
      <c r="BD33" s="9">
        <v>6.8170000000000002</v>
      </c>
      <c r="BE33" s="9">
        <v>2.8639999999999999</v>
      </c>
      <c r="BF33" s="9">
        <v>3.9529999999999998</v>
      </c>
      <c r="BG33" s="9">
        <v>7.1420000000000003</v>
      </c>
      <c r="BH33" s="9">
        <v>3.0550000000000002</v>
      </c>
      <c r="BI33" s="9">
        <v>4.0869999999999997</v>
      </c>
      <c r="BJ33" s="9">
        <v>218.48500000000001</v>
      </c>
      <c r="BK33" s="9">
        <v>110.925</v>
      </c>
      <c r="BL33" s="9">
        <v>107.56100000000001</v>
      </c>
      <c r="BM33" s="9">
        <v>158.571</v>
      </c>
      <c r="BN33" s="9">
        <v>90.86</v>
      </c>
      <c r="BO33" s="9">
        <v>67.710999999999999</v>
      </c>
      <c r="BP33" s="9">
        <v>59.914000000000001</v>
      </c>
      <c r="BQ33" s="9">
        <v>20.065000000000001</v>
      </c>
      <c r="BR33" s="9">
        <v>39.848999999999997</v>
      </c>
      <c r="BS33" s="9">
        <v>25.666</v>
      </c>
      <c r="BT33" s="9">
        <v>14.02</v>
      </c>
      <c r="BU33" s="9">
        <v>11.647</v>
      </c>
      <c r="BV33" s="9">
        <v>4.7089999999999996</v>
      </c>
      <c r="BW33" s="9">
        <v>2.4289999999999998</v>
      </c>
      <c r="BX33" s="9">
        <v>2.2799999999999998</v>
      </c>
      <c r="BY33" s="9">
        <v>1.3859999999999999</v>
      </c>
      <c r="BZ33" s="9">
        <v>0.85699999999999998</v>
      </c>
      <c r="CA33" s="9">
        <v>0.53</v>
      </c>
      <c r="CB33" s="9">
        <v>0.68700000000000006</v>
      </c>
      <c r="CC33" s="9">
        <v>0.157</v>
      </c>
      <c r="CD33" s="9">
        <v>0.53</v>
      </c>
      <c r="CE33" s="9">
        <v>0.7</v>
      </c>
      <c r="CF33" s="9">
        <v>0.7</v>
      </c>
      <c r="CG33" s="9">
        <v>0</v>
      </c>
      <c r="CH33" s="9">
        <v>3.3220000000000001</v>
      </c>
      <c r="CI33" s="9">
        <v>1.573</v>
      </c>
      <c r="CJ33" s="9">
        <v>1.75</v>
      </c>
      <c r="CK33" s="9">
        <v>22.978000000000002</v>
      </c>
      <c r="CL33" s="9">
        <v>12.542</v>
      </c>
      <c r="CM33" s="9">
        <v>10.435</v>
      </c>
      <c r="CN33" s="9">
        <v>9.7850000000000001</v>
      </c>
      <c r="CO33" s="9">
        <v>7.0380000000000003</v>
      </c>
      <c r="CP33" s="9">
        <v>2.7469999999999999</v>
      </c>
      <c r="CQ33" s="9">
        <v>13.193</v>
      </c>
      <c r="CR33" s="9">
        <v>5.5039999999999996</v>
      </c>
      <c r="CS33" s="9">
        <v>7.6890000000000001</v>
      </c>
      <c r="CT33" s="9">
        <v>10.962999999999999</v>
      </c>
      <c r="CU33" s="9">
        <v>7.8949999999999996</v>
      </c>
      <c r="CV33" s="9">
        <v>3.0680000000000001</v>
      </c>
      <c r="CW33" s="9">
        <v>14.704000000000001</v>
      </c>
      <c r="CX33" s="9">
        <v>6.125</v>
      </c>
      <c r="CY33" s="9">
        <v>8.5790000000000006</v>
      </c>
      <c r="CZ33" s="9">
        <v>13.879</v>
      </c>
      <c r="DA33" s="9">
        <v>5.6609999999999996</v>
      </c>
      <c r="DB33" s="9">
        <v>8.2189999999999994</v>
      </c>
    </row>
    <row r="34" spans="1:106">
      <c r="A34" s="10">
        <v>42522</v>
      </c>
      <c r="B34" s="9">
        <v>11.497</v>
      </c>
      <c r="C34" s="9">
        <v>9.4480000000000004</v>
      </c>
      <c r="D34" s="9">
        <v>2.0499999999999998</v>
      </c>
      <c r="E34" s="9">
        <v>23.792999999999999</v>
      </c>
      <c r="F34" s="9">
        <v>8.3350000000000009</v>
      </c>
      <c r="G34" s="9">
        <v>15.458</v>
      </c>
      <c r="H34" s="9">
        <v>13.622</v>
      </c>
      <c r="I34" s="9">
        <v>11.138999999999999</v>
      </c>
      <c r="J34" s="9">
        <v>2.484</v>
      </c>
      <c r="K34" s="9">
        <v>26.035</v>
      </c>
      <c r="L34" s="9">
        <v>9.5619999999999994</v>
      </c>
      <c r="M34" s="9">
        <v>16.472999999999999</v>
      </c>
      <c r="N34" s="9">
        <v>25.155000000000001</v>
      </c>
      <c r="O34" s="9">
        <v>9.1259999999999994</v>
      </c>
      <c r="P34" s="9">
        <v>16.03</v>
      </c>
      <c r="Q34" s="9">
        <v>137.00800000000001</v>
      </c>
      <c r="R34" s="9">
        <v>73.644999999999996</v>
      </c>
      <c r="S34" s="9">
        <v>63.363</v>
      </c>
      <c r="T34" s="9">
        <v>111.301</v>
      </c>
      <c r="U34" s="9">
        <v>65.400000000000006</v>
      </c>
      <c r="V34" s="9">
        <v>45.901000000000003</v>
      </c>
      <c r="W34" s="9">
        <v>25.707000000000001</v>
      </c>
      <c r="X34" s="9">
        <v>8.2449999999999992</v>
      </c>
      <c r="Y34" s="9">
        <v>17.462</v>
      </c>
      <c r="Z34" s="9">
        <v>14.968999999999999</v>
      </c>
      <c r="AA34" s="9">
        <v>8.91</v>
      </c>
      <c r="AB34" s="9">
        <v>6.0590000000000002</v>
      </c>
      <c r="AC34" s="9">
        <v>1.869</v>
      </c>
      <c r="AD34" s="9">
        <v>1.444</v>
      </c>
      <c r="AE34" s="9">
        <v>0.42499999999999999</v>
      </c>
      <c r="AF34" s="9">
        <v>1.157</v>
      </c>
      <c r="AG34" s="9">
        <v>1.018</v>
      </c>
      <c r="AH34" s="9">
        <v>0.13900000000000001</v>
      </c>
      <c r="AI34" s="9">
        <v>0.68</v>
      </c>
      <c r="AJ34" s="9">
        <v>0.54100000000000004</v>
      </c>
      <c r="AK34" s="9">
        <v>0.13900000000000001</v>
      </c>
      <c r="AL34" s="9">
        <v>0.47699999999999998</v>
      </c>
      <c r="AM34" s="9">
        <v>0.47699999999999998</v>
      </c>
      <c r="AN34" s="9">
        <v>0</v>
      </c>
      <c r="AO34" s="9">
        <v>0.71199999999999997</v>
      </c>
      <c r="AP34" s="9">
        <v>0.42499999999999999</v>
      </c>
      <c r="AQ34" s="9">
        <v>0.28599999999999998</v>
      </c>
      <c r="AR34" s="9">
        <v>13.827</v>
      </c>
      <c r="AS34" s="9">
        <v>8.1170000000000009</v>
      </c>
      <c r="AT34" s="9">
        <v>5.71</v>
      </c>
      <c r="AU34" s="9">
        <v>7.5309999999999997</v>
      </c>
      <c r="AV34" s="9">
        <v>5.71</v>
      </c>
      <c r="AW34" s="9">
        <v>1.821</v>
      </c>
      <c r="AX34" s="9">
        <v>6.2960000000000003</v>
      </c>
      <c r="AY34" s="9">
        <v>2.407</v>
      </c>
      <c r="AZ34" s="9">
        <v>3.8889999999999998</v>
      </c>
      <c r="BA34" s="9">
        <v>8.4629999999999992</v>
      </c>
      <c r="BB34" s="9">
        <v>6.5030000000000001</v>
      </c>
      <c r="BC34" s="9">
        <v>1.9590000000000001</v>
      </c>
      <c r="BD34" s="9">
        <v>6.5060000000000002</v>
      </c>
      <c r="BE34" s="9">
        <v>2.407</v>
      </c>
      <c r="BF34" s="9">
        <v>4.0990000000000002</v>
      </c>
      <c r="BG34" s="9">
        <v>6.976</v>
      </c>
      <c r="BH34" s="9">
        <v>2.9489999999999998</v>
      </c>
      <c r="BI34" s="9">
        <v>4.0279999999999996</v>
      </c>
      <c r="BJ34" s="9">
        <v>219.13399999999999</v>
      </c>
      <c r="BK34" s="9">
        <v>111.044</v>
      </c>
      <c r="BL34" s="9">
        <v>108.09099999999999</v>
      </c>
      <c r="BM34" s="9">
        <v>160.471</v>
      </c>
      <c r="BN34" s="9">
        <v>91.421999999999997</v>
      </c>
      <c r="BO34" s="9">
        <v>69.049000000000007</v>
      </c>
      <c r="BP34" s="9">
        <v>58.662999999999997</v>
      </c>
      <c r="BQ34" s="9">
        <v>19.622</v>
      </c>
      <c r="BR34" s="9">
        <v>39.040999999999997</v>
      </c>
      <c r="BS34" s="9">
        <v>23.024999999999999</v>
      </c>
      <c r="BT34" s="9">
        <v>12.587999999999999</v>
      </c>
      <c r="BU34" s="9">
        <v>10.436999999999999</v>
      </c>
      <c r="BV34" s="9">
        <v>4.3949999999999996</v>
      </c>
      <c r="BW34" s="9">
        <v>2.427</v>
      </c>
      <c r="BX34" s="9">
        <v>1.968</v>
      </c>
      <c r="BY34" s="9">
        <v>1.7669999999999999</v>
      </c>
      <c r="BZ34" s="9">
        <v>1.073</v>
      </c>
      <c r="CA34" s="9">
        <v>0.69399999999999995</v>
      </c>
      <c r="CB34" s="9">
        <v>0.58099999999999996</v>
      </c>
      <c r="CC34" s="9">
        <v>0.58099999999999996</v>
      </c>
      <c r="CD34" s="9">
        <v>0</v>
      </c>
      <c r="CE34" s="9">
        <v>1.1859999999999999</v>
      </c>
      <c r="CF34" s="9">
        <v>0.49199999999999999</v>
      </c>
      <c r="CG34" s="9">
        <v>0.69399999999999995</v>
      </c>
      <c r="CH34" s="9">
        <v>2.6280000000000001</v>
      </c>
      <c r="CI34" s="9">
        <v>1.3540000000000001</v>
      </c>
      <c r="CJ34" s="9">
        <v>1.274</v>
      </c>
      <c r="CK34" s="9">
        <v>20.094000000000001</v>
      </c>
      <c r="CL34" s="9">
        <v>11.090999999999999</v>
      </c>
      <c r="CM34" s="9">
        <v>9.0020000000000007</v>
      </c>
      <c r="CN34" s="9">
        <v>7.6349999999999998</v>
      </c>
      <c r="CO34" s="9">
        <v>5.9560000000000004</v>
      </c>
      <c r="CP34" s="9">
        <v>1.68</v>
      </c>
      <c r="CQ34" s="9">
        <v>12.458</v>
      </c>
      <c r="CR34" s="9">
        <v>5.1349999999999998</v>
      </c>
      <c r="CS34" s="9">
        <v>7.3230000000000004</v>
      </c>
      <c r="CT34" s="9">
        <v>9.1690000000000005</v>
      </c>
      <c r="CU34" s="9">
        <v>7.0289999999999999</v>
      </c>
      <c r="CV34" s="9">
        <v>2.141</v>
      </c>
      <c r="CW34" s="9">
        <v>13.855</v>
      </c>
      <c r="CX34" s="9">
        <v>5.5590000000000002</v>
      </c>
      <c r="CY34" s="9">
        <v>8.2959999999999994</v>
      </c>
      <c r="CZ34" s="9">
        <v>13.04</v>
      </c>
      <c r="DA34" s="9">
        <v>5.7169999999999996</v>
      </c>
      <c r="DB34" s="9">
        <v>7.3230000000000004</v>
      </c>
    </row>
    <row r="35" spans="1:106">
      <c r="A35" s="10">
        <v>42552</v>
      </c>
      <c r="B35" s="9">
        <v>12.815</v>
      </c>
      <c r="C35" s="9">
        <v>10.010999999999999</v>
      </c>
      <c r="D35" s="9">
        <v>2.8039999999999998</v>
      </c>
      <c r="E35" s="9">
        <v>22.234999999999999</v>
      </c>
      <c r="F35" s="9">
        <v>7.1829999999999998</v>
      </c>
      <c r="G35" s="9">
        <v>15.052</v>
      </c>
      <c r="H35" s="9">
        <v>15.981999999999999</v>
      </c>
      <c r="I35" s="9">
        <v>12.34</v>
      </c>
      <c r="J35" s="9">
        <v>3.641</v>
      </c>
      <c r="K35" s="9">
        <v>25.622</v>
      </c>
      <c r="L35" s="9">
        <v>8.4779999999999998</v>
      </c>
      <c r="M35" s="9">
        <v>17.143999999999998</v>
      </c>
      <c r="N35" s="9">
        <v>23.722999999999999</v>
      </c>
      <c r="O35" s="9">
        <v>8.2949999999999999</v>
      </c>
      <c r="P35" s="9">
        <v>15.428000000000001</v>
      </c>
      <c r="Q35" s="9">
        <v>135.85499999999999</v>
      </c>
      <c r="R35" s="9">
        <v>73.391000000000005</v>
      </c>
      <c r="S35" s="9">
        <v>62.463000000000001</v>
      </c>
      <c r="T35" s="9">
        <v>109.794</v>
      </c>
      <c r="U35" s="9">
        <v>64.438999999999993</v>
      </c>
      <c r="V35" s="9">
        <v>45.354999999999997</v>
      </c>
      <c r="W35" s="9">
        <v>26.06</v>
      </c>
      <c r="X35" s="9">
        <v>8.952</v>
      </c>
      <c r="Y35" s="9">
        <v>17.108000000000001</v>
      </c>
      <c r="Z35" s="9">
        <v>13.398999999999999</v>
      </c>
      <c r="AA35" s="9">
        <v>7.8559999999999999</v>
      </c>
      <c r="AB35" s="9">
        <v>5.5430000000000001</v>
      </c>
      <c r="AC35" s="9">
        <v>2.077</v>
      </c>
      <c r="AD35" s="9">
        <v>1.597</v>
      </c>
      <c r="AE35" s="9">
        <v>0.48</v>
      </c>
      <c r="AF35" s="9">
        <v>1.278</v>
      </c>
      <c r="AG35" s="9">
        <v>1.0980000000000001</v>
      </c>
      <c r="AH35" s="9">
        <v>0.17899999999999999</v>
      </c>
      <c r="AI35" s="9">
        <v>0.624</v>
      </c>
      <c r="AJ35" s="9">
        <v>0.624</v>
      </c>
      <c r="AK35" s="9">
        <v>0</v>
      </c>
      <c r="AL35" s="9">
        <v>0.65400000000000003</v>
      </c>
      <c r="AM35" s="9">
        <v>0.47499999999999998</v>
      </c>
      <c r="AN35" s="9">
        <v>0.17899999999999999</v>
      </c>
      <c r="AO35" s="9">
        <v>0.79900000000000004</v>
      </c>
      <c r="AP35" s="9">
        <v>0.499</v>
      </c>
      <c r="AQ35" s="9">
        <v>0.30099999999999999</v>
      </c>
      <c r="AR35" s="9">
        <v>11.984</v>
      </c>
      <c r="AS35" s="9">
        <v>6.8529999999999998</v>
      </c>
      <c r="AT35" s="9">
        <v>5.13</v>
      </c>
      <c r="AU35" s="9">
        <v>5.6689999999999996</v>
      </c>
      <c r="AV35" s="9">
        <v>3.8740000000000001</v>
      </c>
      <c r="AW35" s="9">
        <v>1.7949999999999999</v>
      </c>
      <c r="AX35" s="9">
        <v>6.3150000000000004</v>
      </c>
      <c r="AY35" s="9">
        <v>2.9790000000000001</v>
      </c>
      <c r="AZ35" s="9">
        <v>3.3359999999999999</v>
      </c>
      <c r="BA35" s="9">
        <v>6.6619999999999999</v>
      </c>
      <c r="BB35" s="9">
        <v>4.6879999999999997</v>
      </c>
      <c r="BC35" s="9">
        <v>1.974</v>
      </c>
      <c r="BD35" s="9">
        <v>6.7370000000000001</v>
      </c>
      <c r="BE35" s="9">
        <v>3.1680000000000001</v>
      </c>
      <c r="BF35" s="9">
        <v>3.569</v>
      </c>
      <c r="BG35" s="9">
        <v>6.9390000000000001</v>
      </c>
      <c r="BH35" s="9">
        <v>3.6030000000000002</v>
      </c>
      <c r="BI35" s="9">
        <v>3.3359999999999999</v>
      </c>
      <c r="BJ35" s="9">
        <v>219.96600000000001</v>
      </c>
      <c r="BK35" s="9">
        <v>111.53</v>
      </c>
      <c r="BL35" s="9">
        <v>108.435</v>
      </c>
      <c r="BM35" s="9">
        <v>164.79599999999999</v>
      </c>
      <c r="BN35" s="9">
        <v>92.332999999999998</v>
      </c>
      <c r="BO35" s="9">
        <v>72.462999999999994</v>
      </c>
      <c r="BP35" s="9">
        <v>55.17</v>
      </c>
      <c r="BQ35" s="9">
        <v>19.196999999999999</v>
      </c>
      <c r="BR35" s="9">
        <v>35.972999999999999</v>
      </c>
      <c r="BS35" s="9">
        <v>26.952000000000002</v>
      </c>
      <c r="BT35" s="9">
        <v>14.855</v>
      </c>
      <c r="BU35" s="9">
        <v>12.097</v>
      </c>
      <c r="BV35" s="9">
        <v>4.6950000000000003</v>
      </c>
      <c r="BW35" s="9">
        <v>3.165</v>
      </c>
      <c r="BX35" s="9">
        <v>1.53</v>
      </c>
      <c r="BY35" s="9">
        <v>1.3109999999999999</v>
      </c>
      <c r="BZ35" s="9">
        <v>0.52200000000000002</v>
      </c>
      <c r="CA35" s="9">
        <v>0.78900000000000003</v>
      </c>
      <c r="CB35" s="9">
        <v>0.17199999999999999</v>
      </c>
      <c r="CC35" s="9">
        <v>0.17199999999999999</v>
      </c>
      <c r="CD35" s="9">
        <v>0</v>
      </c>
      <c r="CE35" s="9">
        <v>1.139</v>
      </c>
      <c r="CF35" s="9">
        <v>0.35</v>
      </c>
      <c r="CG35" s="9">
        <v>0.78900000000000003</v>
      </c>
      <c r="CH35" s="9">
        <v>3.3839999999999999</v>
      </c>
      <c r="CI35" s="9">
        <v>2.6429999999999998</v>
      </c>
      <c r="CJ35" s="9">
        <v>0.74099999999999999</v>
      </c>
      <c r="CK35" s="9">
        <v>23.594999999999999</v>
      </c>
      <c r="CL35" s="9">
        <v>12.856999999999999</v>
      </c>
      <c r="CM35" s="9">
        <v>10.738</v>
      </c>
      <c r="CN35" s="9">
        <v>11.352</v>
      </c>
      <c r="CO35" s="9">
        <v>7.5579999999999998</v>
      </c>
      <c r="CP35" s="9">
        <v>3.7949999999999999</v>
      </c>
      <c r="CQ35" s="9">
        <v>12.242000000000001</v>
      </c>
      <c r="CR35" s="9">
        <v>5.2990000000000004</v>
      </c>
      <c r="CS35" s="9">
        <v>6.9429999999999996</v>
      </c>
      <c r="CT35" s="9">
        <v>12.492000000000001</v>
      </c>
      <c r="CU35" s="9">
        <v>7.9080000000000004</v>
      </c>
      <c r="CV35" s="9">
        <v>4.5839999999999996</v>
      </c>
      <c r="CW35" s="9">
        <v>14.46</v>
      </c>
      <c r="CX35" s="9">
        <v>6.9470000000000001</v>
      </c>
      <c r="CY35" s="9">
        <v>7.5140000000000002</v>
      </c>
      <c r="CZ35" s="9">
        <v>12.414</v>
      </c>
      <c r="DA35" s="9">
        <v>5.4710000000000001</v>
      </c>
      <c r="DB35" s="9">
        <v>6.9429999999999996</v>
      </c>
    </row>
    <row r="36" spans="1:106">
      <c r="A36" s="10">
        <v>42583</v>
      </c>
      <c r="B36" s="9">
        <v>12.683</v>
      </c>
      <c r="C36" s="9">
        <v>9.4390000000000001</v>
      </c>
      <c r="D36" s="9">
        <v>3.2429999999999999</v>
      </c>
      <c r="E36" s="9">
        <v>23.859000000000002</v>
      </c>
      <c r="F36" s="9">
        <v>7.7850000000000001</v>
      </c>
      <c r="G36" s="9">
        <v>16.074000000000002</v>
      </c>
      <c r="H36" s="9">
        <v>14.776</v>
      </c>
      <c r="I36" s="9">
        <v>10.991</v>
      </c>
      <c r="J36" s="9">
        <v>3.7850000000000001</v>
      </c>
      <c r="K36" s="9">
        <v>26.445</v>
      </c>
      <c r="L36" s="9">
        <v>8.9760000000000009</v>
      </c>
      <c r="M36" s="9">
        <v>17.47</v>
      </c>
      <c r="N36" s="9">
        <v>24.765999999999998</v>
      </c>
      <c r="O36" s="9">
        <v>8.359</v>
      </c>
      <c r="P36" s="9">
        <v>16.405999999999999</v>
      </c>
      <c r="Q36" s="9">
        <v>133.6</v>
      </c>
      <c r="R36" s="9">
        <v>71.861000000000004</v>
      </c>
      <c r="S36" s="9">
        <v>61.738999999999997</v>
      </c>
      <c r="T36" s="9">
        <v>106.377</v>
      </c>
      <c r="U36" s="9">
        <v>62.055999999999997</v>
      </c>
      <c r="V36" s="9">
        <v>44.320999999999998</v>
      </c>
      <c r="W36" s="9">
        <v>27.222999999999999</v>
      </c>
      <c r="X36" s="9">
        <v>9.8049999999999997</v>
      </c>
      <c r="Y36" s="9">
        <v>17.417999999999999</v>
      </c>
      <c r="Z36" s="9">
        <v>14.218</v>
      </c>
      <c r="AA36" s="9">
        <v>8.27</v>
      </c>
      <c r="AB36" s="9">
        <v>5.9489999999999998</v>
      </c>
      <c r="AC36" s="9">
        <v>2.3919999999999999</v>
      </c>
      <c r="AD36" s="9">
        <v>1.7110000000000001</v>
      </c>
      <c r="AE36" s="9">
        <v>0.68100000000000005</v>
      </c>
      <c r="AF36" s="9">
        <v>0.94599999999999995</v>
      </c>
      <c r="AG36" s="9">
        <v>0.84699999999999998</v>
      </c>
      <c r="AH36" s="9">
        <v>9.9000000000000005E-2</v>
      </c>
      <c r="AI36" s="9">
        <v>0.41499999999999998</v>
      </c>
      <c r="AJ36" s="9">
        <v>0.41499999999999998</v>
      </c>
      <c r="AK36" s="9">
        <v>0</v>
      </c>
      <c r="AL36" s="9">
        <v>0.53100000000000003</v>
      </c>
      <c r="AM36" s="9">
        <v>0.432</v>
      </c>
      <c r="AN36" s="9">
        <v>9.9000000000000005E-2</v>
      </c>
      <c r="AO36" s="9">
        <v>1.446</v>
      </c>
      <c r="AP36" s="9">
        <v>0.86399999999999999</v>
      </c>
      <c r="AQ36" s="9">
        <v>0.58199999999999996</v>
      </c>
      <c r="AR36" s="9">
        <v>12.891999999999999</v>
      </c>
      <c r="AS36" s="9">
        <v>7.2229999999999999</v>
      </c>
      <c r="AT36" s="9">
        <v>5.6689999999999996</v>
      </c>
      <c r="AU36" s="9">
        <v>6.6130000000000004</v>
      </c>
      <c r="AV36" s="9">
        <v>4.4850000000000003</v>
      </c>
      <c r="AW36" s="9">
        <v>2.1280000000000001</v>
      </c>
      <c r="AX36" s="9">
        <v>6.28</v>
      </c>
      <c r="AY36" s="9">
        <v>2.7389999999999999</v>
      </c>
      <c r="AZ36" s="9">
        <v>3.5409999999999999</v>
      </c>
      <c r="BA36" s="9">
        <v>7.3879999999999999</v>
      </c>
      <c r="BB36" s="9">
        <v>5.1609999999999996</v>
      </c>
      <c r="BC36" s="9">
        <v>2.2269999999999999</v>
      </c>
      <c r="BD36" s="9">
        <v>6.83</v>
      </c>
      <c r="BE36" s="9">
        <v>3.109</v>
      </c>
      <c r="BF36" s="9">
        <v>3.7210000000000001</v>
      </c>
      <c r="BG36" s="9">
        <v>6.694</v>
      </c>
      <c r="BH36" s="9">
        <v>3.1539999999999999</v>
      </c>
      <c r="BI36" s="9">
        <v>3.5409999999999999</v>
      </c>
      <c r="BJ36" s="9">
        <v>219.91200000000001</v>
      </c>
      <c r="BK36" s="9">
        <v>112.69499999999999</v>
      </c>
      <c r="BL36" s="9">
        <v>107.217</v>
      </c>
      <c r="BM36" s="9">
        <v>158.86799999999999</v>
      </c>
      <c r="BN36" s="9">
        <v>90.046999999999997</v>
      </c>
      <c r="BO36" s="9">
        <v>68.820999999999998</v>
      </c>
      <c r="BP36" s="9">
        <v>61.043999999999997</v>
      </c>
      <c r="BQ36" s="9">
        <v>22.648</v>
      </c>
      <c r="BR36" s="9">
        <v>38.396000000000001</v>
      </c>
      <c r="BS36" s="9">
        <v>22.405000000000001</v>
      </c>
      <c r="BT36" s="9">
        <v>12.977</v>
      </c>
      <c r="BU36" s="9">
        <v>9.4280000000000008</v>
      </c>
      <c r="BV36" s="9">
        <v>4.3600000000000003</v>
      </c>
      <c r="BW36" s="9">
        <v>2.8079999999999998</v>
      </c>
      <c r="BX36" s="9">
        <v>1.552</v>
      </c>
      <c r="BY36" s="9">
        <v>1.7350000000000001</v>
      </c>
      <c r="BZ36" s="9">
        <v>1.242</v>
      </c>
      <c r="CA36" s="9">
        <v>0.49299999999999999</v>
      </c>
      <c r="CB36" s="9">
        <v>1.0780000000000001</v>
      </c>
      <c r="CC36" s="9">
        <v>0.75800000000000001</v>
      </c>
      <c r="CD36" s="9">
        <v>0.32</v>
      </c>
      <c r="CE36" s="9">
        <v>0.65700000000000003</v>
      </c>
      <c r="CF36" s="9">
        <v>0.48399999999999999</v>
      </c>
      <c r="CG36" s="9">
        <v>0.17299999999999999</v>
      </c>
      <c r="CH36" s="9">
        <v>2.625</v>
      </c>
      <c r="CI36" s="9">
        <v>1.5660000000000001</v>
      </c>
      <c r="CJ36" s="9">
        <v>1.0589999999999999</v>
      </c>
      <c r="CK36" s="9">
        <v>20.178999999999998</v>
      </c>
      <c r="CL36" s="9">
        <v>11.743</v>
      </c>
      <c r="CM36" s="9">
        <v>8.4359999999999999</v>
      </c>
      <c r="CN36" s="9">
        <v>8.7010000000000005</v>
      </c>
      <c r="CO36" s="9">
        <v>6.2969999999999997</v>
      </c>
      <c r="CP36" s="9">
        <v>2.4039999999999999</v>
      </c>
      <c r="CQ36" s="9">
        <v>11.478999999999999</v>
      </c>
      <c r="CR36" s="9">
        <v>5.4459999999999997</v>
      </c>
      <c r="CS36" s="9">
        <v>6.032</v>
      </c>
      <c r="CT36" s="9">
        <v>9.6959999999999997</v>
      </c>
      <c r="CU36" s="9">
        <v>6.7990000000000004</v>
      </c>
      <c r="CV36" s="9">
        <v>2.8969999999999998</v>
      </c>
      <c r="CW36" s="9">
        <v>12.709</v>
      </c>
      <c r="CX36" s="9">
        <v>6.1779999999999999</v>
      </c>
      <c r="CY36" s="9">
        <v>6.5309999999999997</v>
      </c>
      <c r="CZ36" s="9">
        <v>12.557</v>
      </c>
      <c r="DA36" s="9">
        <v>6.2039999999999997</v>
      </c>
      <c r="DB36" s="9">
        <v>6.3529999999999998</v>
      </c>
    </row>
    <row r="37" spans="1:106">
      <c r="A37" s="10">
        <v>42614</v>
      </c>
      <c r="B37" s="9">
        <v>11.252000000000001</v>
      </c>
      <c r="C37" s="9">
        <v>9.125</v>
      </c>
      <c r="D37" s="9">
        <v>2.1269999999999998</v>
      </c>
      <c r="E37" s="9">
        <v>22.404</v>
      </c>
      <c r="F37" s="9">
        <v>8.1120000000000001</v>
      </c>
      <c r="G37" s="9">
        <v>14.292</v>
      </c>
      <c r="H37" s="9">
        <v>13.284000000000001</v>
      </c>
      <c r="I37" s="9">
        <v>10.680999999999999</v>
      </c>
      <c r="J37" s="9">
        <v>2.6030000000000002</v>
      </c>
      <c r="K37" s="9">
        <v>23.969000000000001</v>
      </c>
      <c r="L37" s="9">
        <v>8.81</v>
      </c>
      <c r="M37" s="9">
        <v>15.159000000000001</v>
      </c>
      <c r="N37" s="9">
        <v>23.157</v>
      </c>
      <c r="O37" s="9">
        <v>8.7270000000000003</v>
      </c>
      <c r="P37" s="9">
        <v>14.43</v>
      </c>
      <c r="Q37" s="9">
        <v>137.49</v>
      </c>
      <c r="R37" s="9">
        <v>74.224999999999994</v>
      </c>
      <c r="S37" s="9">
        <v>63.265000000000001</v>
      </c>
      <c r="T37" s="9">
        <v>108.66</v>
      </c>
      <c r="U37" s="9">
        <v>64.22</v>
      </c>
      <c r="V37" s="9">
        <v>44.44</v>
      </c>
      <c r="W37" s="9">
        <v>28.829000000000001</v>
      </c>
      <c r="X37" s="9">
        <v>10.004</v>
      </c>
      <c r="Y37" s="9">
        <v>18.824999999999999</v>
      </c>
      <c r="Z37" s="9">
        <v>12.749000000000001</v>
      </c>
      <c r="AA37" s="9">
        <v>7.7519999999999998</v>
      </c>
      <c r="AB37" s="9">
        <v>4.9969999999999999</v>
      </c>
      <c r="AC37" s="9">
        <v>1.056</v>
      </c>
      <c r="AD37" s="9">
        <v>0.78100000000000003</v>
      </c>
      <c r="AE37" s="9">
        <v>0.27500000000000002</v>
      </c>
      <c r="AF37" s="9">
        <v>0.628</v>
      </c>
      <c r="AG37" s="9">
        <v>0.628</v>
      </c>
      <c r="AH37" s="9">
        <v>0</v>
      </c>
      <c r="AI37" s="9">
        <v>0.36899999999999999</v>
      </c>
      <c r="AJ37" s="9">
        <v>0.36899999999999999</v>
      </c>
      <c r="AK37" s="9">
        <v>0</v>
      </c>
      <c r="AL37" s="9">
        <v>0.25800000000000001</v>
      </c>
      <c r="AM37" s="9">
        <v>0.25800000000000001</v>
      </c>
      <c r="AN37" s="9">
        <v>0</v>
      </c>
      <c r="AO37" s="9">
        <v>0.42799999999999999</v>
      </c>
      <c r="AP37" s="9">
        <v>0.153</v>
      </c>
      <c r="AQ37" s="9">
        <v>0.27500000000000002</v>
      </c>
      <c r="AR37" s="9">
        <v>12.018000000000001</v>
      </c>
      <c r="AS37" s="9">
        <v>7.08</v>
      </c>
      <c r="AT37" s="9">
        <v>4.9379999999999997</v>
      </c>
      <c r="AU37" s="9">
        <v>5.7080000000000002</v>
      </c>
      <c r="AV37" s="9">
        <v>3.8290000000000002</v>
      </c>
      <c r="AW37" s="9">
        <v>1.879</v>
      </c>
      <c r="AX37" s="9">
        <v>6.31</v>
      </c>
      <c r="AY37" s="9">
        <v>3.2509999999999999</v>
      </c>
      <c r="AZ37" s="9">
        <v>3.0590000000000002</v>
      </c>
      <c r="BA37" s="9">
        <v>6.2270000000000003</v>
      </c>
      <c r="BB37" s="9">
        <v>4.3479999999999999</v>
      </c>
      <c r="BC37" s="9">
        <v>1.879</v>
      </c>
      <c r="BD37" s="9">
        <v>6.5220000000000002</v>
      </c>
      <c r="BE37" s="9">
        <v>3.4039999999999999</v>
      </c>
      <c r="BF37" s="9">
        <v>3.1179999999999999</v>
      </c>
      <c r="BG37" s="9">
        <v>6.68</v>
      </c>
      <c r="BH37" s="9">
        <v>3.62</v>
      </c>
      <c r="BI37" s="9">
        <v>3.0590000000000002</v>
      </c>
      <c r="BJ37" s="9">
        <v>217.57599999999999</v>
      </c>
      <c r="BK37" s="9">
        <v>110.76900000000001</v>
      </c>
      <c r="BL37" s="9">
        <v>106.806</v>
      </c>
      <c r="BM37" s="9">
        <v>158.63800000000001</v>
      </c>
      <c r="BN37" s="9">
        <v>92.322000000000003</v>
      </c>
      <c r="BO37" s="9">
        <v>66.316000000000003</v>
      </c>
      <c r="BP37" s="9">
        <v>58.936999999999998</v>
      </c>
      <c r="BQ37" s="9">
        <v>18.446999999999999</v>
      </c>
      <c r="BR37" s="9">
        <v>40.49</v>
      </c>
      <c r="BS37" s="9">
        <v>20.562999999999999</v>
      </c>
      <c r="BT37" s="9">
        <v>11.175000000000001</v>
      </c>
      <c r="BU37" s="9">
        <v>9.3879999999999999</v>
      </c>
      <c r="BV37" s="9">
        <v>5.0439999999999996</v>
      </c>
      <c r="BW37" s="9">
        <v>2.843</v>
      </c>
      <c r="BX37" s="9">
        <v>2.2010000000000001</v>
      </c>
      <c r="BY37" s="9">
        <v>1.2070000000000001</v>
      </c>
      <c r="BZ37" s="9">
        <v>0.80600000000000005</v>
      </c>
      <c r="CA37" s="9">
        <v>0.40100000000000002</v>
      </c>
      <c r="CB37" s="9">
        <v>0.18</v>
      </c>
      <c r="CC37" s="9">
        <v>0.18</v>
      </c>
      <c r="CD37" s="9">
        <v>0</v>
      </c>
      <c r="CE37" s="9">
        <v>1.0269999999999999</v>
      </c>
      <c r="CF37" s="9">
        <v>0.626</v>
      </c>
      <c r="CG37" s="9">
        <v>0.40100000000000002</v>
      </c>
      <c r="CH37" s="9">
        <v>3.8370000000000002</v>
      </c>
      <c r="CI37" s="9">
        <v>2.036</v>
      </c>
      <c r="CJ37" s="9">
        <v>1.8009999999999999</v>
      </c>
      <c r="CK37" s="9">
        <v>17.738</v>
      </c>
      <c r="CL37" s="9">
        <v>9.6620000000000008</v>
      </c>
      <c r="CM37" s="9">
        <v>8.0760000000000005</v>
      </c>
      <c r="CN37" s="9">
        <v>7.1609999999999996</v>
      </c>
      <c r="CO37" s="9">
        <v>5.6509999999999998</v>
      </c>
      <c r="CP37" s="9">
        <v>1.51</v>
      </c>
      <c r="CQ37" s="9">
        <v>10.577</v>
      </c>
      <c r="CR37" s="9">
        <v>4.01</v>
      </c>
      <c r="CS37" s="9">
        <v>6.5670000000000002</v>
      </c>
      <c r="CT37" s="9">
        <v>8.1880000000000006</v>
      </c>
      <c r="CU37" s="9">
        <v>6.2779999999999996</v>
      </c>
      <c r="CV37" s="9">
        <v>1.91</v>
      </c>
      <c r="CW37" s="9">
        <v>12.375</v>
      </c>
      <c r="CX37" s="9">
        <v>4.8970000000000002</v>
      </c>
      <c r="CY37" s="9">
        <v>7.4779999999999998</v>
      </c>
      <c r="CZ37" s="9">
        <v>10.757</v>
      </c>
      <c r="DA37" s="9">
        <v>4.1909999999999998</v>
      </c>
      <c r="DB37" s="9">
        <v>6.5670000000000002</v>
      </c>
    </row>
    <row r="38" spans="1:106">
      <c r="A38" s="10">
        <v>42644</v>
      </c>
      <c r="B38" s="9">
        <v>10.798999999999999</v>
      </c>
      <c r="C38" s="9">
        <v>8.24</v>
      </c>
      <c r="D38" s="9">
        <v>2.5590000000000002</v>
      </c>
      <c r="E38" s="9">
        <v>23.170999999999999</v>
      </c>
      <c r="F38" s="9">
        <v>8.3879999999999999</v>
      </c>
      <c r="G38" s="9">
        <v>14.782999999999999</v>
      </c>
      <c r="H38" s="9">
        <v>12.83</v>
      </c>
      <c r="I38" s="9">
        <v>9.8219999999999992</v>
      </c>
      <c r="J38" s="9">
        <v>3.008</v>
      </c>
      <c r="K38" s="9">
        <v>24.870999999999999</v>
      </c>
      <c r="L38" s="9">
        <v>8.8970000000000002</v>
      </c>
      <c r="M38" s="9">
        <v>15.973000000000001</v>
      </c>
      <c r="N38" s="9">
        <v>24.414999999999999</v>
      </c>
      <c r="O38" s="9">
        <v>9.1310000000000002</v>
      </c>
      <c r="P38" s="9">
        <v>15.284000000000001</v>
      </c>
      <c r="Q38" s="9">
        <v>140.042</v>
      </c>
      <c r="R38" s="9">
        <v>75.137</v>
      </c>
      <c r="S38" s="9">
        <v>64.905000000000001</v>
      </c>
      <c r="T38" s="9">
        <v>112.499</v>
      </c>
      <c r="U38" s="9">
        <v>66.619</v>
      </c>
      <c r="V38" s="9">
        <v>45.88</v>
      </c>
      <c r="W38" s="9">
        <v>27.542999999999999</v>
      </c>
      <c r="X38" s="9">
        <v>8.5180000000000007</v>
      </c>
      <c r="Y38" s="9">
        <v>19.024999999999999</v>
      </c>
      <c r="Z38" s="9">
        <v>12.726000000000001</v>
      </c>
      <c r="AA38" s="9">
        <v>7.5640000000000001</v>
      </c>
      <c r="AB38" s="9">
        <v>5.1609999999999996</v>
      </c>
      <c r="AC38" s="9">
        <v>1.746</v>
      </c>
      <c r="AD38" s="9">
        <v>1.093</v>
      </c>
      <c r="AE38" s="9">
        <v>0.65200000000000002</v>
      </c>
      <c r="AF38" s="9">
        <v>1.0569999999999999</v>
      </c>
      <c r="AG38" s="9">
        <v>0.81100000000000005</v>
      </c>
      <c r="AH38" s="9">
        <v>0.245</v>
      </c>
      <c r="AI38" s="9">
        <v>0.93700000000000006</v>
      </c>
      <c r="AJ38" s="9">
        <v>0.76300000000000001</v>
      </c>
      <c r="AK38" s="9">
        <v>0.17399999999999999</v>
      </c>
      <c r="AL38" s="9">
        <v>0.11899999999999999</v>
      </c>
      <c r="AM38" s="9">
        <v>4.8000000000000001E-2</v>
      </c>
      <c r="AN38" s="9">
        <v>7.0999999999999994E-2</v>
      </c>
      <c r="AO38" s="9">
        <v>0.68899999999999995</v>
      </c>
      <c r="AP38" s="9">
        <v>0.28199999999999997</v>
      </c>
      <c r="AQ38" s="9">
        <v>0.40699999999999997</v>
      </c>
      <c r="AR38" s="9">
        <v>11.196999999999999</v>
      </c>
      <c r="AS38" s="9">
        <v>6.5650000000000004</v>
      </c>
      <c r="AT38" s="9">
        <v>4.6319999999999997</v>
      </c>
      <c r="AU38" s="9">
        <v>5.58</v>
      </c>
      <c r="AV38" s="9">
        <v>3.8650000000000002</v>
      </c>
      <c r="AW38" s="9">
        <v>1.7150000000000001</v>
      </c>
      <c r="AX38" s="9">
        <v>5.617</v>
      </c>
      <c r="AY38" s="9">
        <v>2.7</v>
      </c>
      <c r="AZ38" s="9">
        <v>2.9169999999999998</v>
      </c>
      <c r="BA38" s="9">
        <v>6.6369999999999996</v>
      </c>
      <c r="BB38" s="9">
        <v>4.6760000000000002</v>
      </c>
      <c r="BC38" s="9">
        <v>1.9610000000000001</v>
      </c>
      <c r="BD38" s="9">
        <v>6.0890000000000004</v>
      </c>
      <c r="BE38" s="9">
        <v>2.8879999999999999</v>
      </c>
      <c r="BF38" s="9">
        <v>3.2010000000000001</v>
      </c>
      <c r="BG38" s="9">
        <v>6.5540000000000003</v>
      </c>
      <c r="BH38" s="9">
        <v>3.4630000000000001</v>
      </c>
      <c r="BI38" s="9">
        <v>3.0910000000000002</v>
      </c>
      <c r="BJ38" s="9">
        <v>216.68899999999999</v>
      </c>
      <c r="BK38" s="9">
        <v>110.03</v>
      </c>
      <c r="BL38" s="9">
        <v>106.65900000000001</v>
      </c>
      <c r="BM38" s="9">
        <v>158.08000000000001</v>
      </c>
      <c r="BN38" s="9">
        <v>89.444999999999993</v>
      </c>
      <c r="BO38" s="9">
        <v>68.635000000000005</v>
      </c>
      <c r="BP38" s="9">
        <v>58.607999999999997</v>
      </c>
      <c r="BQ38" s="9">
        <v>20.585000000000001</v>
      </c>
      <c r="BR38" s="9">
        <v>38.023000000000003</v>
      </c>
      <c r="BS38" s="9">
        <v>19.463000000000001</v>
      </c>
      <c r="BT38" s="9">
        <v>10.268000000000001</v>
      </c>
      <c r="BU38" s="9">
        <v>9.1950000000000003</v>
      </c>
      <c r="BV38" s="9">
        <v>3.28</v>
      </c>
      <c r="BW38" s="9">
        <v>1.8120000000000001</v>
      </c>
      <c r="BX38" s="9">
        <v>1.4690000000000001</v>
      </c>
      <c r="BY38" s="9">
        <v>0.65700000000000003</v>
      </c>
      <c r="BZ38" s="9">
        <v>0.29299999999999998</v>
      </c>
      <c r="CA38" s="9">
        <v>0.36499999999999999</v>
      </c>
      <c r="CB38" s="9">
        <v>0.504</v>
      </c>
      <c r="CC38" s="9">
        <v>0.14000000000000001</v>
      </c>
      <c r="CD38" s="9">
        <v>0.36499999999999999</v>
      </c>
      <c r="CE38" s="9">
        <v>0.153</v>
      </c>
      <c r="CF38" s="9">
        <v>0.153</v>
      </c>
      <c r="CG38" s="9">
        <v>0</v>
      </c>
      <c r="CH38" s="9">
        <v>2.6230000000000002</v>
      </c>
      <c r="CI38" s="9">
        <v>1.5189999999999999</v>
      </c>
      <c r="CJ38" s="9">
        <v>1.1040000000000001</v>
      </c>
      <c r="CK38" s="9">
        <v>18.260999999999999</v>
      </c>
      <c r="CL38" s="9">
        <v>9.6120000000000001</v>
      </c>
      <c r="CM38" s="9">
        <v>8.6479999999999997</v>
      </c>
      <c r="CN38" s="9">
        <v>7.5990000000000002</v>
      </c>
      <c r="CO38" s="9">
        <v>5.34</v>
      </c>
      <c r="CP38" s="9">
        <v>2.2589999999999999</v>
      </c>
      <c r="CQ38" s="9">
        <v>10.662000000000001</v>
      </c>
      <c r="CR38" s="9">
        <v>4.2729999999999997</v>
      </c>
      <c r="CS38" s="9">
        <v>6.3890000000000002</v>
      </c>
      <c r="CT38" s="9">
        <v>8.0749999999999993</v>
      </c>
      <c r="CU38" s="9">
        <v>5.633</v>
      </c>
      <c r="CV38" s="9">
        <v>2.4430000000000001</v>
      </c>
      <c r="CW38" s="9">
        <v>11.388</v>
      </c>
      <c r="CX38" s="9">
        <v>4.6360000000000001</v>
      </c>
      <c r="CY38" s="9">
        <v>6.7530000000000001</v>
      </c>
      <c r="CZ38" s="9">
        <v>11.166</v>
      </c>
      <c r="DA38" s="9">
        <v>4.4119999999999999</v>
      </c>
      <c r="DB38" s="9">
        <v>6.7539999999999996</v>
      </c>
    </row>
    <row r="39" spans="1:106">
      <c r="A39" s="10">
        <v>42675</v>
      </c>
      <c r="B39" s="9">
        <v>10.337999999999999</v>
      </c>
      <c r="C39" s="9">
        <v>7.742</v>
      </c>
      <c r="D39" s="9">
        <v>2.5950000000000002</v>
      </c>
      <c r="E39" s="9">
        <v>26.213000000000001</v>
      </c>
      <c r="F39" s="9">
        <v>10.516</v>
      </c>
      <c r="G39" s="9">
        <v>15.696999999999999</v>
      </c>
      <c r="H39" s="9">
        <v>12.26</v>
      </c>
      <c r="I39" s="9">
        <v>9.3249999999999993</v>
      </c>
      <c r="J39" s="9">
        <v>2.9350000000000001</v>
      </c>
      <c r="K39" s="9">
        <v>27.88</v>
      </c>
      <c r="L39" s="9">
        <v>10.984</v>
      </c>
      <c r="M39" s="9">
        <v>16.896000000000001</v>
      </c>
      <c r="N39" s="9">
        <v>27.864000000000001</v>
      </c>
      <c r="O39" s="9">
        <v>11.382999999999999</v>
      </c>
      <c r="P39" s="9">
        <v>16.481000000000002</v>
      </c>
      <c r="Q39" s="9">
        <v>138.41399999999999</v>
      </c>
      <c r="R39" s="9">
        <v>74.540999999999997</v>
      </c>
      <c r="S39" s="9">
        <v>63.872999999999998</v>
      </c>
      <c r="T39" s="9">
        <v>110.6</v>
      </c>
      <c r="U39" s="9">
        <v>65.305999999999997</v>
      </c>
      <c r="V39" s="9">
        <v>45.295000000000002</v>
      </c>
      <c r="W39" s="9">
        <v>27.814</v>
      </c>
      <c r="X39" s="9">
        <v>9.2360000000000007</v>
      </c>
      <c r="Y39" s="9">
        <v>18.577999999999999</v>
      </c>
      <c r="Z39" s="9">
        <v>12.834</v>
      </c>
      <c r="AA39" s="9">
        <v>7.9169999999999998</v>
      </c>
      <c r="AB39" s="9">
        <v>4.9169999999999998</v>
      </c>
      <c r="AC39" s="9">
        <v>1.2</v>
      </c>
      <c r="AD39" s="9">
        <v>0.72399999999999998</v>
      </c>
      <c r="AE39" s="9">
        <v>0.47499999999999998</v>
      </c>
      <c r="AF39" s="9">
        <v>0.73</v>
      </c>
      <c r="AG39" s="9">
        <v>0.56799999999999995</v>
      </c>
      <c r="AH39" s="9">
        <v>0.16200000000000001</v>
      </c>
      <c r="AI39" s="9">
        <v>0.39800000000000002</v>
      </c>
      <c r="AJ39" s="9">
        <v>0.29599999999999999</v>
      </c>
      <c r="AK39" s="9">
        <v>0.10199999999999999</v>
      </c>
      <c r="AL39" s="9">
        <v>0.33200000000000002</v>
      </c>
      <c r="AM39" s="9">
        <v>0.27200000000000002</v>
      </c>
      <c r="AN39" s="9">
        <v>0.06</v>
      </c>
      <c r="AO39" s="9">
        <v>0.47</v>
      </c>
      <c r="AP39" s="9">
        <v>0.156</v>
      </c>
      <c r="AQ39" s="9">
        <v>0.314</v>
      </c>
      <c r="AR39" s="9">
        <v>11.887</v>
      </c>
      <c r="AS39" s="9">
        <v>7.2750000000000004</v>
      </c>
      <c r="AT39" s="9">
        <v>4.6130000000000004</v>
      </c>
      <c r="AU39" s="9">
        <v>5.7140000000000004</v>
      </c>
      <c r="AV39" s="9">
        <v>4.3239999999999998</v>
      </c>
      <c r="AW39" s="9">
        <v>1.39</v>
      </c>
      <c r="AX39" s="9">
        <v>6.173</v>
      </c>
      <c r="AY39" s="9">
        <v>2.95</v>
      </c>
      <c r="AZ39" s="9">
        <v>3.2229999999999999</v>
      </c>
      <c r="BA39" s="9">
        <v>6.26</v>
      </c>
      <c r="BB39" s="9">
        <v>4.8099999999999996</v>
      </c>
      <c r="BC39" s="9">
        <v>1.45</v>
      </c>
      <c r="BD39" s="9">
        <v>6.5750000000000002</v>
      </c>
      <c r="BE39" s="9">
        <v>3.1070000000000002</v>
      </c>
      <c r="BF39" s="9">
        <v>3.468</v>
      </c>
      <c r="BG39" s="9">
        <v>6.5709999999999997</v>
      </c>
      <c r="BH39" s="9">
        <v>3.2469999999999999</v>
      </c>
      <c r="BI39" s="9">
        <v>3.3250000000000002</v>
      </c>
      <c r="BJ39" s="9">
        <v>221.982</v>
      </c>
      <c r="BK39" s="9">
        <v>111.90900000000001</v>
      </c>
      <c r="BL39" s="9">
        <v>110.07299999999999</v>
      </c>
      <c r="BM39" s="9">
        <v>162.16300000000001</v>
      </c>
      <c r="BN39" s="9">
        <v>93.801000000000002</v>
      </c>
      <c r="BO39" s="9">
        <v>68.361999999999995</v>
      </c>
      <c r="BP39" s="9">
        <v>59.819000000000003</v>
      </c>
      <c r="BQ39" s="9">
        <v>18.108000000000001</v>
      </c>
      <c r="BR39" s="9">
        <v>41.710999999999999</v>
      </c>
      <c r="BS39" s="9">
        <v>19.911999999999999</v>
      </c>
      <c r="BT39" s="9">
        <v>9.6340000000000003</v>
      </c>
      <c r="BU39" s="9">
        <v>10.278</v>
      </c>
      <c r="BV39" s="9">
        <v>3.2170000000000001</v>
      </c>
      <c r="BW39" s="9">
        <v>2.0259999999999998</v>
      </c>
      <c r="BX39" s="9">
        <v>1.1910000000000001</v>
      </c>
      <c r="BY39" s="9">
        <v>0.92600000000000005</v>
      </c>
      <c r="BZ39" s="9">
        <v>0.75900000000000001</v>
      </c>
      <c r="CA39" s="9">
        <v>0.16600000000000001</v>
      </c>
      <c r="CB39" s="9">
        <v>0.75900000000000001</v>
      </c>
      <c r="CC39" s="9">
        <v>0.75900000000000001</v>
      </c>
      <c r="CD39" s="9">
        <v>0</v>
      </c>
      <c r="CE39" s="9">
        <v>0.16600000000000001</v>
      </c>
      <c r="CF39" s="9">
        <v>0</v>
      </c>
      <c r="CG39" s="9">
        <v>0.16600000000000001</v>
      </c>
      <c r="CH39" s="9">
        <v>2.2919999999999998</v>
      </c>
      <c r="CI39" s="9">
        <v>1.2669999999999999</v>
      </c>
      <c r="CJ39" s="9">
        <v>1.0249999999999999</v>
      </c>
      <c r="CK39" s="9">
        <v>18.472000000000001</v>
      </c>
      <c r="CL39" s="9">
        <v>8.8279999999999994</v>
      </c>
      <c r="CM39" s="9">
        <v>9.6449999999999996</v>
      </c>
      <c r="CN39" s="9">
        <v>6.7249999999999996</v>
      </c>
      <c r="CO39" s="9">
        <v>5.0659999999999998</v>
      </c>
      <c r="CP39" s="9">
        <v>1.659</v>
      </c>
      <c r="CQ39" s="9">
        <v>11.747999999999999</v>
      </c>
      <c r="CR39" s="9">
        <v>3.762</v>
      </c>
      <c r="CS39" s="9">
        <v>7.9859999999999998</v>
      </c>
      <c r="CT39" s="9">
        <v>7.274</v>
      </c>
      <c r="CU39" s="9">
        <v>5.4489999999999998</v>
      </c>
      <c r="CV39" s="9">
        <v>1.8260000000000001</v>
      </c>
      <c r="CW39" s="9">
        <v>12.637</v>
      </c>
      <c r="CX39" s="9">
        <v>4.1849999999999996</v>
      </c>
      <c r="CY39" s="9">
        <v>8.452</v>
      </c>
      <c r="CZ39" s="9">
        <v>12.507</v>
      </c>
      <c r="DA39" s="9">
        <v>4.5209999999999999</v>
      </c>
      <c r="DB39" s="9">
        <v>7.9859999999999998</v>
      </c>
    </row>
    <row r="40" spans="1:106">
      <c r="A40" s="10">
        <v>42705</v>
      </c>
      <c r="B40" s="9">
        <v>11.082000000000001</v>
      </c>
      <c r="C40" s="9">
        <v>7.6550000000000002</v>
      </c>
      <c r="D40" s="9">
        <v>3.427</v>
      </c>
      <c r="E40" s="9">
        <v>23.754999999999999</v>
      </c>
      <c r="F40" s="9">
        <v>8.9879999999999995</v>
      </c>
      <c r="G40" s="9">
        <v>14.766999999999999</v>
      </c>
      <c r="H40" s="9">
        <v>13.071999999999999</v>
      </c>
      <c r="I40" s="9">
        <v>8.7420000000000009</v>
      </c>
      <c r="J40" s="9">
        <v>4.3289999999999997</v>
      </c>
      <c r="K40" s="9">
        <v>25.852</v>
      </c>
      <c r="L40" s="9">
        <v>9.7509999999999994</v>
      </c>
      <c r="M40" s="9">
        <v>16.100999999999999</v>
      </c>
      <c r="N40" s="9">
        <v>24.733000000000001</v>
      </c>
      <c r="O40" s="9">
        <v>9.4659999999999993</v>
      </c>
      <c r="P40" s="9">
        <v>15.266999999999999</v>
      </c>
      <c r="Q40" s="9">
        <v>141.995</v>
      </c>
      <c r="R40" s="9">
        <v>75.906999999999996</v>
      </c>
      <c r="S40" s="9">
        <v>66.088999999999999</v>
      </c>
      <c r="T40" s="9">
        <v>113.514</v>
      </c>
      <c r="U40" s="9">
        <v>65.825000000000003</v>
      </c>
      <c r="V40" s="9">
        <v>47.689</v>
      </c>
      <c r="W40" s="9">
        <v>28.481000000000002</v>
      </c>
      <c r="X40" s="9">
        <v>10.082000000000001</v>
      </c>
      <c r="Y40" s="9">
        <v>18.399000000000001</v>
      </c>
      <c r="Z40" s="9">
        <v>15.334</v>
      </c>
      <c r="AA40" s="9">
        <v>7.694</v>
      </c>
      <c r="AB40" s="9">
        <v>7.64</v>
      </c>
      <c r="AC40" s="9">
        <v>2.7610000000000001</v>
      </c>
      <c r="AD40" s="9">
        <v>1.5269999999999999</v>
      </c>
      <c r="AE40" s="9">
        <v>1.234</v>
      </c>
      <c r="AF40" s="9">
        <v>1.667</v>
      </c>
      <c r="AG40" s="9">
        <v>0.97499999999999998</v>
      </c>
      <c r="AH40" s="9">
        <v>0.69199999999999995</v>
      </c>
      <c r="AI40" s="9">
        <v>0.96399999999999997</v>
      </c>
      <c r="AJ40" s="9">
        <v>0.59399999999999997</v>
      </c>
      <c r="AK40" s="9">
        <v>0.37</v>
      </c>
      <c r="AL40" s="9">
        <v>0.70299999999999996</v>
      </c>
      <c r="AM40" s="9">
        <v>0.38100000000000001</v>
      </c>
      <c r="AN40" s="9">
        <v>0.32200000000000001</v>
      </c>
      <c r="AO40" s="9">
        <v>1.0940000000000001</v>
      </c>
      <c r="AP40" s="9">
        <v>0.55200000000000005</v>
      </c>
      <c r="AQ40" s="9">
        <v>0.54200000000000004</v>
      </c>
      <c r="AR40" s="9">
        <v>13.541</v>
      </c>
      <c r="AS40" s="9">
        <v>6.5510000000000002</v>
      </c>
      <c r="AT40" s="9">
        <v>6.9909999999999997</v>
      </c>
      <c r="AU40" s="9">
        <v>6.0019999999999998</v>
      </c>
      <c r="AV40" s="9">
        <v>3.7269999999999999</v>
      </c>
      <c r="AW40" s="9">
        <v>2.2749999999999999</v>
      </c>
      <c r="AX40" s="9">
        <v>7.5389999999999997</v>
      </c>
      <c r="AY40" s="9">
        <v>2.8239999999999998</v>
      </c>
      <c r="AZ40" s="9">
        <v>4.7149999999999999</v>
      </c>
      <c r="BA40" s="9">
        <v>7.2679999999999998</v>
      </c>
      <c r="BB40" s="9">
        <v>4.5339999999999998</v>
      </c>
      <c r="BC40" s="9">
        <v>2.734</v>
      </c>
      <c r="BD40" s="9">
        <v>8.0660000000000007</v>
      </c>
      <c r="BE40" s="9">
        <v>3.161</v>
      </c>
      <c r="BF40" s="9">
        <v>4.9050000000000002</v>
      </c>
      <c r="BG40" s="9">
        <v>8.5030000000000001</v>
      </c>
      <c r="BH40" s="9">
        <v>3.4180000000000001</v>
      </c>
      <c r="BI40" s="9">
        <v>5.085</v>
      </c>
      <c r="BJ40" s="9">
        <v>226.59800000000001</v>
      </c>
      <c r="BK40" s="9">
        <v>114.512</v>
      </c>
      <c r="BL40" s="9">
        <v>112.086</v>
      </c>
      <c r="BM40" s="9">
        <v>164.97399999999999</v>
      </c>
      <c r="BN40" s="9">
        <v>95.822000000000003</v>
      </c>
      <c r="BO40" s="9">
        <v>69.152000000000001</v>
      </c>
      <c r="BP40" s="9">
        <v>61.624000000000002</v>
      </c>
      <c r="BQ40" s="9">
        <v>18.690000000000001</v>
      </c>
      <c r="BR40" s="9">
        <v>42.935000000000002</v>
      </c>
      <c r="BS40" s="9">
        <v>26.82</v>
      </c>
      <c r="BT40" s="9">
        <v>13.101000000000001</v>
      </c>
      <c r="BU40" s="9">
        <v>13.718999999999999</v>
      </c>
      <c r="BV40" s="9">
        <v>4.1740000000000004</v>
      </c>
      <c r="BW40" s="9">
        <v>1.9379999999999999</v>
      </c>
      <c r="BX40" s="9">
        <v>2.2360000000000002</v>
      </c>
      <c r="BY40" s="9">
        <v>0.92700000000000005</v>
      </c>
      <c r="BZ40" s="9">
        <v>0.752</v>
      </c>
      <c r="CA40" s="9">
        <v>0.17499999999999999</v>
      </c>
      <c r="CB40" s="9">
        <v>0.35899999999999999</v>
      </c>
      <c r="CC40" s="9">
        <v>0.35899999999999999</v>
      </c>
      <c r="CD40" s="9">
        <v>0</v>
      </c>
      <c r="CE40" s="9">
        <v>0.56799999999999995</v>
      </c>
      <c r="CF40" s="9">
        <v>0.39300000000000002</v>
      </c>
      <c r="CG40" s="9">
        <v>0.17499999999999999</v>
      </c>
      <c r="CH40" s="9">
        <v>3.2469999999999999</v>
      </c>
      <c r="CI40" s="9">
        <v>1.1859999999999999</v>
      </c>
      <c r="CJ40" s="9">
        <v>2.0609999999999999</v>
      </c>
      <c r="CK40" s="9">
        <v>24.942</v>
      </c>
      <c r="CL40" s="9">
        <v>11.898</v>
      </c>
      <c r="CM40" s="9">
        <v>13.042999999999999</v>
      </c>
      <c r="CN40" s="9">
        <v>7.5369999999999999</v>
      </c>
      <c r="CO40" s="9">
        <v>5.5970000000000004</v>
      </c>
      <c r="CP40" s="9">
        <v>1.94</v>
      </c>
      <c r="CQ40" s="9">
        <v>17.405000000000001</v>
      </c>
      <c r="CR40" s="9">
        <v>6.3010000000000002</v>
      </c>
      <c r="CS40" s="9">
        <v>11.103999999999999</v>
      </c>
      <c r="CT40" s="9">
        <v>8.24</v>
      </c>
      <c r="CU40" s="9">
        <v>6.1260000000000003</v>
      </c>
      <c r="CV40" s="9">
        <v>2.1150000000000002</v>
      </c>
      <c r="CW40" s="9">
        <v>18.579999999999998</v>
      </c>
      <c r="CX40" s="9">
        <v>6.9749999999999996</v>
      </c>
      <c r="CY40" s="9">
        <v>11.603999999999999</v>
      </c>
      <c r="CZ40" s="9">
        <v>17.763999999999999</v>
      </c>
      <c r="DA40" s="9">
        <v>6.66</v>
      </c>
      <c r="DB40" s="9">
        <v>11.103999999999999</v>
      </c>
    </row>
    <row r="41" spans="1:106">
      <c r="A41" s="10">
        <v>42736</v>
      </c>
      <c r="B41" s="9">
        <v>11.342000000000001</v>
      </c>
      <c r="C41" s="9">
        <v>9.2789999999999999</v>
      </c>
      <c r="D41" s="9">
        <v>2.0630000000000002</v>
      </c>
      <c r="E41" s="9">
        <v>22.420999999999999</v>
      </c>
      <c r="F41" s="9">
        <v>8.3409999999999993</v>
      </c>
      <c r="G41" s="9">
        <v>14.08</v>
      </c>
      <c r="H41" s="9">
        <v>12.756</v>
      </c>
      <c r="I41" s="9">
        <v>10.342000000000001</v>
      </c>
      <c r="J41" s="9">
        <v>2.4140000000000001</v>
      </c>
      <c r="K41" s="9">
        <v>24.149000000000001</v>
      </c>
      <c r="L41" s="9">
        <v>9.0120000000000005</v>
      </c>
      <c r="M41" s="9">
        <v>15.135999999999999</v>
      </c>
      <c r="N41" s="9">
        <v>23.573</v>
      </c>
      <c r="O41" s="9">
        <v>9.2710000000000008</v>
      </c>
      <c r="P41" s="9">
        <v>14.301</v>
      </c>
      <c r="Q41" s="9">
        <v>138.642</v>
      </c>
      <c r="R41" s="9">
        <v>75.168999999999997</v>
      </c>
      <c r="S41" s="9">
        <v>63.472999999999999</v>
      </c>
      <c r="T41" s="9">
        <v>110.723</v>
      </c>
      <c r="U41" s="9">
        <v>65.162000000000006</v>
      </c>
      <c r="V41" s="9">
        <v>45.561</v>
      </c>
      <c r="W41" s="9">
        <v>27.919</v>
      </c>
      <c r="X41" s="9">
        <v>10.007</v>
      </c>
      <c r="Y41" s="9">
        <v>17.911999999999999</v>
      </c>
      <c r="Z41" s="9">
        <v>16.434999999999999</v>
      </c>
      <c r="AA41" s="9">
        <v>8.923</v>
      </c>
      <c r="AB41" s="9">
        <v>7.5110000000000001</v>
      </c>
      <c r="AC41" s="9">
        <v>2.76</v>
      </c>
      <c r="AD41" s="9">
        <v>1.6919999999999999</v>
      </c>
      <c r="AE41" s="9">
        <v>1.0680000000000001</v>
      </c>
      <c r="AF41" s="9">
        <v>1.32</v>
      </c>
      <c r="AG41" s="9">
        <v>0.95699999999999996</v>
      </c>
      <c r="AH41" s="9">
        <v>0.36299999999999999</v>
      </c>
      <c r="AI41" s="9">
        <v>1.091</v>
      </c>
      <c r="AJ41" s="9">
        <v>0.80600000000000005</v>
      </c>
      <c r="AK41" s="9">
        <v>0.28399999999999997</v>
      </c>
      <c r="AL41" s="9">
        <v>0.22900000000000001</v>
      </c>
      <c r="AM41" s="9">
        <v>0.151</v>
      </c>
      <c r="AN41" s="9">
        <v>7.9000000000000001E-2</v>
      </c>
      <c r="AO41" s="9">
        <v>1.44</v>
      </c>
      <c r="AP41" s="9">
        <v>0.73499999999999999</v>
      </c>
      <c r="AQ41" s="9">
        <v>0.70499999999999996</v>
      </c>
      <c r="AR41" s="9">
        <v>14.939</v>
      </c>
      <c r="AS41" s="9">
        <v>7.9470000000000001</v>
      </c>
      <c r="AT41" s="9">
        <v>6.992</v>
      </c>
      <c r="AU41" s="9">
        <v>6.2789999999999999</v>
      </c>
      <c r="AV41" s="9">
        <v>4.4800000000000004</v>
      </c>
      <c r="AW41" s="9">
        <v>1.7989999999999999</v>
      </c>
      <c r="AX41" s="9">
        <v>8.6609999999999996</v>
      </c>
      <c r="AY41" s="9">
        <v>3.468</v>
      </c>
      <c r="AZ41" s="9">
        <v>5.1929999999999996</v>
      </c>
      <c r="BA41" s="9">
        <v>7.4880000000000004</v>
      </c>
      <c r="BB41" s="9">
        <v>5.3259999999999996</v>
      </c>
      <c r="BC41" s="9">
        <v>2.1619999999999999</v>
      </c>
      <c r="BD41" s="9">
        <v>8.9469999999999992</v>
      </c>
      <c r="BE41" s="9">
        <v>3.5979999999999999</v>
      </c>
      <c r="BF41" s="9">
        <v>5.3490000000000002</v>
      </c>
      <c r="BG41" s="9">
        <v>9.7509999999999994</v>
      </c>
      <c r="BH41" s="9">
        <v>4.274</v>
      </c>
      <c r="BI41" s="9">
        <v>5.4770000000000003</v>
      </c>
      <c r="BJ41" s="9">
        <v>221.23</v>
      </c>
      <c r="BK41" s="9">
        <v>113.318</v>
      </c>
      <c r="BL41" s="9">
        <v>107.91200000000001</v>
      </c>
      <c r="BM41" s="9">
        <v>160.96700000000001</v>
      </c>
      <c r="BN41" s="9">
        <v>93.947999999999993</v>
      </c>
      <c r="BO41" s="9">
        <v>67.019000000000005</v>
      </c>
      <c r="BP41" s="9">
        <v>60.262999999999998</v>
      </c>
      <c r="BQ41" s="9">
        <v>19.37</v>
      </c>
      <c r="BR41" s="9">
        <v>40.893000000000001</v>
      </c>
      <c r="BS41" s="9">
        <v>24.611999999999998</v>
      </c>
      <c r="BT41" s="9">
        <v>13.662000000000001</v>
      </c>
      <c r="BU41" s="9">
        <v>10.95</v>
      </c>
      <c r="BV41" s="9">
        <v>4.665</v>
      </c>
      <c r="BW41" s="9">
        <v>1.9750000000000001</v>
      </c>
      <c r="BX41" s="9">
        <v>2.69</v>
      </c>
      <c r="BY41" s="9">
        <v>1.53</v>
      </c>
      <c r="BZ41" s="9">
        <v>0.999</v>
      </c>
      <c r="CA41" s="9">
        <v>0.53200000000000003</v>
      </c>
      <c r="CB41" s="9">
        <v>1.3740000000000001</v>
      </c>
      <c r="CC41" s="9">
        <v>0.84299999999999997</v>
      </c>
      <c r="CD41" s="9">
        <v>0.53200000000000003</v>
      </c>
      <c r="CE41" s="9">
        <v>0.156</v>
      </c>
      <c r="CF41" s="9">
        <v>0.156</v>
      </c>
      <c r="CG41" s="9">
        <v>0</v>
      </c>
      <c r="CH41" s="9">
        <v>3.1349999999999998</v>
      </c>
      <c r="CI41" s="9">
        <v>0.97599999999999998</v>
      </c>
      <c r="CJ41" s="9">
        <v>2.1589999999999998</v>
      </c>
      <c r="CK41" s="9">
        <v>22.1</v>
      </c>
      <c r="CL41" s="9">
        <v>12.567</v>
      </c>
      <c r="CM41" s="9">
        <v>9.5340000000000007</v>
      </c>
      <c r="CN41" s="9">
        <v>7.5289999999999999</v>
      </c>
      <c r="CO41" s="9">
        <v>5.7869999999999999</v>
      </c>
      <c r="CP41" s="9">
        <v>1.742</v>
      </c>
      <c r="CQ41" s="9">
        <v>14.571</v>
      </c>
      <c r="CR41" s="9">
        <v>6.7789999999999999</v>
      </c>
      <c r="CS41" s="9">
        <v>7.7919999999999998</v>
      </c>
      <c r="CT41" s="9">
        <v>8.8130000000000006</v>
      </c>
      <c r="CU41" s="9">
        <v>6.5389999999999997</v>
      </c>
      <c r="CV41" s="9">
        <v>2.274</v>
      </c>
      <c r="CW41" s="9">
        <v>15.798999999999999</v>
      </c>
      <c r="CX41" s="9">
        <v>7.1230000000000002</v>
      </c>
      <c r="CY41" s="9">
        <v>8.6760000000000002</v>
      </c>
      <c r="CZ41" s="9">
        <v>15.945</v>
      </c>
      <c r="DA41" s="9">
        <v>7.6219999999999999</v>
      </c>
      <c r="DB41" s="9">
        <v>8.3230000000000004</v>
      </c>
    </row>
    <row r="42" spans="1:106">
      <c r="A42" s="10">
        <v>42767</v>
      </c>
      <c r="B42" s="9">
        <v>9.6969999999999992</v>
      </c>
      <c r="C42" s="9">
        <v>7.2759999999999998</v>
      </c>
      <c r="D42" s="9">
        <v>2.4209999999999998</v>
      </c>
      <c r="E42" s="9">
        <v>23.367999999999999</v>
      </c>
      <c r="F42" s="9">
        <v>9.3789999999999996</v>
      </c>
      <c r="G42" s="9">
        <v>13.99</v>
      </c>
      <c r="H42" s="9">
        <v>11.920999999999999</v>
      </c>
      <c r="I42" s="9">
        <v>9.1170000000000009</v>
      </c>
      <c r="J42" s="9">
        <v>2.8039999999999998</v>
      </c>
      <c r="K42" s="9">
        <v>25.989000000000001</v>
      </c>
      <c r="L42" s="9">
        <v>10.526999999999999</v>
      </c>
      <c r="M42" s="9">
        <v>15.462</v>
      </c>
      <c r="N42" s="9">
        <v>24.584</v>
      </c>
      <c r="O42" s="9">
        <v>10.288</v>
      </c>
      <c r="P42" s="9">
        <v>14.295999999999999</v>
      </c>
      <c r="Q42" s="9">
        <v>142.70500000000001</v>
      </c>
      <c r="R42" s="9">
        <v>76.921000000000006</v>
      </c>
      <c r="S42" s="9">
        <v>65.784000000000006</v>
      </c>
      <c r="T42" s="9">
        <v>112.57899999999999</v>
      </c>
      <c r="U42" s="9">
        <v>66.742999999999995</v>
      </c>
      <c r="V42" s="9">
        <v>45.835999999999999</v>
      </c>
      <c r="W42" s="9">
        <v>30.126000000000001</v>
      </c>
      <c r="X42" s="9">
        <v>10.178000000000001</v>
      </c>
      <c r="Y42" s="9">
        <v>19.948</v>
      </c>
      <c r="Z42" s="9">
        <v>16.010999999999999</v>
      </c>
      <c r="AA42" s="9">
        <v>9.2859999999999996</v>
      </c>
      <c r="AB42" s="9">
        <v>6.7249999999999996</v>
      </c>
      <c r="AC42" s="9">
        <v>2.2589999999999999</v>
      </c>
      <c r="AD42" s="9">
        <v>1.5740000000000001</v>
      </c>
      <c r="AE42" s="9">
        <v>0.68500000000000005</v>
      </c>
      <c r="AF42" s="9">
        <v>1.3109999999999999</v>
      </c>
      <c r="AG42" s="9">
        <v>1.0720000000000001</v>
      </c>
      <c r="AH42" s="9">
        <v>0.23899999999999999</v>
      </c>
      <c r="AI42" s="9">
        <v>0.89600000000000002</v>
      </c>
      <c r="AJ42" s="9">
        <v>0.72599999999999998</v>
      </c>
      <c r="AK42" s="9">
        <v>0.17</v>
      </c>
      <c r="AL42" s="9">
        <v>0.41499999999999998</v>
      </c>
      <c r="AM42" s="9">
        <v>0.34599999999999997</v>
      </c>
      <c r="AN42" s="9">
        <v>6.9000000000000006E-2</v>
      </c>
      <c r="AO42" s="9">
        <v>0.94799999999999995</v>
      </c>
      <c r="AP42" s="9">
        <v>0.502</v>
      </c>
      <c r="AQ42" s="9">
        <v>0.44600000000000001</v>
      </c>
      <c r="AR42" s="9">
        <v>14.377000000000001</v>
      </c>
      <c r="AS42" s="9">
        <v>8.2289999999999992</v>
      </c>
      <c r="AT42" s="9">
        <v>6.1479999999999997</v>
      </c>
      <c r="AU42" s="9">
        <v>7.0549999999999997</v>
      </c>
      <c r="AV42" s="9">
        <v>5.0449999999999999</v>
      </c>
      <c r="AW42" s="9">
        <v>2.0099999999999998</v>
      </c>
      <c r="AX42" s="9">
        <v>7.3220000000000001</v>
      </c>
      <c r="AY42" s="9">
        <v>3.1840000000000002</v>
      </c>
      <c r="AZ42" s="9">
        <v>4.1379999999999999</v>
      </c>
      <c r="BA42" s="9">
        <v>8.1189999999999998</v>
      </c>
      <c r="BB42" s="9">
        <v>5.94</v>
      </c>
      <c r="BC42" s="9">
        <v>2.1779999999999999</v>
      </c>
      <c r="BD42" s="9">
        <v>7.8920000000000003</v>
      </c>
      <c r="BE42" s="9">
        <v>3.3460000000000001</v>
      </c>
      <c r="BF42" s="9">
        <v>4.5460000000000003</v>
      </c>
      <c r="BG42" s="9">
        <v>8.218</v>
      </c>
      <c r="BH42" s="9">
        <v>3.91</v>
      </c>
      <c r="BI42" s="9">
        <v>4.3079999999999998</v>
      </c>
      <c r="BJ42" s="9">
        <v>223.70099999999999</v>
      </c>
      <c r="BK42" s="9">
        <v>113.28</v>
      </c>
      <c r="BL42" s="9">
        <v>110.42100000000001</v>
      </c>
      <c r="BM42" s="9">
        <v>160.899</v>
      </c>
      <c r="BN42" s="9">
        <v>92.619</v>
      </c>
      <c r="BO42" s="9">
        <v>68.278999999999996</v>
      </c>
      <c r="BP42" s="9">
        <v>62.802999999999997</v>
      </c>
      <c r="BQ42" s="9">
        <v>20.661000000000001</v>
      </c>
      <c r="BR42" s="9">
        <v>42.142000000000003</v>
      </c>
      <c r="BS42" s="9">
        <v>22.581</v>
      </c>
      <c r="BT42" s="9">
        <v>11.398</v>
      </c>
      <c r="BU42" s="9">
        <v>11.183</v>
      </c>
      <c r="BV42" s="9">
        <v>4.2409999999999997</v>
      </c>
      <c r="BW42" s="9">
        <v>1.647</v>
      </c>
      <c r="BX42" s="9">
        <v>2.593</v>
      </c>
      <c r="BY42" s="9">
        <v>2.048</v>
      </c>
      <c r="BZ42" s="9">
        <v>1.1859999999999999</v>
      </c>
      <c r="CA42" s="9">
        <v>0.86199999999999999</v>
      </c>
      <c r="CB42" s="9">
        <v>0.70199999999999996</v>
      </c>
      <c r="CC42" s="9">
        <v>0.193</v>
      </c>
      <c r="CD42" s="9">
        <v>0.50900000000000001</v>
      </c>
      <c r="CE42" s="9">
        <v>1.3460000000000001</v>
      </c>
      <c r="CF42" s="9">
        <v>0.99299999999999999</v>
      </c>
      <c r="CG42" s="9">
        <v>0.35299999999999998</v>
      </c>
      <c r="CH42" s="9">
        <v>2.1930000000000001</v>
      </c>
      <c r="CI42" s="9">
        <v>0.46100000000000002</v>
      </c>
      <c r="CJ42" s="9">
        <v>1.7310000000000001</v>
      </c>
      <c r="CK42" s="9">
        <v>19.783999999999999</v>
      </c>
      <c r="CL42" s="9">
        <v>10.228</v>
      </c>
      <c r="CM42" s="9">
        <v>9.5559999999999992</v>
      </c>
      <c r="CN42" s="9">
        <v>7.258</v>
      </c>
      <c r="CO42" s="9">
        <v>4.9660000000000002</v>
      </c>
      <c r="CP42" s="9">
        <v>2.2930000000000001</v>
      </c>
      <c r="CQ42" s="9">
        <v>12.526</v>
      </c>
      <c r="CR42" s="9">
        <v>5.2629999999999999</v>
      </c>
      <c r="CS42" s="9">
        <v>7.2629999999999999</v>
      </c>
      <c r="CT42" s="9">
        <v>8.9459999999999997</v>
      </c>
      <c r="CU42" s="9">
        <v>5.9589999999999996</v>
      </c>
      <c r="CV42" s="9">
        <v>2.9870000000000001</v>
      </c>
      <c r="CW42" s="9">
        <v>13.635</v>
      </c>
      <c r="CX42" s="9">
        <v>5.4390000000000001</v>
      </c>
      <c r="CY42" s="9">
        <v>8.1959999999999997</v>
      </c>
      <c r="CZ42" s="9">
        <v>13.228</v>
      </c>
      <c r="DA42" s="9">
        <v>5.4550000000000001</v>
      </c>
      <c r="DB42" s="9">
        <v>7.7720000000000002</v>
      </c>
    </row>
    <row r="43" spans="1:106">
      <c r="A43" s="10">
        <v>42795</v>
      </c>
      <c r="B43" s="9">
        <v>10.113</v>
      </c>
      <c r="C43" s="9">
        <v>6.8029999999999999</v>
      </c>
      <c r="D43" s="9">
        <v>3.3090000000000002</v>
      </c>
      <c r="E43" s="9">
        <v>24.376999999999999</v>
      </c>
      <c r="F43" s="9">
        <v>9.4499999999999993</v>
      </c>
      <c r="G43" s="9">
        <v>14.926</v>
      </c>
      <c r="H43" s="9">
        <v>11.717000000000001</v>
      </c>
      <c r="I43" s="9">
        <v>7.7949999999999999</v>
      </c>
      <c r="J43" s="9">
        <v>3.9220000000000002</v>
      </c>
      <c r="K43" s="9">
        <v>26.329000000000001</v>
      </c>
      <c r="L43" s="9">
        <v>10.097</v>
      </c>
      <c r="M43" s="9">
        <v>16.231999999999999</v>
      </c>
      <c r="N43" s="9">
        <v>25.024999999999999</v>
      </c>
      <c r="O43" s="9">
        <v>9.9939999999999998</v>
      </c>
      <c r="P43" s="9">
        <v>15.031000000000001</v>
      </c>
      <c r="Q43" s="9">
        <v>142.255</v>
      </c>
      <c r="R43" s="9">
        <v>76.527000000000001</v>
      </c>
      <c r="S43" s="9">
        <v>65.727999999999994</v>
      </c>
      <c r="T43" s="9">
        <v>111.92400000000001</v>
      </c>
      <c r="U43" s="9">
        <v>65.382000000000005</v>
      </c>
      <c r="V43" s="9">
        <v>46.542000000000002</v>
      </c>
      <c r="W43" s="9">
        <v>30.331</v>
      </c>
      <c r="X43" s="9">
        <v>11.145</v>
      </c>
      <c r="Y43" s="9">
        <v>19.186</v>
      </c>
      <c r="Z43" s="9">
        <v>15.911</v>
      </c>
      <c r="AA43" s="9">
        <v>9.7650000000000006</v>
      </c>
      <c r="AB43" s="9">
        <v>6.1459999999999999</v>
      </c>
      <c r="AC43" s="9">
        <v>2.6880000000000002</v>
      </c>
      <c r="AD43" s="9">
        <v>1.7529999999999999</v>
      </c>
      <c r="AE43" s="9">
        <v>0.93400000000000005</v>
      </c>
      <c r="AF43" s="9">
        <v>1.5549999999999999</v>
      </c>
      <c r="AG43" s="9">
        <v>1.3</v>
      </c>
      <c r="AH43" s="9">
        <v>0.254</v>
      </c>
      <c r="AI43" s="9">
        <v>0.81699999999999995</v>
      </c>
      <c r="AJ43" s="9">
        <v>0.66</v>
      </c>
      <c r="AK43" s="9">
        <v>0.157</v>
      </c>
      <c r="AL43" s="9">
        <v>0.73799999999999999</v>
      </c>
      <c r="AM43" s="9">
        <v>0.64100000000000001</v>
      </c>
      <c r="AN43" s="9">
        <v>9.7000000000000003E-2</v>
      </c>
      <c r="AO43" s="9">
        <v>1.133</v>
      </c>
      <c r="AP43" s="9">
        <v>0.45300000000000001</v>
      </c>
      <c r="AQ43" s="9">
        <v>0.68</v>
      </c>
      <c r="AR43" s="9">
        <v>14.346</v>
      </c>
      <c r="AS43" s="9">
        <v>8.6210000000000004</v>
      </c>
      <c r="AT43" s="9">
        <v>5.7249999999999996</v>
      </c>
      <c r="AU43" s="9">
        <v>7.7889999999999997</v>
      </c>
      <c r="AV43" s="9">
        <v>5.3330000000000002</v>
      </c>
      <c r="AW43" s="9">
        <v>2.456</v>
      </c>
      <c r="AX43" s="9">
        <v>6.5570000000000004</v>
      </c>
      <c r="AY43" s="9">
        <v>3.2879999999999998</v>
      </c>
      <c r="AZ43" s="9">
        <v>3.2690000000000001</v>
      </c>
      <c r="BA43" s="9">
        <v>8.8490000000000002</v>
      </c>
      <c r="BB43" s="9">
        <v>6.2960000000000003</v>
      </c>
      <c r="BC43" s="9">
        <v>2.5529999999999999</v>
      </c>
      <c r="BD43" s="9">
        <v>7.0620000000000003</v>
      </c>
      <c r="BE43" s="9">
        <v>3.4689999999999999</v>
      </c>
      <c r="BF43" s="9">
        <v>3.593</v>
      </c>
      <c r="BG43" s="9">
        <v>7.3739999999999997</v>
      </c>
      <c r="BH43" s="9">
        <v>3.948</v>
      </c>
      <c r="BI43" s="9">
        <v>3.4260000000000002</v>
      </c>
      <c r="BJ43" s="9">
        <v>223.33699999999999</v>
      </c>
      <c r="BK43" s="9">
        <v>114.337</v>
      </c>
      <c r="BL43" s="9">
        <v>109</v>
      </c>
      <c r="BM43" s="9">
        <v>159.101</v>
      </c>
      <c r="BN43" s="9">
        <v>92.802000000000007</v>
      </c>
      <c r="BO43" s="9">
        <v>66.299000000000007</v>
      </c>
      <c r="BP43" s="9">
        <v>64.236000000000004</v>
      </c>
      <c r="BQ43" s="9">
        <v>21.535</v>
      </c>
      <c r="BR43" s="9">
        <v>42.701000000000001</v>
      </c>
      <c r="BS43" s="9">
        <v>29.495000000000001</v>
      </c>
      <c r="BT43" s="9">
        <v>17.321000000000002</v>
      </c>
      <c r="BU43" s="9">
        <v>12.173999999999999</v>
      </c>
      <c r="BV43" s="9">
        <v>5.1040000000000001</v>
      </c>
      <c r="BW43" s="9">
        <v>2.9470000000000001</v>
      </c>
      <c r="BX43" s="9">
        <v>2.157</v>
      </c>
      <c r="BY43" s="9">
        <v>1.494</v>
      </c>
      <c r="BZ43" s="9">
        <v>1.3420000000000001</v>
      </c>
      <c r="CA43" s="9">
        <v>0.151</v>
      </c>
      <c r="CB43" s="9">
        <v>0.75900000000000001</v>
      </c>
      <c r="CC43" s="9">
        <v>0.75900000000000001</v>
      </c>
      <c r="CD43" s="9">
        <v>0</v>
      </c>
      <c r="CE43" s="9">
        <v>0.73499999999999999</v>
      </c>
      <c r="CF43" s="9">
        <v>0.58399999999999996</v>
      </c>
      <c r="CG43" s="9">
        <v>0.151</v>
      </c>
      <c r="CH43" s="9">
        <v>3.61</v>
      </c>
      <c r="CI43" s="9">
        <v>1.6040000000000001</v>
      </c>
      <c r="CJ43" s="9">
        <v>2.0059999999999998</v>
      </c>
      <c r="CK43" s="9">
        <v>26.36</v>
      </c>
      <c r="CL43" s="9">
        <v>15.499000000000001</v>
      </c>
      <c r="CM43" s="9">
        <v>10.861000000000001</v>
      </c>
      <c r="CN43" s="9">
        <v>10.553000000000001</v>
      </c>
      <c r="CO43" s="9">
        <v>8.5969999999999995</v>
      </c>
      <c r="CP43" s="9">
        <v>1.956</v>
      </c>
      <c r="CQ43" s="9">
        <v>15.807</v>
      </c>
      <c r="CR43" s="9">
        <v>6.9020000000000001</v>
      </c>
      <c r="CS43" s="9">
        <v>8.9049999999999994</v>
      </c>
      <c r="CT43" s="9">
        <v>11.545999999999999</v>
      </c>
      <c r="CU43" s="9">
        <v>9.4380000000000006</v>
      </c>
      <c r="CV43" s="9">
        <v>2.1070000000000002</v>
      </c>
      <c r="CW43" s="9">
        <v>17.95</v>
      </c>
      <c r="CX43" s="9">
        <v>7.883</v>
      </c>
      <c r="CY43" s="9">
        <v>10.067</v>
      </c>
      <c r="CZ43" s="9">
        <v>16.565999999999999</v>
      </c>
      <c r="DA43" s="9">
        <v>7.6609999999999996</v>
      </c>
      <c r="DB43" s="9">
        <v>8.9049999999999994</v>
      </c>
    </row>
    <row r="44" spans="1:106">
      <c r="A44" s="10">
        <v>42826</v>
      </c>
      <c r="B44" s="9">
        <v>10.494999999999999</v>
      </c>
      <c r="C44" s="9">
        <v>7.7869999999999999</v>
      </c>
      <c r="D44" s="9">
        <v>2.7090000000000001</v>
      </c>
      <c r="E44" s="9">
        <v>25.475000000000001</v>
      </c>
      <c r="F44" s="9">
        <v>8.7870000000000008</v>
      </c>
      <c r="G44" s="9">
        <v>16.687999999999999</v>
      </c>
      <c r="H44" s="9">
        <v>12.298</v>
      </c>
      <c r="I44" s="9">
        <v>9.3070000000000004</v>
      </c>
      <c r="J44" s="9">
        <v>2.9910000000000001</v>
      </c>
      <c r="K44" s="9">
        <v>27.911999999999999</v>
      </c>
      <c r="L44" s="9">
        <v>9.5679999999999996</v>
      </c>
      <c r="M44" s="9">
        <v>18.344000000000001</v>
      </c>
      <c r="N44" s="9">
        <v>27.088000000000001</v>
      </c>
      <c r="O44" s="9">
        <v>10.4</v>
      </c>
      <c r="P44" s="9">
        <v>16.687999999999999</v>
      </c>
      <c r="Q44" s="9">
        <v>143.458</v>
      </c>
      <c r="R44" s="9">
        <v>76.611000000000004</v>
      </c>
      <c r="S44" s="9">
        <v>66.846999999999994</v>
      </c>
      <c r="T44" s="9">
        <v>111.20099999999999</v>
      </c>
      <c r="U44" s="9">
        <v>65.147999999999996</v>
      </c>
      <c r="V44" s="9">
        <v>46.052999999999997</v>
      </c>
      <c r="W44" s="9">
        <v>32.256999999999998</v>
      </c>
      <c r="X44" s="9">
        <v>11.462999999999999</v>
      </c>
      <c r="Y44" s="9">
        <v>20.794</v>
      </c>
      <c r="Z44" s="9">
        <v>14.662000000000001</v>
      </c>
      <c r="AA44" s="9">
        <v>8.6720000000000006</v>
      </c>
      <c r="AB44" s="9">
        <v>5.9889999999999999</v>
      </c>
      <c r="AC44" s="9">
        <v>2.0630000000000002</v>
      </c>
      <c r="AD44" s="9">
        <v>1.0549999999999999</v>
      </c>
      <c r="AE44" s="9">
        <v>1.008</v>
      </c>
      <c r="AF44" s="9">
        <v>0.39</v>
      </c>
      <c r="AG44" s="9">
        <v>0.221</v>
      </c>
      <c r="AH44" s="9">
        <v>0.16900000000000001</v>
      </c>
      <c r="AI44" s="9">
        <v>0.14799999999999999</v>
      </c>
      <c r="AJ44" s="9">
        <v>0.14799999999999999</v>
      </c>
      <c r="AK44" s="9">
        <v>0</v>
      </c>
      <c r="AL44" s="9">
        <v>0.24199999999999999</v>
      </c>
      <c r="AM44" s="9">
        <v>7.2999999999999995E-2</v>
      </c>
      <c r="AN44" s="9">
        <v>0.16900000000000001</v>
      </c>
      <c r="AO44" s="9">
        <v>1.673</v>
      </c>
      <c r="AP44" s="9">
        <v>0.83399999999999996</v>
      </c>
      <c r="AQ44" s="9">
        <v>0.83899999999999997</v>
      </c>
      <c r="AR44" s="9">
        <v>13.247</v>
      </c>
      <c r="AS44" s="9">
        <v>8.1080000000000005</v>
      </c>
      <c r="AT44" s="9">
        <v>5.14</v>
      </c>
      <c r="AU44" s="9">
        <v>5.57</v>
      </c>
      <c r="AV44" s="9">
        <v>4.399</v>
      </c>
      <c r="AW44" s="9">
        <v>1.171</v>
      </c>
      <c r="AX44" s="9">
        <v>7.6769999999999996</v>
      </c>
      <c r="AY44" s="9">
        <v>3.7090000000000001</v>
      </c>
      <c r="AZ44" s="9">
        <v>3.968</v>
      </c>
      <c r="BA44" s="9">
        <v>5.96</v>
      </c>
      <c r="BB44" s="9">
        <v>4.62</v>
      </c>
      <c r="BC44" s="9">
        <v>1.34</v>
      </c>
      <c r="BD44" s="9">
        <v>8.702</v>
      </c>
      <c r="BE44" s="9">
        <v>4.0519999999999996</v>
      </c>
      <c r="BF44" s="9">
        <v>4.649</v>
      </c>
      <c r="BG44" s="9">
        <v>7.8250000000000002</v>
      </c>
      <c r="BH44" s="9">
        <v>3.8570000000000002</v>
      </c>
      <c r="BI44" s="9">
        <v>3.968</v>
      </c>
      <c r="BJ44" s="9">
        <v>224.86699999999999</v>
      </c>
      <c r="BK44" s="9">
        <v>113.93600000000001</v>
      </c>
      <c r="BL44" s="9">
        <v>110.931</v>
      </c>
      <c r="BM44" s="9">
        <v>158.76599999999999</v>
      </c>
      <c r="BN44" s="9">
        <v>91.513999999999996</v>
      </c>
      <c r="BO44" s="9">
        <v>67.251999999999995</v>
      </c>
      <c r="BP44" s="9">
        <v>66.102000000000004</v>
      </c>
      <c r="BQ44" s="9">
        <v>22.422000000000001</v>
      </c>
      <c r="BR44" s="9">
        <v>43.68</v>
      </c>
      <c r="BS44" s="9">
        <v>24.756</v>
      </c>
      <c r="BT44" s="9">
        <v>13.432</v>
      </c>
      <c r="BU44" s="9">
        <v>11.324</v>
      </c>
      <c r="BV44" s="9">
        <v>4.43</v>
      </c>
      <c r="BW44" s="9">
        <v>2.6840000000000002</v>
      </c>
      <c r="BX44" s="9">
        <v>1.7450000000000001</v>
      </c>
      <c r="BY44" s="9">
        <v>1.905</v>
      </c>
      <c r="BZ44" s="9">
        <v>1.4219999999999999</v>
      </c>
      <c r="CA44" s="9">
        <v>0.48399999999999999</v>
      </c>
      <c r="CB44" s="9">
        <v>0.47199999999999998</v>
      </c>
      <c r="CC44" s="9">
        <v>0.314</v>
      </c>
      <c r="CD44" s="9">
        <v>0.158</v>
      </c>
      <c r="CE44" s="9">
        <v>1.4330000000000001</v>
      </c>
      <c r="CF44" s="9">
        <v>1.1080000000000001</v>
      </c>
      <c r="CG44" s="9">
        <v>0.32600000000000001</v>
      </c>
      <c r="CH44" s="9">
        <v>2.524</v>
      </c>
      <c r="CI44" s="9">
        <v>1.262</v>
      </c>
      <c r="CJ44" s="9">
        <v>1.262</v>
      </c>
      <c r="CK44" s="9">
        <v>21.698</v>
      </c>
      <c r="CL44" s="9">
        <v>11.632999999999999</v>
      </c>
      <c r="CM44" s="9">
        <v>10.066000000000001</v>
      </c>
      <c r="CN44" s="9">
        <v>7.8760000000000003</v>
      </c>
      <c r="CO44" s="9">
        <v>5.9269999999999996</v>
      </c>
      <c r="CP44" s="9">
        <v>1.9490000000000001</v>
      </c>
      <c r="CQ44" s="9">
        <v>13.821999999999999</v>
      </c>
      <c r="CR44" s="9">
        <v>5.7060000000000004</v>
      </c>
      <c r="CS44" s="9">
        <v>8.1159999999999997</v>
      </c>
      <c r="CT44" s="9">
        <v>9.484</v>
      </c>
      <c r="CU44" s="9">
        <v>7.2089999999999996</v>
      </c>
      <c r="CV44" s="9">
        <v>2.2749999999999999</v>
      </c>
      <c r="CW44" s="9">
        <v>15.272</v>
      </c>
      <c r="CX44" s="9">
        <v>6.2229999999999999</v>
      </c>
      <c r="CY44" s="9">
        <v>9.0489999999999995</v>
      </c>
      <c r="CZ44" s="9">
        <v>14.294</v>
      </c>
      <c r="DA44" s="9">
        <v>6.02</v>
      </c>
      <c r="DB44" s="9">
        <v>8.2739999999999991</v>
      </c>
    </row>
    <row r="45" spans="1:106">
      <c r="A45" s="10">
        <v>42856</v>
      </c>
      <c r="B45" s="9">
        <v>12.047000000000001</v>
      </c>
      <c r="C45" s="9">
        <v>8.9879999999999995</v>
      </c>
      <c r="D45" s="9">
        <v>3.0590000000000002</v>
      </c>
      <c r="E45" s="9">
        <v>23.925999999999998</v>
      </c>
      <c r="F45" s="9">
        <v>8.6150000000000002</v>
      </c>
      <c r="G45" s="9">
        <v>15.311</v>
      </c>
      <c r="H45" s="9">
        <v>13.994</v>
      </c>
      <c r="I45" s="9">
        <v>10.369</v>
      </c>
      <c r="J45" s="9">
        <v>3.625</v>
      </c>
      <c r="K45" s="9">
        <v>27.492999999999999</v>
      </c>
      <c r="L45" s="9">
        <v>9.5169999999999995</v>
      </c>
      <c r="M45" s="9">
        <v>17.975999999999999</v>
      </c>
      <c r="N45" s="9">
        <v>25.216000000000001</v>
      </c>
      <c r="O45" s="9">
        <v>9.8130000000000006</v>
      </c>
      <c r="P45" s="9">
        <v>15.403</v>
      </c>
      <c r="Q45" s="9">
        <v>139.03200000000001</v>
      </c>
      <c r="R45" s="9">
        <v>75.83</v>
      </c>
      <c r="S45" s="9">
        <v>63.201999999999998</v>
      </c>
      <c r="T45" s="9">
        <v>105.196</v>
      </c>
      <c r="U45" s="9">
        <v>62.777000000000001</v>
      </c>
      <c r="V45" s="9">
        <v>42.418999999999997</v>
      </c>
      <c r="W45" s="9">
        <v>33.835999999999999</v>
      </c>
      <c r="X45" s="9">
        <v>13.053000000000001</v>
      </c>
      <c r="Y45" s="9">
        <v>20.783000000000001</v>
      </c>
      <c r="Z45" s="9">
        <v>14.867000000000001</v>
      </c>
      <c r="AA45" s="9">
        <v>10.467000000000001</v>
      </c>
      <c r="AB45" s="9">
        <v>4.4000000000000004</v>
      </c>
      <c r="AC45" s="9">
        <v>2.1789999999999998</v>
      </c>
      <c r="AD45" s="9">
        <v>1.6719999999999999</v>
      </c>
      <c r="AE45" s="9">
        <v>0.50700000000000001</v>
      </c>
      <c r="AF45" s="9">
        <v>0.92100000000000004</v>
      </c>
      <c r="AG45" s="9">
        <v>0.75800000000000001</v>
      </c>
      <c r="AH45" s="9">
        <v>0.16200000000000001</v>
      </c>
      <c r="AI45" s="9">
        <v>0.60699999999999998</v>
      </c>
      <c r="AJ45" s="9">
        <v>0.60699999999999998</v>
      </c>
      <c r="AK45" s="9">
        <v>0</v>
      </c>
      <c r="AL45" s="9">
        <v>0.313</v>
      </c>
      <c r="AM45" s="9">
        <v>0.151</v>
      </c>
      <c r="AN45" s="9">
        <v>0.16200000000000001</v>
      </c>
      <c r="AO45" s="9">
        <v>1.2589999999999999</v>
      </c>
      <c r="AP45" s="9">
        <v>0.91300000000000003</v>
      </c>
      <c r="AQ45" s="9">
        <v>0.34499999999999997</v>
      </c>
      <c r="AR45" s="9">
        <v>13.487</v>
      </c>
      <c r="AS45" s="9">
        <v>9.3879999999999999</v>
      </c>
      <c r="AT45" s="9">
        <v>4.0990000000000002</v>
      </c>
      <c r="AU45" s="9">
        <v>6.8170000000000002</v>
      </c>
      <c r="AV45" s="9">
        <v>5.5439999999999996</v>
      </c>
      <c r="AW45" s="9">
        <v>1.2729999999999999</v>
      </c>
      <c r="AX45" s="9">
        <v>6.6710000000000003</v>
      </c>
      <c r="AY45" s="9">
        <v>3.8439999999999999</v>
      </c>
      <c r="AZ45" s="9">
        <v>2.827</v>
      </c>
      <c r="BA45" s="9">
        <v>7.34</v>
      </c>
      <c r="BB45" s="9">
        <v>5.9779999999999998</v>
      </c>
      <c r="BC45" s="9">
        <v>1.3620000000000001</v>
      </c>
      <c r="BD45" s="9">
        <v>7.5270000000000001</v>
      </c>
      <c r="BE45" s="9">
        <v>4.4880000000000004</v>
      </c>
      <c r="BF45" s="9">
        <v>3.0390000000000001</v>
      </c>
      <c r="BG45" s="9">
        <v>7.2779999999999996</v>
      </c>
      <c r="BH45" s="9">
        <v>4.4509999999999996</v>
      </c>
      <c r="BI45" s="9">
        <v>2.827</v>
      </c>
      <c r="BJ45" s="9">
        <v>228.072</v>
      </c>
      <c r="BK45" s="9">
        <v>115.051</v>
      </c>
      <c r="BL45" s="9">
        <v>113.021</v>
      </c>
      <c r="BM45" s="9">
        <v>161.964</v>
      </c>
      <c r="BN45" s="9">
        <v>93.028999999999996</v>
      </c>
      <c r="BO45" s="9">
        <v>68.935000000000002</v>
      </c>
      <c r="BP45" s="9">
        <v>66.108000000000004</v>
      </c>
      <c r="BQ45" s="9">
        <v>22.021999999999998</v>
      </c>
      <c r="BR45" s="9">
        <v>44.085999999999999</v>
      </c>
      <c r="BS45" s="9">
        <v>26.724</v>
      </c>
      <c r="BT45" s="9">
        <v>14.676</v>
      </c>
      <c r="BU45" s="9">
        <v>12.048</v>
      </c>
      <c r="BV45" s="9">
        <v>4.9720000000000004</v>
      </c>
      <c r="BW45" s="9">
        <v>2.7170000000000001</v>
      </c>
      <c r="BX45" s="9">
        <v>2.2549999999999999</v>
      </c>
      <c r="BY45" s="9">
        <v>1.9950000000000001</v>
      </c>
      <c r="BZ45" s="9">
        <v>1.0229999999999999</v>
      </c>
      <c r="CA45" s="9">
        <v>0.97199999999999998</v>
      </c>
      <c r="CB45" s="9">
        <v>0.32300000000000001</v>
      </c>
      <c r="CC45" s="9">
        <v>0.17100000000000001</v>
      </c>
      <c r="CD45" s="9">
        <v>0.153</v>
      </c>
      <c r="CE45" s="9">
        <v>1.671</v>
      </c>
      <c r="CF45" s="9">
        <v>0.85199999999999998</v>
      </c>
      <c r="CG45" s="9">
        <v>0.81899999999999995</v>
      </c>
      <c r="CH45" s="9">
        <v>2.9769999999999999</v>
      </c>
      <c r="CI45" s="9">
        <v>1.694</v>
      </c>
      <c r="CJ45" s="9">
        <v>1.2829999999999999</v>
      </c>
      <c r="CK45" s="9">
        <v>24.463999999999999</v>
      </c>
      <c r="CL45" s="9">
        <v>13.388</v>
      </c>
      <c r="CM45" s="9">
        <v>11.077</v>
      </c>
      <c r="CN45" s="9">
        <v>9.8030000000000008</v>
      </c>
      <c r="CO45" s="9">
        <v>6.86</v>
      </c>
      <c r="CP45" s="9">
        <v>2.9430000000000001</v>
      </c>
      <c r="CQ45" s="9">
        <v>14.661</v>
      </c>
      <c r="CR45" s="9">
        <v>6.5270000000000001</v>
      </c>
      <c r="CS45" s="9">
        <v>8.1340000000000003</v>
      </c>
      <c r="CT45" s="9">
        <v>11.275</v>
      </c>
      <c r="CU45" s="9">
        <v>7.5419999999999998</v>
      </c>
      <c r="CV45" s="9">
        <v>3.7330000000000001</v>
      </c>
      <c r="CW45" s="9">
        <v>15.45</v>
      </c>
      <c r="CX45" s="9">
        <v>7.1340000000000003</v>
      </c>
      <c r="CY45" s="9">
        <v>8.3160000000000007</v>
      </c>
      <c r="CZ45" s="9">
        <v>14.984999999999999</v>
      </c>
      <c r="DA45" s="9">
        <v>6.6980000000000004</v>
      </c>
      <c r="DB45" s="9">
        <v>8.2870000000000008</v>
      </c>
    </row>
    <row r="46" spans="1:106">
      <c r="A46" s="10">
        <v>42887</v>
      </c>
      <c r="B46" s="9">
        <v>9.7439999999999998</v>
      </c>
      <c r="C46" s="9">
        <v>7.8949999999999996</v>
      </c>
      <c r="D46" s="9">
        <v>1.849</v>
      </c>
      <c r="E46" s="9">
        <v>27.041</v>
      </c>
      <c r="F46" s="9">
        <v>10.214</v>
      </c>
      <c r="G46" s="9">
        <v>16.826000000000001</v>
      </c>
      <c r="H46" s="9">
        <v>11.76</v>
      </c>
      <c r="I46" s="9">
        <v>9.3480000000000008</v>
      </c>
      <c r="J46" s="9">
        <v>2.4119999999999999</v>
      </c>
      <c r="K46" s="9">
        <v>30.204999999999998</v>
      </c>
      <c r="L46" s="9">
        <v>11.307</v>
      </c>
      <c r="M46" s="9">
        <v>18.899000000000001</v>
      </c>
      <c r="N46" s="9">
        <v>27.913</v>
      </c>
      <c r="O46" s="9">
        <v>10.57</v>
      </c>
      <c r="P46" s="9">
        <v>17.343</v>
      </c>
      <c r="Q46" s="9">
        <v>136.43100000000001</v>
      </c>
      <c r="R46" s="9">
        <v>73.409000000000006</v>
      </c>
      <c r="S46" s="9">
        <v>63.021999999999998</v>
      </c>
      <c r="T46" s="9">
        <v>107.146</v>
      </c>
      <c r="U46" s="9">
        <v>63.66</v>
      </c>
      <c r="V46" s="9">
        <v>43.485999999999997</v>
      </c>
      <c r="W46" s="9">
        <v>29.285</v>
      </c>
      <c r="X46" s="9">
        <v>9.7490000000000006</v>
      </c>
      <c r="Y46" s="9">
        <v>19.536000000000001</v>
      </c>
      <c r="Z46" s="9">
        <v>14.978999999999999</v>
      </c>
      <c r="AA46" s="9">
        <v>9.141</v>
      </c>
      <c r="AB46" s="9">
        <v>5.8380000000000001</v>
      </c>
      <c r="AC46" s="9">
        <v>2.383</v>
      </c>
      <c r="AD46" s="9">
        <v>1.367</v>
      </c>
      <c r="AE46" s="9">
        <v>1.016</v>
      </c>
      <c r="AF46" s="9">
        <v>0.88400000000000001</v>
      </c>
      <c r="AG46" s="9">
        <v>0.59099999999999997</v>
      </c>
      <c r="AH46" s="9">
        <v>0.29299999999999998</v>
      </c>
      <c r="AI46" s="9">
        <v>0.245</v>
      </c>
      <c r="AJ46" s="9">
        <v>0.245</v>
      </c>
      <c r="AK46" s="9">
        <v>0</v>
      </c>
      <c r="AL46" s="9">
        <v>0.63900000000000001</v>
      </c>
      <c r="AM46" s="9">
        <v>0.34699999999999998</v>
      </c>
      <c r="AN46" s="9">
        <v>0.29299999999999998</v>
      </c>
      <c r="AO46" s="9">
        <v>1.4990000000000001</v>
      </c>
      <c r="AP46" s="9">
        <v>0.77600000000000002</v>
      </c>
      <c r="AQ46" s="9">
        <v>0.72299999999999998</v>
      </c>
      <c r="AR46" s="9">
        <v>13.327</v>
      </c>
      <c r="AS46" s="9">
        <v>8.1950000000000003</v>
      </c>
      <c r="AT46" s="9">
        <v>5.1319999999999997</v>
      </c>
      <c r="AU46" s="9">
        <v>6.6319999999999997</v>
      </c>
      <c r="AV46" s="9">
        <v>5.2460000000000004</v>
      </c>
      <c r="AW46" s="9">
        <v>1.3859999999999999</v>
      </c>
      <c r="AX46" s="9">
        <v>6.6959999999999997</v>
      </c>
      <c r="AY46" s="9">
        <v>2.9489999999999998</v>
      </c>
      <c r="AZ46" s="9">
        <v>3.7469999999999999</v>
      </c>
      <c r="BA46" s="9">
        <v>7.274</v>
      </c>
      <c r="BB46" s="9">
        <v>5.6680000000000001</v>
      </c>
      <c r="BC46" s="9">
        <v>1.6060000000000001</v>
      </c>
      <c r="BD46" s="9">
        <v>7.7050000000000001</v>
      </c>
      <c r="BE46" s="9">
        <v>3.4729999999999999</v>
      </c>
      <c r="BF46" s="9">
        <v>4.2320000000000002</v>
      </c>
      <c r="BG46" s="9">
        <v>6.9409999999999998</v>
      </c>
      <c r="BH46" s="9">
        <v>3.194</v>
      </c>
      <c r="BI46" s="9">
        <v>3.7469999999999999</v>
      </c>
      <c r="BJ46" s="9">
        <v>225.05799999999999</v>
      </c>
      <c r="BK46" s="9">
        <v>114.059</v>
      </c>
      <c r="BL46" s="9">
        <v>110.999</v>
      </c>
      <c r="BM46" s="9">
        <v>160.46600000000001</v>
      </c>
      <c r="BN46" s="9">
        <v>93.296999999999997</v>
      </c>
      <c r="BO46" s="9">
        <v>67.17</v>
      </c>
      <c r="BP46" s="9">
        <v>64.590999999999994</v>
      </c>
      <c r="BQ46" s="9">
        <v>20.762</v>
      </c>
      <c r="BR46" s="9">
        <v>43.829000000000001</v>
      </c>
      <c r="BS46" s="9">
        <v>27.603999999999999</v>
      </c>
      <c r="BT46" s="9">
        <v>16.204000000000001</v>
      </c>
      <c r="BU46" s="9">
        <v>11.4</v>
      </c>
      <c r="BV46" s="9">
        <v>3.81</v>
      </c>
      <c r="BW46" s="9">
        <v>2.5150000000000001</v>
      </c>
      <c r="BX46" s="9">
        <v>1.2949999999999999</v>
      </c>
      <c r="BY46" s="9">
        <v>1.3680000000000001</v>
      </c>
      <c r="BZ46" s="9">
        <v>0.99399999999999999</v>
      </c>
      <c r="CA46" s="9">
        <v>0.374</v>
      </c>
      <c r="CB46" s="9">
        <v>0.80600000000000005</v>
      </c>
      <c r="CC46" s="9">
        <v>0.61099999999999999</v>
      </c>
      <c r="CD46" s="9">
        <v>0.19500000000000001</v>
      </c>
      <c r="CE46" s="9">
        <v>0.56200000000000006</v>
      </c>
      <c r="CF46" s="9">
        <v>0.38300000000000001</v>
      </c>
      <c r="CG46" s="9">
        <v>0.17899999999999999</v>
      </c>
      <c r="CH46" s="9">
        <v>2.4420000000000002</v>
      </c>
      <c r="CI46" s="9">
        <v>1.5209999999999999</v>
      </c>
      <c r="CJ46" s="9">
        <v>0.92100000000000004</v>
      </c>
      <c r="CK46" s="9">
        <v>25.719000000000001</v>
      </c>
      <c r="CL46" s="9">
        <v>14.827999999999999</v>
      </c>
      <c r="CM46" s="9">
        <v>10.891</v>
      </c>
      <c r="CN46" s="9">
        <v>11.41</v>
      </c>
      <c r="CO46" s="9">
        <v>8.8070000000000004</v>
      </c>
      <c r="CP46" s="9">
        <v>2.6030000000000002</v>
      </c>
      <c r="CQ46" s="9">
        <v>14.308999999999999</v>
      </c>
      <c r="CR46" s="9">
        <v>6.0209999999999999</v>
      </c>
      <c r="CS46" s="9">
        <v>8.2880000000000003</v>
      </c>
      <c r="CT46" s="9">
        <v>12.432</v>
      </c>
      <c r="CU46" s="9">
        <v>9.4559999999999995</v>
      </c>
      <c r="CV46" s="9">
        <v>2.976</v>
      </c>
      <c r="CW46" s="9">
        <v>15.172000000000001</v>
      </c>
      <c r="CX46" s="9">
        <v>6.7489999999999997</v>
      </c>
      <c r="CY46" s="9">
        <v>8.4239999999999995</v>
      </c>
      <c r="CZ46" s="9">
        <v>15.115</v>
      </c>
      <c r="DA46" s="9">
        <v>6.6319999999999997</v>
      </c>
      <c r="DB46" s="9">
        <v>8.4830000000000005</v>
      </c>
    </row>
    <row r="47" spans="1:106">
      <c r="A47" s="10">
        <v>42917</v>
      </c>
      <c r="B47" s="9">
        <v>11.222</v>
      </c>
      <c r="C47" s="9">
        <v>8.7629999999999999</v>
      </c>
      <c r="D47" s="9">
        <v>2.46</v>
      </c>
      <c r="E47" s="9">
        <v>26.081</v>
      </c>
      <c r="F47" s="9">
        <v>9.6229999999999993</v>
      </c>
      <c r="G47" s="9">
        <v>16.457999999999998</v>
      </c>
      <c r="H47" s="9">
        <v>13.458</v>
      </c>
      <c r="I47" s="9">
        <v>10.532999999999999</v>
      </c>
      <c r="J47" s="9">
        <v>2.9249999999999998</v>
      </c>
      <c r="K47" s="9">
        <v>28.173999999999999</v>
      </c>
      <c r="L47" s="9">
        <v>10.523</v>
      </c>
      <c r="M47" s="9">
        <v>17.652000000000001</v>
      </c>
      <c r="N47" s="9">
        <v>26.827000000000002</v>
      </c>
      <c r="O47" s="9">
        <v>10.256</v>
      </c>
      <c r="P47" s="9">
        <v>16.571000000000002</v>
      </c>
      <c r="Q47" s="9">
        <v>134.512</v>
      </c>
      <c r="R47" s="9">
        <v>72.447000000000003</v>
      </c>
      <c r="S47" s="9">
        <v>62.064</v>
      </c>
      <c r="T47" s="9">
        <v>107.121</v>
      </c>
      <c r="U47" s="9">
        <v>63.335999999999999</v>
      </c>
      <c r="V47" s="9">
        <v>43.783999999999999</v>
      </c>
      <c r="W47" s="9">
        <v>27.390999999999998</v>
      </c>
      <c r="X47" s="9">
        <v>9.1110000000000007</v>
      </c>
      <c r="Y47" s="9">
        <v>18.28</v>
      </c>
      <c r="Z47" s="9">
        <v>14.436</v>
      </c>
      <c r="AA47" s="9">
        <v>8.734</v>
      </c>
      <c r="AB47" s="9">
        <v>5.702</v>
      </c>
      <c r="AC47" s="9">
        <v>1.65</v>
      </c>
      <c r="AD47" s="9">
        <v>1.284</v>
      </c>
      <c r="AE47" s="9">
        <v>0.36599999999999999</v>
      </c>
      <c r="AF47" s="9">
        <v>0.94899999999999995</v>
      </c>
      <c r="AG47" s="9">
        <v>0.76600000000000001</v>
      </c>
      <c r="AH47" s="9">
        <v>0.184</v>
      </c>
      <c r="AI47" s="9">
        <v>0.27200000000000002</v>
      </c>
      <c r="AJ47" s="9">
        <v>0.214</v>
      </c>
      <c r="AK47" s="9">
        <v>5.8000000000000003E-2</v>
      </c>
      <c r="AL47" s="9">
        <v>0.67800000000000005</v>
      </c>
      <c r="AM47" s="9">
        <v>0.55200000000000005</v>
      </c>
      <c r="AN47" s="9">
        <v>0.125</v>
      </c>
      <c r="AO47" s="9">
        <v>0.70099999999999996</v>
      </c>
      <c r="AP47" s="9">
        <v>0.51800000000000002</v>
      </c>
      <c r="AQ47" s="9">
        <v>0.182</v>
      </c>
      <c r="AR47" s="9">
        <v>13.452</v>
      </c>
      <c r="AS47" s="9">
        <v>8.0579999999999998</v>
      </c>
      <c r="AT47" s="9">
        <v>5.3940000000000001</v>
      </c>
      <c r="AU47" s="9">
        <v>7.32</v>
      </c>
      <c r="AV47" s="9">
        <v>5.39</v>
      </c>
      <c r="AW47" s="9">
        <v>1.93</v>
      </c>
      <c r="AX47" s="9">
        <v>6.1319999999999997</v>
      </c>
      <c r="AY47" s="9">
        <v>2.6680000000000001</v>
      </c>
      <c r="AZ47" s="9">
        <v>3.4649999999999999</v>
      </c>
      <c r="BA47" s="9">
        <v>7.8550000000000004</v>
      </c>
      <c r="BB47" s="9">
        <v>5.8</v>
      </c>
      <c r="BC47" s="9">
        <v>2.0550000000000002</v>
      </c>
      <c r="BD47" s="9">
        <v>6.5810000000000004</v>
      </c>
      <c r="BE47" s="9">
        <v>2.9340000000000002</v>
      </c>
      <c r="BF47" s="9">
        <v>3.6469999999999998</v>
      </c>
      <c r="BG47" s="9">
        <v>6.4039999999999999</v>
      </c>
      <c r="BH47" s="9">
        <v>2.8809999999999998</v>
      </c>
      <c r="BI47" s="9">
        <v>3.5230000000000001</v>
      </c>
      <c r="BJ47" s="9">
        <v>225.57400000000001</v>
      </c>
      <c r="BK47" s="9">
        <v>115.867</v>
      </c>
      <c r="BL47" s="9">
        <v>109.70699999999999</v>
      </c>
      <c r="BM47" s="9">
        <v>167.44</v>
      </c>
      <c r="BN47" s="9">
        <v>98.201999999999998</v>
      </c>
      <c r="BO47" s="9">
        <v>69.238</v>
      </c>
      <c r="BP47" s="9">
        <v>58.133000000000003</v>
      </c>
      <c r="BQ47" s="9">
        <v>17.664999999999999</v>
      </c>
      <c r="BR47" s="9">
        <v>40.469000000000001</v>
      </c>
      <c r="BS47" s="9">
        <v>27.67</v>
      </c>
      <c r="BT47" s="9">
        <v>15.696</v>
      </c>
      <c r="BU47" s="9">
        <v>11.974</v>
      </c>
      <c r="BV47" s="9">
        <v>4.548</v>
      </c>
      <c r="BW47" s="9">
        <v>2.33</v>
      </c>
      <c r="BX47" s="9">
        <v>2.2189999999999999</v>
      </c>
      <c r="BY47" s="9">
        <v>1.74</v>
      </c>
      <c r="BZ47" s="9">
        <v>1.373</v>
      </c>
      <c r="CA47" s="9">
        <v>0.36699999999999999</v>
      </c>
      <c r="CB47" s="9">
        <v>0.91200000000000003</v>
      </c>
      <c r="CC47" s="9">
        <v>0.91200000000000003</v>
      </c>
      <c r="CD47" s="9">
        <v>0</v>
      </c>
      <c r="CE47" s="9">
        <v>0.82899999999999996</v>
      </c>
      <c r="CF47" s="9">
        <v>0.46200000000000002</v>
      </c>
      <c r="CG47" s="9">
        <v>0.36699999999999999</v>
      </c>
      <c r="CH47" s="9">
        <v>2.8079999999999998</v>
      </c>
      <c r="CI47" s="9">
        <v>0.95599999999999996</v>
      </c>
      <c r="CJ47" s="9">
        <v>1.8520000000000001</v>
      </c>
      <c r="CK47" s="9">
        <v>25.782</v>
      </c>
      <c r="CL47" s="9">
        <v>14.8</v>
      </c>
      <c r="CM47" s="9">
        <v>10.981999999999999</v>
      </c>
      <c r="CN47" s="9">
        <v>11.042</v>
      </c>
      <c r="CO47" s="9">
        <v>7.508</v>
      </c>
      <c r="CP47" s="9">
        <v>3.5339999999999998</v>
      </c>
      <c r="CQ47" s="9">
        <v>14.74</v>
      </c>
      <c r="CR47" s="9">
        <v>7.2919999999999998</v>
      </c>
      <c r="CS47" s="9">
        <v>7.4480000000000004</v>
      </c>
      <c r="CT47" s="9">
        <v>12.305</v>
      </c>
      <c r="CU47" s="9">
        <v>8.4039999999999999</v>
      </c>
      <c r="CV47" s="9">
        <v>3.9009999999999998</v>
      </c>
      <c r="CW47" s="9">
        <v>15.365</v>
      </c>
      <c r="CX47" s="9">
        <v>7.2919999999999998</v>
      </c>
      <c r="CY47" s="9">
        <v>8.0730000000000004</v>
      </c>
      <c r="CZ47" s="9">
        <v>15.651</v>
      </c>
      <c r="DA47" s="9">
        <v>8.2040000000000006</v>
      </c>
      <c r="DB47" s="9">
        <v>7.4480000000000004</v>
      </c>
    </row>
    <row r="48" spans="1:106">
      <c r="A48" s="10">
        <v>42948</v>
      </c>
      <c r="B48" s="9">
        <v>9.0719999999999992</v>
      </c>
      <c r="C48" s="9">
        <v>6.9210000000000003</v>
      </c>
      <c r="D48" s="9">
        <v>2.1509999999999998</v>
      </c>
      <c r="E48" s="9">
        <v>28.327000000000002</v>
      </c>
      <c r="F48" s="9">
        <v>10.173</v>
      </c>
      <c r="G48" s="9">
        <v>18.154</v>
      </c>
      <c r="H48" s="9">
        <v>11.789</v>
      </c>
      <c r="I48" s="9">
        <v>8.8450000000000006</v>
      </c>
      <c r="J48" s="9">
        <v>2.944</v>
      </c>
      <c r="K48" s="9">
        <v>31.431999999999999</v>
      </c>
      <c r="L48" s="9">
        <v>11.539</v>
      </c>
      <c r="M48" s="9">
        <v>19.893000000000001</v>
      </c>
      <c r="N48" s="9">
        <v>29.684999999999999</v>
      </c>
      <c r="O48" s="9">
        <v>11.11</v>
      </c>
      <c r="P48" s="9">
        <v>18.574999999999999</v>
      </c>
      <c r="Q48" s="9">
        <v>136.16499999999999</v>
      </c>
      <c r="R48" s="9">
        <v>72.716999999999999</v>
      </c>
      <c r="S48" s="9">
        <v>63.448</v>
      </c>
      <c r="T48" s="9">
        <v>107.71299999999999</v>
      </c>
      <c r="U48" s="9">
        <v>63.156999999999996</v>
      </c>
      <c r="V48" s="9">
        <v>44.555999999999997</v>
      </c>
      <c r="W48" s="9">
        <v>28.452999999999999</v>
      </c>
      <c r="X48" s="9">
        <v>9.5609999999999999</v>
      </c>
      <c r="Y48" s="9">
        <v>18.891999999999999</v>
      </c>
      <c r="Z48" s="9">
        <v>13.298</v>
      </c>
      <c r="AA48" s="9">
        <v>8.6910000000000007</v>
      </c>
      <c r="AB48" s="9">
        <v>4.6070000000000002</v>
      </c>
      <c r="AC48" s="9">
        <v>1.716</v>
      </c>
      <c r="AD48" s="9">
        <v>0.94499999999999995</v>
      </c>
      <c r="AE48" s="9">
        <v>0.77</v>
      </c>
      <c r="AF48" s="9">
        <v>1.2330000000000001</v>
      </c>
      <c r="AG48" s="9">
        <v>0.81899999999999995</v>
      </c>
      <c r="AH48" s="9">
        <v>0.41399999999999998</v>
      </c>
      <c r="AI48" s="9">
        <v>0.54900000000000004</v>
      </c>
      <c r="AJ48" s="9">
        <v>0.46300000000000002</v>
      </c>
      <c r="AK48" s="9">
        <v>8.5999999999999993E-2</v>
      </c>
      <c r="AL48" s="9">
        <v>0.68400000000000005</v>
      </c>
      <c r="AM48" s="9">
        <v>0.35599999999999998</v>
      </c>
      <c r="AN48" s="9">
        <v>0.32800000000000001</v>
      </c>
      <c r="AO48" s="9">
        <v>0.48299999999999998</v>
      </c>
      <c r="AP48" s="9">
        <v>0.126</v>
      </c>
      <c r="AQ48" s="9">
        <v>0.35599999999999998</v>
      </c>
      <c r="AR48" s="9">
        <v>11.895</v>
      </c>
      <c r="AS48" s="9">
        <v>7.8470000000000004</v>
      </c>
      <c r="AT48" s="9">
        <v>4.0490000000000004</v>
      </c>
      <c r="AU48" s="9">
        <v>6.6749999999999998</v>
      </c>
      <c r="AV48" s="9">
        <v>5.53</v>
      </c>
      <c r="AW48" s="9">
        <v>1.145</v>
      </c>
      <c r="AX48" s="9">
        <v>5.22</v>
      </c>
      <c r="AY48" s="9">
        <v>2.3159999999999998</v>
      </c>
      <c r="AZ48" s="9">
        <v>2.9039999999999999</v>
      </c>
      <c r="BA48" s="9">
        <v>7.7309999999999999</v>
      </c>
      <c r="BB48" s="9">
        <v>6.2489999999999997</v>
      </c>
      <c r="BC48" s="9">
        <v>1.4830000000000001</v>
      </c>
      <c r="BD48" s="9">
        <v>5.5659999999999998</v>
      </c>
      <c r="BE48" s="9">
        <v>2.4420000000000002</v>
      </c>
      <c r="BF48" s="9">
        <v>3.1240000000000001</v>
      </c>
      <c r="BG48" s="9">
        <v>5.7690000000000001</v>
      </c>
      <c r="BH48" s="9">
        <v>2.7789999999999999</v>
      </c>
      <c r="BI48" s="9">
        <v>2.99</v>
      </c>
      <c r="BJ48" s="9">
        <v>226.15100000000001</v>
      </c>
      <c r="BK48" s="9">
        <v>113.879</v>
      </c>
      <c r="BL48" s="9">
        <v>112.27200000000001</v>
      </c>
      <c r="BM48" s="9">
        <v>162.65199999999999</v>
      </c>
      <c r="BN48" s="9">
        <v>95.295000000000002</v>
      </c>
      <c r="BO48" s="9">
        <v>67.358000000000004</v>
      </c>
      <c r="BP48" s="9">
        <v>63.497999999999998</v>
      </c>
      <c r="BQ48" s="9">
        <v>18.585000000000001</v>
      </c>
      <c r="BR48" s="9">
        <v>44.914000000000001</v>
      </c>
      <c r="BS48" s="9">
        <v>25.221</v>
      </c>
      <c r="BT48" s="9">
        <v>13.074</v>
      </c>
      <c r="BU48" s="9">
        <v>12.147</v>
      </c>
      <c r="BV48" s="9">
        <v>3.9569999999999999</v>
      </c>
      <c r="BW48" s="9">
        <v>2.2810000000000001</v>
      </c>
      <c r="BX48" s="9">
        <v>1.6759999999999999</v>
      </c>
      <c r="BY48" s="9">
        <v>1.6859999999999999</v>
      </c>
      <c r="BZ48" s="9">
        <v>1.369</v>
      </c>
      <c r="CA48" s="9">
        <v>0.317</v>
      </c>
      <c r="CB48" s="9">
        <v>0.71</v>
      </c>
      <c r="CC48" s="9">
        <v>0.71</v>
      </c>
      <c r="CD48" s="9">
        <v>0</v>
      </c>
      <c r="CE48" s="9">
        <v>0.97599999999999998</v>
      </c>
      <c r="CF48" s="9">
        <v>0.65900000000000003</v>
      </c>
      <c r="CG48" s="9">
        <v>0.317</v>
      </c>
      <c r="CH48" s="9">
        <v>2.2709999999999999</v>
      </c>
      <c r="CI48" s="9">
        <v>0.91200000000000003</v>
      </c>
      <c r="CJ48" s="9">
        <v>1.36</v>
      </c>
      <c r="CK48" s="9">
        <v>22.86</v>
      </c>
      <c r="CL48" s="9">
        <v>11.414</v>
      </c>
      <c r="CM48" s="9">
        <v>11.446</v>
      </c>
      <c r="CN48" s="9">
        <v>8.4529999999999994</v>
      </c>
      <c r="CO48" s="9">
        <v>6.5190000000000001</v>
      </c>
      <c r="CP48" s="9">
        <v>1.9350000000000001</v>
      </c>
      <c r="CQ48" s="9">
        <v>14.406000000000001</v>
      </c>
      <c r="CR48" s="9">
        <v>4.8949999999999996</v>
      </c>
      <c r="CS48" s="9">
        <v>9.5109999999999992</v>
      </c>
      <c r="CT48" s="9">
        <v>9.9700000000000006</v>
      </c>
      <c r="CU48" s="9">
        <v>7.7190000000000003</v>
      </c>
      <c r="CV48" s="9">
        <v>2.2519999999999998</v>
      </c>
      <c r="CW48" s="9">
        <v>15.250999999999999</v>
      </c>
      <c r="CX48" s="9">
        <v>5.3550000000000004</v>
      </c>
      <c r="CY48" s="9">
        <v>9.8960000000000008</v>
      </c>
      <c r="CZ48" s="9">
        <v>15.116</v>
      </c>
      <c r="DA48" s="9">
        <v>5.6050000000000004</v>
      </c>
      <c r="DB48" s="9">
        <v>9.5109999999999992</v>
      </c>
    </row>
    <row r="49" spans="1:106">
      <c r="A49" s="10">
        <v>42979</v>
      </c>
      <c r="B49" s="9">
        <v>8.7270000000000003</v>
      </c>
      <c r="C49" s="9">
        <v>5.6189999999999998</v>
      </c>
      <c r="D49" s="9">
        <v>3.109</v>
      </c>
      <c r="E49" s="9">
        <v>27.492000000000001</v>
      </c>
      <c r="F49" s="9">
        <v>9.8049999999999997</v>
      </c>
      <c r="G49" s="9">
        <v>17.687000000000001</v>
      </c>
      <c r="H49" s="9">
        <v>11.035</v>
      </c>
      <c r="I49" s="9">
        <v>7.3680000000000003</v>
      </c>
      <c r="J49" s="9">
        <v>3.6669999999999998</v>
      </c>
      <c r="K49" s="9">
        <v>29.844999999999999</v>
      </c>
      <c r="L49" s="9">
        <v>10.802</v>
      </c>
      <c r="M49" s="9">
        <v>19.044</v>
      </c>
      <c r="N49" s="9">
        <v>28.423999999999999</v>
      </c>
      <c r="O49" s="9">
        <v>10.404999999999999</v>
      </c>
      <c r="P49" s="9">
        <v>18.018999999999998</v>
      </c>
      <c r="Q49" s="9">
        <v>135.756</v>
      </c>
      <c r="R49" s="9">
        <v>73.549000000000007</v>
      </c>
      <c r="S49" s="9">
        <v>62.207999999999998</v>
      </c>
      <c r="T49" s="9">
        <v>107.399</v>
      </c>
      <c r="U49" s="9">
        <v>64.164000000000001</v>
      </c>
      <c r="V49" s="9">
        <v>43.234000000000002</v>
      </c>
      <c r="W49" s="9">
        <v>28.358000000000001</v>
      </c>
      <c r="X49" s="9">
        <v>9.3840000000000003</v>
      </c>
      <c r="Y49" s="9">
        <v>18.972999999999999</v>
      </c>
      <c r="Z49" s="9">
        <v>12.407</v>
      </c>
      <c r="AA49" s="9">
        <v>7.1680000000000001</v>
      </c>
      <c r="AB49" s="9">
        <v>5.2389999999999999</v>
      </c>
      <c r="AC49" s="9">
        <v>2.0190000000000001</v>
      </c>
      <c r="AD49" s="9">
        <v>1.389</v>
      </c>
      <c r="AE49" s="9">
        <v>0.63</v>
      </c>
      <c r="AF49" s="9">
        <v>1.1879999999999999</v>
      </c>
      <c r="AG49" s="9">
        <v>0.96699999999999997</v>
      </c>
      <c r="AH49" s="9">
        <v>0.222</v>
      </c>
      <c r="AI49" s="9">
        <v>0.78700000000000003</v>
      </c>
      <c r="AJ49" s="9">
        <v>0.625</v>
      </c>
      <c r="AK49" s="9">
        <v>0.16200000000000001</v>
      </c>
      <c r="AL49" s="9">
        <v>0.40100000000000002</v>
      </c>
      <c r="AM49" s="9">
        <v>0.34100000000000003</v>
      </c>
      <c r="AN49" s="9">
        <v>0.06</v>
      </c>
      <c r="AO49" s="9">
        <v>0.83099999999999996</v>
      </c>
      <c r="AP49" s="9">
        <v>0.42299999999999999</v>
      </c>
      <c r="AQ49" s="9">
        <v>0.40799999999999997</v>
      </c>
      <c r="AR49" s="9">
        <v>11.340999999999999</v>
      </c>
      <c r="AS49" s="9">
        <v>6.4870000000000001</v>
      </c>
      <c r="AT49" s="9">
        <v>4.8540000000000001</v>
      </c>
      <c r="AU49" s="9">
        <v>5.9589999999999996</v>
      </c>
      <c r="AV49" s="9">
        <v>4.101</v>
      </c>
      <c r="AW49" s="9">
        <v>1.8580000000000001</v>
      </c>
      <c r="AX49" s="9">
        <v>5.3819999999999997</v>
      </c>
      <c r="AY49" s="9">
        <v>2.3860000000000001</v>
      </c>
      <c r="AZ49" s="9">
        <v>2.996</v>
      </c>
      <c r="BA49" s="9">
        <v>6.6120000000000001</v>
      </c>
      <c r="BB49" s="9">
        <v>4.6040000000000001</v>
      </c>
      <c r="BC49" s="9">
        <v>2.008</v>
      </c>
      <c r="BD49" s="9">
        <v>5.7949999999999999</v>
      </c>
      <c r="BE49" s="9">
        <v>2.5640000000000001</v>
      </c>
      <c r="BF49" s="9">
        <v>3.2309999999999999</v>
      </c>
      <c r="BG49" s="9">
        <v>6.1689999999999996</v>
      </c>
      <c r="BH49" s="9">
        <v>3.0110000000000001</v>
      </c>
      <c r="BI49" s="9">
        <v>3.157</v>
      </c>
      <c r="BJ49" s="9">
        <v>229.11699999999999</v>
      </c>
      <c r="BK49" s="9">
        <v>115.127</v>
      </c>
      <c r="BL49" s="9">
        <v>113.989</v>
      </c>
      <c r="BM49" s="9">
        <v>166.76900000000001</v>
      </c>
      <c r="BN49" s="9">
        <v>96.31</v>
      </c>
      <c r="BO49" s="9">
        <v>70.457999999999998</v>
      </c>
      <c r="BP49" s="9">
        <v>62.347999999999999</v>
      </c>
      <c r="BQ49" s="9">
        <v>18.817</v>
      </c>
      <c r="BR49" s="9">
        <v>43.530999999999999</v>
      </c>
      <c r="BS49" s="9">
        <v>25.440999999999999</v>
      </c>
      <c r="BT49" s="9">
        <v>13.382</v>
      </c>
      <c r="BU49" s="9">
        <v>12.058</v>
      </c>
      <c r="BV49" s="9">
        <v>4.6660000000000004</v>
      </c>
      <c r="BW49" s="9">
        <v>2.806</v>
      </c>
      <c r="BX49" s="9">
        <v>1.86</v>
      </c>
      <c r="BY49" s="9">
        <v>2.0110000000000001</v>
      </c>
      <c r="BZ49" s="9">
        <v>1.3120000000000001</v>
      </c>
      <c r="CA49" s="9">
        <v>0.69899999999999995</v>
      </c>
      <c r="CB49" s="9">
        <v>0.55300000000000005</v>
      </c>
      <c r="CC49" s="9">
        <v>0.55300000000000005</v>
      </c>
      <c r="CD49" s="9">
        <v>0</v>
      </c>
      <c r="CE49" s="9">
        <v>1.4590000000000001</v>
      </c>
      <c r="CF49" s="9">
        <v>0.75900000000000001</v>
      </c>
      <c r="CG49" s="9">
        <v>0.69899999999999995</v>
      </c>
      <c r="CH49" s="9">
        <v>2.6549999999999998</v>
      </c>
      <c r="CI49" s="9">
        <v>1.4950000000000001</v>
      </c>
      <c r="CJ49" s="9">
        <v>1.161</v>
      </c>
      <c r="CK49" s="9">
        <v>22.923999999999999</v>
      </c>
      <c r="CL49" s="9">
        <v>11.721</v>
      </c>
      <c r="CM49" s="9">
        <v>11.202999999999999</v>
      </c>
      <c r="CN49" s="9">
        <v>9.6869999999999994</v>
      </c>
      <c r="CO49" s="9">
        <v>6.4850000000000003</v>
      </c>
      <c r="CP49" s="9">
        <v>3.202</v>
      </c>
      <c r="CQ49" s="9">
        <v>13.237</v>
      </c>
      <c r="CR49" s="9">
        <v>5.2359999999999998</v>
      </c>
      <c r="CS49" s="9">
        <v>8.0009999999999994</v>
      </c>
      <c r="CT49" s="9">
        <v>11.536</v>
      </c>
      <c r="CU49" s="9">
        <v>7.6340000000000003</v>
      </c>
      <c r="CV49" s="9">
        <v>3.9020000000000001</v>
      </c>
      <c r="CW49" s="9">
        <v>13.904999999999999</v>
      </c>
      <c r="CX49" s="9">
        <v>5.7480000000000002</v>
      </c>
      <c r="CY49" s="9">
        <v>8.157</v>
      </c>
      <c r="CZ49" s="9">
        <v>13.789</v>
      </c>
      <c r="DA49" s="9">
        <v>5.7889999999999997</v>
      </c>
      <c r="DB49" s="9">
        <v>8.0009999999999994</v>
      </c>
    </row>
    <row r="50" spans="1:106">
      <c r="A50" s="10">
        <v>43009</v>
      </c>
      <c r="B50" s="9">
        <v>11.042</v>
      </c>
      <c r="C50" s="9">
        <v>8.18</v>
      </c>
      <c r="D50" s="9">
        <v>2.8620000000000001</v>
      </c>
      <c r="E50" s="9">
        <v>27.02</v>
      </c>
      <c r="F50" s="9">
        <v>8.3040000000000003</v>
      </c>
      <c r="G50" s="9">
        <v>18.716000000000001</v>
      </c>
      <c r="H50" s="9">
        <v>12.944000000000001</v>
      </c>
      <c r="I50" s="9">
        <v>9.4390000000000001</v>
      </c>
      <c r="J50" s="9">
        <v>3.5059999999999998</v>
      </c>
      <c r="K50" s="9">
        <v>29.952000000000002</v>
      </c>
      <c r="L50" s="9">
        <v>9.7620000000000005</v>
      </c>
      <c r="M50" s="9">
        <v>20.190000000000001</v>
      </c>
      <c r="N50" s="9">
        <v>28.291</v>
      </c>
      <c r="O50" s="9">
        <v>9.4619999999999997</v>
      </c>
      <c r="P50" s="9">
        <v>18.829000000000001</v>
      </c>
      <c r="Q50" s="9">
        <v>138.74</v>
      </c>
      <c r="R50" s="9">
        <v>74.331999999999994</v>
      </c>
      <c r="S50" s="9">
        <v>64.408000000000001</v>
      </c>
      <c r="T50" s="9">
        <v>108.738</v>
      </c>
      <c r="U50" s="9">
        <v>64.745999999999995</v>
      </c>
      <c r="V50" s="9">
        <v>43.991999999999997</v>
      </c>
      <c r="W50" s="9">
        <v>30.001999999999999</v>
      </c>
      <c r="X50" s="9">
        <v>9.5860000000000003</v>
      </c>
      <c r="Y50" s="9">
        <v>20.416</v>
      </c>
      <c r="Z50" s="9">
        <v>12.234999999999999</v>
      </c>
      <c r="AA50" s="9">
        <v>6.8220000000000001</v>
      </c>
      <c r="AB50" s="9">
        <v>5.4130000000000003</v>
      </c>
      <c r="AC50" s="9">
        <v>1.67</v>
      </c>
      <c r="AD50" s="9">
        <v>1.1399999999999999</v>
      </c>
      <c r="AE50" s="9">
        <v>0.53100000000000003</v>
      </c>
      <c r="AF50" s="9">
        <v>1.129</v>
      </c>
      <c r="AG50" s="9">
        <v>0.98299999999999998</v>
      </c>
      <c r="AH50" s="9">
        <v>0.14599999999999999</v>
      </c>
      <c r="AI50" s="9">
        <v>0.45900000000000002</v>
      </c>
      <c r="AJ50" s="9">
        <v>0.45900000000000002</v>
      </c>
      <c r="AK50" s="9">
        <v>0</v>
      </c>
      <c r="AL50" s="9">
        <v>0.67</v>
      </c>
      <c r="AM50" s="9">
        <v>0.52400000000000002</v>
      </c>
      <c r="AN50" s="9">
        <v>0.14599999999999999</v>
      </c>
      <c r="AO50" s="9">
        <v>0.54100000000000004</v>
      </c>
      <c r="AP50" s="9">
        <v>0.156</v>
      </c>
      <c r="AQ50" s="9">
        <v>0.38500000000000001</v>
      </c>
      <c r="AR50" s="9">
        <v>11.278</v>
      </c>
      <c r="AS50" s="9">
        <v>6.0780000000000003</v>
      </c>
      <c r="AT50" s="9">
        <v>5.2</v>
      </c>
      <c r="AU50" s="9">
        <v>5.4329999999999998</v>
      </c>
      <c r="AV50" s="9">
        <v>4.2699999999999996</v>
      </c>
      <c r="AW50" s="9">
        <v>1.163</v>
      </c>
      <c r="AX50" s="9">
        <v>5.8449999999999998</v>
      </c>
      <c r="AY50" s="9">
        <v>1.8089999999999999</v>
      </c>
      <c r="AZ50" s="9">
        <v>4.0369999999999999</v>
      </c>
      <c r="BA50" s="9">
        <v>6.2320000000000002</v>
      </c>
      <c r="BB50" s="9">
        <v>4.923</v>
      </c>
      <c r="BC50" s="9">
        <v>1.3089999999999999</v>
      </c>
      <c r="BD50" s="9">
        <v>6.0030000000000001</v>
      </c>
      <c r="BE50" s="9">
        <v>1.899</v>
      </c>
      <c r="BF50" s="9">
        <v>4.1040000000000001</v>
      </c>
      <c r="BG50" s="9">
        <v>6.3049999999999997</v>
      </c>
      <c r="BH50" s="9">
        <v>2.2679999999999998</v>
      </c>
      <c r="BI50" s="9">
        <v>4.0369999999999999</v>
      </c>
      <c r="BJ50" s="9">
        <v>231.434</v>
      </c>
      <c r="BK50" s="9">
        <v>117.248</v>
      </c>
      <c r="BL50" s="9">
        <v>114.18600000000001</v>
      </c>
      <c r="BM50" s="9">
        <v>165.85900000000001</v>
      </c>
      <c r="BN50" s="9">
        <v>95.724999999999994</v>
      </c>
      <c r="BO50" s="9">
        <v>70.132999999999996</v>
      </c>
      <c r="BP50" s="9">
        <v>65.575000000000003</v>
      </c>
      <c r="BQ50" s="9">
        <v>21.523</v>
      </c>
      <c r="BR50" s="9">
        <v>44.052999999999997</v>
      </c>
      <c r="BS50" s="9">
        <v>25.13</v>
      </c>
      <c r="BT50" s="9">
        <v>14.172000000000001</v>
      </c>
      <c r="BU50" s="9">
        <v>10.957000000000001</v>
      </c>
      <c r="BV50" s="9">
        <v>4.72</v>
      </c>
      <c r="BW50" s="9">
        <v>2.5459999999999998</v>
      </c>
      <c r="BX50" s="9">
        <v>2.1739999999999999</v>
      </c>
      <c r="BY50" s="9">
        <v>1.823</v>
      </c>
      <c r="BZ50" s="9">
        <v>1.262</v>
      </c>
      <c r="CA50" s="9">
        <v>0.56100000000000005</v>
      </c>
      <c r="CB50" s="9">
        <v>1.1080000000000001</v>
      </c>
      <c r="CC50" s="9">
        <v>0.54700000000000004</v>
      </c>
      <c r="CD50" s="9">
        <v>0.56100000000000005</v>
      </c>
      <c r="CE50" s="9">
        <v>0.71499999999999997</v>
      </c>
      <c r="CF50" s="9">
        <v>0.71499999999999997</v>
      </c>
      <c r="CG50" s="9">
        <v>0</v>
      </c>
      <c r="CH50" s="9">
        <v>2.8980000000000001</v>
      </c>
      <c r="CI50" s="9">
        <v>1.284</v>
      </c>
      <c r="CJ50" s="9">
        <v>1.613</v>
      </c>
      <c r="CK50" s="9">
        <v>22.7</v>
      </c>
      <c r="CL50" s="9">
        <v>12.852</v>
      </c>
      <c r="CM50" s="9">
        <v>9.8480000000000008</v>
      </c>
      <c r="CN50" s="9">
        <v>9.2799999999999994</v>
      </c>
      <c r="CO50" s="9">
        <v>6.7190000000000003</v>
      </c>
      <c r="CP50" s="9">
        <v>2.56</v>
      </c>
      <c r="CQ50" s="9">
        <v>13.42</v>
      </c>
      <c r="CR50" s="9">
        <v>6.133</v>
      </c>
      <c r="CS50" s="9">
        <v>7.2869999999999999</v>
      </c>
      <c r="CT50" s="9">
        <v>10.746</v>
      </c>
      <c r="CU50" s="9">
        <v>7.6239999999999997</v>
      </c>
      <c r="CV50" s="9">
        <v>3.121</v>
      </c>
      <c r="CW50" s="9">
        <v>14.384</v>
      </c>
      <c r="CX50" s="9">
        <v>6.548</v>
      </c>
      <c r="CY50" s="9">
        <v>7.8360000000000003</v>
      </c>
      <c r="CZ50" s="9">
        <v>14.528</v>
      </c>
      <c r="DA50" s="9">
        <v>6.68</v>
      </c>
      <c r="DB50" s="9">
        <v>7.8479999999999999</v>
      </c>
    </row>
    <row r="51" spans="1:106">
      <c r="A51" s="10">
        <v>43040</v>
      </c>
      <c r="B51" s="9">
        <v>13.218</v>
      </c>
      <c r="C51" s="9">
        <v>9.0510000000000002</v>
      </c>
      <c r="D51" s="9">
        <v>4.1669999999999998</v>
      </c>
      <c r="E51" s="9">
        <v>27.465</v>
      </c>
      <c r="F51" s="9">
        <v>9.81</v>
      </c>
      <c r="G51" s="9">
        <v>17.655000000000001</v>
      </c>
      <c r="H51" s="9">
        <v>14.881</v>
      </c>
      <c r="I51" s="9">
        <v>10.385999999999999</v>
      </c>
      <c r="J51" s="9">
        <v>4.4950000000000001</v>
      </c>
      <c r="K51" s="9">
        <v>29.965</v>
      </c>
      <c r="L51" s="9">
        <v>10.791</v>
      </c>
      <c r="M51" s="9">
        <v>19.173999999999999</v>
      </c>
      <c r="N51" s="9">
        <v>28.428999999999998</v>
      </c>
      <c r="O51" s="9">
        <v>10.775</v>
      </c>
      <c r="P51" s="9">
        <v>17.655000000000001</v>
      </c>
      <c r="Q51" s="9">
        <v>138.227</v>
      </c>
      <c r="R51" s="9">
        <v>74.558999999999997</v>
      </c>
      <c r="S51" s="9">
        <v>63.667999999999999</v>
      </c>
      <c r="T51" s="9">
        <v>109.547</v>
      </c>
      <c r="U51" s="9">
        <v>65.504999999999995</v>
      </c>
      <c r="V51" s="9">
        <v>44.042999999999999</v>
      </c>
      <c r="W51" s="9">
        <v>28.678999999999998</v>
      </c>
      <c r="X51" s="9">
        <v>9.0540000000000003</v>
      </c>
      <c r="Y51" s="9">
        <v>19.625</v>
      </c>
      <c r="Z51" s="9">
        <v>11.826000000000001</v>
      </c>
      <c r="AA51" s="9">
        <v>5.86</v>
      </c>
      <c r="AB51" s="9">
        <v>5.9660000000000002</v>
      </c>
      <c r="AC51" s="9">
        <v>1.502</v>
      </c>
      <c r="AD51" s="9">
        <v>0.88500000000000001</v>
      </c>
      <c r="AE51" s="9">
        <v>0.61699999999999999</v>
      </c>
      <c r="AF51" s="9">
        <v>0.86599999999999999</v>
      </c>
      <c r="AG51" s="9">
        <v>0.79500000000000004</v>
      </c>
      <c r="AH51" s="9">
        <v>7.0999999999999994E-2</v>
      </c>
      <c r="AI51" s="9">
        <v>0.51600000000000001</v>
      </c>
      <c r="AJ51" s="9">
        <v>0.51600000000000001</v>
      </c>
      <c r="AK51" s="9">
        <v>0</v>
      </c>
      <c r="AL51" s="9">
        <v>0.35</v>
      </c>
      <c r="AM51" s="9">
        <v>0.27900000000000003</v>
      </c>
      <c r="AN51" s="9">
        <v>7.0999999999999994E-2</v>
      </c>
      <c r="AO51" s="9">
        <v>0.63700000000000001</v>
      </c>
      <c r="AP51" s="9">
        <v>0.09</v>
      </c>
      <c r="AQ51" s="9">
        <v>0.54700000000000004</v>
      </c>
      <c r="AR51" s="9">
        <v>10.692</v>
      </c>
      <c r="AS51" s="9">
        <v>5.1760000000000002</v>
      </c>
      <c r="AT51" s="9">
        <v>5.516</v>
      </c>
      <c r="AU51" s="9">
        <v>4.468</v>
      </c>
      <c r="AV51" s="9">
        <v>3.5249999999999999</v>
      </c>
      <c r="AW51" s="9">
        <v>0.94299999999999995</v>
      </c>
      <c r="AX51" s="9">
        <v>6.2240000000000002</v>
      </c>
      <c r="AY51" s="9">
        <v>1.651</v>
      </c>
      <c r="AZ51" s="9">
        <v>4.5730000000000004</v>
      </c>
      <c r="BA51" s="9">
        <v>5.2229999999999999</v>
      </c>
      <c r="BB51" s="9">
        <v>4.2089999999999996</v>
      </c>
      <c r="BC51" s="9">
        <v>1.014</v>
      </c>
      <c r="BD51" s="9">
        <v>6.6040000000000001</v>
      </c>
      <c r="BE51" s="9">
        <v>1.651</v>
      </c>
      <c r="BF51" s="9">
        <v>4.952</v>
      </c>
      <c r="BG51" s="9">
        <v>6.74</v>
      </c>
      <c r="BH51" s="9">
        <v>2.1669999999999998</v>
      </c>
      <c r="BI51" s="9">
        <v>4.5730000000000004</v>
      </c>
      <c r="BJ51" s="9">
        <v>234.74299999999999</v>
      </c>
      <c r="BK51" s="9">
        <v>118.155</v>
      </c>
      <c r="BL51" s="9">
        <v>116.58799999999999</v>
      </c>
      <c r="BM51" s="9">
        <v>170.22399999999999</v>
      </c>
      <c r="BN51" s="9">
        <v>98.585999999999999</v>
      </c>
      <c r="BO51" s="9">
        <v>71.638999999999996</v>
      </c>
      <c r="BP51" s="9">
        <v>64.519000000000005</v>
      </c>
      <c r="BQ51" s="9">
        <v>19.568999999999999</v>
      </c>
      <c r="BR51" s="9">
        <v>44.948999999999998</v>
      </c>
      <c r="BS51" s="9">
        <v>27.513000000000002</v>
      </c>
      <c r="BT51" s="9">
        <v>15.32</v>
      </c>
      <c r="BU51" s="9">
        <v>12.193</v>
      </c>
      <c r="BV51" s="9">
        <v>5.101</v>
      </c>
      <c r="BW51" s="9">
        <v>2.9620000000000002</v>
      </c>
      <c r="BX51" s="9">
        <v>2.1389999999999998</v>
      </c>
      <c r="BY51" s="9">
        <v>1.498</v>
      </c>
      <c r="BZ51" s="9">
        <v>0.98499999999999999</v>
      </c>
      <c r="CA51" s="9">
        <v>0.51400000000000001</v>
      </c>
      <c r="CB51" s="9">
        <v>0.8</v>
      </c>
      <c r="CC51" s="9">
        <v>0.46500000000000002</v>
      </c>
      <c r="CD51" s="9">
        <v>0.33500000000000002</v>
      </c>
      <c r="CE51" s="9">
        <v>0.69799999999999995</v>
      </c>
      <c r="CF51" s="9">
        <v>0.52</v>
      </c>
      <c r="CG51" s="9">
        <v>0.17799999999999999</v>
      </c>
      <c r="CH51" s="9">
        <v>3.6019999999999999</v>
      </c>
      <c r="CI51" s="9">
        <v>1.9770000000000001</v>
      </c>
      <c r="CJ51" s="9">
        <v>1.625</v>
      </c>
      <c r="CK51" s="9">
        <v>24.975000000000001</v>
      </c>
      <c r="CL51" s="9">
        <v>13.731999999999999</v>
      </c>
      <c r="CM51" s="9">
        <v>11.242000000000001</v>
      </c>
      <c r="CN51" s="9">
        <v>11.693</v>
      </c>
      <c r="CO51" s="9">
        <v>8.4930000000000003</v>
      </c>
      <c r="CP51" s="9">
        <v>3.2</v>
      </c>
      <c r="CQ51" s="9">
        <v>13.282</v>
      </c>
      <c r="CR51" s="9">
        <v>5.2389999999999999</v>
      </c>
      <c r="CS51" s="9">
        <v>8.0429999999999993</v>
      </c>
      <c r="CT51" s="9">
        <v>12.361000000000001</v>
      </c>
      <c r="CU51" s="9">
        <v>8.9830000000000005</v>
      </c>
      <c r="CV51" s="9">
        <v>3.3780000000000001</v>
      </c>
      <c r="CW51" s="9">
        <v>15.151999999999999</v>
      </c>
      <c r="CX51" s="9">
        <v>6.3369999999999997</v>
      </c>
      <c r="CY51" s="9">
        <v>8.8149999999999995</v>
      </c>
      <c r="CZ51" s="9">
        <v>14.082000000000001</v>
      </c>
      <c r="DA51" s="9">
        <v>5.7039999999999997</v>
      </c>
      <c r="DB51" s="9">
        <v>8.3780000000000001</v>
      </c>
    </row>
    <row r="52" spans="1:106">
      <c r="A52" s="10">
        <v>43070</v>
      </c>
      <c r="B52" s="9">
        <v>10.058999999999999</v>
      </c>
      <c r="C52" s="9">
        <v>6.85</v>
      </c>
      <c r="D52" s="9">
        <v>3.2090000000000001</v>
      </c>
      <c r="E52" s="9">
        <v>29.399000000000001</v>
      </c>
      <c r="F52" s="9">
        <v>10.789</v>
      </c>
      <c r="G52" s="9">
        <v>18.61</v>
      </c>
      <c r="H52" s="9">
        <v>11.85</v>
      </c>
      <c r="I52" s="9">
        <v>8.3379999999999992</v>
      </c>
      <c r="J52" s="9">
        <v>3.512</v>
      </c>
      <c r="K52" s="9">
        <v>31.04</v>
      </c>
      <c r="L52" s="9">
        <v>11.273999999999999</v>
      </c>
      <c r="M52" s="9">
        <v>19.766999999999999</v>
      </c>
      <c r="N52" s="9">
        <v>30.670999999999999</v>
      </c>
      <c r="O52" s="9">
        <v>11.507</v>
      </c>
      <c r="P52" s="9">
        <v>19.164999999999999</v>
      </c>
      <c r="Q52" s="9">
        <v>138.273</v>
      </c>
      <c r="R52" s="9">
        <v>74.325999999999993</v>
      </c>
      <c r="S52" s="9">
        <v>63.947000000000003</v>
      </c>
      <c r="T52" s="9">
        <v>109.744</v>
      </c>
      <c r="U52" s="9">
        <v>64.292000000000002</v>
      </c>
      <c r="V52" s="9">
        <v>45.451000000000001</v>
      </c>
      <c r="W52" s="9">
        <v>28.529</v>
      </c>
      <c r="X52" s="9">
        <v>10.034000000000001</v>
      </c>
      <c r="Y52" s="9">
        <v>18.495000000000001</v>
      </c>
      <c r="Z52" s="9">
        <v>14.478999999999999</v>
      </c>
      <c r="AA52" s="9">
        <v>7.6639999999999997</v>
      </c>
      <c r="AB52" s="9">
        <v>6.8150000000000004</v>
      </c>
      <c r="AC52" s="9">
        <v>1.4870000000000001</v>
      </c>
      <c r="AD52" s="9">
        <v>0.80700000000000005</v>
      </c>
      <c r="AE52" s="9">
        <v>0.67900000000000005</v>
      </c>
      <c r="AF52" s="9">
        <v>0.69699999999999995</v>
      </c>
      <c r="AG52" s="9">
        <v>0.56399999999999995</v>
      </c>
      <c r="AH52" s="9">
        <v>0.13400000000000001</v>
      </c>
      <c r="AI52" s="9">
        <v>0.35199999999999998</v>
      </c>
      <c r="AJ52" s="9">
        <v>0.29299999999999998</v>
      </c>
      <c r="AK52" s="9">
        <v>5.8999999999999997E-2</v>
      </c>
      <c r="AL52" s="9">
        <v>0.34499999999999997</v>
      </c>
      <c r="AM52" s="9">
        <v>0.27100000000000002</v>
      </c>
      <c r="AN52" s="9">
        <v>7.4999999999999997E-2</v>
      </c>
      <c r="AO52" s="9">
        <v>0.78900000000000003</v>
      </c>
      <c r="AP52" s="9">
        <v>0.24399999999999999</v>
      </c>
      <c r="AQ52" s="9">
        <v>0.54600000000000004</v>
      </c>
      <c r="AR52" s="9">
        <v>13.565</v>
      </c>
      <c r="AS52" s="9">
        <v>7.1849999999999996</v>
      </c>
      <c r="AT52" s="9">
        <v>6.38</v>
      </c>
      <c r="AU52" s="9">
        <v>6.8550000000000004</v>
      </c>
      <c r="AV52" s="9">
        <v>4.5819999999999999</v>
      </c>
      <c r="AW52" s="9">
        <v>2.2730000000000001</v>
      </c>
      <c r="AX52" s="9">
        <v>6.71</v>
      </c>
      <c r="AY52" s="9">
        <v>2.6030000000000002</v>
      </c>
      <c r="AZ52" s="9">
        <v>4.1070000000000002</v>
      </c>
      <c r="BA52" s="9">
        <v>7.3029999999999999</v>
      </c>
      <c r="BB52" s="9">
        <v>4.8959999999999999</v>
      </c>
      <c r="BC52" s="9">
        <v>2.407</v>
      </c>
      <c r="BD52" s="9">
        <v>7.1760000000000002</v>
      </c>
      <c r="BE52" s="9">
        <v>2.7679999999999998</v>
      </c>
      <c r="BF52" s="9">
        <v>4.4080000000000004</v>
      </c>
      <c r="BG52" s="9">
        <v>7.0620000000000003</v>
      </c>
      <c r="BH52" s="9">
        <v>2.8959999999999999</v>
      </c>
      <c r="BI52" s="9">
        <v>4.1660000000000004</v>
      </c>
      <c r="BJ52" s="9">
        <v>240.57</v>
      </c>
      <c r="BK52" s="9">
        <v>121.679</v>
      </c>
      <c r="BL52" s="9">
        <v>118.89100000000001</v>
      </c>
      <c r="BM52" s="9">
        <v>176.517</v>
      </c>
      <c r="BN52" s="9">
        <v>102.151</v>
      </c>
      <c r="BO52" s="9">
        <v>74.366</v>
      </c>
      <c r="BP52" s="9">
        <v>64.052999999999997</v>
      </c>
      <c r="BQ52" s="9">
        <v>19.527999999999999</v>
      </c>
      <c r="BR52" s="9">
        <v>44.524999999999999</v>
      </c>
      <c r="BS52" s="9">
        <v>25.239000000000001</v>
      </c>
      <c r="BT52" s="9">
        <v>15.103</v>
      </c>
      <c r="BU52" s="9">
        <v>10.135999999999999</v>
      </c>
      <c r="BV52" s="9">
        <v>3.6150000000000002</v>
      </c>
      <c r="BW52" s="9">
        <v>2.0099999999999998</v>
      </c>
      <c r="BX52" s="9">
        <v>1.605</v>
      </c>
      <c r="BY52" s="9">
        <v>1.2</v>
      </c>
      <c r="BZ52" s="9">
        <v>1.028</v>
      </c>
      <c r="CA52" s="9">
        <v>0.17299999999999999</v>
      </c>
      <c r="CB52" s="9">
        <v>0.92</v>
      </c>
      <c r="CC52" s="9">
        <v>0.747</v>
      </c>
      <c r="CD52" s="9">
        <v>0.17299999999999999</v>
      </c>
      <c r="CE52" s="9">
        <v>0.28000000000000003</v>
      </c>
      <c r="CF52" s="9">
        <v>0.28000000000000003</v>
      </c>
      <c r="CG52" s="9">
        <v>0</v>
      </c>
      <c r="CH52" s="9">
        <v>2.415</v>
      </c>
      <c r="CI52" s="9">
        <v>0.98199999999999998</v>
      </c>
      <c r="CJ52" s="9">
        <v>1.4330000000000001</v>
      </c>
      <c r="CK52" s="9">
        <v>23.498000000000001</v>
      </c>
      <c r="CL52" s="9">
        <v>13.726000000000001</v>
      </c>
      <c r="CM52" s="9">
        <v>9.7720000000000002</v>
      </c>
      <c r="CN52" s="9">
        <v>9.9469999999999992</v>
      </c>
      <c r="CO52" s="9">
        <v>8.0239999999999991</v>
      </c>
      <c r="CP52" s="9">
        <v>1.923</v>
      </c>
      <c r="CQ52" s="9">
        <v>13.551</v>
      </c>
      <c r="CR52" s="9">
        <v>5.702</v>
      </c>
      <c r="CS52" s="9">
        <v>7.8490000000000002</v>
      </c>
      <c r="CT52" s="9">
        <v>11.147</v>
      </c>
      <c r="CU52" s="9">
        <v>9.0510000000000002</v>
      </c>
      <c r="CV52" s="9">
        <v>2.0960000000000001</v>
      </c>
      <c r="CW52" s="9">
        <v>14.092000000000001</v>
      </c>
      <c r="CX52" s="9">
        <v>6.0519999999999996</v>
      </c>
      <c r="CY52" s="9">
        <v>8.0399999999999991</v>
      </c>
      <c r="CZ52" s="9">
        <v>14.471</v>
      </c>
      <c r="DA52" s="9">
        <v>6.4489999999999998</v>
      </c>
      <c r="DB52" s="9">
        <v>8.0210000000000008</v>
      </c>
    </row>
    <row r="53" spans="1:106">
      <c r="A53" s="10">
        <v>43101</v>
      </c>
      <c r="B53" s="9">
        <v>10.563000000000001</v>
      </c>
      <c r="C53" s="9">
        <v>7.6890000000000001</v>
      </c>
      <c r="D53" s="9">
        <v>2.8740000000000001</v>
      </c>
      <c r="E53" s="9">
        <v>27.114999999999998</v>
      </c>
      <c r="F53" s="9">
        <v>10.804</v>
      </c>
      <c r="G53" s="9">
        <v>16.311</v>
      </c>
      <c r="H53" s="9">
        <v>11.837999999999999</v>
      </c>
      <c r="I53" s="9">
        <v>8.5519999999999996</v>
      </c>
      <c r="J53" s="9">
        <v>3.2869999999999999</v>
      </c>
      <c r="K53" s="9">
        <v>29.048999999999999</v>
      </c>
      <c r="L53" s="9">
        <v>11.759</v>
      </c>
      <c r="M53" s="9">
        <v>17.29</v>
      </c>
      <c r="N53" s="9">
        <v>28.245000000000001</v>
      </c>
      <c r="O53" s="9">
        <v>11.635</v>
      </c>
      <c r="P53" s="9">
        <v>16.61</v>
      </c>
      <c r="Q53" s="9">
        <v>136.74199999999999</v>
      </c>
      <c r="R53" s="9">
        <v>74.049000000000007</v>
      </c>
      <c r="S53" s="9">
        <v>62.692</v>
      </c>
      <c r="T53" s="9">
        <v>107.45399999999999</v>
      </c>
      <c r="U53" s="9">
        <v>64.262</v>
      </c>
      <c r="V53" s="9">
        <v>43.192</v>
      </c>
      <c r="W53" s="9">
        <v>29.288</v>
      </c>
      <c r="X53" s="9">
        <v>9.7880000000000003</v>
      </c>
      <c r="Y53" s="9">
        <v>19.5</v>
      </c>
      <c r="Z53" s="9">
        <v>14.605</v>
      </c>
      <c r="AA53" s="9">
        <v>8.7859999999999996</v>
      </c>
      <c r="AB53" s="9">
        <v>5.8179999999999996</v>
      </c>
      <c r="AC53" s="9">
        <v>2.1800000000000002</v>
      </c>
      <c r="AD53" s="9">
        <v>1.5129999999999999</v>
      </c>
      <c r="AE53" s="9">
        <v>0.66700000000000004</v>
      </c>
      <c r="AF53" s="9">
        <v>0.98799999999999999</v>
      </c>
      <c r="AG53" s="9">
        <v>0.98799999999999999</v>
      </c>
      <c r="AH53" s="9">
        <v>0</v>
      </c>
      <c r="AI53" s="9">
        <v>0.78100000000000003</v>
      </c>
      <c r="AJ53" s="9">
        <v>0.78100000000000003</v>
      </c>
      <c r="AK53" s="9">
        <v>0</v>
      </c>
      <c r="AL53" s="9">
        <v>0.20699999999999999</v>
      </c>
      <c r="AM53" s="9">
        <v>0.20699999999999999</v>
      </c>
      <c r="AN53" s="9">
        <v>0</v>
      </c>
      <c r="AO53" s="9">
        <v>1.1919999999999999</v>
      </c>
      <c r="AP53" s="9">
        <v>0.52500000000000002</v>
      </c>
      <c r="AQ53" s="9">
        <v>0.66700000000000004</v>
      </c>
      <c r="AR53" s="9">
        <v>13.016</v>
      </c>
      <c r="AS53" s="9">
        <v>7.5789999999999997</v>
      </c>
      <c r="AT53" s="9">
        <v>5.4370000000000003</v>
      </c>
      <c r="AU53" s="9">
        <v>6.3460000000000001</v>
      </c>
      <c r="AV53" s="9">
        <v>4.6769999999999996</v>
      </c>
      <c r="AW53" s="9">
        <v>1.67</v>
      </c>
      <c r="AX53" s="9">
        <v>6.67</v>
      </c>
      <c r="AY53" s="9">
        <v>2.9020000000000001</v>
      </c>
      <c r="AZ53" s="9">
        <v>3.7679999999999998</v>
      </c>
      <c r="BA53" s="9">
        <v>7.1849999999999996</v>
      </c>
      <c r="BB53" s="9">
        <v>5.5149999999999997</v>
      </c>
      <c r="BC53" s="9">
        <v>1.67</v>
      </c>
      <c r="BD53" s="9">
        <v>7.42</v>
      </c>
      <c r="BE53" s="9">
        <v>3.2709999999999999</v>
      </c>
      <c r="BF53" s="9">
        <v>4.149</v>
      </c>
      <c r="BG53" s="9">
        <v>7.4509999999999996</v>
      </c>
      <c r="BH53" s="9">
        <v>3.6829999999999998</v>
      </c>
      <c r="BI53" s="9">
        <v>3.7679999999999998</v>
      </c>
      <c r="BJ53" s="9">
        <v>236</v>
      </c>
      <c r="BK53" s="9">
        <v>120.407</v>
      </c>
      <c r="BL53" s="9">
        <v>115.593</v>
      </c>
      <c r="BM53" s="9">
        <v>174.917</v>
      </c>
      <c r="BN53" s="9">
        <v>101.00700000000001</v>
      </c>
      <c r="BO53" s="9">
        <v>73.91</v>
      </c>
      <c r="BP53" s="9">
        <v>61.082000000000001</v>
      </c>
      <c r="BQ53" s="9">
        <v>19.399999999999999</v>
      </c>
      <c r="BR53" s="9">
        <v>41.683</v>
      </c>
      <c r="BS53" s="9">
        <v>29.04</v>
      </c>
      <c r="BT53" s="9">
        <v>16.460999999999999</v>
      </c>
      <c r="BU53" s="9">
        <v>12.579000000000001</v>
      </c>
      <c r="BV53" s="9">
        <v>7.8780000000000001</v>
      </c>
      <c r="BW53" s="9">
        <v>3.7090000000000001</v>
      </c>
      <c r="BX53" s="9">
        <v>4.17</v>
      </c>
      <c r="BY53" s="9">
        <v>3.8809999999999998</v>
      </c>
      <c r="BZ53" s="9">
        <v>2.2189999999999999</v>
      </c>
      <c r="CA53" s="9">
        <v>1.6619999999999999</v>
      </c>
      <c r="CB53" s="9">
        <v>2.5449999999999999</v>
      </c>
      <c r="CC53" s="9">
        <v>1.2909999999999999</v>
      </c>
      <c r="CD53" s="9">
        <v>1.254</v>
      </c>
      <c r="CE53" s="9">
        <v>1.3360000000000001</v>
      </c>
      <c r="CF53" s="9">
        <v>0.92800000000000005</v>
      </c>
      <c r="CG53" s="9">
        <v>0.40799999999999997</v>
      </c>
      <c r="CH53" s="9">
        <v>3.9969999999999999</v>
      </c>
      <c r="CI53" s="9">
        <v>1.49</v>
      </c>
      <c r="CJ53" s="9">
        <v>2.5070000000000001</v>
      </c>
      <c r="CK53" s="9">
        <v>23.835999999999999</v>
      </c>
      <c r="CL53" s="9">
        <v>13.696999999999999</v>
      </c>
      <c r="CM53" s="9">
        <v>10.138999999999999</v>
      </c>
      <c r="CN53" s="9">
        <v>10.852</v>
      </c>
      <c r="CO53" s="9">
        <v>8.1560000000000006</v>
      </c>
      <c r="CP53" s="9">
        <v>2.6960000000000002</v>
      </c>
      <c r="CQ53" s="9">
        <v>12.984</v>
      </c>
      <c r="CR53" s="9">
        <v>5.5410000000000004</v>
      </c>
      <c r="CS53" s="9">
        <v>7.4429999999999996</v>
      </c>
      <c r="CT53" s="9">
        <v>14.38</v>
      </c>
      <c r="CU53" s="9">
        <v>10.228</v>
      </c>
      <c r="CV53" s="9">
        <v>4.1520000000000001</v>
      </c>
      <c r="CW53" s="9">
        <v>14.66</v>
      </c>
      <c r="CX53" s="9">
        <v>6.234</v>
      </c>
      <c r="CY53" s="9">
        <v>8.4269999999999996</v>
      </c>
      <c r="CZ53" s="9">
        <v>15.529</v>
      </c>
      <c r="DA53" s="9">
        <v>6.8319999999999999</v>
      </c>
      <c r="DB53" s="9">
        <v>8.6969999999999992</v>
      </c>
    </row>
    <row r="54" spans="1:106">
      <c r="A54" s="10">
        <v>43132</v>
      </c>
      <c r="B54" s="9">
        <v>10.028</v>
      </c>
      <c r="C54" s="9">
        <v>7.5819999999999999</v>
      </c>
      <c r="D54" s="9">
        <v>2.4449999999999998</v>
      </c>
      <c r="E54" s="9">
        <v>25.757000000000001</v>
      </c>
      <c r="F54" s="9">
        <v>8.5820000000000007</v>
      </c>
      <c r="G54" s="9">
        <v>17.175000000000001</v>
      </c>
      <c r="H54" s="9">
        <v>11.744</v>
      </c>
      <c r="I54" s="9">
        <v>8.9190000000000005</v>
      </c>
      <c r="J54" s="9">
        <v>2.8260000000000001</v>
      </c>
      <c r="K54" s="9">
        <v>28.393999999999998</v>
      </c>
      <c r="L54" s="9">
        <v>9.5259999999999998</v>
      </c>
      <c r="M54" s="9">
        <v>18.867999999999999</v>
      </c>
      <c r="N54" s="9">
        <v>26.832000000000001</v>
      </c>
      <c r="O54" s="9">
        <v>9.3520000000000003</v>
      </c>
      <c r="P54" s="9">
        <v>17.478999999999999</v>
      </c>
      <c r="Q54" s="9">
        <v>138.161</v>
      </c>
      <c r="R54" s="9">
        <v>74.194000000000003</v>
      </c>
      <c r="S54" s="9">
        <v>63.968000000000004</v>
      </c>
      <c r="T54" s="9">
        <v>107.501</v>
      </c>
      <c r="U54" s="9">
        <v>63.19</v>
      </c>
      <c r="V54" s="9">
        <v>44.31</v>
      </c>
      <c r="W54" s="9">
        <v>30.661000000000001</v>
      </c>
      <c r="X54" s="9">
        <v>11.003</v>
      </c>
      <c r="Y54" s="9">
        <v>19.657</v>
      </c>
      <c r="Z54" s="9">
        <v>14.2</v>
      </c>
      <c r="AA54" s="9">
        <v>8.2230000000000008</v>
      </c>
      <c r="AB54" s="9">
        <v>5.9770000000000003</v>
      </c>
      <c r="AC54" s="9">
        <v>2.4849999999999999</v>
      </c>
      <c r="AD54" s="9">
        <v>1.607</v>
      </c>
      <c r="AE54" s="9">
        <v>0.878</v>
      </c>
      <c r="AF54" s="9">
        <v>1.2450000000000001</v>
      </c>
      <c r="AG54" s="9">
        <v>1.038</v>
      </c>
      <c r="AH54" s="9">
        <v>0.20699999999999999</v>
      </c>
      <c r="AI54" s="9">
        <v>0.94299999999999995</v>
      </c>
      <c r="AJ54" s="9">
        <v>0.94299999999999995</v>
      </c>
      <c r="AK54" s="9">
        <v>0</v>
      </c>
      <c r="AL54" s="9">
        <v>0.30199999999999999</v>
      </c>
      <c r="AM54" s="9">
        <v>9.5000000000000001E-2</v>
      </c>
      <c r="AN54" s="9">
        <v>0.20699999999999999</v>
      </c>
      <c r="AO54" s="9">
        <v>1.2390000000000001</v>
      </c>
      <c r="AP54" s="9">
        <v>0.56899999999999995</v>
      </c>
      <c r="AQ54" s="9">
        <v>0.67</v>
      </c>
      <c r="AR54" s="9">
        <v>12.308</v>
      </c>
      <c r="AS54" s="9">
        <v>6.9779999999999998</v>
      </c>
      <c r="AT54" s="9">
        <v>5.3289999999999997</v>
      </c>
      <c r="AU54" s="9">
        <v>6.2069999999999999</v>
      </c>
      <c r="AV54" s="9">
        <v>4.7460000000000004</v>
      </c>
      <c r="AW54" s="9">
        <v>1.4610000000000001</v>
      </c>
      <c r="AX54" s="9">
        <v>6.101</v>
      </c>
      <c r="AY54" s="9">
        <v>2.2320000000000002</v>
      </c>
      <c r="AZ54" s="9">
        <v>3.8679999999999999</v>
      </c>
      <c r="BA54" s="9">
        <v>7.2619999999999996</v>
      </c>
      <c r="BB54" s="9">
        <v>5.5940000000000003</v>
      </c>
      <c r="BC54" s="9">
        <v>1.6679999999999999</v>
      </c>
      <c r="BD54" s="9">
        <v>6.9379999999999997</v>
      </c>
      <c r="BE54" s="9">
        <v>2.629</v>
      </c>
      <c r="BF54" s="9">
        <v>4.3090000000000002</v>
      </c>
      <c r="BG54" s="9">
        <v>7.0439999999999996</v>
      </c>
      <c r="BH54" s="9">
        <v>3.1760000000000002</v>
      </c>
      <c r="BI54" s="9">
        <v>3.8679999999999999</v>
      </c>
      <c r="BJ54" s="9">
        <v>236.733</v>
      </c>
      <c r="BK54" s="9">
        <v>121.473</v>
      </c>
      <c r="BL54" s="9">
        <v>115.26</v>
      </c>
      <c r="BM54" s="9">
        <v>174.96</v>
      </c>
      <c r="BN54" s="9">
        <v>100.911</v>
      </c>
      <c r="BO54" s="9">
        <v>74.05</v>
      </c>
      <c r="BP54" s="9">
        <v>61.773000000000003</v>
      </c>
      <c r="BQ54" s="9">
        <v>20.562999999999999</v>
      </c>
      <c r="BR54" s="9">
        <v>41.21</v>
      </c>
      <c r="BS54" s="9">
        <v>27.241</v>
      </c>
      <c r="BT54" s="9">
        <v>16.452000000000002</v>
      </c>
      <c r="BU54" s="9">
        <v>10.79</v>
      </c>
      <c r="BV54" s="9">
        <v>6.72</v>
      </c>
      <c r="BW54" s="9">
        <v>4.4649999999999999</v>
      </c>
      <c r="BX54" s="9">
        <v>2.2549999999999999</v>
      </c>
      <c r="BY54" s="9">
        <v>3.0779999999999998</v>
      </c>
      <c r="BZ54" s="9">
        <v>2.3580000000000001</v>
      </c>
      <c r="CA54" s="9">
        <v>0.72</v>
      </c>
      <c r="CB54" s="9">
        <v>1.7</v>
      </c>
      <c r="CC54" s="9">
        <v>1.327</v>
      </c>
      <c r="CD54" s="9">
        <v>0.373</v>
      </c>
      <c r="CE54" s="9">
        <v>1.3779999999999999</v>
      </c>
      <c r="CF54" s="9">
        <v>1.03</v>
      </c>
      <c r="CG54" s="9">
        <v>0.34799999999999998</v>
      </c>
      <c r="CH54" s="9">
        <v>3.6419999999999999</v>
      </c>
      <c r="CI54" s="9">
        <v>2.1080000000000001</v>
      </c>
      <c r="CJ54" s="9">
        <v>1.534</v>
      </c>
      <c r="CK54" s="9">
        <v>22.780999999999999</v>
      </c>
      <c r="CL54" s="9">
        <v>13.66</v>
      </c>
      <c r="CM54" s="9">
        <v>9.1210000000000004</v>
      </c>
      <c r="CN54" s="9">
        <v>10.292</v>
      </c>
      <c r="CO54" s="9">
        <v>8.9499999999999993</v>
      </c>
      <c r="CP54" s="9">
        <v>1.3420000000000001</v>
      </c>
      <c r="CQ54" s="9">
        <v>12.489000000000001</v>
      </c>
      <c r="CR54" s="9">
        <v>4.71</v>
      </c>
      <c r="CS54" s="9">
        <v>7.7789999999999999</v>
      </c>
      <c r="CT54" s="9">
        <v>12.489000000000001</v>
      </c>
      <c r="CU54" s="9">
        <v>10.427</v>
      </c>
      <c r="CV54" s="9">
        <v>2.0619999999999998</v>
      </c>
      <c r="CW54" s="9">
        <v>14.752000000000001</v>
      </c>
      <c r="CX54" s="9">
        <v>6.0250000000000004</v>
      </c>
      <c r="CY54" s="9">
        <v>8.7270000000000003</v>
      </c>
      <c r="CZ54" s="9">
        <v>14.189</v>
      </c>
      <c r="DA54" s="9">
        <v>6.0380000000000003</v>
      </c>
      <c r="DB54" s="9">
        <v>8.1509999999999998</v>
      </c>
    </row>
    <row r="55" spans="1:106">
      <c r="A55" s="10">
        <v>43160</v>
      </c>
      <c r="B55" s="9">
        <v>10.279</v>
      </c>
      <c r="C55" s="9">
        <v>7.21</v>
      </c>
      <c r="D55" s="9">
        <v>3.069</v>
      </c>
      <c r="E55" s="9">
        <v>24.882999999999999</v>
      </c>
      <c r="F55" s="9">
        <v>8.5559999999999992</v>
      </c>
      <c r="G55" s="9">
        <v>16.327000000000002</v>
      </c>
      <c r="H55" s="9">
        <v>11.89</v>
      </c>
      <c r="I55" s="9">
        <v>8.5969999999999995</v>
      </c>
      <c r="J55" s="9">
        <v>3.2919999999999998</v>
      </c>
      <c r="K55" s="9">
        <v>27.524000000000001</v>
      </c>
      <c r="L55" s="9">
        <v>9.4160000000000004</v>
      </c>
      <c r="M55" s="9">
        <v>18.108000000000001</v>
      </c>
      <c r="N55" s="9">
        <v>25.866</v>
      </c>
      <c r="O55" s="9">
        <v>9.4329999999999998</v>
      </c>
      <c r="P55" s="9">
        <v>16.433</v>
      </c>
      <c r="Q55" s="9">
        <v>139.744</v>
      </c>
      <c r="R55" s="9">
        <v>75.067999999999998</v>
      </c>
      <c r="S55" s="9">
        <v>64.676000000000002</v>
      </c>
      <c r="T55" s="9">
        <v>109.021</v>
      </c>
      <c r="U55" s="9">
        <v>64.864999999999995</v>
      </c>
      <c r="V55" s="9">
        <v>44.155999999999999</v>
      </c>
      <c r="W55" s="9">
        <v>30.724</v>
      </c>
      <c r="X55" s="9">
        <v>10.204000000000001</v>
      </c>
      <c r="Y55" s="9">
        <v>20.52</v>
      </c>
      <c r="Z55" s="9">
        <v>13.37</v>
      </c>
      <c r="AA55" s="9">
        <v>7.5709999999999997</v>
      </c>
      <c r="AB55" s="9">
        <v>5.7990000000000004</v>
      </c>
      <c r="AC55" s="9">
        <v>1.748</v>
      </c>
      <c r="AD55" s="9">
        <v>1.093</v>
      </c>
      <c r="AE55" s="9">
        <v>0.65500000000000003</v>
      </c>
      <c r="AF55" s="9">
        <v>0.73299999999999998</v>
      </c>
      <c r="AG55" s="9">
        <v>0.63500000000000001</v>
      </c>
      <c r="AH55" s="9">
        <v>9.9000000000000005E-2</v>
      </c>
      <c r="AI55" s="9">
        <v>0.38500000000000001</v>
      </c>
      <c r="AJ55" s="9">
        <v>0.28699999999999998</v>
      </c>
      <c r="AK55" s="9">
        <v>9.9000000000000005E-2</v>
      </c>
      <c r="AL55" s="9">
        <v>0.34799999999999998</v>
      </c>
      <c r="AM55" s="9">
        <v>0.34799999999999998</v>
      </c>
      <c r="AN55" s="9">
        <v>0</v>
      </c>
      <c r="AO55" s="9">
        <v>1.014</v>
      </c>
      <c r="AP55" s="9">
        <v>0.45800000000000002</v>
      </c>
      <c r="AQ55" s="9">
        <v>0.55600000000000005</v>
      </c>
      <c r="AR55" s="9">
        <v>12.551</v>
      </c>
      <c r="AS55" s="9">
        <v>6.94</v>
      </c>
      <c r="AT55" s="9">
        <v>5.6109999999999998</v>
      </c>
      <c r="AU55" s="9">
        <v>7.1360000000000001</v>
      </c>
      <c r="AV55" s="9">
        <v>4.9980000000000002</v>
      </c>
      <c r="AW55" s="9">
        <v>2.1389999999999998</v>
      </c>
      <c r="AX55" s="9">
        <v>5.415</v>
      </c>
      <c r="AY55" s="9">
        <v>1.9430000000000001</v>
      </c>
      <c r="AZ55" s="9">
        <v>3.472</v>
      </c>
      <c r="BA55" s="9">
        <v>7.4560000000000004</v>
      </c>
      <c r="BB55" s="9">
        <v>5.3179999999999996</v>
      </c>
      <c r="BC55" s="9">
        <v>2.1389999999999998</v>
      </c>
      <c r="BD55" s="9">
        <v>5.9130000000000003</v>
      </c>
      <c r="BE55" s="9">
        <v>2.2530000000000001</v>
      </c>
      <c r="BF55" s="9">
        <v>3.66</v>
      </c>
      <c r="BG55" s="9">
        <v>5.8</v>
      </c>
      <c r="BH55" s="9">
        <v>2.2290000000000001</v>
      </c>
      <c r="BI55" s="9">
        <v>3.5710000000000002</v>
      </c>
      <c r="BJ55" s="9">
        <v>234.44</v>
      </c>
      <c r="BK55" s="9">
        <v>119.41</v>
      </c>
      <c r="BL55" s="9">
        <v>115.03</v>
      </c>
      <c r="BM55" s="9">
        <v>170.86500000000001</v>
      </c>
      <c r="BN55" s="9">
        <v>99.587999999999994</v>
      </c>
      <c r="BO55" s="9">
        <v>71.277000000000001</v>
      </c>
      <c r="BP55" s="9">
        <v>63.575000000000003</v>
      </c>
      <c r="BQ55" s="9">
        <v>19.821999999999999</v>
      </c>
      <c r="BR55" s="9">
        <v>43.753</v>
      </c>
      <c r="BS55" s="9">
        <v>29.655000000000001</v>
      </c>
      <c r="BT55" s="9">
        <v>17.68</v>
      </c>
      <c r="BU55" s="9">
        <v>11.975</v>
      </c>
      <c r="BV55" s="9">
        <v>5.7960000000000003</v>
      </c>
      <c r="BW55" s="9">
        <v>3.5569999999999999</v>
      </c>
      <c r="BX55" s="9">
        <v>2.2389999999999999</v>
      </c>
      <c r="BY55" s="9">
        <v>1.546</v>
      </c>
      <c r="BZ55" s="9">
        <v>1.0009999999999999</v>
      </c>
      <c r="CA55" s="9">
        <v>0.54500000000000004</v>
      </c>
      <c r="CB55" s="9">
        <v>0.95499999999999996</v>
      </c>
      <c r="CC55" s="9">
        <v>0.61799999999999999</v>
      </c>
      <c r="CD55" s="9">
        <v>0.33700000000000002</v>
      </c>
      <c r="CE55" s="9">
        <v>0.59099999999999997</v>
      </c>
      <c r="CF55" s="9">
        <v>0.38300000000000001</v>
      </c>
      <c r="CG55" s="9">
        <v>0.20799999999999999</v>
      </c>
      <c r="CH55" s="9">
        <v>4.2510000000000003</v>
      </c>
      <c r="CI55" s="9">
        <v>2.556</v>
      </c>
      <c r="CJ55" s="9">
        <v>1.694</v>
      </c>
      <c r="CK55" s="9">
        <v>25.766999999999999</v>
      </c>
      <c r="CL55" s="9">
        <v>15.218999999999999</v>
      </c>
      <c r="CM55" s="9">
        <v>10.548</v>
      </c>
      <c r="CN55" s="9">
        <v>12.097</v>
      </c>
      <c r="CO55" s="9">
        <v>9.343</v>
      </c>
      <c r="CP55" s="9">
        <v>2.754</v>
      </c>
      <c r="CQ55" s="9">
        <v>13.67</v>
      </c>
      <c r="CR55" s="9">
        <v>5.8760000000000003</v>
      </c>
      <c r="CS55" s="9">
        <v>7.7939999999999996</v>
      </c>
      <c r="CT55" s="9">
        <v>13.643000000000001</v>
      </c>
      <c r="CU55" s="9">
        <v>10.343999999999999</v>
      </c>
      <c r="CV55" s="9">
        <v>3.2989999999999999</v>
      </c>
      <c r="CW55" s="9">
        <v>16.012</v>
      </c>
      <c r="CX55" s="9">
        <v>7.3360000000000003</v>
      </c>
      <c r="CY55" s="9">
        <v>8.6760000000000002</v>
      </c>
      <c r="CZ55" s="9">
        <v>14.625</v>
      </c>
      <c r="DA55" s="9">
        <v>6.4930000000000003</v>
      </c>
      <c r="DB55" s="9">
        <v>8.1310000000000002</v>
      </c>
    </row>
    <row r="56" spans="1:106">
      <c r="A56" s="10">
        <v>43191</v>
      </c>
      <c r="B56" s="9">
        <v>11.914999999999999</v>
      </c>
      <c r="C56" s="9">
        <v>8.6129999999999995</v>
      </c>
      <c r="D56" s="9">
        <v>3.302</v>
      </c>
      <c r="E56" s="9">
        <v>24.132999999999999</v>
      </c>
      <c r="F56" s="9">
        <v>8.74</v>
      </c>
      <c r="G56" s="9">
        <v>15.393000000000001</v>
      </c>
      <c r="H56" s="9">
        <v>13.409000000000001</v>
      </c>
      <c r="I56" s="9">
        <v>9.7560000000000002</v>
      </c>
      <c r="J56" s="9">
        <v>3.653</v>
      </c>
      <c r="K56" s="9">
        <v>27.172000000000001</v>
      </c>
      <c r="L56" s="9">
        <v>9.9550000000000001</v>
      </c>
      <c r="M56" s="9">
        <v>17.216999999999999</v>
      </c>
      <c r="N56" s="9">
        <v>25.192</v>
      </c>
      <c r="O56" s="9">
        <v>9.4480000000000004</v>
      </c>
      <c r="P56" s="9">
        <v>15.744</v>
      </c>
      <c r="Q56" s="9">
        <v>137.63999999999999</v>
      </c>
      <c r="R56" s="9">
        <v>73.433000000000007</v>
      </c>
      <c r="S56" s="9">
        <v>64.206999999999994</v>
      </c>
      <c r="T56" s="9">
        <v>110.03400000000001</v>
      </c>
      <c r="U56" s="9">
        <v>64.768000000000001</v>
      </c>
      <c r="V56" s="9">
        <v>45.265000000000001</v>
      </c>
      <c r="W56" s="9">
        <v>27.606999999999999</v>
      </c>
      <c r="X56" s="9">
        <v>8.6649999999999991</v>
      </c>
      <c r="Y56" s="9">
        <v>18.942</v>
      </c>
      <c r="Z56" s="9">
        <v>12.335000000000001</v>
      </c>
      <c r="AA56" s="9">
        <v>7.5919999999999996</v>
      </c>
      <c r="AB56" s="9">
        <v>4.7439999999999998</v>
      </c>
      <c r="AC56" s="9">
        <v>1.8879999999999999</v>
      </c>
      <c r="AD56" s="9">
        <v>1.4510000000000001</v>
      </c>
      <c r="AE56" s="9">
        <v>0.437</v>
      </c>
      <c r="AF56" s="9">
        <v>1.224</v>
      </c>
      <c r="AG56" s="9">
        <v>1.0940000000000001</v>
      </c>
      <c r="AH56" s="9">
        <v>0.13</v>
      </c>
      <c r="AI56" s="9">
        <v>1.1519999999999999</v>
      </c>
      <c r="AJ56" s="9">
        <v>1.022</v>
      </c>
      <c r="AK56" s="9">
        <v>0.13</v>
      </c>
      <c r="AL56" s="9">
        <v>7.1999999999999995E-2</v>
      </c>
      <c r="AM56" s="9">
        <v>7.1999999999999995E-2</v>
      </c>
      <c r="AN56" s="9">
        <v>0</v>
      </c>
      <c r="AO56" s="9">
        <v>0.66400000000000003</v>
      </c>
      <c r="AP56" s="9">
        <v>0.35599999999999998</v>
      </c>
      <c r="AQ56" s="9">
        <v>0.307</v>
      </c>
      <c r="AR56" s="9">
        <v>11.101000000000001</v>
      </c>
      <c r="AS56" s="9">
        <v>6.6</v>
      </c>
      <c r="AT56" s="9">
        <v>4.5010000000000003</v>
      </c>
      <c r="AU56" s="9">
        <v>6.3029999999999999</v>
      </c>
      <c r="AV56" s="9">
        <v>4.4720000000000004</v>
      </c>
      <c r="AW56" s="9">
        <v>1.8320000000000001</v>
      </c>
      <c r="AX56" s="9">
        <v>4.798</v>
      </c>
      <c r="AY56" s="9">
        <v>2.1280000000000001</v>
      </c>
      <c r="AZ56" s="9">
        <v>2.669</v>
      </c>
      <c r="BA56" s="9">
        <v>7.2229999999999999</v>
      </c>
      <c r="BB56" s="9">
        <v>5.3250000000000002</v>
      </c>
      <c r="BC56" s="9">
        <v>1.897</v>
      </c>
      <c r="BD56" s="9">
        <v>5.1130000000000004</v>
      </c>
      <c r="BE56" s="9">
        <v>2.266</v>
      </c>
      <c r="BF56" s="9">
        <v>2.8460000000000001</v>
      </c>
      <c r="BG56" s="9">
        <v>5.95</v>
      </c>
      <c r="BH56" s="9">
        <v>3.15</v>
      </c>
      <c r="BI56" s="9">
        <v>2.7989999999999999</v>
      </c>
      <c r="BJ56" s="9">
        <v>232.16399999999999</v>
      </c>
      <c r="BK56" s="9">
        <v>118.846</v>
      </c>
      <c r="BL56" s="9">
        <v>113.318</v>
      </c>
      <c r="BM56" s="9">
        <v>168.05500000000001</v>
      </c>
      <c r="BN56" s="9">
        <v>98.245000000000005</v>
      </c>
      <c r="BO56" s="9">
        <v>69.808999999999997</v>
      </c>
      <c r="BP56" s="9">
        <v>64.108999999999995</v>
      </c>
      <c r="BQ56" s="9">
        <v>20.600999999999999</v>
      </c>
      <c r="BR56" s="9">
        <v>43.508000000000003</v>
      </c>
      <c r="BS56" s="9">
        <v>28.253</v>
      </c>
      <c r="BT56" s="9">
        <v>14.391</v>
      </c>
      <c r="BU56" s="9">
        <v>13.861000000000001</v>
      </c>
      <c r="BV56" s="9">
        <v>4.7270000000000003</v>
      </c>
      <c r="BW56" s="9">
        <v>2.1539999999999999</v>
      </c>
      <c r="BX56" s="9">
        <v>2.573</v>
      </c>
      <c r="BY56" s="9">
        <v>1.137</v>
      </c>
      <c r="BZ56" s="9">
        <v>0.621</v>
      </c>
      <c r="CA56" s="9">
        <v>0.51500000000000001</v>
      </c>
      <c r="CB56" s="9">
        <v>0.35899999999999999</v>
      </c>
      <c r="CC56" s="9">
        <v>0.154</v>
      </c>
      <c r="CD56" s="9">
        <v>0.20599999999999999</v>
      </c>
      <c r="CE56" s="9">
        <v>0.77700000000000002</v>
      </c>
      <c r="CF56" s="9">
        <v>0.46800000000000003</v>
      </c>
      <c r="CG56" s="9">
        <v>0.31</v>
      </c>
      <c r="CH56" s="9">
        <v>3.59</v>
      </c>
      <c r="CI56" s="9">
        <v>1.5329999999999999</v>
      </c>
      <c r="CJ56" s="9">
        <v>2.0569999999999999</v>
      </c>
      <c r="CK56" s="9">
        <v>25.742000000000001</v>
      </c>
      <c r="CL56" s="9">
        <v>13.49</v>
      </c>
      <c r="CM56" s="9">
        <v>12.252000000000001</v>
      </c>
      <c r="CN56" s="9">
        <v>9.9649999999999999</v>
      </c>
      <c r="CO56" s="9">
        <v>7.641</v>
      </c>
      <c r="CP56" s="9">
        <v>2.3239999999999998</v>
      </c>
      <c r="CQ56" s="9">
        <v>15.776999999999999</v>
      </c>
      <c r="CR56" s="9">
        <v>5.8490000000000002</v>
      </c>
      <c r="CS56" s="9">
        <v>9.9280000000000008</v>
      </c>
      <c r="CT56" s="9">
        <v>10.638999999999999</v>
      </c>
      <c r="CU56" s="9">
        <v>7.9480000000000004</v>
      </c>
      <c r="CV56" s="9">
        <v>2.6920000000000002</v>
      </c>
      <c r="CW56" s="9">
        <v>17.614000000000001</v>
      </c>
      <c r="CX56" s="9">
        <v>6.444</v>
      </c>
      <c r="CY56" s="9">
        <v>11.17</v>
      </c>
      <c r="CZ56" s="9">
        <v>16.137</v>
      </c>
      <c r="DA56" s="9">
        <v>6.0030000000000001</v>
      </c>
      <c r="DB56" s="9">
        <v>10.134</v>
      </c>
    </row>
    <row r="57" spans="1:106">
      <c r="A57" s="10">
        <v>43221</v>
      </c>
      <c r="B57" s="9">
        <v>10.662000000000001</v>
      </c>
      <c r="C57" s="9">
        <v>7.7709999999999999</v>
      </c>
      <c r="D57" s="9">
        <v>2.891</v>
      </c>
      <c r="E57" s="9">
        <v>24.556999999999999</v>
      </c>
      <c r="F57" s="9">
        <v>9.1839999999999993</v>
      </c>
      <c r="G57" s="9">
        <v>15.372</v>
      </c>
      <c r="H57" s="9">
        <v>13.031000000000001</v>
      </c>
      <c r="I57" s="9">
        <v>9.6210000000000004</v>
      </c>
      <c r="J57" s="9">
        <v>3.41</v>
      </c>
      <c r="K57" s="9">
        <v>27.783999999999999</v>
      </c>
      <c r="L57" s="9">
        <v>10.239000000000001</v>
      </c>
      <c r="M57" s="9">
        <v>17.545999999999999</v>
      </c>
      <c r="N57" s="9">
        <v>26.437999999999999</v>
      </c>
      <c r="O57" s="9">
        <v>10.773</v>
      </c>
      <c r="P57" s="9">
        <v>15.664</v>
      </c>
      <c r="Q57" s="9">
        <v>139.92099999999999</v>
      </c>
      <c r="R57" s="9">
        <v>74.045000000000002</v>
      </c>
      <c r="S57" s="9">
        <v>65.876000000000005</v>
      </c>
      <c r="T57" s="9">
        <v>111.652</v>
      </c>
      <c r="U57" s="9">
        <v>63.902000000000001</v>
      </c>
      <c r="V57" s="9">
        <v>47.75</v>
      </c>
      <c r="W57" s="9">
        <v>28.268999999999998</v>
      </c>
      <c r="X57" s="9">
        <v>10.143000000000001</v>
      </c>
      <c r="Y57" s="9">
        <v>18.126000000000001</v>
      </c>
      <c r="Z57" s="9">
        <v>13.061999999999999</v>
      </c>
      <c r="AA57" s="9">
        <v>7.867</v>
      </c>
      <c r="AB57" s="9">
        <v>5.1950000000000003</v>
      </c>
      <c r="AC57" s="9">
        <v>1.782</v>
      </c>
      <c r="AD57" s="9">
        <v>1.091</v>
      </c>
      <c r="AE57" s="9">
        <v>0.69099999999999995</v>
      </c>
      <c r="AF57" s="9">
        <v>0.90300000000000002</v>
      </c>
      <c r="AG57" s="9">
        <v>0.82599999999999996</v>
      </c>
      <c r="AH57" s="9">
        <v>7.6999999999999999E-2</v>
      </c>
      <c r="AI57" s="9">
        <v>0.39</v>
      </c>
      <c r="AJ57" s="9">
        <v>0.39</v>
      </c>
      <c r="AK57" s="9">
        <v>0</v>
      </c>
      <c r="AL57" s="9">
        <v>0.51300000000000001</v>
      </c>
      <c r="AM57" s="9">
        <v>0.436</v>
      </c>
      <c r="AN57" s="9">
        <v>7.6999999999999999E-2</v>
      </c>
      <c r="AO57" s="9">
        <v>0.879</v>
      </c>
      <c r="AP57" s="9">
        <v>0.26600000000000001</v>
      </c>
      <c r="AQ57" s="9">
        <v>0.61399999999999999</v>
      </c>
      <c r="AR57" s="9">
        <v>11.727</v>
      </c>
      <c r="AS57" s="9">
        <v>6.9909999999999997</v>
      </c>
      <c r="AT57" s="9">
        <v>4.7359999999999998</v>
      </c>
      <c r="AU57" s="9">
        <v>6.7539999999999996</v>
      </c>
      <c r="AV57" s="9">
        <v>4.9909999999999997</v>
      </c>
      <c r="AW57" s="9">
        <v>1.7629999999999999</v>
      </c>
      <c r="AX57" s="9">
        <v>4.9729999999999999</v>
      </c>
      <c r="AY57" s="9">
        <v>2</v>
      </c>
      <c r="AZ57" s="9">
        <v>2.9729999999999999</v>
      </c>
      <c r="BA57" s="9">
        <v>7.4409999999999998</v>
      </c>
      <c r="BB57" s="9">
        <v>5.601</v>
      </c>
      <c r="BC57" s="9">
        <v>1.84</v>
      </c>
      <c r="BD57" s="9">
        <v>5.6210000000000004</v>
      </c>
      <c r="BE57" s="9">
        <v>2.266</v>
      </c>
      <c r="BF57" s="9">
        <v>3.355</v>
      </c>
      <c r="BG57" s="9">
        <v>5.3630000000000004</v>
      </c>
      <c r="BH57" s="9">
        <v>2.39</v>
      </c>
      <c r="BI57" s="9">
        <v>2.9729999999999999</v>
      </c>
      <c r="BJ57" s="9">
        <v>231.952</v>
      </c>
      <c r="BK57" s="9">
        <v>117.367</v>
      </c>
      <c r="BL57" s="9">
        <v>114.58499999999999</v>
      </c>
      <c r="BM57" s="9">
        <v>169.304</v>
      </c>
      <c r="BN57" s="9">
        <v>98.936999999999998</v>
      </c>
      <c r="BO57" s="9">
        <v>70.367000000000004</v>
      </c>
      <c r="BP57" s="9">
        <v>62.649000000000001</v>
      </c>
      <c r="BQ57" s="9">
        <v>18.431000000000001</v>
      </c>
      <c r="BR57" s="9">
        <v>44.218000000000004</v>
      </c>
      <c r="BS57" s="9">
        <v>22.937000000000001</v>
      </c>
      <c r="BT57" s="9">
        <v>12.95</v>
      </c>
      <c r="BU57" s="9">
        <v>9.9870000000000001</v>
      </c>
      <c r="BV57" s="9">
        <v>4.6829999999999998</v>
      </c>
      <c r="BW57" s="9">
        <v>2.9929999999999999</v>
      </c>
      <c r="BX57" s="9">
        <v>1.69</v>
      </c>
      <c r="BY57" s="9">
        <v>2.044</v>
      </c>
      <c r="BZ57" s="9">
        <v>1.7270000000000001</v>
      </c>
      <c r="CA57" s="9">
        <v>0.317</v>
      </c>
      <c r="CB57" s="9">
        <v>0.311</v>
      </c>
      <c r="CC57" s="9">
        <v>0.157</v>
      </c>
      <c r="CD57" s="9">
        <v>0.154</v>
      </c>
      <c r="CE57" s="9">
        <v>1.7330000000000001</v>
      </c>
      <c r="CF57" s="9">
        <v>1.571</v>
      </c>
      <c r="CG57" s="9">
        <v>0.16200000000000001</v>
      </c>
      <c r="CH57" s="9">
        <v>2.6389999999999998</v>
      </c>
      <c r="CI57" s="9">
        <v>1.2649999999999999</v>
      </c>
      <c r="CJ57" s="9">
        <v>1.373</v>
      </c>
      <c r="CK57" s="9">
        <v>20.594999999999999</v>
      </c>
      <c r="CL57" s="9">
        <v>11.16</v>
      </c>
      <c r="CM57" s="9">
        <v>9.4350000000000005</v>
      </c>
      <c r="CN57" s="9">
        <v>8.468</v>
      </c>
      <c r="CO57" s="9">
        <v>6.3559999999999999</v>
      </c>
      <c r="CP57" s="9">
        <v>2.1120000000000001</v>
      </c>
      <c r="CQ57" s="9">
        <v>12.127000000000001</v>
      </c>
      <c r="CR57" s="9">
        <v>4.8040000000000003</v>
      </c>
      <c r="CS57" s="9">
        <v>7.3230000000000004</v>
      </c>
      <c r="CT57" s="9">
        <v>9.8610000000000007</v>
      </c>
      <c r="CU57" s="9">
        <v>7.5869999999999997</v>
      </c>
      <c r="CV57" s="9">
        <v>2.274</v>
      </c>
      <c r="CW57" s="9">
        <v>13.076000000000001</v>
      </c>
      <c r="CX57" s="9">
        <v>5.3639999999999999</v>
      </c>
      <c r="CY57" s="9">
        <v>7.7119999999999997</v>
      </c>
      <c r="CZ57" s="9">
        <v>12.438000000000001</v>
      </c>
      <c r="DA57" s="9">
        <v>4.9610000000000003</v>
      </c>
      <c r="DB57" s="9">
        <v>7.4779999999999998</v>
      </c>
    </row>
    <row r="58" spans="1:106">
      <c r="A58" s="10">
        <v>43252</v>
      </c>
      <c r="B58" s="9">
        <v>10.545999999999999</v>
      </c>
      <c r="C58" s="9">
        <v>7.6180000000000003</v>
      </c>
      <c r="D58" s="9">
        <v>2.9289999999999998</v>
      </c>
      <c r="E58" s="9">
        <v>25.417000000000002</v>
      </c>
      <c r="F58" s="9">
        <v>8.2490000000000006</v>
      </c>
      <c r="G58" s="9">
        <v>17.167999999999999</v>
      </c>
      <c r="H58" s="9">
        <v>13.004</v>
      </c>
      <c r="I58" s="9">
        <v>9.4670000000000005</v>
      </c>
      <c r="J58" s="9">
        <v>3.536</v>
      </c>
      <c r="K58" s="9">
        <v>27.841000000000001</v>
      </c>
      <c r="L58" s="9">
        <v>9.7189999999999994</v>
      </c>
      <c r="M58" s="9">
        <v>18.123000000000001</v>
      </c>
      <c r="N58" s="9">
        <v>26.722999999999999</v>
      </c>
      <c r="O58" s="9">
        <v>9.1509999999999998</v>
      </c>
      <c r="P58" s="9">
        <v>17.571999999999999</v>
      </c>
      <c r="Q58" s="9">
        <v>141.65100000000001</v>
      </c>
      <c r="R58" s="9">
        <v>75.186000000000007</v>
      </c>
      <c r="S58" s="9">
        <v>66.465000000000003</v>
      </c>
      <c r="T58" s="9">
        <v>113.825</v>
      </c>
      <c r="U58" s="9">
        <v>64.608999999999995</v>
      </c>
      <c r="V58" s="9">
        <v>49.216000000000001</v>
      </c>
      <c r="W58" s="9">
        <v>27.827000000000002</v>
      </c>
      <c r="X58" s="9">
        <v>10.577</v>
      </c>
      <c r="Y58" s="9">
        <v>17.25</v>
      </c>
      <c r="Z58" s="9">
        <v>12.836</v>
      </c>
      <c r="AA58" s="9">
        <v>7.492</v>
      </c>
      <c r="AB58" s="9">
        <v>5.3440000000000003</v>
      </c>
      <c r="AC58" s="9">
        <v>1.502</v>
      </c>
      <c r="AD58" s="9">
        <v>0.89700000000000002</v>
      </c>
      <c r="AE58" s="9">
        <v>0.60499999999999998</v>
      </c>
      <c r="AF58" s="9">
        <v>0.86499999999999999</v>
      </c>
      <c r="AG58" s="9">
        <v>0.60399999999999998</v>
      </c>
      <c r="AH58" s="9">
        <v>0.26100000000000001</v>
      </c>
      <c r="AI58" s="9">
        <v>0.51200000000000001</v>
      </c>
      <c r="AJ58" s="9">
        <v>0.39600000000000002</v>
      </c>
      <c r="AK58" s="9">
        <v>0.115</v>
      </c>
      <c r="AL58" s="9">
        <v>0.35299999999999998</v>
      </c>
      <c r="AM58" s="9">
        <v>0.20799999999999999</v>
      </c>
      <c r="AN58" s="9">
        <v>0.14499999999999999</v>
      </c>
      <c r="AO58" s="9">
        <v>0.63700000000000001</v>
      </c>
      <c r="AP58" s="9">
        <v>0.29299999999999998</v>
      </c>
      <c r="AQ58" s="9">
        <v>0.34399999999999997</v>
      </c>
      <c r="AR58" s="9">
        <v>11.726000000000001</v>
      </c>
      <c r="AS58" s="9">
        <v>6.9240000000000004</v>
      </c>
      <c r="AT58" s="9">
        <v>4.8019999999999996</v>
      </c>
      <c r="AU58" s="9">
        <v>5.593</v>
      </c>
      <c r="AV58" s="9">
        <v>4.2169999999999996</v>
      </c>
      <c r="AW58" s="9">
        <v>1.3759999999999999</v>
      </c>
      <c r="AX58" s="9">
        <v>6.133</v>
      </c>
      <c r="AY58" s="9">
        <v>2.7069999999999999</v>
      </c>
      <c r="AZ58" s="9">
        <v>3.4249999999999998</v>
      </c>
      <c r="BA58" s="9">
        <v>6.3029999999999999</v>
      </c>
      <c r="BB58" s="9">
        <v>4.6669999999999998</v>
      </c>
      <c r="BC58" s="9">
        <v>1.637</v>
      </c>
      <c r="BD58" s="9">
        <v>6.532</v>
      </c>
      <c r="BE58" s="9">
        <v>2.8250000000000002</v>
      </c>
      <c r="BF58" s="9">
        <v>3.7069999999999999</v>
      </c>
      <c r="BG58" s="9">
        <v>6.6440000000000001</v>
      </c>
      <c r="BH58" s="9">
        <v>3.1030000000000002</v>
      </c>
      <c r="BI58" s="9">
        <v>3.5409999999999999</v>
      </c>
      <c r="BJ58" s="9">
        <v>238.19</v>
      </c>
      <c r="BK58" s="9">
        <v>122.035</v>
      </c>
      <c r="BL58" s="9">
        <v>116.155</v>
      </c>
      <c r="BM58" s="9">
        <v>172.05799999999999</v>
      </c>
      <c r="BN58" s="9">
        <v>100.79600000000001</v>
      </c>
      <c r="BO58" s="9">
        <v>71.263000000000005</v>
      </c>
      <c r="BP58" s="9">
        <v>66.132000000000005</v>
      </c>
      <c r="BQ58" s="9">
        <v>21.239000000000001</v>
      </c>
      <c r="BR58" s="9">
        <v>44.893000000000001</v>
      </c>
      <c r="BS58" s="9">
        <v>25.864999999999998</v>
      </c>
      <c r="BT58" s="9">
        <v>12.81</v>
      </c>
      <c r="BU58" s="9">
        <v>13.055</v>
      </c>
      <c r="BV58" s="9">
        <v>6.0250000000000004</v>
      </c>
      <c r="BW58" s="9">
        <v>3.4</v>
      </c>
      <c r="BX58" s="9">
        <v>2.625</v>
      </c>
      <c r="BY58" s="9">
        <v>1.8260000000000001</v>
      </c>
      <c r="BZ58" s="9">
        <v>1.5269999999999999</v>
      </c>
      <c r="CA58" s="9">
        <v>0.3</v>
      </c>
      <c r="CB58" s="9">
        <v>1.0429999999999999</v>
      </c>
      <c r="CC58" s="9">
        <v>0.74399999999999999</v>
      </c>
      <c r="CD58" s="9">
        <v>0.3</v>
      </c>
      <c r="CE58" s="9">
        <v>0.78300000000000003</v>
      </c>
      <c r="CF58" s="9">
        <v>0.78300000000000003</v>
      </c>
      <c r="CG58" s="9">
        <v>0</v>
      </c>
      <c r="CH58" s="9">
        <v>4.1989999999999998</v>
      </c>
      <c r="CI58" s="9">
        <v>1.8740000000000001</v>
      </c>
      <c r="CJ58" s="9">
        <v>2.3250000000000002</v>
      </c>
      <c r="CK58" s="9">
        <v>21.713999999999999</v>
      </c>
      <c r="CL58" s="9">
        <v>10.497999999999999</v>
      </c>
      <c r="CM58" s="9">
        <v>11.217000000000001</v>
      </c>
      <c r="CN58" s="9">
        <v>8.1980000000000004</v>
      </c>
      <c r="CO58" s="9">
        <v>6.1740000000000004</v>
      </c>
      <c r="CP58" s="9">
        <v>2.0230000000000001</v>
      </c>
      <c r="CQ58" s="9">
        <v>13.516999999999999</v>
      </c>
      <c r="CR58" s="9">
        <v>4.3230000000000004</v>
      </c>
      <c r="CS58" s="9">
        <v>9.1940000000000008</v>
      </c>
      <c r="CT58" s="9">
        <v>9.4209999999999994</v>
      </c>
      <c r="CU58" s="9">
        <v>7.2359999999999998</v>
      </c>
      <c r="CV58" s="9">
        <v>2.1850000000000001</v>
      </c>
      <c r="CW58" s="9">
        <v>16.443999999999999</v>
      </c>
      <c r="CX58" s="9">
        <v>5.5750000000000002</v>
      </c>
      <c r="CY58" s="9">
        <v>10.87</v>
      </c>
      <c r="CZ58" s="9">
        <v>14.56</v>
      </c>
      <c r="DA58" s="9">
        <v>5.0670000000000002</v>
      </c>
      <c r="DB58" s="9">
        <v>9.4930000000000003</v>
      </c>
    </row>
    <row r="59" spans="1:106">
      <c r="A59" s="10">
        <v>43282</v>
      </c>
      <c r="B59" s="9">
        <v>11.456</v>
      </c>
      <c r="C59" s="9">
        <v>8.3559999999999999</v>
      </c>
      <c r="D59" s="9">
        <v>3.1</v>
      </c>
      <c r="E59" s="9">
        <v>25.05</v>
      </c>
      <c r="F59" s="9">
        <v>9.5150000000000006</v>
      </c>
      <c r="G59" s="9">
        <v>15.535</v>
      </c>
      <c r="H59" s="9">
        <v>14.403</v>
      </c>
      <c r="I59" s="9">
        <v>11.038</v>
      </c>
      <c r="J59" s="9">
        <v>3.3650000000000002</v>
      </c>
      <c r="K59" s="9">
        <v>27.308</v>
      </c>
      <c r="L59" s="9">
        <v>10.862</v>
      </c>
      <c r="M59" s="9">
        <v>16.446000000000002</v>
      </c>
      <c r="N59" s="9">
        <v>27.06</v>
      </c>
      <c r="O59" s="9">
        <v>10.974</v>
      </c>
      <c r="P59" s="9">
        <v>16.085999999999999</v>
      </c>
      <c r="Q59" s="9">
        <v>140.50200000000001</v>
      </c>
      <c r="R59" s="9">
        <v>74.113</v>
      </c>
      <c r="S59" s="9">
        <v>66.388999999999996</v>
      </c>
      <c r="T59" s="9">
        <v>115.096</v>
      </c>
      <c r="U59" s="9">
        <v>65.466999999999999</v>
      </c>
      <c r="V59" s="9">
        <v>49.63</v>
      </c>
      <c r="W59" s="9">
        <v>25.405000000000001</v>
      </c>
      <c r="X59" s="9">
        <v>8.6460000000000008</v>
      </c>
      <c r="Y59" s="9">
        <v>16.759</v>
      </c>
      <c r="Z59" s="9">
        <v>11.294</v>
      </c>
      <c r="AA59" s="9">
        <v>6.5410000000000004</v>
      </c>
      <c r="AB59" s="9">
        <v>4.7530000000000001</v>
      </c>
      <c r="AC59" s="9">
        <v>1.6279999999999999</v>
      </c>
      <c r="AD59" s="9">
        <v>1.089</v>
      </c>
      <c r="AE59" s="9">
        <v>0.53900000000000003</v>
      </c>
      <c r="AF59" s="9">
        <v>0.628</v>
      </c>
      <c r="AG59" s="9">
        <v>0.42099999999999999</v>
      </c>
      <c r="AH59" s="9">
        <v>0.20699999999999999</v>
      </c>
      <c r="AI59" s="9">
        <v>0.55600000000000005</v>
      </c>
      <c r="AJ59" s="9">
        <v>0.42099999999999999</v>
      </c>
      <c r="AK59" s="9">
        <v>0.13500000000000001</v>
      </c>
      <c r="AL59" s="9">
        <v>7.1999999999999995E-2</v>
      </c>
      <c r="AM59" s="9">
        <v>0</v>
      </c>
      <c r="AN59" s="9">
        <v>7.1999999999999995E-2</v>
      </c>
      <c r="AO59" s="9">
        <v>1</v>
      </c>
      <c r="AP59" s="9">
        <v>0.66800000000000004</v>
      </c>
      <c r="AQ59" s="9">
        <v>0.33200000000000002</v>
      </c>
      <c r="AR59" s="9">
        <v>10.167999999999999</v>
      </c>
      <c r="AS59" s="9">
        <v>5.8890000000000002</v>
      </c>
      <c r="AT59" s="9">
        <v>4.2779999999999996</v>
      </c>
      <c r="AU59" s="9">
        <v>6.0620000000000003</v>
      </c>
      <c r="AV59" s="9">
        <v>4.2469999999999999</v>
      </c>
      <c r="AW59" s="9">
        <v>1.8149999999999999</v>
      </c>
      <c r="AX59" s="9">
        <v>4.1059999999999999</v>
      </c>
      <c r="AY59" s="9">
        <v>1.643</v>
      </c>
      <c r="AZ59" s="9">
        <v>2.464</v>
      </c>
      <c r="BA59" s="9">
        <v>6.548</v>
      </c>
      <c r="BB59" s="9">
        <v>4.5270000000000001</v>
      </c>
      <c r="BC59" s="9">
        <v>2.0219999999999998</v>
      </c>
      <c r="BD59" s="9">
        <v>4.7460000000000004</v>
      </c>
      <c r="BE59" s="9">
        <v>2.0139999999999998</v>
      </c>
      <c r="BF59" s="9">
        <v>2.7320000000000002</v>
      </c>
      <c r="BG59" s="9">
        <v>4.6619999999999999</v>
      </c>
      <c r="BH59" s="9">
        <v>2.0640000000000001</v>
      </c>
      <c r="BI59" s="9">
        <v>2.5990000000000002</v>
      </c>
      <c r="BJ59" s="9">
        <v>235.14400000000001</v>
      </c>
      <c r="BK59" s="9">
        <v>120.364</v>
      </c>
      <c r="BL59" s="9">
        <v>114.78</v>
      </c>
      <c r="BM59" s="9">
        <v>172.67</v>
      </c>
      <c r="BN59" s="9">
        <v>100.65300000000001</v>
      </c>
      <c r="BO59" s="9">
        <v>72.016999999999996</v>
      </c>
      <c r="BP59" s="9">
        <v>62.472999999999999</v>
      </c>
      <c r="BQ59" s="9">
        <v>19.710999999999999</v>
      </c>
      <c r="BR59" s="9">
        <v>42.762999999999998</v>
      </c>
      <c r="BS59" s="9">
        <v>24.236999999999998</v>
      </c>
      <c r="BT59" s="9">
        <v>10.914999999999999</v>
      </c>
      <c r="BU59" s="9">
        <v>13.321999999999999</v>
      </c>
      <c r="BV59" s="9">
        <v>4.0979999999999999</v>
      </c>
      <c r="BW59" s="9">
        <v>1.5980000000000001</v>
      </c>
      <c r="BX59" s="9">
        <v>2.5</v>
      </c>
      <c r="BY59" s="9">
        <v>1.141</v>
      </c>
      <c r="BZ59" s="9">
        <v>0.99</v>
      </c>
      <c r="CA59" s="9">
        <v>0.152</v>
      </c>
      <c r="CB59" s="9">
        <v>0.83399999999999996</v>
      </c>
      <c r="CC59" s="9">
        <v>0.83399999999999996</v>
      </c>
      <c r="CD59" s="9">
        <v>0</v>
      </c>
      <c r="CE59" s="9">
        <v>0.307</v>
      </c>
      <c r="CF59" s="9">
        <v>0.155</v>
      </c>
      <c r="CG59" s="9">
        <v>0.152</v>
      </c>
      <c r="CH59" s="9">
        <v>2.9569999999999999</v>
      </c>
      <c r="CI59" s="9">
        <v>0.60799999999999998</v>
      </c>
      <c r="CJ59" s="9">
        <v>2.3490000000000002</v>
      </c>
      <c r="CK59" s="9">
        <v>22.731000000000002</v>
      </c>
      <c r="CL59" s="9">
        <v>10.27</v>
      </c>
      <c r="CM59" s="9">
        <v>12.461</v>
      </c>
      <c r="CN59" s="9">
        <v>8.8960000000000008</v>
      </c>
      <c r="CO59" s="9">
        <v>6.0609999999999999</v>
      </c>
      <c r="CP59" s="9">
        <v>2.8340000000000001</v>
      </c>
      <c r="CQ59" s="9">
        <v>13.835000000000001</v>
      </c>
      <c r="CR59" s="9">
        <v>4.2080000000000002</v>
      </c>
      <c r="CS59" s="9">
        <v>9.6270000000000007</v>
      </c>
      <c r="CT59" s="9">
        <v>9.5310000000000006</v>
      </c>
      <c r="CU59" s="9">
        <v>6.5449999999999999</v>
      </c>
      <c r="CV59" s="9">
        <v>2.9860000000000002</v>
      </c>
      <c r="CW59" s="9">
        <v>14.706</v>
      </c>
      <c r="CX59" s="9">
        <v>4.3689999999999998</v>
      </c>
      <c r="CY59" s="9">
        <v>10.336</v>
      </c>
      <c r="CZ59" s="9">
        <v>14.669</v>
      </c>
      <c r="DA59" s="9">
        <v>5.0430000000000001</v>
      </c>
      <c r="DB59" s="9">
        <v>9.6270000000000007</v>
      </c>
    </row>
    <row r="60" spans="1:106">
      <c r="A60" s="10">
        <v>43313</v>
      </c>
      <c r="B60" s="9">
        <v>10.922000000000001</v>
      </c>
      <c r="C60" s="9">
        <v>8.9510000000000005</v>
      </c>
      <c r="D60" s="9">
        <v>1.972</v>
      </c>
      <c r="E60" s="9">
        <v>24.036000000000001</v>
      </c>
      <c r="F60" s="9">
        <v>8.577</v>
      </c>
      <c r="G60" s="9">
        <v>15.46</v>
      </c>
      <c r="H60" s="9">
        <v>13.423</v>
      </c>
      <c r="I60" s="9">
        <v>10.401999999999999</v>
      </c>
      <c r="J60" s="9">
        <v>3.0209999999999999</v>
      </c>
      <c r="K60" s="9">
        <v>26.641999999999999</v>
      </c>
      <c r="L60" s="9">
        <v>9.8279999999999994</v>
      </c>
      <c r="M60" s="9">
        <v>16.815000000000001</v>
      </c>
      <c r="N60" s="9">
        <v>25.263999999999999</v>
      </c>
      <c r="O60" s="9">
        <v>9.1329999999999991</v>
      </c>
      <c r="P60" s="9">
        <v>16.131</v>
      </c>
      <c r="Q60" s="9">
        <v>134.04599999999999</v>
      </c>
      <c r="R60" s="9">
        <v>70.753</v>
      </c>
      <c r="S60" s="9">
        <v>63.292999999999999</v>
      </c>
      <c r="T60" s="9">
        <v>106.999</v>
      </c>
      <c r="U60" s="9">
        <v>61.777000000000001</v>
      </c>
      <c r="V60" s="9">
        <v>45.222000000000001</v>
      </c>
      <c r="W60" s="9">
        <v>27.047000000000001</v>
      </c>
      <c r="X60" s="9">
        <v>8.9760000000000009</v>
      </c>
      <c r="Y60" s="9">
        <v>18.071999999999999</v>
      </c>
      <c r="Z60" s="9">
        <v>12.552</v>
      </c>
      <c r="AA60" s="9">
        <v>7.2880000000000003</v>
      </c>
      <c r="AB60" s="9">
        <v>5.2629999999999999</v>
      </c>
      <c r="AC60" s="9">
        <v>2.1030000000000002</v>
      </c>
      <c r="AD60" s="9">
        <v>1.6519999999999999</v>
      </c>
      <c r="AE60" s="9">
        <v>0.45200000000000001</v>
      </c>
      <c r="AF60" s="9">
        <v>1.36</v>
      </c>
      <c r="AG60" s="9">
        <v>1.2909999999999999</v>
      </c>
      <c r="AH60" s="9">
        <v>6.9000000000000006E-2</v>
      </c>
      <c r="AI60" s="9">
        <v>0.79100000000000004</v>
      </c>
      <c r="AJ60" s="9">
        <v>0.72199999999999998</v>
      </c>
      <c r="AK60" s="9">
        <v>6.9000000000000006E-2</v>
      </c>
      <c r="AL60" s="9">
        <v>0.56899999999999995</v>
      </c>
      <c r="AM60" s="9">
        <v>0.56899999999999995</v>
      </c>
      <c r="AN60" s="9">
        <v>0</v>
      </c>
      <c r="AO60" s="9">
        <v>0.74399999999999999</v>
      </c>
      <c r="AP60" s="9">
        <v>0.36</v>
      </c>
      <c r="AQ60" s="9">
        <v>0.38300000000000001</v>
      </c>
      <c r="AR60" s="9">
        <v>11.141999999999999</v>
      </c>
      <c r="AS60" s="9">
        <v>6.117</v>
      </c>
      <c r="AT60" s="9">
        <v>5.0250000000000004</v>
      </c>
      <c r="AU60" s="9">
        <v>5.81</v>
      </c>
      <c r="AV60" s="9">
        <v>4.24</v>
      </c>
      <c r="AW60" s="9">
        <v>1.57</v>
      </c>
      <c r="AX60" s="9">
        <v>5.3310000000000004</v>
      </c>
      <c r="AY60" s="9">
        <v>1.8759999999999999</v>
      </c>
      <c r="AZ60" s="9">
        <v>3.4550000000000001</v>
      </c>
      <c r="BA60" s="9">
        <v>6.8620000000000001</v>
      </c>
      <c r="BB60" s="9">
        <v>5.2240000000000002</v>
      </c>
      <c r="BC60" s="9">
        <v>1.6379999999999999</v>
      </c>
      <c r="BD60" s="9">
        <v>5.6890000000000001</v>
      </c>
      <c r="BE60" s="9">
        <v>2.0640000000000001</v>
      </c>
      <c r="BF60" s="9">
        <v>3.625</v>
      </c>
      <c r="BG60" s="9">
        <v>6.1219999999999999</v>
      </c>
      <c r="BH60" s="9">
        <v>2.5979999999999999</v>
      </c>
      <c r="BI60" s="9">
        <v>3.524</v>
      </c>
      <c r="BJ60" s="9">
        <v>231.29300000000001</v>
      </c>
      <c r="BK60" s="9">
        <v>119.10599999999999</v>
      </c>
      <c r="BL60" s="9">
        <v>112.187</v>
      </c>
      <c r="BM60" s="9">
        <v>163.33600000000001</v>
      </c>
      <c r="BN60" s="9">
        <v>95.805999999999997</v>
      </c>
      <c r="BO60" s="9">
        <v>67.53</v>
      </c>
      <c r="BP60" s="9">
        <v>67.956999999999994</v>
      </c>
      <c r="BQ60" s="9">
        <v>23.3</v>
      </c>
      <c r="BR60" s="9">
        <v>44.656999999999996</v>
      </c>
      <c r="BS60" s="9">
        <v>26.372</v>
      </c>
      <c r="BT60" s="9">
        <v>15.178000000000001</v>
      </c>
      <c r="BU60" s="9">
        <v>11.193</v>
      </c>
      <c r="BV60" s="9">
        <v>6.383</v>
      </c>
      <c r="BW60" s="9">
        <v>3.8380000000000001</v>
      </c>
      <c r="BX60" s="9">
        <v>2.5449999999999999</v>
      </c>
      <c r="BY60" s="9">
        <v>2.0619999999999998</v>
      </c>
      <c r="BZ60" s="9">
        <v>1.768</v>
      </c>
      <c r="CA60" s="9">
        <v>0.29399999999999998</v>
      </c>
      <c r="CB60" s="9">
        <v>0.80700000000000005</v>
      </c>
      <c r="CC60" s="9">
        <v>0.67</v>
      </c>
      <c r="CD60" s="9">
        <v>0.13600000000000001</v>
      </c>
      <c r="CE60" s="9">
        <v>1.2549999999999999</v>
      </c>
      <c r="CF60" s="9">
        <v>1.0980000000000001</v>
      </c>
      <c r="CG60" s="9">
        <v>0.157</v>
      </c>
      <c r="CH60" s="9">
        <v>4.3209999999999997</v>
      </c>
      <c r="CI60" s="9">
        <v>2.0699999999999998</v>
      </c>
      <c r="CJ60" s="9">
        <v>2.2519999999999998</v>
      </c>
      <c r="CK60" s="9">
        <v>22.975000000000001</v>
      </c>
      <c r="CL60" s="9">
        <v>12.858000000000001</v>
      </c>
      <c r="CM60" s="9">
        <v>10.116</v>
      </c>
      <c r="CN60" s="9">
        <v>8.6150000000000002</v>
      </c>
      <c r="CO60" s="9">
        <v>6.1260000000000003</v>
      </c>
      <c r="CP60" s="9">
        <v>2.4889999999999999</v>
      </c>
      <c r="CQ60" s="9">
        <v>14.36</v>
      </c>
      <c r="CR60" s="9">
        <v>6.7329999999999997</v>
      </c>
      <c r="CS60" s="9">
        <v>7.6269999999999998</v>
      </c>
      <c r="CT60" s="9">
        <v>10.022</v>
      </c>
      <c r="CU60" s="9">
        <v>7.3760000000000003</v>
      </c>
      <c r="CV60" s="9">
        <v>2.6459999999999999</v>
      </c>
      <c r="CW60" s="9">
        <v>16.350000000000001</v>
      </c>
      <c r="CX60" s="9">
        <v>7.8029999999999999</v>
      </c>
      <c r="CY60" s="9">
        <v>8.5470000000000006</v>
      </c>
      <c r="CZ60" s="9">
        <v>15.167</v>
      </c>
      <c r="DA60" s="9">
        <v>7.4029999999999996</v>
      </c>
      <c r="DB60" s="9">
        <v>7.7640000000000002</v>
      </c>
    </row>
    <row r="61" spans="1:106">
      <c r="A61" s="10">
        <v>43344</v>
      </c>
      <c r="B61" s="9">
        <v>10.093999999999999</v>
      </c>
      <c r="C61" s="9">
        <v>7.6280000000000001</v>
      </c>
      <c r="D61" s="9">
        <v>2.4670000000000001</v>
      </c>
      <c r="E61" s="9">
        <v>26.038</v>
      </c>
      <c r="F61" s="9">
        <v>9.8680000000000003</v>
      </c>
      <c r="G61" s="9">
        <v>16.170999999999999</v>
      </c>
      <c r="H61" s="9">
        <v>12.457000000000001</v>
      </c>
      <c r="I61" s="9">
        <v>9.1389999999999993</v>
      </c>
      <c r="J61" s="9">
        <v>3.3180000000000001</v>
      </c>
      <c r="K61" s="9">
        <v>29.457000000000001</v>
      </c>
      <c r="L61" s="9">
        <v>11.718</v>
      </c>
      <c r="M61" s="9">
        <v>17.739000000000001</v>
      </c>
      <c r="N61" s="9">
        <v>27.41</v>
      </c>
      <c r="O61" s="9">
        <v>10.693</v>
      </c>
      <c r="P61" s="9">
        <v>16.716999999999999</v>
      </c>
      <c r="Q61" s="9">
        <v>134.39400000000001</v>
      </c>
      <c r="R61" s="9">
        <v>71.516999999999996</v>
      </c>
      <c r="S61" s="9">
        <v>62.877000000000002</v>
      </c>
      <c r="T61" s="9">
        <v>106.94199999999999</v>
      </c>
      <c r="U61" s="9">
        <v>61.53</v>
      </c>
      <c r="V61" s="9">
        <v>45.411000000000001</v>
      </c>
      <c r="W61" s="9">
        <v>27.452000000000002</v>
      </c>
      <c r="X61" s="9">
        <v>9.9870000000000001</v>
      </c>
      <c r="Y61" s="9">
        <v>17.465</v>
      </c>
      <c r="Z61" s="9">
        <v>11.727</v>
      </c>
      <c r="AA61" s="9">
        <v>7.0540000000000003</v>
      </c>
      <c r="AB61" s="9">
        <v>4.6719999999999997</v>
      </c>
      <c r="AC61" s="9">
        <v>1.917</v>
      </c>
      <c r="AD61" s="9">
        <v>1.091</v>
      </c>
      <c r="AE61" s="9">
        <v>0.82599999999999996</v>
      </c>
      <c r="AF61" s="9">
        <v>1.143</v>
      </c>
      <c r="AG61" s="9">
        <v>0.91700000000000004</v>
      </c>
      <c r="AH61" s="9">
        <v>0.22500000000000001</v>
      </c>
      <c r="AI61" s="9">
        <v>0.745</v>
      </c>
      <c r="AJ61" s="9">
        <v>0.59899999999999998</v>
      </c>
      <c r="AK61" s="9">
        <v>0.14599999999999999</v>
      </c>
      <c r="AL61" s="9">
        <v>0.39800000000000002</v>
      </c>
      <c r="AM61" s="9">
        <v>0.31900000000000001</v>
      </c>
      <c r="AN61" s="9">
        <v>7.9000000000000001E-2</v>
      </c>
      <c r="AO61" s="9">
        <v>0.77400000000000002</v>
      </c>
      <c r="AP61" s="9">
        <v>0.17399999999999999</v>
      </c>
      <c r="AQ61" s="9">
        <v>0.6</v>
      </c>
      <c r="AR61" s="9">
        <v>10.504</v>
      </c>
      <c r="AS61" s="9">
        <v>6.4210000000000003</v>
      </c>
      <c r="AT61" s="9">
        <v>4.0830000000000002</v>
      </c>
      <c r="AU61" s="9">
        <v>5.3650000000000002</v>
      </c>
      <c r="AV61" s="9">
        <v>4.0949999999999998</v>
      </c>
      <c r="AW61" s="9">
        <v>1.2689999999999999</v>
      </c>
      <c r="AX61" s="9">
        <v>5.1390000000000002</v>
      </c>
      <c r="AY61" s="9">
        <v>2.3250000000000002</v>
      </c>
      <c r="AZ61" s="9">
        <v>2.8140000000000001</v>
      </c>
      <c r="BA61" s="9">
        <v>6.1580000000000004</v>
      </c>
      <c r="BB61" s="9">
        <v>4.7290000000000001</v>
      </c>
      <c r="BC61" s="9">
        <v>1.429</v>
      </c>
      <c r="BD61" s="9">
        <v>5.569</v>
      </c>
      <c r="BE61" s="9">
        <v>2.3250000000000002</v>
      </c>
      <c r="BF61" s="9">
        <v>3.2429999999999999</v>
      </c>
      <c r="BG61" s="9">
        <v>5.8840000000000003</v>
      </c>
      <c r="BH61" s="9">
        <v>2.9239999999999999</v>
      </c>
      <c r="BI61" s="9">
        <v>2.96</v>
      </c>
      <c r="BJ61" s="9">
        <v>234.57</v>
      </c>
      <c r="BK61" s="9">
        <v>120.985</v>
      </c>
      <c r="BL61" s="9">
        <v>113.58499999999999</v>
      </c>
      <c r="BM61" s="9">
        <v>167.31299999999999</v>
      </c>
      <c r="BN61" s="9">
        <v>97.831999999999994</v>
      </c>
      <c r="BO61" s="9">
        <v>69.48</v>
      </c>
      <c r="BP61" s="9">
        <v>67.257000000000005</v>
      </c>
      <c r="BQ61" s="9">
        <v>23.152999999999999</v>
      </c>
      <c r="BR61" s="9">
        <v>44.103999999999999</v>
      </c>
      <c r="BS61" s="9">
        <v>26.12</v>
      </c>
      <c r="BT61" s="9">
        <v>14.45</v>
      </c>
      <c r="BU61" s="9">
        <v>11.67</v>
      </c>
      <c r="BV61" s="9">
        <v>5.8140000000000001</v>
      </c>
      <c r="BW61" s="9">
        <v>3.028</v>
      </c>
      <c r="BX61" s="9">
        <v>2.786</v>
      </c>
      <c r="BY61" s="9">
        <v>2.3879999999999999</v>
      </c>
      <c r="BZ61" s="9">
        <v>1.1319999999999999</v>
      </c>
      <c r="CA61" s="9">
        <v>1.256</v>
      </c>
      <c r="CB61" s="9">
        <v>1.2370000000000001</v>
      </c>
      <c r="CC61" s="9">
        <v>0.65900000000000003</v>
      </c>
      <c r="CD61" s="9">
        <v>0.57799999999999996</v>
      </c>
      <c r="CE61" s="9">
        <v>1.151</v>
      </c>
      <c r="CF61" s="9">
        <v>0.47299999999999998</v>
      </c>
      <c r="CG61" s="9">
        <v>0.67800000000000005</v>
      </c>
      <c r="CH61" s="9">
        <v>3.4260000000000002</v>
      </c>
      <c r="CI61" s="9">
        <v>1.8959999999999999</v>
      </c>
      <c r="CJ61" s="9">
        <v>1.53</v>
      </c>
      <c r="CK61" s="9">
        <v>22.456</v>
      </c>
      <c r="CL61" s="9">
        <v>12.601000000000001</v>
      </c>
      <c r="CM61" s="9">
        <v>9.8550000000000004</v>
      </c>
      <c r="CN61" s="9">
        <v>7.1040000000000001</v>
      </c>
      <c r="CO61" s="9">
        <v>5.3159999999999998</v>
      </c>
      <c r="CP61" s="9">
        <v>1.788</v>
      </c>
      <c r="CQ61" s="9">
        <v>15.352</v>
      </c>
      <c r="CR61" s="9">
        <v>7.2859999999999996</v>
      </c>
      <c r="CS61" s="9">
        <v>8.0670000000000002</v>
      </c>
      <c r="CT61" s="9">
        <v>8.9120000000000008</v>
      </c>
      <c r="CU61" s="9">
        <v>6.125</v>
      </c>
      <c r="CV61" s="9">
        <v>2.7869999999999999</v>
      </c>
      <c r="CW61" s="9">
        <v>17.207000000000001</v>
      </c>
      <c r="CX61" s="9">
        <v>8.3239999999999998</v>
      </c>
      <c r="CY61" s="9">
        <v>8.8829999999999991</v>
      </c>
      <c r="CZ61" s="9">
        <v>16.59</v>
      </c>
      <c r="DA61" s="9">
        <v>7.944</v>
      </c>
      <c r="DB61" s="9">
        <v>8.6449999999999996</v>
      </c>
    </row>
    <row r="62" spans="1:106">
      <c r="A62" s="10">
        <v>43374</v>
      </c>
      <c r="B62" s="9">
        <v>9.7870000000000008</v>
      </c>
      <c r="C62" s="9">
        <v>7.633</v>
      </c>
      <c r="D62" s="9">
        <v>2.1549999999999998</v>
      </c>
      <c r="E62" s="9">
        <v>27.634</v>
      </c>
      <c r="F62" s="9">
        <v>9.9570000000000007</v>
      </c>
      <c r="G62" s="9">
        <v>17.677</v>
      </c>
      <c r="H62" s="9">
        <v>10.978999999999999</v>
      </c>
      <c r="I62" s="9">
        <v>8.6010000000000009</v>
      </c>
      <c r="J62" s="9">
        <v>2.3780000000000001</v>
      </c>
      <c r="K62" s="9">
        <v>30.497</v>
      </c>
      <c r="L62" s="9">
        <v>11.461</v>
      </c>
      <c r="M62" s="9">
        <v>19.036000000000001</v>
      </c>
      <c r="N62" s="9">
        <v>29.096</v>
      </c>
      <c r="O62" s="9">
        <v>11.196</v>
      </c>
      <c r="P62" s="9">
        <v>17.899999999999999</v>
      </c>
      <c r="Q62" s="9">
        <v>134.49100000000001</v>
      </c>
      <c r="R62" s="9">
        <v>71.251999999999995</v>
      </c>
      <c r="S62" s="9">
        <v>63.238999999999997</v>
      </c>
      <c r="T62" s="9">
        <v>105.571</v>
      </c>
      <c r="U62" s="9">
        <v>61.326999999999998</v>
      </c>
      <c r="V62" s="9">
        <v>44.244</v>
      </c>
      <c r="W62" s="9">
        <v>28.92</v>
      </c>
      <c r="X62" s="9">
        <v>9.9250000000000007</v>
      </c>
      <c r="Y62" s="9">
        <v>18.995000000000001</v>
      </c>
      <c r="Z62" s="9">
        <v>13.891</v>
      </c>
      <c r="AA62" s="9">
        <v>8.8439999999999994</v>
      </c>
      <c r="AB62" s="9">
        <v>5.0469999999999997</v>
      </c>
      <c r="AC62" s="9">
        <v>1.331</v>
      </c>
      <c r="AD62" s="9">
        <v>0.755</v>
      </c>
      <c r="AE62" s="9">
        <v>0.57599999999999996</v>
      </c>
      <c r="AF62" s="9">
        <v>0.89800000000000002</v>
      </c>
      <c r="AG62" s="9">
        <v>0.66800000000000004</v>
      </c>
      <c r="AH62" s="9">
        <v>0.23100000000000001</v>
      </c>
      <c r="AI62" s="9">
        <v>0.45300000000000001</v>
      </c>
      <c r="AJ62" s="9">
        <v>0.39200000000000002</v>
      </c>
      <c r="AK62" s="9">
        <v>6.0999999999999999E-2</v>
      </c>
      <c r="AL62" s="9">
        <v>0.44600000000000001</v>
      </c>
      <c r="AM62" s="9">
        <v>0.27600000000000002</v>
      </c>
      <c r="AN62" s="9">
        <v>0.17</v>
      </c>
      <c r="AO62" s="9">
        <v>0.433</v>
      </c>
      <c r="AP62" s="9">
        <v>8.6999999999999994E-2</v>
      </c>
      <c r="AQ62" s="9">
        <v>0.34599999999999997</v>
      </c>
      <c r="AR62" s="9">
        <v>12.988</v>
      </c>
      <c r="AS62" s="9">
        <v>8.3650000000000002</v>
      </c>
      <c r="AT62" s="9">
        <v>4.6219999999999999</v>
      </c>
      <c r="AU62" s="9">
        <v>7.8419999999999996</v>
      </c>
      <c r="AV62" s="9">
        <v>6.2460000000000004</v>
      </c>
      <c r="AW62" s="9">
        <v>1.595</v>
      </c>
      <c r="AX62" s="9">
        <v>5.1459999999999999</v>
      </c>
      <c r="AY62" s="9">
        <v>2.1190000000000002</v>
      </c>
      <c r="AZ62" s="9">
        <v>3.0270000000000001</v>
      </c>
      <c r="BA62" s="9">
        <v>8.5510000000000002</v>
      </c>
      <c r="BB62" s="9">
        <v>6.7249999999999996</v>
      </c>
      <c r="BC62" s="9">
        <v>1.8260000000000001</v>
      </c>
      <c r="BD62" s="9">
        <v>5.3390000000000004</v>
      </c>
      <c r="BE62" s="9">
        <v>2.1190000000000002</v>
      </c>
      <c r="BF62" s="9">
        <v>3.22</v>
      </c>
      <c r="BG62" s="9">
        <v>5.5979999999999999</v>
      </c>
      <c r="BH62" s="9">
        <v>2.5099999999999998</v>
      </c>
      <c r="BI62" s="9">
        <v>3.0880000000000001</v>
      </c>
      <c r="BJ62" s="9">
        <v>231.12</v>
      </c>
      <c r="BK62" s="9">
        <v>119.06399999999999</v>
      </c>
      <c r="BL62" s="9">
        <v>112.057</v>
      </c>
      <c r="BM62" s="9">
        <v>165.36199999999999</v>
      </c>
      <c r="BN62" s="9">
        <v>96.701999999999998</v>
      </c>
      <c r="BO62" s="9">
        <v>68.66</v>
      </c>
      <c r="BP62" s="9">
        <v>65.759</v>
      </c>
      <c r="BQ62" s="9">
        <v>22.361999999999998</v>
      </c>
      <c r="BR62" s="9">
        <v>43.396999999999998</v>
      </c>
      <c r="BS62" s="9">
        <v>24.925999999999998</v>
      </c>
      <c r="BT62" s="9">
        <v>14.754</v>
      </c>
      <c r="BU62" s="9">
        <v>10.172000000000001</v>
      </c>
      <c r="BV62" s="9">
        <v>5.4969999999999999</v>
      </c>
      <c r="BW62" s="9">
        <v>4.03</v>
      </c>
      <c r="BX62" s="9">
        <v>1.4670000000000001</v>
      </c>
      <c r="BY62" s="9">
        <v>1.61</v>
      </c>
      <c r="BZ62" s="9">
        <v>0.91500000000000004</v>
      </c>
      <c r="CA62" s="9">
        <v>0.69499999999999995</v>
      </c>
      <c r="CB62" s="9">
        <v>0.67200000000000004</v>
      </c>
      <c r="CC62" s="9">
        <v>0.34</v>
      </c>
      <c r="CD62" s="9">
        <v>0.33200000000000002</v>
      </c>
      <c r="CE62" s="9">
        <v>0.93799999999999994</v>
      </c>
      <c r="CF62" s="9">
        <v>0.57499999999999996</v>
      </c>
      <c r="CG62" s="9">
        <v>0.36199999999999999</v>
      </c>
      <c r="CH62" s="9">
        <v>3.887</v>
      </c>
      <c r="CI62" s="9">
        <v>3.1150000000000002</v>
      </c>
      <c r="CJ62" s="9">
        <v>0.77200000000000002</v>
      </c>
      <c r="CK62" s="9">
        <v>21.378</v>
      </c>
      <c r="CL62" s="9">
        <v>12.384</v>
      </c>
      <c r="CM62" s="9">
        <v>8.9939999999999998</v>
      </c>
      <c r="CN62" s="9">
        <v>7.3789999999999996</v>
      </c>
      <c r="CO62" s="9">
        <v>5.758</v>
      </c>
      <c r="CP62" s="9">
        <v>1.621</v>
      </c>
      <c r="CQ62" s="9">
        <v>13.999000000000001</v>
      </c>
      <c r="CR62" s="9">
        <v>6.6260000000000003</v>
      </c>
      <c r="CS62" s="9">
        <v>7.3730000000000002</v>
      </c>
      <c r="CT62" s="9">
        <v>8.657</v>
      </c>
      <c r="CU62" s="9">
        <v>6.48</v>
      </c>
      <c r="CV62" s="9">
        <v>2.1779999999999999</v>
      </c>
      <c r="CW62" s="9">
        <v>16.268999999999998</v>
      </c>
      <c r="CX62" s="9">
        <v>8.2739999999999991</v>
      </c>
      <c r="CY62" s="9">
        <v>7.9950000000000001</v>
      </c>
      <c r="CZ62" s="9">
        <v>14.670999999999999</v>
      </c>
      <c r="DA62" s="9">
        <v>6.9660000000000002</v>
      </c>
      <c r="DB62" s="9">
        <v>7.7060000000000004</v>
      </c>
    </row>
    <row r="63" spans="1:106">
      <c r="A63" s="10">
        <v>43405</v>
      </c>
      <c r="B63" s="9">
        <v>11.779</v>
      </c>
      <c r="C63" s="9">
        <v>8.2560000000000002</v>
      </c>
      <c r="D63" s="9">
        <v>3.5230000000000001</v>
      </c>
      <c r="E63" s="9">
        <v>27.097999999999999</v>
      </c>
      <c r="F63" s="9">
        <v>8.9600000000000009</v>
      </c>
      <c r="G63" s="9">
        <v>18.138000000000002</v>
      </c>
      <c r="H63" s="9">
        <v>13.085000000000001</v>
      </c>
      <c r="I63" s="9">
        <v>9.1470000000000002</v>
      </c>
      <c r="J63" s="9">
        <v>3.9380000000000002</v>
      </c>
      <c r="K63" s="9">
        <v>29.831</v>
      </c>
      <c r="L63" s="9">
        <v>10.426</v>
      </c>
      <c r="M63" s="9">
        <v>19.405000000000001</v>
      </c>
      <c r="N63" s="9">
        <v>28.248000000000001</v>
      </c>
      <c r="O63" s="9">
        <v>9.6479999999999997</v>
      </c>
      <c r="P63" s="9">
        <v>18.600000000000001</v>
      </c>
      <c r="Q63" s="9">
        <v>136.018</v>
      </c>
      <c r="R63" s="9">
        <v>72.22</v>
      </c>
      <c r="S63" s="9">
        <v>63.798000000000002</v>
      </c>
      <c r="T63" s="9">
        <v>108.636</v>
      </c>
      <c r="U63" s="9">
        <v>62.231000000000002</v>
      </c>
      <c r="V63" s="9">
        <v>46.404000000000003</v>
      </c>
      <c r="W63" s="9">
        <v>27.382999999999999</v>
      </c>
      <c r="X63" s="9">
        <v>9.9890000000000008</v>
      </c>
      <c r="Y63" s="9">
        <v>17.393999999999998</v>
      </c>
      <c r="Z63" s="9">
        <v>14.166</v>
      </c>
      <c r="AA63" s="9">
        <v>8.0820000000000007</v>
      </c>
      <c r="AB63" s="9">
        <v>6.0830000000000002</v>
      </c>
      <c r="AC63" s="9">
        <v>1.216</v>
      </c>
      <c r="AD63" s="9">
        <v>0.97199999999999998</v>
      </c>
      <c r="AE63" s="9">
        <v>0.24399999999999999</v>
      </c>
      <c r="AF63" s="9">
        <v>0.96599999999999997</v>
      </c>
      <c r="AG63" s="9">
        <v>0.88800000000000001</v>
      </c>
      <c r="AH63" s="9">
        <v>7.8E-2</v>
      </c>
      <c r="AI63" s="9">
        <v>0.58099999999999996</v>
      </c>
      <c r="AJ63" s="9">
        <v>0.503</v>
      </c>
      <c r="AK63" s="9">
        <v>7.8E-2</v>
      </c>
      <c r="AL63" s="9">
        <v>0.38500000000000001</v>
      </c>
      <c r="AM63" s="9">
        <v>0.38500000000000001</v>
      </c>
      <c r="AN63" s="9">
        <v>0</v>
      </c>
      <c r="AO63" s="9">
        <v>0.25</v>
      </c>
      <c r="AP63" s="9">
        <v>8.4000000000000005E-2</v>
      </c>
      <c r="AQ63" s="9">
        <v>0.16600000000000001</v>
      </c>
      <c r="AR63" s="9">
        <v>13.282999999999999</v>
      </c>
      <c r="AS63" s="9">
        <v>7.3659999999999997</v>
      </c>
      <c r="AT63" s="9">
        <v>5.9169999999999998</v>
      </c>
      <c r="AU63" s="9">
        <v>7.5430000000000001</v>
      </c>
      <c r="AV63" s="9">
        <v>5.25</v>
      </c>
      <c r="AW63" s="9">
        <v>2.2930000000000001</v>
      </c>
      <c r="AX63" s="9">
        <v>5.74</v>
      </c>
      <c r="AY63" s="9">
        <v>2.1160000000000001</v>
      </c>
      <c r="AZ63" s="9">
        <v>3.6240000000000001</v>
      </c>
      <c r="BA63" s="9">
        <v>8.2590000000000003</v>
      </c>
      <c r="BB63" s="9">
        <v>5.9660000000000002</v>
      </c>
      <c r="BC63" s="9">
        <v>2.2930000000000001</v>
      </c>
      <c r="BD63" s="9">
        <v>5.9059999999999997</v>
      </c>
      <c r="BE63" s="9">
        <v>2.1160000000000001</v>
      </c>
      <c r="BF63" s="9">
        <v>3.79</v>
      </c>
      <c r="BG63" s="9">
        <v>6.3220000000000001</v>
      </c>
      <c r="BH63" s="9">
        <v>2.6190000000000002</v>
      </c>
      <c r="BI63" s="9">
        <v>3.702</v>
      </c>
      <c r="BJ63" s="9">
        <v>237.72</v>
      </c>
      <c r="BK63" s="9">
        <v>120.68600000000001</v>
      </c>
      <c r="BL63" s="9">
        <v>117.03400000000001</v>
      </c>
      <c r="BM63" s="9">
        <v>166.49799999999999</v>
      </c>
      <c r="BN63" s="9">
        <v>95.935000000000002</v>
      </c>
      <c r="BO63" s="9">
        <v>70.563000000000002</v>
      </c>
      <c r="BP63" s="9">
        <v>71.222999999999999</v>
      </c>
      <c r="BQ63" s="9">
        <v>24.751000000000001</v>
      </c>
      <c r="BR63" s="9">
        <v>46.470999999999997</v>
      </c>
      <c r="BS63" s="9">
        <v>32.622</v>
      </c>
      <c r="BT63" s="9">
        <v>18.648</v>
      </c>
      <c r="BU63" s="9">
        <v>13.974</v>
      </c>
      <c r="BV63" s="9">
        <v>6.024</v>
      </c>
      <c r="BW63" s="9">
        <v>2.95</v>
      </c>
      <c r="BX63" s="9">
        <v>3.0750000000000002</v>
      </c>
      <c r="BY63" s="9">
        <v>1.7569999999999999</v>
      </c>
      <c r="BZ63" s="9">
        <v>1.2190000000000001</v>
      </c>
      <c r="CA63" s="9">
        <v>0.53800000000000003</v>
      </c>
      <c r="CB63" s="9">
        <v>0.317</v>
      </c>
      <c r="CC63" s="9">
        <v>0.317</v>
      </c>
      <c r="CD63" s="9">
        <v>0</v>
      </c>
      <c r="CE63" s="9">
        <v>1.44</v>
      </c>
      <c r="CF63" s="9">
        <v>0.90200000000000002</v>
      </c>
      <c r="CG63" s="9">
        <v>0.53800000000000003</v>
      </c>
      <c r="CH63" s="9">
        <v>4.2670000000000003</v>
      </c>
      <c r="CI63" s="9">
        <v>1.7310000000000001</v>
      </c>
      <c r="CJ63" s="9">
        <v>2.536</v>
      </c>
      <c r="CK63" s="9">
        <v>29.428999999999998</v>
      </c>
      <c r="CL63" s="9">
        <v>16.937000000000001</v>
      </c>
      <c r="CM63" s="9">
        <v>12.492000000000001</v>
      </c>
      <c r="CN63" s="9">
        <v>9.3290000000000006</v>
      </c>
      <c r="CO63" s="9">
        <v>7.4610000000000003</v>
      </c>
      <c r="CP63" s="9">
        <v>1.8680000000000001</v>
      </c>
      <c r="CQ63" s="9">
        <v>20.100000000000001</v>
      </c>
      <c r="CR63" s="9">
        <v>9.4770000000000003</v>
      </c>
      <c r="CS63" s="9">
        <v>10.624000000000001</v>
      </c>
      <c r="CT63" s="9">
        <v>10.919</v>
      </c>
      <c r="CU63" s="9">
        <v>8.6790000000000003</v>
      </c>
      <c r="CV63" s="9">
        <v>2.2389999999999999</v>
      </c>
      <c r="CW63" s="9">
        <v>21.702999999999999</v>
      </c>
      <c r="CX63" s="9">
        <v>9.968</v>
      </c>
      <c r="CY63" s="9">
        <v>11.734999999999999</v>
      </c>
      <c r="CZ63" s="9">
        <v>20.417999999999999</v>
      </c>
      <c r="DA63" s="9">
        <v>9.7940000000000005</v>
      </c>
      <c r="DB63" s="9">
        <v>10.624000000000001</v>
      </c>
    </row>
    <row r="64" spans="1:106">
      <c r="A64" s="10">
        <v>43435</v>
      </c>
      <c r="B64" s="9">
        <v>10.797000000000001</v>
      </c>
      <c r="C64" s="9">
        <v>7.4169999999999998</v>
      </c>
      <c r="D64" s="9">
        <v>3.38</v>
      </c>
      <c r="E64" s="9">
        <v>27.565999999999999</v>
      </c>
      <c r="F64" s="9">
        <v>9.9849999999999994</v>
      </c>
      <c r="G64" s="9">
        <v>17.581</v>
      </c>
      <c r="H64" s="9">
        <v>12.582000000000001</v>
      </c>
      <c r="I64" s="9">
        <v>9.0920000000000005</v>
      </c>
      <c r="J64" s="9">
        <v>3.49</v>
      </c>
      <c r="K64" s="9">
        <v>29.719000000000001</v>
      </c>
      <c r="L64" s="9">
        <v>10.904999999999999</v>
      </c>
      <c r="M64" s="9">
        <v>18.814</v>
      </c>
      <c r="N64" s="9">
        <v>28.741</v>
      </c>
      <c r="O64" s="9">
        <v>11.161</v>
      </c>
      <c r="P64" s="9">
        <v>17.581</v>
      </c>
      <c r="Q64" s="9">
        <v>135.84800000000001</v>
      </c>
      <c r="R64" s="9">
        <v>71.972999999999999</v>
      </c>
      <c r="S64" s="9">
        <v>63.874000000000002</v>
      </c>
      <c r="T64" s="9">
        <v>107.93600000000001</v>
      </c>
      <c r="U64" s="9">
        <v>61.320999999999998</v>
      </c>
      <c r="V64" s="9">
        <v>46.615000000000002</v>
      </c>
      <c r="W64" s="9">
        <v>27.911999999999999</v>
      </c>
      <c r="X64" s="9">
        <v>10.651999999999999</v>
      </c>
      <c r="Y64" s="9">
        <v>17.260000000000002</v>
      </c>
      <c r="Z64" s="9">
        <v>13.782</v>
      </c>
      <c r="AA64" s="9">
        <v>8.0389999999999997</v>
      </c>
      <c r="AB64" s="9">
        <v>5.7430000000000003</v>
      </c>
      <c r="AC64" s="9">
        <v>1.075</v>
      </c>
      <c r="AD64" s="9">
        <v>0.69</v>
      </c>
      <c r="AE64" s="9">
        <v>0.38500000000000001</v>
      </c>
      <c r="AF64" s="9">
        <v>0.39600000000000002</v>
      </c>
      <c r="AG64" s="9">
        <v>0.24199999999999999</v>
      </c>
      <c r="AH64" s="9">
        <v>0.154</v>
      </c>
      <c r="AI64" s="9">
        <v>0.157</v>
      </c>
      <c r="AJ64" s="9">
        <v>0.157</v>
      </c>
      <c r="AK64" s="9">
        <v>0</v>
      </c>
      <c r="AL64" s="9">
        <v>0.23899999999999999</v>
      </c>
      <c r="AM64" s="9">
        <v>8.4000000000000005E-2</v>
      </c>
      <c r="AN64" s="9">
        <v>0.154</v>
      </c>
      <c r="AO64" s="9">
        <v>0.67900000000000005</v>
      </c>
      <c r="AP64" s="9">
        <v>0.44900000000000001</v>
      </c>
      <c r="AQ64" s="9">
        <v>0.23100000000000001</v>
      </c>
      <c r="AR64" s="9">
        <v>13.473000000000001</v>
      </c>
      <c r="AS64" s="9">
        <v>8.0389999999999997</v>
      </c>
      <c r="AT64" s="9">
        <v>5.4340000000000002</v>
      </c>
      <c r="AU64" s="9">
        <v>6.7560000000000002</v>
      </c>
      <c r="AV64" s="9">
        <v>4.7569999999999997</v>
      </c>
      <c r="AW64" s="9">
        <v>2</v>
      </c>
      <c r="AX64" s="9">
        <v>6.7169999999999996</v>
      </c>
      <c r="AY64" s="9">
        <v>3.282</v>
      </c>
      <c r="AZ64" s="9">
        <v>3.4350000000000001</v>
      </c>
      <c r="BA64" s="9">
        <v>6.8339999999999996</v>
      </c>
      <c r="BB64" s="9">
        <v>4.7569999999999997</v>
      </c>
      <c r="BC64" s="9">
        <v>2.0779999999999998</v>
      </c>
      <c r="BD64" s="9">
        <v>6.9470000000000001</v>
      </c>
      <c r="BE64" s="9">
        <v>3.282</v>
      </c>
      <c r="BF64" s="9">
        <v>3.665</v>
      </c>
      <c r="BG64" s="9">
        <v>6.8739999999999997</v>
      </c>
      <c r="BH64" s="9">
        <v>3.44</v>
      </c>
      <c r="BI64" s="9">
        <v>3.4350000000000001</v>
      </c>
      <c r="BJ64" s="9">
        <v>237.43700000000001</v>
      </c>
      <c r="BK64" s="9">
        <v>120.38800000000001</v>
      </c>
      <c r="BL64" s="9">
        <v>117.04900000000001</v>
      </c>
      <c r="BM64" s="9">
        <v>173.07400000000001</v>
      </c>
      <c r="BN64" s="9">
        <v>99.188999999999993</v>
      </c>
      <c r="BO64" s="9">
        <v>73.885000000000005</v>
      </c>
      <c r="BP64" s="9">
        <v>64.363</v>
      </c>
      <c r="BQ64" s="9">
        <v>21.199000000000002</v>
      </c>
      <c r="BR64" s="9">
        <v>43.164000000000001</v>
      </c>
      <c r="BS64" s="9">
        <v>29.238</v>
      </c>
      <c r="BT64" s="9">
        <v>15.656000000000001</v>
      </c>
      <c r="BU64" s="9">
        <v>13.582000000000001</v>
      </c>
      <c r="BV64" s="9">
        <v>6.9569999999999999</v>
      </c>
      <c r="BW64" s="9">
        <v>3.9649999999999999</v>
      </c>
      <c r="BX64" s="9">
        <v>2.992</v>
      </c>
      <c r="BY64" s="9">
        <v>1.671</v>
      </c>
      <c r="BZ64" s="9">
        <v>1.5009999999999999</v>
      </c>
      <c r="CA64" s="9">
        <v>0.17100000000000001</v>
      </c>
      <c r="CB64" s="9">
        <v>0.96099999999999997</v>
      </c>
      <c r="CC64" s="9">
        <v>0.96099999999999997</v>
      </c>
      <c r="CD64" s="9">
        <v>0</v>
      </c>
      <c r="CE64" s="9">
        <v>0.71099999999999997</v>
      </c>
      <c r="CF64" s="9">
        <v>0.54</v>
      </c>
      <c r="CG64" s="9">
        <v>0.17100000000000001</v>
      </c>
      <c r="CH64" s="9">
        <v>5.2850000000000001</v>
      </c>
      <c r="CI64" s="9">
        <v>2.464</v>
      </c>
      <c r="CJ64" s="9">
        <v>2.8210000000000002</v>
      </c>
      <c r="CK64" s="9">
        <v>24.94</v>
      </c>
      <c r="CL64" s="9">
        <v>12.903</v>
      </c>
      <c r="CM64" s="9">
        <v>12.037000000000001</v>
      </c>
      <c r="CN64" s="9">
        <v>9.3810000000000002</v>
      </c>
      <c r="CO64" s="9">
        <v>6.5869999999999997</v>
      </c>
      <c r="CP64" s="9">
        <v>2.794</v>
      </c>
      <c r="CQ64" s="9">
        <v>15.558999999999999</v>
      </c>
      <c r="CR64" s="9">
        <v>6.3159999999999998</v>
      </c>
      <c r="CS64" s="9">
        <v>9.2430000000000003</v>
      </c>
      <c r="CT64" s="9">
        <v>10.669</v>
      </c>
      <c r="CU64" s="9">
        <v>7.7039999999999997</v>
      </c>
      <c r="CV64" s="9">
        <v>2.9649999999999999</v>
      </c>
      <c r="CW64" s="9">
        <v>18.57</v>
      </c>
      <c r="CX64" s="9">
        <v>7.952</v>
      </c>
      <c r="CY64" s="9">
        <v>10.618</v>
      </c>
      <c r="CZ64" s="9">
        <v>16.52</v>
      </c>
      <c r="DA64" s="9">
        <v>7.2770000000000001</v>
      </c>
      <c r="DB64" s="9">
        <v>9.2430000000000003</v>
      </c>
    </row>
    <row r="65" spans="1:106">
      <c r="A65" s="10">
        <v>43466</v>
      </c>
      <c r="B65" s="9">
        <v>11.938000000000001</v>
      </c>
      <c r="C65" s="9">
        <v>7.7640000000000002</v>
      </c>
      <c r="D65" s="9">
        <v>4.1740000000000004</v>
      </c>
      <c r="E65" s="9">
        <v>24.495000000000001</v>
      </c>
      <c r="F65" s="9">
        <v>10.523999999999999</v>
      </c>
      <c r="G65" s="9">
        <v>13.971</v>
      </c>
      <c r="H65" s="9">
        <v>13.638</v>
      </c>
      <c r="I65" s="9">
        <v>9.0950000000000006</v>
      </c>
      <c r="J65" s="9">
        <v>4.5419999999999998</v>
      </c>
      <c r="K65" s="9">
        <v>28.228000000000002</v>
      </c>
      <c r="L65" s="9">
        <v>11.930999999999999</v>
      </c>
      <c r="M65" s="9">
        <v>16.297000000000001</v>
      </c>
      <c r="N65" s="9">
        <v>25.879000000000001</v>
      </c>
      <c r="O65" s="9">
        <v>11.541</v>
      </c>
      <c r="P65" s="9">
        <v>14.339</v>
      </c>
      <c r="Q65" s="9">
        <v>134.04</v>
      </c>
      <c r="R65" s="9">
        <v>71.147000000000006</v>
      </c>
      <c r="S65" s="9">
        <v>62.893000000000001</v>
      </c>
      <c r="T65" s="9">
        <v>106.33799999999999</v>
      </c>
      <c r="U65" s="9">
        <v>61.496000000000002</v>
      </c>
      <c r="V65" s="9">
        <v>44.841999999999999</v>
      </c>
      <c r="W65" s="9">
        <v>27.702000000000002</v>
      </c>
      <c r="X65" s="9">
        <v>9.65</v>
      </c>
      <c r="Y65" s="9">
        <v>18.050999999999998</v>
      </c>
      <c r="Z65" s="9">
        <v>16.288</v>
      </c>
      <c r="AA65" s="9">
        <v>9.2629999999999999</v>
      </c>
      <c r="AB65" s="9">
        <v>7.0250000000000004</v>
      </c>
      <c r="AC65" s="9">
        <v>1.653</v>
      </c>
      <c r="AD65" s="9">
        <v>1.3140000000000001</v>
      </c>
      <c r="AE65" s="9">
        <v>0.33900000000000002</v>
      </c>
      <c r="AF65" s="9">
        <v>0.81499999999999995</v>
      </c>
      <c r="AG65" s="9">
        <v>0.81499999999999995</v>
      </c>
      <c r="AH65" s="9">
        <v>0</v>
      </c>
      <c r="AI65" s="9">
        <v>0.81499999999999995</v>
      </c>
      <c r="AJ65" s="9">
        <v>0.81499999999999995</v>
      </c>
      <c r="AK65" s="9">
        <v>0</v>
      </c>
      <c r="AL65" s="9">
        <v>0</v>
      </c>
      <c r="AM65" s="9">
        <v>0</v>
      </c>
      <c r="AN65" s="9">
        <v>0</v>
      </c>
      <c r="AO65" s="9">
        <v>0.83799999999999997</v>
      </c>
      <c r="AP65" s="9">
        <v>0.499</v>
      </c>
      <c r="AQ65" s="9">
        <v>0.33900000000000002</v>
      </c>
      <c r="AR65" s="9">
        <v>15.458</v>
      </c>
      <c r="AS65" s="9">
        <v>8.5310000000000006</v>
      </c>
      <c r="AT65" s="9">
        <v>6.9269999999999996</v>
      </c>
      <c r="AU65" s="9">
        <v>8.5299999999999994</v>
      </c>
      <c r="AV65" s="9">
        <v>5.4119999999999999</v>
      </c>
      <c r="AW65" s="9">
        <v>3.1179999999999999</v>
      </c>
      <c r="AX65" s="9">
        <v>6.9269999999999996</v>
      </c>
      <c r="AY65" s="9">
        <v>3.1190000000000002</v>
      </c>
      <c r="AZ65" s="9">
        <v>3.8079999999999998</v>
      </c>
      <c r="BA65" s="9">
        <v>9.0169999999999995</v>
      </c>
      <c r="BB65" s="9">
        <v>5.899</v>
      </c>
      <c r="BC65" s="9">
        <v>3.1179999999999999</v>
      </c>
      <c r="BD65" s="9">
        <v>7.2709999999999999</v>
      </c>
      <c r="BE65" s="9">
        <v>3.3639999999999999</v>
      </c>
      <c r="BF65" s="9">
        <v>3.907</v>
      </c>
      <c r="BG65" s="9">
        <v>7.742</v>
      </c>
      <c r="BH65" s="9">
        <v>3.9340000000000002</v>
      </c>
      <c r="BI65" s="9">
        <v>3.8079999999999998</v>
      </c>
      <c r="BJ65" s="9">
        <v>236.279</v>
      </c>
      <c r="BK65" s="9">
        <v>120.83799999999999</v>
      </c>
      <c r="BL65" s="9">
        <v>115.441</v>
      </c>
      <c r="BM65" s="9">
        <v>169.935</v>
      </c>
      <c r="BN65" s="9">
        <v>99.533000000000001</v>
      </c>
      <c r="BO65" s="9">
        <v>70.402000000000001</v>
      </c>
      <c r="BP65" s="9">
        <v>66.343999999999994</v>
      </c>
      <c r="BQ65" s="9">
        <v>21.305</v>
      </c>
      <c r="BR65" s="9">
        <v>45.04</v>
      </c>
      <c r="BS65" s="9">
        <v>31.774999999999999</v>
      </c>
      <c r="BT65" s="9">
        <v>18.126000000000001</v>
      </c>
      <c r="BU65" s="9">
        <v>13.648999999999999</v>
      </c>
      <c r="BV65" s="9">
        <v>7.7859999999999996</v>
      </c>
      <c r="BW65" s="9">
        <v>4.4619999999999997</v>
      </c>
      <c r="BX65" s="9">
        <v>3.3239999999999998</v>
      </c>
      <c r="BY65" s="9">
        <v>3.6819999999999999</v>
      </c>
      <c r="BZ65" s="9">
        <v>3.2829999999999999</v>
      </c>
      <c r="CA65" s="9">
        <v>0.4</v>
      </c>
      <c r="CB65" s="9">
        <v>1.532</v>
      </c>
      <c r="CC65" s="9">
        <v>1.3089999999999999</v>
      </c>
      <c r="CD65" s="9">
        <v>0.223</v>
      </c>
      <c r="CE65" s="9">
        <v>2.15</v>
      </c>
      <c r="CF65" s="9">
        <v>1.974</v>
      </c>
      <c r="CG65" s="9">
        <v>0.17599999999999999</v>
      </c>
      <c r="CH65" s="9">
        <v>4.1029999999999998</v>
      </c>
      <c r="CI65" s="9">
        <v>1.179</v>
      </c>
      <c r="CJ65" s="9">
        <v>2.9249999999999998</v>
      </c>
      <c r="CK65" s="9">
        <v>27.138999999999999</v>
      </c>
      <c r="CL65" s="9">
        <v>15.324999999999999</v>
      </c>
      <c r="CM65" s="9">
        <v>11.814</v>
      </c>
      <c r="CN65" s="9">
        <v>11.968999999999999</v>
      </c>
      <c r="CO65" s="9">
        <v>9.4390000000000001</v>
      </c>
      <c r="CP65" s="9">
        <v>2.5289999999999999</v>
      </c>
      <c r="CQ65" s="9">
        <v>15.170999999999999</v>
      </c>
      <c r="CR65" s="9">
        <v>5.8860000000000001</v>
      </c>
      <c r="CS65" s="9">
        <v>9.2850000000000001</v>
      </c>
      <c r="CT65" s="9">
        <v>14.795</v>
      </c>
      <c r="CU65" s="9">
        <v>12.09</v>
      </c>
      <c r="CV65" s="9">
        <v>2.7050000000000001</v>
      </c>
      <c r="CW65" s="9">
        <v>16.98</v>
      </c>
      <c r="CX65" s="9">
        <v>6.0359999999999996</v>
      </c>
      <c r="CY65" s="9">
        <v>10.943</v>
      </c>
      <c r="CZ65" s="9">
        <v>16.702999999999999</v>
      </c>
      <c r="DA65" s="9">
        <v>7.1950000000000003</v>
      </c>
      <c r="DB65" s="9">
        <v>9.5079999999999991</v>
      </c>
    </row>
    <row r="66" spans="1:106">
      <c r="A66" s="10">
        <v>43497</v>
      </c>
      <c r="B66" s="9">
        <v>12.363</v>
      </c>
      <c r="C66" s="9">
        <v>8.6020000000000003</v>
      </c>
      <c r="D66" s="9">
        <v>3.7610000000000001</v>
      </c>
      <c r="E66" s="9">
        <v>23.821000000000002</v>
      </c>
      <c r="F66" s="9">
        <v>9.0429999999999993</v>
      </c>
      <c r="G66" s="9">
        <v>14.779</v>
      </c>
      <c r="H66" s="9">
        <v>14.28</v>
      </c>
      <c r="I66" s="9">
        <v>10.053000000000001</v>
      </c>
      <c r="J66" s="9">
        <v>4.2270000000000003</v>
      </c>
      <c r="K66" s="9">
        <v>25.67</v>
      </c>
      <c r="L66" s="9">
        <v>9.4860000000000007</v>
      </c>
      <c r="M66" s="9">
        <v>16.184000000000001</v>
      </c>
      <c r="N66" s="9">
        <v>25.402000000000001</v>
      </c>
      <c r="O66" s="9">
        <v>9.9700000000000006</v>
      </c>
      <c r="P66" s="9">
        <v>15.432</v>
      </c>
      <c r="Q66" s="9">
        <v>132.69800000000001</v>
      </c>
      <c r="R66" s="9">
        <v>70.367000000000004</v>
      </c>
      <c r="S66" s="9">
        <v>62.331000000000003</v>
      </c>
      <c r="T66" s="9">
        <v>104.69799999999999</v>
      </c>
      <c r="U66" s="9">
        <v>59.973999999999997</v>
      </c>
      <c r="V66" s="9">
        <v>44.722999999999999</v>
      </c>
      <c r="W66" s="9">
        <v>28</v>
      </c>
      <c r="X66" s="9">
        <v>10.391999999999999</v>
      </c>
      <c r="Y66" s="9">
        <v>17.608000000000001</v>
      </c>
      <c r="Z66" s="9">
        <v>17.084</v>
      </c>
      <c r="AA66" s="9">
        <v>9.4849999999999994</v>
      </c>
      <c r="AB66" s="9">
        <v>7.5990000000000002</v>
      </c>
      <c r="AC66" s="9">
        <v>2.1800000000000002</v>
      </c>
      <c r="AD66" s="9">
        <v>1.3440000000000001</v>
      </c>
      <c r="AE66" s="9">
        <v>0.83599999999999997</v>
      </c>
      <c r="AF66" s="9">
        <v>1.194</v>
      </c>
      <c r="AG66" s="9">
        <v>0.92100000000000004</v>
      </c>
      <c r="AH66" s="9">
        <v>0.27300000000000002</v>
      </c>
      <c r="AI66" s="9">
        <v>0.72399999999999998</v>
      </c>
      <c r="AJ66" s="9">
        <v>0.45</v>
      </c>
      <c r="AK66" s="9">
        <v>0.27300000000000002</v>
      </c>
      <c r="AL66" s="9">
        <v>0.47</v>
      </c>
      <c r="AM66" s="9">
        <v>0.47</v>
      </c>
      <c r="AN66" s="9">
        <v>0</v>
      </c>
      <c r="AO66" s="9">
        <v>0.98599999999999999</v>
      </c>
      <c r="AP66" s="9">
        <v>0.42299999999999999</v>
      </c>
      <c r="AQ66" s="9">
        <v>0.56299999999999994</v>
      </c>
      <c r="AR66" s="9">
        <v>15.747</v>
      </c>
      <c r="AS66" s="9">
        <v>8.5939999999999994</v>
      </c>
      <c r="AT66" s="9">
        <v>7.1529999999999996</v>
      </c>
      <c r="AU66" s="9">
        <v>8.6319999999999997</v>
      </c>
      <c r="AV66" s="9">
        <v>6.0629999999999997</v>
      </c>
      <c r="AW66" s="9">
        <v>2.569</v>
      </c>
      <c r="AX66" s="9">
        <v>7.1150000000000002</v>
      </c>
      <c r="AY66" s="9">
        <v>2.5310000000000001</v>
      </c>
      <c r="AZ66" s="9">
        <v>4.5839999999999996</v>
      </c>
      <c r="BA66" s="9">
        <v>9.3810000000000002</v>
      </c>
      <c r="BB66" s="9">
        <v>6.7169999999999996</v>
      </c>
      <c r="BC66" s="9">
        <v>2.6640000000000001</v>
      </c>
      <c r="BD66" s="9">
        <v>7.7030000000000003</v>
      </c>
      <c r="BE66" s="9">
        <v>2.7679999999999998</v>
      </c>
      <c r="BF66" s="9">
        <v>4.9349999999999996</v>
      </c>
      <c r="BG66" s="9">
        <v>7.8390000000000004</v>
      </c>
      <c r="BH66" s="9">
        <v>2.9820000000000002</v>
      </c>
      <c r="BI66" s="9">
        <v>4.8570000000000002</v>
      </c>
      <c r="BJ66" s="9">
        <v>235.898</v>
      </c>
      <c r="BK66" s="9">
        <v>120.161</v>
      </c>
      <c r="BL66" s="9">
        <v>115.73699999999999</v>
      </c>
      <c r="BM66" s="9">
        <v>169.50700000000001</v>
      </c>
      <c r="BN66" s="9">
        <v>98.337000000000003</v>
      </c>
      <c r="BO66" s="9">
        <v>71.17</v>
      </c>
      <c r="BP66" s="9">
        <v>66.391000000000005</v>
      </c>
      <c r="BQ66" s="9">
        <v>21.824000000000002</v>
      </c>
      <c r="BR66" s="9">
        <v>44.567</v>
      </c>
      <c r="BS66" s="9">
        <v>28.747</v>
      </c>
      <c r="BT66" s="9">
        <v>18.440999999999999</v>
      </c>
      <c r="BU66" s="9">
        <v>10.305999999999999</v>
      </c>
      <c r="BV66" s="9">
        <v>5.5709999999999997</v>
      </c>
      <c r="BW66" s="9">
        <v>3.8439999999999999</v>
      </c>
      <c r="BX66" s="9">
        <v>1.7270000000000001</v>
      </c>
      <c r="BY66" s="9">
        <v>1.9870000000000001</v>
      </c>
      <c r="BZ66" s="9">
        <v>1.637</v>
      </c>
      <c r="CA66" s="9">
        <v>0.35</v>
      </c>
      <c r="CB66" s="9">
        <v>0.67</v>
      </c>
      <c r="CC66" s="9">
        <v>0.48799999999999999</v>
      </c>
      <c r="CD66" s="9">
        <v>0.182</v>
      </c>
      <c r="CE66" s="9">
        <v>1.3169999999999999</v>
      </c>
      <c r="CF66" s="9">
        <v>1.149</v>
      </c>
      <c r="CG66" s="9">
        <v>0.16800000000000001</v>
      </c>
      <c r="CH66" s="9">
        <v>3.5840000000000001</v>
      </c>
      <c r="CI66" s="9">
        <v>2.2069999999999999</v>
      </c>
      <c r="CJ66" s="9">
        <v>1.3779999999999999</v>
      </c>
      <c r="CK66" s="9">
        <v>24.856999999999999</v>
      </c>
      <c r="CL66" s="9">
        <v>15.598000000000001</v>
      </c>
      <c r="CM66" s="9">
        <v>9.2590000000000003</v>
      </c>
      <c r="CN66" s="9">
        <v>11.263</v>
      </c>
      <c r="CO66" s="9">
        <v>9.7210000000000001</v>
      </c>
      <c r="CP66" s="9">
        <v>1.5429999999999999</v>
      </c>
      <c r="CQ66" s="9">
        <v>13.593999999999999</v>
      </c>
      <c r="CR66" s="9">
        <v>5.8780000000000001</v>
      </c>
      <c r="CS66" s="9">
        <v>7.7160000000000002</v>
      </c>
      <c r="CT66" s="9">
        <v>13.25</v>
      </c>
      <c r="CU66" s="9">
        <v>11.358000000000001</v>
      </c>
      <c r="CV66" s="9">
        <v>1.8919999999999999</v>
      </c>
      <c r="CW66" s="9">
        <v>15.497</v>
      </c>
      <c r="CX66" s="9">
        <v>7.0830000000000002</v>
      </c>
      <c r="CY66" s="9">
        <v>8.4130000000000003</v>
      </c>
      <c r="CZ66" s="9">
        <v>14.263999999999999</v>
      </c>
      <c r="DA66" s="9">
        <v>6.3659999999999997</v>
      </c>
      <c r="DB66" s="9">
        <v>7.8979999999999997</v>
      </c>
    </row>
    <row r="67" spans="1:106">
      <c r="A67" s="10">
        <v>43525</v>
      </c>
      <c r="B67" s="9">
        <v>10.211</v>
      </c>
      <c r="C67" s="9">
        <v>7.1280000000000001</v>
      </c>
      <c r="D67" s="9">
        <v>3.0819999999999999</v>
      </c>
      <c r="E67" s="9">
        <v>25.683</v>
      </c>
      <c r="F67" s="9">
        <v>8.7390000000000008</v>
      </c>
      <c r="G67" s="9">
        <v>16.943999999999999</v>
      </c>
      <c r="H67" s="9">
        <v>10.914</v>
      </c>
      <c r="I67" s="9">
        <v>7.5839999999999996</v>
      </c>
      <c r="J67" s="9">
        <v>3.3290000000000002</v>
      </c>
      <c r="K67" s="9">
        <v>28.318999999999999</v>
      </c>
      <c r="L67" s="9">
        <v>10.193</v>
      </c>
      <c r="M67" s="9">
        <v>18.125</v>
      </c>
      <c r="N67" s="9">
        <v>26.271000000000001</v>
      </c>
      <c r="O67" s="9">
        <v>9.1820000000000004</v>
      </c>
      <c r="P67" s="9">
        <v>17.088999999999999</v>
      </c>
      <c r="Q67" s="9">
        <v>133.83199999999999</v>
      </c>
      <c r="R67" s="9">
        <v>72.102000000000004</v>
      </c>
      <c r="S67" s="9">
        <v>61.73</v>
      </c>
      <c r="T67" s="9">
        <v>102.39</v>
      </c>
      <c r="U67" s="9">
        <v>58.533000000000001</v>
      </c>
      <c r="V67" s="9">
        <v>43.856999999999999</v>
      </c>
      <c r="W67" s="9">
        <v>31.442</v>
      </c>
      <c r="X67" s="9">
        <v>13.57</v>
      </c>
      <c r="Y67" s="9">
        <v>17.872</v>
      </c>
      <c r="Z67" s="9">
        <v>16.274999999999999</v>
      </c>
      <c r="AA67" s="9">
        <v>8.99</v>
      </c>
      <c r="AB67" s="9">
        <v>7.2850000000000001</v>
      </c>
      <c r="AC67" s="9">
        <v>2.0950000000000002</v>
      </c>
      <c r="AD67" s="9">
        <v>1.1319999999999999</v>
      </c>
      <c r="AE67" s="9">
        <v>0.96299999999999997</v>
      </c>
      <c r="AF67" s="9">
        <v>1.0189999999999999</v>
      </c>
      <c r="AG67" s="9">
        <v>0.84599999999999997</v>
      </c>
      <c r="AH67" s="9">
        <v>0.17299999999999999</v>
      </c>
      <c r="AI67" s="9">
        <v>0.40600000000000003</v>
      </c>
      <c r="AJ67" s="9">
        <v>0.32200000000000001</v>
      </c>
      <c r="AK67" s="9">
        <v>8.4000000000000005E-2</v>
      </c>
      <c r="AL67" s="9">
        <v>0.61299999999999999</v>
      </c>
      <c r="AM67" s="9">
        <v>0.52500000000000002</v>
      </c>
      <c r="AN67" s="9">
        <v>8.7999999999999995E-2</v>
      </c>
      <c r="AO67" s="9">
        <v>1.0760000000000001</v>
      </c>
      <c r="AP67" s="9">
        <v>0.28499999999999998</v>
      </c>
      <c r="AQ67" s="9">
        <v>0.79</v>
      </c>
      <c r="AR67" s="9">
        <v>15.032</v>
      </c>
      <c r="AS67" s="9">
        <v>8.1910000000000007</v>
      </c>
      <c r="AT67" s="9">
        <v>6.8410000000000002</v>
      </c>
      <c r="AU67" s="9">
        <v>6.9189999999999996</v>
      </c>
      <c r="AV67" s="9">
        <v>4.1289999999999996</v>
      </c>
      <c r="AW67" s="9">
        <v>2.7909999999999999</v>
      </c>
      <c r="AX67" s="9">
        <v>8.1129999999999995</v>
      </c>
      <c r="AY67" s="9">
        <v>4.0620000000000003</v>
      </c>
      <c r="AZ67" s="9">
        <v>4.0510000000000002</v>
      </c>
      <c r="BA67" s="9">
        <v>7.6360000000000001</v>
      </c>
      <c r="BB67" s="9">
        <v>4.758</v>
      </c>
      <c r="BC67" s="9">
        <v>2.879</v>
      </c>
      <c r="BD67" s="9">
        <v>8.6389999999999993</v>
      </c>
      <c r="BE67" s="9">
        <v>4.2329999999999997</v>
      </c>
      <c r="BF67" s="9">
        <v>4.4059999999999997</v>
      </c>
      <c r="BG67" s="9">
        <v>8.5190000000000001</v>
      </c>
      <c r="BH67" s="9">
        <v>4.3840000000000003</v>
      </c>
      <c r="BI67" s="9">
        <v>4.1349999999999998</v>
      </c>
      <c r="BJ67" s="9">
        <v>236.25399999999999</v>
      </c>
      <c r="BK67" s="9">
        <v>119.298</v>
      </c>
      <c r="BL67" s="9">
        <v>116.956</v>
      </c>
      <c r="BM67" s="9">
        <v>169.44499999999999</v>
      </c>
      <c r="BN67" s="9">
        <v>96.38</v>
      </c>
      <c r="BO67" s="9">
        <v>73.063999999999993</v>
      </c>
      <c r="BP67" s="9">
        <v>66.808999999999997</v>
      </c>
      <c r="BQ67" s="9">
        <v>22.917000000000002</v>
      </c>
      <c r="BR67" s="9">
        <v>43.890999999999998</v>
      </c>
      <c r="BS67" s="9">
        <v>27.617000000000001</v>
      </c>
      <c r="BT67" s="9">
        <v>14.882999999999999</v>
      </c>
      <c r="BU67" s="9">
        <v>12.734</v>
      </c>
      <c r="BV67" s="9">
        <v>5.4429999999999996</v>
      </c>
      <c r="BW67" s="9">
        <v>2.7229999999999999</v>
      </c>
      <c r="BX67" s="9">
        <v>2.72</v>
      </c>
      <c r="BY67" s="9">
        <v>1.052</v>
      </c>
      <c r="BZ67" s="9">
        <v>1.052</v>
      </c>
      <c r="CA67" s="9">
        <v>0</v>
      </c>
      <c r="CB67" s="9">
        <v>0.44600000000000001</v>
      </c>
      <c r="CC67" s="9">
        <v>0.44600000000000001</v>
      </c>
      <c r="CD67" s="9">
        <v>0</v>
      </c>
      <c r="CE67" s="9">
        <v>0.60499999999999998</v>
      </c>
      <c r="CF67" s="9">
        <v>0.60499999999999998</v>
      </c>
      <c r="CG67" s="9">
        <v>0</v>
      </c>
      <c r="CH67" s="9">
        <v>4.391</v>
      </c>
      <c r="CI67" s="9">
        <v>1.671</v>
      </c>
      <c r="CJ67" s="9">
        <v>2.72</v>
      </c>
      <c r="CK67" s="9">
        <v>24.399000000000001</v>
      </c>
      <c r="CL67" s="9">
        <v>13.221</v>
      </c>
      <c r="CM67" s="9">
        <v>11.178000000000001</v>
      </c>
      <c r="CN67" s="9">
        <v>9.9809999999999999</v>
      </c>
      <c r="CO67" s="9">
        <v>7.4619999999999997</v>
      </c>
      <c r="CP67" s="9">
        <v>2.52</v>
      </c>
      <c r="CQ67" s="9">
        <v>14.417999999999999</v>
      </c>
      <c r="CR67" s="9">
        <v>5.76</v>
      </c>
      <c r="CS67" s="9">
        <v>8.6579999999999995</v>
      </c>
      <c r="CT67" s="9">
        <v>10.835000000000001</v>
      </c>
      <c r="CU67" s="9">
        <v>8.3149999999999995</v>
      </c>
      <c r="CV67" s="9">
        <v>2.52</v>
      </c>
      <c r="CW67" s="9">
        <v>16.782</v>
      </c>
      <c r="CX67" s="9">
        <v>6.5679999999999996</v>
      </c>
      <c r="CY67" s="9">
        <v>10.214</v>
      </c>
      <c r="CZ67" s="9">
        <v>14.864000000000001</v>
      </c>
      <c r="DA67" s="9">
        <v>6.2060000000000004</v>
      </c>
      <c r="DB67" s="9">
        <v>8.6579999999999995</v>
      </c>
    </row>
    <row r="68" spans="1:106">
      <c r="A68" s="10">
        <v>43556</v>
      </c>
      <c r="B68" s="9">
        <v>8.3770000000000007</v>
      </c>
      <c r="C68" s="9">
        <v>4.9939999999999998</v>
      </c>
      <c r="D68" s="9">
        <v>3.3820000000000001</v>
      </c>
      <c r="E68" s="9">
        <v>26.98</v>
      </c>
      <c r="F68" s="9">
        <v>11.051</v>
      </c>
      <c r="G68" s="9">
        <v>15.929</v>
      </c>
      <c r="H68" s="9">
        <v>10.333</v>
      </c>
      <c r="I68" s="9">
        <v>6.4269999999999996</v>
      </c>
      <c r="J68" s="9">
        <v>3.907</v>
      </c>
      <c r="K68" s="9">
        <v>28.577999999999999</v>
      </c>
      <c r="L68" s="9">
        <v>11.545</v>
      </c>
      <c r="M68" s="9">
        <v>17.033000000000001</v>
      </c>
      <c r="N68" s="9">
        <v>28.091999999999999</v>
      </c>
      <c r="O68" s="9">
        <v>11.715</v>
      </c>
      <c r="P68" s="9">
        <v>16.376999999999999</v>
      </c>
      <c r="Q68" s="9">
        <v>129.62200000000001</v>
      </c>
      <c r="R68" s="9">
        <v>68.52</v>
      </c>
      <c r="S68" s="9">
        <v>61.100999999999999</v>
      </c>
      <c r="T68" s="9">
        <v>102.41200000000001</v>
      </c>
      <c r="U68" s="9">
        <v>58.539000000000001</v>
      </c>
      <c r="V68" s="9">
        <v>43.874000000000002</v>
      </c>
      <c r="W68" s="9">
        <v>27.209</v>
      </c>
      <c r="X68" s="9">
        <v>9.9819999999999993</v>
      </c>
      <c r="Y68" s="9">
        <v>17.228000000000002</v>
      </c>
      <c r="Z68" s="9">
        <v>19.364999999999998</v>
      </c>
      <c r="AA68" s="9">
        <v>11.492000000000001</v>
      </c>
      <c r="AB68" s="9">
        <v>7.8730000000000002</v>
      </c>
      <c r="AC68" s="9">
        <v>2.9260000000000002</v>
      </c>
      <c r="AD68" s="9">
        <v>1.575</v>
      </c>
      <c r="AE68" s="9">
        <v>1.351</v>
      </c>
      <c r="AF68" s="9">
        <v>1.66</v>
      </c>
      <c r="AG68" s="9">
        <v>1.119</v>
      </c>
      <c r="AH68" s="9">
        <v>0.54100000000000004</v>
      </c>
      <c r="AI68" s="9">
        <v>0.80500000000000005</v>
      </c>
      <c r="AJ68" s="9">
        <v>0.70599999999999996</v>
      </c>
      <c r="AK68" s="9">
        <v>9.9000000000000005E-2</v>
      </c>
      <c r="AL68" s="9">
        <v>0.85499999999999998</v>
      </c>
      <c r="AM68" s="9">
        <v>0.41299999999999998</v>
      </c>
      <c r="AN68" s="9">
        <v>0.442</v>
      </c>
      <c r="AO68" s="9">
        <v>1.266</v>
      </c>
      <c r="AP68" s="9">
        <v>0.45600000000000002</v>
      </c>
      <c r="AQ68" s="9">
        <v>0.81</v>
      </c>
      <c r="AR68" s="9">
        <v>17.568000000000001</v>
      </c>
      <c r="AS68" s="9">
        <v>10.337999999999999</v>
      </c>
      <c r="AT68" s="9">
        <v>7.23</v>
      </c>
      <c r="AU68" s="9">
        <v>10.792999999999999</v>
      </c>
      <c r="AV68" s="9">
        <v>7.5179999999999998</v>
      </c>
      <c r="AW68" s="9">
        <v>3.2749999999999999</v>
      </c>
      <c r="AX68" s="9">
        <v>6.7750000000000004</v>
      </c>
      <c r="AY68" s="9">
        <v>2.82</v>
      </c>
      <c r="AZ68" s="9">
        <v>3.9550000000000001</v>
      </c>
      <c r="BA68" s="9">
        <v>11.956</v>
      </c>
      <c r="BB68" s="9">
        <v>8.3930000000000007</v>
      </c>
      <c r="BC68" s="9">
        <v>3.5640000000000001</v>
      </c>
      <c r="BD68" s="9">
        <v>7.4089999999999998</v>
      </c>
      <c r="BE68" s="9">
        <v>3.0990000000000002</v>
      </c>
      <c r="BF68" s="9">
        <v>4.3090000000000002</v>
      </c>
      <c r="BG68" s="9">
        <v>7.58</v>
      </c>
      <c r="BH68" s="9">
        <v>3.5259999999999998</v>
      </c>
      <c r="BI68" s="9">
        <v>4.0540000000000003</v>
      </c>
      <c r="BJ68" s="9">
        <v>237.53299999999999</v>
      </c>
      <c r="BK68" s="9">
        <v>122.503</v>
      </c>
      <c r="BL68" s="9">
        <v>115.03</v>
      </c>
      <c r="BM68" s="9">
        <v>171.54599999999999</v>
      </c>
      <c r="BN68" s="9">
        <v>98.507000000000005</v>
      </c>
      <c r="BO68" s="9">
        <v>73.040000000000006</v>
      </c>
      <c r="BP68" s="9">
        <v>65.986999999999995</v>
      </c>
      <c r="BQ68" s="9">
        <v>23.995999999999999</v>
      </c>
      <c r="BR68" s="9">
        <v>41.991</v>
      </c>
      <c r="BS68" s="9">
        <v>30.292999999999999</v>
      </c>
      <c r="BT68" s="9">
        <v>17.687000000000001</v>
      </c>
      <c r="BU68" s="9">
        <v>12.606</v>
      </c>
      <c r="BV68" s="9">
        <v>4.9459999999999997</v>
      </c>
      <c r="BW68" s="9">
        <v>3.4140000000000001</v>
      </c>
      <c r="BX68" s="9">
        <v>1.532</v>
      </c>
      <c r="BY68" s="9">
        <v>1.9279999999999999</v>
      </c>
      <c r="BZ68" s="9">
        <v>1.754</v>
      </c>
      <c r="CA68" s="9">
        <v>0.17399999999999999</v>
      </c>
      <c r="CB68" s="9">
        <v>0.67700000000000005</v>
      </c>
      <c r="CC68" s="9">
        <v>0.503</v>
      </c>
      <c r="CD68" s="9">
        <v>0.17399999999999999</v>
      </c>
      <c r="CE68" s="9">
        <v>1.2509999999999999</v>
      </c>
      <c r="CF68" s="9">
        <v>1.2509999999999999</v>
      </c>
      <c r="CG68" s="9">
        <v>0</v>
      </c>
      <c r="CH68" s="9">
        <v>3.0179999999999998</v>
      </c>
      <c r="CI68" s="9">
        <v>1.66</v>
      </c>
      <c r="CJ68" s="9">
        <v>1.3580000000000001</v>
      </c>
      <c r="CK68" s="9">
        <v>27.09</v>
      </c>
      <c r="CL68" s="9">
        <v>15.494999999999999</v>
      </c>
      <c r="CM68" s="9">
        <v>11.595000000000001</v>
      </c>
      <c r="CN68" s="9">
        <v>14.355</v>
      </c>
      <c r="CO68" s="9">
        <v>9.7080000000000002</v>
      </c>
      <c r="CP68" s="9">
        <v>4.6470000000000002</v>
      </c>
      <c r="CQ68" s="9">
        <v>12.734999999999999</v>
      </c>
      <c r="CR68" s="9">
        <v>5.7869999999999999</v>
      </c>
      <c r="CS68" s="9">
        <v>6.9480000000000004</v>
      </c>
      <c r="CT68" s="9">
        <v>15.823</v>
      </c>
      <c r="CU68" s="9">
        <v>11.000999999999999</v>
      </c>
      <c r="CV68" s="9">
        <v>4.8209999999999997</v>
      </c>
      <c r="CW68" s="9">
        <v>14.47</v>
      </c>
      <c r="CX68" s="9">
        <v>6.6859999999999999</v>
      </c>
      <c r="CY68" s="9">
        <v>7.7839999999999998</v>
      </c>
      <c r="CZ68" s="9">
        <v>13.412000000000001</v>
      </c>
      <c r="DA68" s="9">
        <v>6.29</v>
      </c>
      <c r="DB68" s="9">
        <v>7.1219999999999999</v>
      </c>
    </row>
    <row r="69" spans="1:106">
      <c r="A69" s="10">
        <v>43586</v>
      </c>
      <c r="B69" s="9">
        <v>9.5310000000000006</v>
      </c>
      <c r="C69" s="9">
        <v>6.3949999999999996</v>
      </c>
      <c r="D69" s="9">
        <v>3.1349999999999998</v>
      </c>
      <c r="E69" s="9">
        <v>28.503</v>
      </c>
      <c r="F69" s="9">
        <v>10.656000000000001</v>
      </c>
      <c r="G69" s="9">
        <v>17.847000000000001</v>
      </c>
      <c r="H69" s="9">
        <v>10.772</v>
      </c>
      <c r="I69" s="9">
        <v>7.4109999999999996</v>
      </c>
      <c r="J69" s="9">
        <v>3.3610000000000002</v>
      </c>
      <c r="K69" s="9">
        <v>31.832999999999998</v>
      </c>
      <c r="L69" s="9">
        <v>11.596</v>
      </c>
      <c r="M69" s="9">
        <v>20.236999999999998</v>
      </c>
      <c r="N69" s="9">
        <v>29.099</v>
      </c>
      <c r="O69" s="9">
        <v>11.129</v>
      </c>
      <c r="P69" s="9">
        <v>17.969000000000001</v>
      </c>
      <c r="Q69" s="9">
        <v>129.83199999999999</v>
      </c>
      <c r="R69" s="9">
        <v>68.228999999999999</v>
      </c>
      <c r="S69" s="9">
        <v>61.603000000000002</v>
      </c>
      <c r="T69" s="9">
        <v>98.802999999999997</v>
      </c>
      <c r="U69" s="9">
        <v>55.774000000000001</v>
      </c>
      <c r="V69" s="9">
        <v>43.029000000000003</v>
      </c>
      <c r="W69" s="9">
        <v>31.029</v>
      </c>
      <c r="X69" s="9">
        <v>12.455</v>
      </c>
      <c r="Y69" s="9">
        <v>18.574000000000002</v>
      </c>
      <c r="Z69" s="9">
        <v>17.736999999999998</v>
      </c>
      <c r="AA69" s="9">
        <v>10.231999999999999</v>
      </c>
      <c r="AB69" s="9">
        <v>7.5049999999999999</v>
      </c>
      <c r="AC69" s="9">
        <v>1.3120000000000001</v>
      </c>
      <c r="AD69" s="9">
        <v>0.95799999999999996</v>
      </c>
      <c r="AE69" s="9">
        <v>0.35499999999999998</v>
      </c>
      <c r="AF69" s="9">
        <v>0.70699999999999996</v>
      </c>
      <c r="AG69" s="9">
        <v>0.70699999999999996</v>
      </c>
      <c r="AH69" s="9">
        <v>0</v>
      </c>
      <c r="AI69" s="9">
        <v>0.53500000000000003</v>
      </c>
      <c r="AJ69" s="9">
        <v>0.53500000000000003</v>
      </c>
      <c r="AK69" s="9">
        <v>0</v>
      </c>
      <c r="AL69" s="9">
        <v>0.17199999999999999</v>
      </c>
      <c r="AM69" s="9">
        <v>0.17199999999999999</v>
      </c>
      <c r="AN69" s="9">
        <v>0</v>
      </c>
      <c r="AO69" s="9">
        <v>0.60499999999999998</v>
      </c>
      <c r="AP69" s="9">
        <v>0.251</v>
      </c>
      <c r="AQ69" s="9">
        <v>0.35499999999999998</v>
      </c>
      <c r="AR69" s="9">
        <v>17.099</v>
      </c>
      <c r="AS69" s="9">
        <v>9.8640000000000008</v>
      </c>
      <c r="AT69" s="9">
        <v>7.2350000000000003</v>
      </c>
      <c r="AU69" s="9">
        <v>8.91</v>
      </c>
      <c r="AV69" s="9">
        <v>6.0880000000000001</v>
      </c>
      <c r="AW69" s="9">
        <v>2.8210000000000002</v>
      </c>
      <c r="AX69" s="9">
        <v>8.1890000000000001</v>
      </c>
      <c r="AY69" s="9">
        <v>3.7749999999999999</v>
      </c>
      <c r="AZ69" s="9">
        <v>4.4139999999999997</v>
      </c>
      <c r="BA69" s="9">
        <v>9.173</v>
      </c>
      <c r="BB69" s="9">
        <v>6.3520000000000003</v>
      </c>
      <c r="BC69" s="9">
        <v>2.8210000000000002</v>
      </c>
      <c r="BD69" s="9">
        <v>8.5640000000000001</v>
      </c>
      <c r="BE69" s="9">
        <v>3.8809999999999998</v>
      </c>
      <c r="BF69" s="9">
        <v>4.6829999999999998</v>
      </c>
      <c r="BG69" s="9">
        <v>8.7240000000000002</v>
      </c>
      <c r="BH69" s="9">
        <v>4.3099999999999996</v>
      </c>
      <c r="BI69" s="9">
        <v>4.4139999999999997</v>
      </c>
      <c r="BJ69" s="9">
        <v>238.393</v>
      </c>
      <c r="BK69" s="9">
        <v>122.877</v>
      </c>
      <c r="BL69" s="9">
        <v>115.51600000000001</v>
      </c>
      <c r="BM69" s="9">
        <v>173.851</v>
      </c>
      <c r="BN69" s="9">
        <v>99.53</v>
      </c>
      <c r="BO69" s="9">
        <v>74.319999999999993</v>
      </c>
      <c r="BP69" s="9">
        <v>64.542000000000002</v>
      </c>
      <c r="BQ69" s="9">
        <v>23.346</v>
      </c>
      <c r="BR69" s="9">
        <v>41.195999999999998</v>
      </c>
      <c r="BS69" s="9">
        <v>28.968</v>
      </c>
      <c r="BT69" s="9">
        <v>17.745999999999999</v>
      </c>
      <c r="BU69" s="9">
        <v>11.223000000000001</v>
      </c>
      <c r="BV69" s="9">
        <v>4.3410000000000002</v>
      </c>
      <c r="BW69" s="9">
        <v>2.9129999999999998</v>
      </c>
      <c r="BX69" s="9">
        <v>1.4279999999999999</v>
      </c>
      <c r="BY69" s="9">
        <v>1.756</v>
      </c>
      <c r="BZ69" s="9">
        <v>1.556</v>
      </c>
      <c r="CA69" s="9">
        <v>0.2</v>
      </c>
      <c r="CB69" s="9">
        <v>0.67600000000000005</v>
      </c>
      <c r="CC69" s="9">
        <v>0.67600000000000005</v>
      </c>
      <c r="CD69" s="9">
        <v>0</v>
      </c>
      <c r="CE69" s="9">
        <v>1.08</v>
      </c>
      <c r="CF69" s="9">
        <v>0.88</v>
      </c>
      <c r="CG69" s="9">
        <v>0.2</v>
      </c>
      <c r="CH69" s="9">
        <v>2.585</v>
      </c>
      <c r="CI69" s="9">
        <v>1.357</v>
      </c>
      <c r="CJ69" s="9">
        <v>1.2270000000000001</v>
      </c>
      <c r="CK69" s="9">
        <v>26.227</v>
      </c>
      <c r="CL69" s="9">
        <v>15.648999999999999</v>
      </c>
      <c r="CM69" s="9">
        <v>10.577999999999999</v>
      </c>
      <c r="CN69" s="9">
        <v>12.750999999999999</v>
      </c>
      <c r="CO69" s="9">
        <v>10.662000000000001</v>
      </c>
      <c r="CP69" s="9">
        <v>2.089</v>
      </c>
      <c r="CQ69" s="9">
        <v>13.477</v>
      </c>
      <c r="CR69" s="9">
        <v>4.9880000000000004</v>
      </c>
      <c r="CS69" s="9">
        <v>8.4890000000000008</v>
      </c>
      <c r="CT69" s="9">
        <v>14.321</v>
      </c>
      <c r="CU69" s="9">
        <v>12.031000000000001</v>
      </c>
      <c r="CV69" s="9">
        <v>2.2890000000000001</v>
      </c>
      <c r="CW69" s="9">
        <v>14.648</v>
      </c>
      <c r="CX69" s="9">
        <v>5.7140000000000004</v>
      </c>
      <c r="CY69" s="9">
        <v>8.9339999999999993</v>
      </c>
      <c r="CZ69" s="9">
        <v>14.153</v>
      </c>
      <c r="DA69" s="9">
        <v>5.6639999999999997</v>
      </c>
      <c r="DB69" s="9">
        <v>8.4890000000000008</v>
      </c>
    </row>
    <row r="70" spans="1:106">
      <c r="A70" s="10">
        <v>43617</v>
      </c>
      <c r="B70" s="9">
        <v>10.176</v>
      </c>
      <c r="C70" s="9">
        <v>7.4269999999999996</v>
      </c>
      <c r="D70" s="9">
        <v>2.7490000000000001</v>
      </c>
      <c r="E70" s="9">
        <v>28.777000000000001</v>
      </c>
      <c r="F70" s="9">
        <v>10.587999999999999</v>
      </c>
      <c r="G70" s="9">
        <v>18.190000000000001</v>
      </c>
      <c r="H70" s="9">
        <v>11.340999999999999</v>
      </c>
      <c r="I70" s="9">
        <v>8.0589999999999993</v>
      </c>
      <c r="J70" s="9">
        <v>3.282</v>
      </c>
      <c r="K70" s="9">
        <v>30.977</v>
      </c>
      <c r="L70" s="9">
        <v>11.651999999999999</v>
      </c>
      <c r="M70" s="9">
        <v>19.326000000000001</v>
      </c>
      <c r="N70" s="9">
        <v>29.599</v>
      </c>
      <c r="O70" s="9">
        <v>11.090999999999999</v>
      </c>
      <c r="P70" s="9">
        <v>18.507999999999999</v>
      </c>
      <c r="Q70" s="9">
        <v>129.608</v>
      </c>
      <c r="R70" s="9">
        <v>66.994</v>
      </c>
      <c r="S70" s="9">
        <v>62.613999999999997</v>
      </c>
      <c r="T70" s="9">
        <v>101.631</v>
      </c>
      <c r="U70" s="9">
        <v>57.046999999999997</v>
      </c>
      <c r="V70" s="9">
        <v>44.584000000000003</v>
      </c>
      <c r="W70" s="9">
        <v>27.977</v>
      </c>
      <c r="X70" s="9">
        <v>9.9469999999999992</v>
      </c>
      <c r="Y70" s="9">
        <v>18.03</v>
      </c>
      <c r="Z70" s="9">
        <v>17.597999999999999</v>
      </c>
      <c r="AA70" s="9">
        <v>9.7430000000000003</v>
      </c>
      <c r="AB70" s="9">
        <v>7.8550000000000004</v>
      </c>
      <c r="AC70" s="9">
        <v>1.373</v>
      </c>
      <c r="AD70" s="9">
        <v>0.89500000000000002</v>
      </c>
      <c r="AE70" s="9">
        <v>0.47799999999999998</v>
      </c>
      <c r="AF70" s="9">
        <v>0.72099999999999997</v>
      </c>
      <c r="AG70" s="9">
        <v>0.38100000000000001</v>
      </c>
      <c r="AH70" s="9">
        <v>0.34</v>
      </c>
      <c r="AI70" s="9">
        <v>0.72099999999999997</v>
      </c>
      <c r="AJ70" s="9">
        <v>0.38100000000000001</v>
      </c>
      <c r="AK70" s="9">
        <v>0.34</v>
      </c>
      <c r="AL70" s="9">
        <v>0</v>
      </c>
      <c r="AM70" s="9">
        <v>0</v>
      </c>
      <c r="AN70" s="9">
        <v>0</v>
      </c>
      <c r="AO70" s="9">
        <v>0.65100000000000002</v>
      </c>
      <c r="AP70" s="9">
        <v>0.51400000000000001</v>
      </c>
      <c r="AQ70" s="9">
        <v>0.13700000000000001</v>
      </c>
      <c r="AR70" s="9">
        <v>16.779</v>
      </c>
      <c r="AS70" s="9">
        <v>9.0909999999999993</v>
      </c>
      <c r="AT70" s="9">
        <v>7.6890000000000001</v>
      </c>
      <c r="AU70" s="9">
        <v>9.5660000000000007</v>
      </c>
      <c r="AV70" s="9">
        <v>6.3490000000000002</v>
      </c>
      <c r="AW70" s="9">
        <v>3.2170000000000001</v>
      </c>
      <c r="AX70" s="9">
        <v>7.2140000000000004</v>
      </c>
      <c r="AY70" s="9">
        <v>2.742</v>
      </c>
      <c r="AZ70" s="9">
        <v>4.4720000000000004</v>
      </c>
      <c r="BA70" s="9">
        <v>9.8710000000000004</v>
      </c>
      <c r="BB70" s="9">
        <v>6.4870000000000001</v>
      </c>
      <c r="BC70" s="9">
        <v>3.383</v>
      </c>
      <c r="BD70" s="9">
        <v>7.7279999999999998</v>
      </c>
      <c r="BE70" s="9">
        <v>3.2559999999999998</v>
      </c>
      <c r="BF70" s="9">
        <v>4.4720000000000004</v>
      </c>
      <c r="BG70" s="9">
        <v>7.9349999999999996</v>
      </c>
      <c r="BH70" s="9">
        <v>3.1230000000000002</v>
      </c>
      <c r="BI70" s="9">
        <v>4.8120000000000003</v>
      </c>
      <c r="BJ70" s="9">
        <v>246.547</v>
      </c>
      <c r="BK70" s="9">
        <v>127.59099999999999</v>
      </c>
      <c r="BL70" s="9">
        <v>118.956</v>
      </c>
      <c r="BM70" s="9">
        <v>176.869</v>
      </c>
      <c r="BN70" s="9">
        <v>103.542</v>
      </c>
      <c r="BO70" s="9">
        <v>73.328000000000003</v>
      </c>
      <c r="BP70" s="9">
        <v>69.677999999999997</v>
      </c>
      <c r="BQ70" s="9">
        <v>24.048999999999999</v>
      </c>
      <c r="BR70" s="9">
        <v>45.628</v>
      </c>
      <c r="BS70" s="9">
        <v>27.76</v>
      </c>
      <c r="BT70" s="9">
        <v>15.186999999999999</v>
      </c>
      <c r="BU70" s="9">
        <v>12.571999999999999</v>
      </c>
      <c r="BV70" s="9">
        <v>3.7650000000000001</v>
      </c>
      <c r="BW70" s="9">
        <v>1.367</v>
      </c>
      <c r="BX70" s="9">
        <v>2.3980000000000001</v>
      </c>
      <c r="BY70" s="9">
        <v>1.3160000000000001</v>
      </c>
      <c r="BZ70" s="9">
        <v>0.65500000000000003</v>
      </c>
      <c r="CA70" s="9">
        <v>0.66</v>
      </c>
      <c r="CB70" s="9">
        <v>0</v>
      </c>
      <c r="CC70" s="9">
        <v>0</v>
      </c>
      <c r="CD70" s="9">
        <v>0</v>
      </c>
      <c r="CE70" s="9">
        <v>1.3160000000000001</v>
      </c>
      <c r="CF70" s="9">
        <v>0.65500000000000003</v>
      </c>
      <c r="CG70" s="9">
        <v>0.66</v>
      </c>
      <c r="CH70" s="9">
        <v>2.4489999999999998</v>
      </c>
      <c r="CI70" s="9">
        <v>0.71099999999999997</v>
      </c>
      <c r="CJ70" s="9">
        <v>1.738</v>
      </c>
      <c r="CK70" s="9">
        <v>24.898</v>
      </c>
      <c r="CL70" s="9">
        <v>14.021000000000001</v>
      </c>
      <c r="CM70" s="9">
        <v>10.877000000000001</v>
      </c>
      <c r="CN70" s="9">
        <v>11.84</v>
      </c>
      <c r="CO70" s="9">
        <v>8.8979999999999997</v>
      </c>
      <c r="CP70" s="9">
        <v>2.9409999999999998</v>
      </c>
      <c r="CQ70" s="9">
        <v>13.058999999999999</v>
      </c>
      <c r="CR70" s="9">
        <v>5.1230000000000002</v>
      </c>
      <c r="CS70" s="9">
        <v>7.9359999999999999</v>
      </c>
      <c r="CT70" s="9">
        <v>13.154999999999999</v>
      </c>
      <c r="CU70" s="9">
        <v>9.5540000000000003</v>
      </c>
      <c r="CV70" s="9">
        <v>3.601</v>
      </c>
      <c r="CW70" s="9">
        <v>14.603999999999999</v>
      </c>
      <c r="CX70" s="9">
        <v>5.633</v>
      </c>
      <c r="CY70" s="9">
        <v>8.9710000000000001</v>
      </c>
      <c r="CZ70" s="9">
        <v>13.058999999999999</v>
      </c>
      <c r="DA70" s="9">
        <v>5.1230000000000002</v>
      </c>
      <c r="DB70" s="9">
        <v>7.9359999999999999</v>
      </c>
    </row>
    <row r="71" spans="1:106">
      <c r="A71" s="10">
        <v>43647</v>
      </c>
      <c r="B71" s="9">
        <v>10.337999999999999</v>
      </c>
      <c r="C71" s="9">
        <v>6.9720000000000004</v>
      </c>
      <c r="D71" s="9">
        <v>3.3660000000000001</v>
      </c>
      <c r="E71" s="9">
        <v>27.582999999999998</v>
      </c>
      <c r="F71" s="9">
        <v>9.8889999999999993</v>
      </c>
      <c r="G71" s="9">
        <v>17.693999999999999</v>
      </c>
      <c r="H71" s="9">
        <v>11.717000000000001</v>
      </c>
      <c r="I71" s="9">
        <v>8.1999999999999993</v>
      </c>
      <c r="J71" s="9">
        <v>3.5169999999999999</v>
      </c>
      <c r="K71" s="9">
        <v>29.966000000000001</v>
      </c>
      <c r="L71" s="9">
        <v>11.247999999999999</v>
      </c>
      <c r="M71" s="9">
        <v>18.718</v>
      </c>
      <c r="N71" s="9">
        <v>28.506</v>
      </c>
      <c r="O71" s="9">
        <v>10.59</v>
      </c>
      <c r="P71" s="9">
        <v>17.914999999999999</v>
      </c>
      <c r="Q71" s="9">
        <v>129.22300000000001</v>
      </c>
      <c r="R71" s="9">
        <v>67.881</v>
      </c>
      <c r="S71" s="9">
        <v>61.341000000000001</v>
      </c>
      <c r="T71" s="9">
        <v>99.8</v>
      </c>
      <c r="U71" s="9">
        <v>57.271000000000001</v>
      </c>
      <c r="V71" s="9">
        <v>42.529000000000003</v>
      </c>
      <c r="W71" s="9">
        <v>29.422999999999998</v>
      </c>
      <c r="X71" s="9">
        <v>10.61</v>
      </c>
      <c r="Y71" s="9">
        <v>18.812999999999999</v>
      </c>
      <c r="Z71" s="9">
        <v>20.218</v>
      </c>
      <c r="AA71" s="9">
        <v>11.663</v>
      </c>
      <c r="AB71" s="9">
        <v>8.5540000000000003</v>
      </c>
      <c r="AC71" s="9">
        <v>2.4660000000000002</v>
      </c>
      <c r="AD71" s="9">
        <v>1.282</v>
      </c>
      <c r="AE71" s="9">
        <v>1.1839999999999999</v>
      </c>
      <c r="AF71" s="9">
        <v>1.393</v>
      </c>
      <c r="AG71" s="9">
        <v>1.0049999999999999</v>
      </c>
      <c r="AH71" s="9">
        <v>0.38900000000000001</v>
      </c>
      <c r="AI71" s="9">
        <v>0.38300000000000001</v>
      </c>
      <c r="AJ71" s="9">
        <v>0.313</v>
      </c>
      <c r="AK71" s="9">
        <v>7.0000000000000007E-2</v>
      </c>
      <c r="AL71" s="9">
        <v>1.01</v>
      </c>
      <c r="AM71" s="9">
        <v>0.69199999999999995</v>
      </c>
      <c r="AN71" s="9">
        <v>0.318</v>
      </c>
      <c r="AO71" s="9">
        <v>1.073</v>
      </c>
      <c r="AP71" s="9">
        <v>0.27700000000000002</v>
      </c>
      <c r="AQ71" s="9">
        <v>0.79600000000000004</v>
      </c>
      <c r="AR71" s="9">
        <v>18.992000000000001</v>
      </c>
      <c r="AS71" s="9">
        <v>10.881</v>
      </c>
      <c r="AT71" s="9">
        <v>8.1110000000000007</v>
      </c>
      <c r="AU71" s="9">
        <v>11.077999999999999</v>
      </c>
      <c r="AV71" s="9">
        <v>7.9359999999999999</v>
      </c>
      <c r="AW71" s="9">
        <v>3.1429999999999998</v>
      </c>
      <c r="AX71" s="9">
        <v>7.9139999999999997</v>
      </c>
      <c r="AY71" s="9">
        <v>2.9449999999999998</v>
      </c>
      <c r="AZ71" s="9">
        <v>4.968</v>
      </c>
      <c r="BA71" s="9">
        <v>11.929</v>
      </c>
      <c r="BB71" s="9">
        <v>8.5410000000000004</v>
      </c>
      <c r="BC71" s="9">
        <v>3.3879999999999999</v>
      </c>
      <c r="BD71" s="9">
        <v>8.2889999999999997</v>
      </c>
      <c r="BE71" s="9">
        <v>3.1219999999999999</v>
      </c>
      <c r="BF71" s="9">
        <v>5.1669999999999998</v>
      </c>
      <c r="BG71" s="9">
        <v>8.2970000000000006</v>
      </c>
      <c r="BH71" s="9">
        <v>3.258</v>
      </c>
      <c r="BI71" s="9">
        <v>5.0389999999999997</v>
      </c>
      <c r="BJ71" s="9">
        <v>240.846</v>
      </c>
      <c r="BK71" s="9">
        <v>123.729</v>
      </c>
      <c r="BL71" s="9">
        <v>117.11799999999999</v>
      </c>
      <c r="BM71" s="9">
        <v>170.29300000000001</v>
      </c>
      <c r="BN71" s="9">
        <v>97.924000000000007</v>
      </c>
      <c r="BO71" s="9">
        <v>72.369</v>
      </c>
      <c r="BP71" s="9">
        <v>70.552999999999997</v>
      </c>
      <c r="BQ71" s="9">
        <v>25.805</v>
      </c>
      <c r="BR71" s="9">
        <v>44.747999999999998</v>
      </c>
      <c r="BS71" s="9">
        <v>27.225000000000001</v>
      </c>
      <c r="BT71" s="9">
        <v>14.638</v>
      </c>
      <c r="BU71" s="9">
        <v>12.587</v>
      </c>
      <c r="BV71" s="9">
        <v>4.92</v>
      </c>
      <c r="BW71" s="9">
        <v>2.948</v>
      </c>
      <c r="BX71" s="9">
        <v>1.972</v>
      </c>
      <c r="BY71" s="9">
        <v>1.8540000000000001</v>
      </c>
      <c r="BZ71" s="9">
        <v>1.8540000000000001</v>
      </c>
      <c r="CA71" s="9">
        <v>0</v>
      </c>
      <c r="CB71" s="9">
        <v>0.745</v>
      </c>
      <c r="CC71" s="9">
        <v>0.745</v>
      </c>
      <c r="CD71" s="9">
        <v>0</v>
      </c>
      <c r="CE71" s="9">
        <v>1.1080000000000001</v>
      </c>
      <c r="CF71" s="9">
        <v>1.1080000000000001</v>
      </c>
      <c r="CG71" s="9">
        <v>0</v>
      </c>
      <c r="CH71" s="9">
        <v>3.0659999999999998</v>
      </c>
      <c r="CI71" s="9">
        <v>1.0940000000000001</v>
      </c>
      <c r="CJ71" s="9">
        <v>1.972</v>
      </c>
      <c r="CK71" s="9">
        <v>24.157</v>
      </c>
      <c r="CL71" s="9">
        <v>12.228999999999999</v>
      </c>
      <c r="CM71" s="9">
        <v>11.929</v>
      </c>
      <c r="CN71" s="9">
        <v>11.342000000000001</v>
      </c>
      <c r="CO71" s="9">
        <v>8.0429999999999993</v>
      </c>
      <c r="CP71" s="9">
        <v>3.3</v>
      </c>
      <c r="CQ71" s="9">
        <v>12.815</v>
      </c>
      <c r="CR71" s="9">
        <v>4.1859999999999999</v>
      </c>
      <c r="CS71" s="9">
        <v>8.6289999999999996</v>
      </c>
      <c r="CT71" s="9">
        <v>13.071999999999999</v>
      </c>
      <c r="CU71" s="9">
        <v>9.7729999999999997</v>
      </c>
      <c r="CV71" s="9">
        <v>3.3</v>
      </c>
      <c r="CW71" s="9">
        <v>14.153</v>
      </c>
      <c r="CX71" s="9">
        <v>4.8650000000000002</v>
      </c>
      <c r="CY71" s="9">
        <v>9.2880000000000003</v>
      </c>
      <c r="CZ71" s="9">
        <v>13.56</v>
      </c>
      <c r="DA71" s="9">
        <v>4.931</v>
      </c>
      <c r="DB71" s="9">
        <v>8.6289999999999996</v>
      </c>
    </row>
    <row r="72" spans="1:106">
      <c r="A72" s="10">
        <v>43678</v>
      </c>
      <c r="B72" s="9">
        <v>10.615</v>
      </c>
      <c r="C72" s="9">
        <v>7.3339999999999996</v>
      </c>
      <c r="D72" s="9">
        <v>3.28</v>
      </c>
      <c r="E72" s="9">
        <v>30.617999999999999</v>
      </c>
      <c r="F72" s="9">
        <v>12.045</v>
      </c>
      <c r="G72" s="9">
        <v>18.573</v>
      </c>
      <c r="H72" s="9">
        <v>11.728</v>
      </c>
      <c r="I72" s="9">
        <v>8.2390000000000008</v>
      </c>
      <c r="J72" s="9">
        <v>3.4889999999999999</v>
      </c>
      <c r="K72" s="9">
        <v>33.576000000000001</v>
      </c>
      <c r="L72" s="9">
        <v>13.204000000000001</v>
      </c>
      <c r="M72" s="9">
        <v>20.372</v>
      </c>
      <c r="N72" s="9">
        <v>31.683</v>
      </c>
      <c r="O72" s="9">
        <v>12.651</v>
      </c>
      <c r="P72" s="9">
        <v>19.032</v>
      </c>
      <c r="Q72" s="9">
        <v>129.48599999999999</v>
      </c>
      <c r="R72" s="9">
        <v>67.28</v>
      </c>
      <c r="S72" s="9">
        <v>62.204999999999998</v>
      </c>
      <c r="T72" s="9">
        <v>100.029</v>
      </c>
      <c r="U72" s="9">
        <v>57.215000000000003</v>
      </c>
      <c r="V72" s="9">
        <v>42.813000000000002</v>
      </c>
      <c r="W72" s="9">
        <v>29.457000000000001</v>
      </c>
      <c r="X72" s="9">
        <v>10.065</v>
      </c>
      <c r="Y72" s="9">
        <v>19.391999999999999</v>
      </c>
      <c r="Z72" s="9">
        <v>16.221</v>
      </c>
      <c r="AA72" s="9">
        <v>9.5969999999999995</v>
      </c>
      <c r="AB72" s="9">
        <v>6.625</v>
      </c>
      <c r="AC72" s="9">
        <v>1.5129999999999999</v>
      </c>
      <c r="AD72" s="9">
        <v>1.1659999999999999</v>
      </c>
      <c r="AE72" s="9">
        <v>0.34799999999999998</v>
      </c>
      <c r="AF72" s="9">
        <v>0.86199999999999999</v>
      </c>
      <c r="AG72" s="9">
        <v>0.73499999999999999</v>
      </c>
      <c r="AH72" s="9">
        <v>0.127</v>
      </c>
      <c r="AI72" s="9">
        <v>0.60299999999999998</v>
      </c>
      <c r="AJ72" s="9">
        <v>0.47599999999999998</v>
      </c>
      <c r="AK72" s="9">
        <v>0.127</v>
      </c>
      <c r="AL72" s="9">
        <v>0.25900000000000001</v>
      </c>
      <c r="AM72" s="9">
        <v>0.25900000000000001</v>
      </c>
      <c r="AN72" s="9">
        <v>0</v>
      </c>
      <c r="AO72" s="9">
        <v>0.65100000000000002</v>
      </c>
      <c r="AP72" s="9">
        <v>0.43099999999999999</v>
      </c>
      <c r="AQ72" s="9">
        <v>0.22</v>
      </c>
      <c r="AR72" s="9">
        <v>15.366</v>
      </c>
      <c r="AS72" s="9">
        <v>9.02</v>
      </c>
      <c r="AT72" s="9">
        <v>6.3460000000000001</v>
      </c>
      <c r="AU72" s="9">
        <v>9.0259999999999998</v>
      </c>
      <c r="AV72" s="9">
        <v>6.3330000000000002</v>
      </c>
      <c r="AW72" s="9">
        <v>2.6920000000000002</v>
      </c>
      <c r="AX72" s="9">
        <v>6.34</v>
      </c>
      <c r="AY72" s="9">
        <v>2.6859999999999999</v>
      </c>
      <c r="AZ72" s="9">
        <v>3.6539999999999999</v>
      </c>
      <c r="BA72" s="9">
        <v>9.5839999999999996</v>
      </c>
      <c r="BB72" s="9">
        <v>6.7640000000000002</v>
      </c>
      <c r="BC72" s="9">
        <v>2.82</v>
      </c>
      <c r="BD72" s="9">
        <v>6.6369999999999996</v>
      </c>
      <c r="BE72" s="9">
        <v>2.8319999999999999</v>
      </c>
      <c r="BF72" s="9">
        <v>3.8050000000000002</v>
      </c>
      <c r="BG72" s="9">
        <v>6.944</v>
      </c>
      <c r="BH72" s="9">
        <v>3.1619999999999999</v>
      </c>
      <c r="BI72" s="9">
        <v>3.782</v>
      </c>
      <c r="BJ72" s="9">
        <v>241.60900000000001</v>
      </c>
      <c r="BK72" s="9">
        <v>124.05200000000001</v>
      </c>
      <c r="BL72" s="9">
        <v>117.557</v>
      </c>
      <c r="BM72" s="9">
        <v>169.893</v>
      </c>
      <c r="BN72" s="9">
        <v>98.275000000000006</v>
      </c>
      <c r="BO72" s="9">
        <v>71.617999999999995</v>
      </c>
      <c r="BP72" s="9">
        <v>71.715999999999994</v>
      </c>
      <c r="BQ72" s="9">
        <v>25.777000000000001</v>
      </c>
      <c r="BR72" s="9">
        <v>45.939</v>
      </c>
      <c r="BS72" s="9">
        <v>30.552</v>
      </c>
      <c r="BT72" s="9">
        <v>16.507999999999999</v>
      </c>
      <c r="BU72" s="9">
        <v>14.045</v>
      </c>
      <c r="BV72" s="9">
        <v>6.9660000000000002</v>
      </c>
      <c r="BW72" s="9">
        <v>4.7489999999999997</v>
      </c>
      <c r="BX72" s="9">
        <v>2.2170000000000001</v>
      </c>
      <c r="BY72" s="9">
        <v>2.3079999999999998</v>
      </c>
      <c r="BZ72" s="9">
        <v>1.9670000000000001</v>
      </c>
      <c r="CA72" s="9">
        <v>0.34100000000000003</v>
      </c>
      <c r="CB72" s="9">
        <v>1.284</v>
      </c>
      <c r="CC72" s="9">
        <v>1.284</v>
      </c>
      <c r="CD72" s="9">
        <v>0</v>
      </c>
      <c r="CE72" s="9">
        <v>1.024</v>
      </c>
      <c r="CF72" s="9">
        <v>0.68300000000000005</v>
      </c>
      <c r="CG72" s="9">
        <v>0.34100000000000003</v>
      </c>
      <c r="CH72" s="9">
        <v>4.6589999999999998</v>
      </c>
      <c r="CI72" s="9">
        <v>2.782</v>
      </c>
      <c r="CJ72" s="9">
        <v>1.8759999999999999</v>
      </c>
      <c r="CK72" s="9">
        <v>25.739000000000001</v>
      </c>
      <c r="CL72" s="9">
        <v>13.726000000000001</v>
      </c>
      <c r="CM72" s="9">
        <v>12.013</v>
      </c>
      <c r="CN72" s="9">
        <v>7.649</v>
      </c>
      <c r="CO72" s="9">
        <v>5.7640000000000002</v>
      </c>
      <c r="CP72" s="9">
        <v>1.8839999999999999</v>
      </c>
      <c r="CQ72" s="9">
        <v>18.09</v>
      </c>
      <c r="CR72" s="9">
        <v>7.9610000000000003</v>
      </c>
      <c r="CS72" s="9">
        <v>10.129</v>
      </c>
      <c r="CT72" s="9">
        <v>9.51</v>
      </c>
      <c r="CU72" s="9">
        <v>7.2850000000000001</v>
      </c>
      <c r="CV72" s="9">
        <v>2.2250000000000001</v>
      </c>
      <c r="CW72" s="9">
        <v>21.042999999999999</v>
      </c>
      <c r="CX72" s="9">
        <v>9.2230000000000008</v>
      </c>
      <c r="CY72" s="9">
        <v>11.82</v>
      </c>
      <c r="CZ72" s="9">
        <v>19.373999999999999</v>
      </c>
      <c r="DA72" s="9">
        <v>9.2449999999999992</v>
      </c>
      <c r="DB72" s="9">
        <v>10.129</v>
      </c>
    </row>
    <row r="73" spans="1:106">
      <c r="A73" s="10">
        <v>43709</v>
      </c>
      <c r="B73" s="9">
        <v>11.218999999999999</v>
      </c>
      <c r="C73" s="9">
        <v>7.7590000000000003</v>
      </c>
      <c r="D73" s="9">
        <v>3.4590000000000001</v>
      </c>
      <c r="E73" s="9">
        <v>29.864999999999998</v>
      </c>
      <c r="F73" s="9">
        <v>11.753</v>
      </c>
      <c r="G73" s="9">
        <v>18.111999999999998</v>
      </c>
      <c r="H73" s="9">
        <v>12.632999999999999</v>
      </c>
      <c r="I73" s="9">
        <v>9.0579999999999998</v>
      </c>
      <c r="J73" s="9">
        <v>3.5750000000000002</v>
      </c>
      <c r="K73" s="9">
        <v>32.795000000000002</v>
      </c>
      <c r="L73" s="9">
        <v>13.147</v>
      </c>
      <c r="M73" s="9">
        <v>19.648</v>
      </c>
      <c r="N73" s="9">
        <v>31.445</v>
      </c>
      <c r="O73" s="9">
        <v>13.118</v>
      </c>
      <c r="P73" s="9">
        <v>18.327000000000002</v>
      </c>
      <c r="Q73" s="9">
        <v>133.36500000000001</v>
      </c>
      <c r="R73" s="9">
        <v>69.039000000000001</v>
      </c>
      <c r="S73" s="9">
        <v>64.325999999999993</v>
      </c>
      <c r="T73" s="9">
        <v>103.376</v>
      </c>
      <c r="U73" s="9">
        <v>58.164999999999999</v>
      </c>
      <c r="V73" s="9">
        <v>45.21</v>
      </c>
      <c r="W73" s="9">
        <v>29.99</v>
      </c>
      <c r="X73" s="9">
        <v>10.874000000000001</v>
      </c>
      <c r="Y73" s="9">
        <v>19.116</v>
      </c>
      <c r="Z73" s="9">
        <v>17.274999999999999</v>
      </c>
      <c r="AA73" s="9">
        <v>9.8680000000000003</v>
      </c>
      <c r="AB73" s="9">
        <v>7.4080000000000004</v>
      </c>
      <c r="AC73" s="9">
        <v>1.6120000000000001</v>
      </c>
      <c r="AD73" s="9">
        <v>1.1399999999999999</v>
      </c>
      <c r="AE73" s="9">
        <v>0.47199999999999998</v>
      </c>
      <c r="AF73" s="9">
        <v>1.06</v>
      </c>
      <c r="AG73" s="9">
        <v>0.91</v>
      </c>
      <c r="AH73" s="9">
        <v>0.15</v>
      </c>
      <c r="AI73" s="9">
        <v>0.41899999999999998</v>
      </c>
      <c r="AJ73" s="9">
        <v>0.41899999999999998</v>
      </c>
      <c r="AK73" s="9">
        <v>0</v>
      </c>
      <c r="AL73" s="9">
        <v>0.64100000000000001</v>
      </c>
      <c r="AM73" s="9">
        <v>0.49099999999999999</v>
      </c>
      <c r="AN73" s="9">
        <v>0.15</v>
      </c>
      <c r="AO73" s="9">
        <v>0.55200000000000005</v>
      </c>
      <c r="AP73" s="9">
        <v>0.23</v>
      </c>
      <c r="AQ73" s="9">
        <v>0.32200000000000001</v>
      </c>
      <c r="AR73" s="9">
        <v>16.149000000000001</v>
      </c>
      <c r="AS73" s="9">
        <v>8.9540000000000006</v>
      </c>
      <c r="AT73" s="9">
        <v>7.1950000000000003</v>
      </c>
      <c r="AU73" s="9">
        <v>8.7439999999999998</v>
      </c>
      <c r="AV73" s="9">
        <v>6.0940000000000003</v>
      </c>
      <c r="AW73" s="9">
        <v>2.65</v>
      </c>
      <c r="AX73" s="9">
        <v>7.4050000000000002</v>
      </c>
      <c r="AY73" s="9">
        <v>2.86</v>
      </c>
      <c r="AZ73" s="9">
        <v>4.5449999999999999</v>
      </c>
      <c r="BA73" s="9">
        <v>9.5779999999999994</v>
      </c>
      <c r="BB73" s="9">
        <v>6.7779999999999996</v>
      </c>
      <c r="BC73" s="9">
        <v>2.8</v>
      </c>
      <c r="BD73" s="9">
        <v>7.6970000000000001</v>
      </c>
      <c r="BE73" s="9">
        <v>3.09</v>
      </c>
      <c r="BF73" s="9">
        <v>4.6070000000000002</v>
      </c>
      <c r="BG73" s="9">
        <v>7.8239999999999998</v>
      </c>
      <c r="BH73" s="9">
        <v>3.2789999999999999</v>
      </c>
      <c r="BI73" s="9">
        <v>4.5449999999999999</v>
      </c>
      <c r="BJ73" s="9">
        <v>247.321</v>
      </c>
      <c r="BK73" s="9">
        <v>127.021</v>
      </c>
      <c r="BL73" s="9">
        <v>120.3</v>
      </c>
      <c r="BM73" s="9">
        <v>175.81700000000001</v>
      </c>
      <c r="BN73" s="9">
        <v>101.947</v>
      </c>
      <c r="BO73" s="9">
        <v>73.87</v>
      </c>
      <c r="BP73" s="9">
        <v>71.504000000000005</v>
      </c>
      <c r="BQ73" s="9">
        <v>25.074000000000002</v>
      </c>
      <c r="BR73" s="9">
        <v>46.43</v>
      </c>
      <c r="BS73" s="9">
        <v>27.067</v>
      </c>
      <c r="BT73" s="9">
        <v>12.569000000000001</v>
      </c>
      <c r="BU73" s="9">
        <v>14.499000000000001</v>
      </c>
      <c r="BV73" s="9">
        <v>6.5510000000000002</v>
      </c>
      <c r="BW73" s="9">
        <v>2.7210000000000001</v>
      </c>
      <c r="BX73" s="9">
        <v>3.83</v>
      </c>
      <c r="BY73" s="9">
        <v>2.41</v>
      </c>
      <c r="BZ73" s="9">
        <v>1.5680000000000001</v>
      </c>
      <c r="CA73" s="9">
        <v>0.84199999999999997</v>
      </c>
      <c r="CB73" s="9">
        <v>1.244</v>
      </c>
      <c r="CC73" s="9">
        <v>0.628</v>
      </c>
      <c r="CD73" s="9">
        <v>0.61699999999999999</v>
      </c>
      <c r="CE73" s="9">
        <v>1.1659999999999999</v>
      </c>
      <c r="CF73" s="9">
        <v>0.94</v>
      </c>
      <c r="CG73" s="9">
        <v>0.22600000000000001</v>
      </c>
      <c r="CH73" s="9">
        <v>4.141</v>
      </c>
      <c r="CI73" s="9">
        <v>1.153</v>
      </c>
      <c r="CJ73" s="9">
        <v>2.988</v>
      </c>
      <c r="CK73" s="9">
        <v>22.631</v>
      </c>
      <c r="CL73" s="9">
        <v>11.179</v>
      </c>
      <c r="CM73" s="9">
        <v>11.452</v>
      </c>
      <c r="CN73" s="9">
        <v>10.597</v>
      </c>
      <c r="CO73" s="9">
        <v>6.93</v>
      </c>
      <c r="CP73" s="9">
        <v>3.6669999999999998</v>
      </c>
      <c r="CQ73" s="9">
        <v>12.034000000000001</v>
      </c>
      <c r="CR73" s="9">
        <v>4.2489999999999997</v>
      </c>
      <c r="CS73" s="9">
        <v>7.7850000000000001</v>
      </c>
      <c r="CT73" s="9">
        <v>11.904</v>
      </c>
      <c r="CU73" s="9">
        <v>7.7850000000000001</v>
      </c>
      <c r="CV73" s="9">
        <v>4.1180000000000003</v>
      </c>
      <c r="CW73" s="9">
        <v>15.164</v>
      </c>
      <c r="CX73" s="9">
        <v>4.7830000000000004</v>
      </c>
      <c r="CY73" s="9">
        <v>10.38</v>
      </c>
      <c r="CZ73" s="9">
        <v>13.278</v>
      </c>
      <c r="DA73" s="9">
        <v>4.8769999999999998</v>
      </c>
      <c r="DB73" s="9">
        <v>8.4009999999999998</v>
      </c>
    </row>
    <row r="74" spans="1:106">
      <c r="A74" s="10">
        <v>43739</v>
      </c>
      <c r="B74" s="9">
        <v>10.871</v>
      </c>
      <c r="C74" s="9">
        <v>7.1760000000000002</v>
      </c>
      <c r="D74" s="9">
        <v>3.6960000000000002</v>
      </c>
      <c r="E74" s="9">
        <v>29.962</v>
      </c>
      <c r="F74" s="9">
        <v>11.202999999999999</v>
      </c>
      <c r="G74" s="9">
        <v>18.759</v>
      </c>
      <c r="H74" s="9">
        <v>12.759</v>
      </c>
      <c r="I74" s="9">
        <v>9.0630000000000006</v>
      </c>
      <c r="J74" s="9">
        <v>3.6960000000000002</v>
      </c>
      <c r="K74" s="9">
        <v>31.702999999999999</v>
      </c>
      <c r="L74" s="9">
        <v>12.082000000000001</v>
      </c>
      <c r="M74" s="9">
        <v>19.620999999999999</v>
      </c>
      <c r="N74" s="9">
        <v>31.347999999999999</v>
      </c>
      <c r="O74" s="9">
        <v>12.59</v>
      </c>
      <c r="P74" s="9">
        <v>18.759</v>
      </c>
      <c r="Q74" s="9">
        <v>133.24199999999999</v>
      </c>
      <c r="R74" s="9">
        <v>67.935000000000002</v>
      </c>
      <c r="S74" s="9">
        <v>65.307000000000002</v>
      </c>
      <c r="T74" s="9">
        <v>101.58799999999999</v>
      </c>
      <c r="U74" s="9">
        <v>57.073999999999998</v>
      </c>
      <c r="V74" s="9">
        <v>44.514000000000003</v>
      </c>
      <c r="W74" s="9">
        <v>31.654</v>
      </c>
      <c r="X74" s="9">
        <v>10.861000000000001</v>
      </c>
      <c r="Y74" s="9">
        <v>20.792000000000002</v>
      </c>
      <c r="Z74" s="9">
        <v>16.696999999999999</v>
      </c>
      <c r="AA74" s="9">
        <v>9.0069999999999997</v>
      </c>
      <c r="AB74" s="9">
        <v>7.6909999999999998</v>
      </c>
      <c r="AC74" s="9">
        <v>1.399</v>
      </c>
      <c r="AD74" s="9">
        <v>0.80700000000000005</v>
      </c>
      <c r="AE74" s="9">
        <v>0.59299999999999997</v>
      </c>
      <c r="AF74" s="9">
        <v>0.94499999999999995</v>
      </c>
      <c r="AG74" s="9">
        <v>0.54800000000000004</v>
      </c>
      <c r="AH74" s="9">
        <v>0.39700000000000002</v>
      </c>
      <c r="AI74" s="9">
        <v>0.50900000000000001</v>
      </c>
      <c r="AJ74" s="9">
        <v>0.29199999999999998</v>
      </c>
      <c r="AK74" s="9">
        <v>0.217</v>
      </c>
      <c r="AL74" s="9">
        <v>0.435</v>
      </c>
      <c r="AM74" s="9">
        <v>0.25600000000000001</v>
      </c>
      <c r="AN74" s="9">
        <v>0.17899999999999999</v>
      </c>
      <c r="AO74" s="9">
        <v>0.45500000000000002</v>
      </c>
      <c r="AP74" s="9">
        <v>0.25900000000000001</v>
      </c>
      <c r="AQ74" s="9">
        <v>0.19600000000000001</v>
      </c>
      <c r="AR74" s="9">
        <v>15.632999999999999</v>
      </c>
      <c r="AS74" s="9">
        <v>8.42</v>
      </c>
      <c r="AT74" s="9">
        <v>7.2119999999999997</v>
      </c>
      <c r="AU74" s="9">
        <v>8.077</v>
      </c>
      <c r="AV74" s="9">
        <v>5.6959999999999997</v>
      </c>
      <c r="AW74" s="9">
        <v>2.3820000000000001</v>
      </c>
      <c r="AX74" s="9">
        <v>7.5549999999999997</v>
      </c>
      <c r="AY74" s="9">
        <v>2.7240000000000002</v>
      </c>
      <c r="AZ74" s="9">
        <v>4.8310000000000004</v>
      </c>
      <c r="BA74" s="9">
        <v>8.8019999999999996</v>
      </c>
      <c r="BB74" s="9">
        <v>6.024</v>
      </c>
      <c r="BC74" s="9">
        <v>2.778</v>
      </c>
      <c r="BD74" s="9">
        <v>7.8959999999999999</v>
      </c>
      <c r="BE74" s="9">
        <v>2.9830000000000001</v>
      </c>
      <c r="BF74" s="9">
        <v>4.9130000000000003</v>
      </c>
      <c r="BG74" s="9">
        <v>8.0649999999999995</v>
      </c>
      <c r="BH74" s="9">
        <v>3.016</v>
      </c>
      <c r="BI74" s="9">
        <v>5.048</v>
      </c>
      <c r="BJ74" s="9">
        <v>243.53800000000001</v>
      </c>
      <c r="BK74" s="9">
        <v>125.051</v>
      </c>
      <c r="BL74" s="9">
        <v>118.48699999999999</v>
      </c>
      <c r="BM74" s="9">
        <v>170.72300000000001</v>
      </c>
      <c r="BN74" s="9">
        <v>97.552999999999997</v>
      </c>
      <c r="BO74" s="9">
        <v>73.17</v>
      </c>
      <c r="BP74" s="9">
        <v>72.814999999999998</v>
      </c>
      <c r="BQ74" s="9">
        <v>27.498000000000001</v>
      </c>
      <c r="BR74" s="9">
        <v>45.316000000000003</v>
      </c>
      <c r="BS74" s="9">
        <v>22.501999999999999</v>
      </c>
      <c r="BT74" s="9">
        <v>11.831</v>
      </c>
      <c r="BU74" s="9">
        <v>10.672000000000001</v>
      </c>
      <c r="BV74" s="9">
        <v>3.82</v>
      </c>
      <c r="BW74" s="9">
        <v>2.5449999999999999</v>
      </c>
      <c r="BX74" s="9">
        <v>1.274</v>
      </c>
      <c r="BY74" s="9">
        <v>1.41</v>
      </c>
      <c r="BZ74" s="9">
        <v>1.21</v>
      </c>
      <c r="CA74" s="9">
        <v>0.2</v>
      </c>
      <c r="CB74" s="9">
        <v>1.41</v>
      </c>
      <c r="CC74" s="9">
        <v>1.21</v>
      </c>
      <c r="CD74" s="9">
        <v>0.2</v>
      </c>
      <c r="CE74" s="9">
        <v>0</v>
      </c>
      <c r="CF74" s="9">
        <v>0</v>
      </c>
      <c r="CG74" s="9">
        <v>0</v>
      </c>
      <c r="CH74" s="9">
        <v>2.41</v>
      </c>
      <c r="CI74" s="9">
        <v>1.335</v>
      </c>
      <c r="CJ74" s="9">
        <v>1.075</v>
      </c>
      <c r="CK74" s="9">
        <v>20.327000000000002</v>
      </c>
      <c r="CL74" s="9">
        <v>10.077999999999999</v>
      </c>
      <c r="CM74" s="9">
        <v>10.25</v>
      </c>
      <c r="CN74" s="9">
        <v>8.7539999999999996</v>
      </c>
      <c r="CO74" s="9">
        <v>5.0330000000000004</v>
      </c>
      <c r="CP74" s="9">
        <v>3.7210000000000001</v>
      </c>
      <c r="CQ74" s="9">
        <v>11.573</v>
      </c>
      <c r="CR74" s="9">
        <v>5.0439999999999996</v>
      </c>
      <c r="CS74" s="9">
        <v>6.5289999999999999</v>
      </c>
      <c r="CT74" s="9">
        <v>9.9649999999999999</v>
      </c>
      <c r="CU74" s="9">
        <v>6.2430000000000003</v>
      </c>
      <c r="CV74" s="9">
        <v>3.7210000000000001</v>
      </c>
      <c r="CW74" s="9">
        <v>12.538</v>
      </c>
      <c r="CX74" s="9">
        <v>5.5869999999999997</v>
      </c>
      <c r="CY74" s="9">
        <v>6.95</v>
      </c>
      <c r="CZ74" s="9">
        <v>12.983000000000001</v>
      </c>
      <c r="DA74" s="9">
        <v>6.2549999999999999</v>
      </c>
      <c r="DB74" s="9">
        <v>6.7279999999999998</v>
      </c>
    </row>
    <row r="75" spans="1:106">
      <c r="A75" s="10">
        <v>43770</v>
      </c>
      <c r="B75" s="9">
        <v>12.441000000000001</v>
      </c>
      <c r="C75" s="9">
        <v>8.718</v>
      </c>
      <c r="D75" s="9">
        <v>3.7229999999999999</v>
      </c>
      <c r="E75" s="9">
        <v>29.408999999999999</v>
      </c>
      <c r="F75" s="9">
        <v>11.577999999999999</v>
      </c>
      <c r="G75" s="9">
        <v>17.831</v>
      </c>
      <c r="H75" s="9">
        <v>14.407</v>
      </c>
      <c r="I75" s="9">
        <v>10.355</v>
      </c>
      <c r="J75" s="9">
        <v>4.0519999999999996</v>
      </c>
      <c r="K75" s="9">
        <v>31.335999999999999</v>
      </c>
      <c r="L75" s="9">
        <v>12.242000000000001</v>
      </c>
      <c r="M75" s="9">
        <v>19.093</v>
      </c>
      <c r="N75" s="9">
        <v>31.148</v>
      </c>
      <c r="O75" s="9">
        <v>12.849</v>
      </c>
      <c r="P75" s="9">
        <v>18.3</v>
      </c>
      <c r="Q75" s="9">
        <v>135.90799999999999</v>
      </c>
      <c r="R75" s="9">
        <v>70.835999999999999</v>
      </c>
      <c r="S75" s="9">
        <v>65.072000000000003</v>
      </c>
      <c r="T75" s="9">
        <v>106.05</v>
      </c>
      <c r="U75" s="9">
        <v>60.143999999999998</v>
      </c>
      <c r="V75" s="9">
        <v>45.906999999999996</v>
      </c>
      <c r="W75" s="9">
        <v>29.858000000000001</v>
      </c>
      <c r="X75" s="9">
        <v>10.693</v>
      </c>
      <c r="Y75" s="9">
        <v>19.164999999999999</v>
      </c>
      <c r="Z75" s="9">
        <v>15.023999999999999</v>
      </c>
      <c r="AA75" s="9">
        <v>8.8179999999999996</v>
      </c>
      <c r="AB75" s="9">
        <v>6.2060000000000004</v>
      </c>
      <c r="AC75" s="9">
        <v>1.6080000000000001</v>
      </c>
      <c r="AD75" s="9">
        <v>0.84</v>
      </c>
      <c r="AE75" s="9">
        <v>0.76800000000000002</v>
      </c>
      <c r="AF75" s="9">
        <v>0.63600000000000001</v>
      </c>
      <c r="AG75" s="9">
        <v>0.57399999999999995</v>
      </c>
      <c r="AH75" s="9">
        <v>6.2E-2</v>
      </c>
      <c r="AI75" s="9">
        <v>0.34599999999999997</v>
      </c>
      <c r="AJ75" s="9">
        <v>0.34599999999999997</v>
      </c>
      <c r="AK75" s="9">
        <v>0</v>
      </c>
      <c r="AL75" s="9">
        <v>0.28999999999999998</v>
      </c>
      <c r="AM75" s="9">
        <v>0.22800000000000001</v>
      </c>
      <c r="AN75" s="9">
        <v>6.2E-2</v>
      </c>
      <c r="AO75" s="9">
        <v>0.97199999999999998</v>
      </c>
      <c r="AP75" s="9">
        <v>0.26600000000000001</v>
      </c>
      <c r="AQ75" s="9">
        <v>0.70599999999999996</v>
      </c>
      <c r="AR75" s="9">
        <v>14.276999999999999</v>
      </c>
      <c r="AS75" s="9">
        <v>8.4659999999999993</v>
      </c>
      <c r="AT75" s="9">
        <v>5.8109999999999999</v>
      </c>
      <c r="AU75" s="9">
        <v>7.0330000000000004</v>
      </c>
      <c r="AV75" s="9">
        <v>5.7549999999999999</v>
      </c>
      <c r="AW75" s="9">
        <v>1.278</v>
      </c>
      <c r="AX75" s="9">
        <v>7.2439999999999998</v>
      </c>
      <c r="AY75" s="9">
        <v>2.7109999999999999</v>
      </c>
      <c r="AZ75" s="9">
        <v>4.5330000000000004</v>
      </c>
      <c r="BA75" s="9">
        <v>7.4480000000000004</v>
      </c>
      <c r="BB75" s="9">
        <v>6.1070000000000002</v>
      </c>
      <c r="BC75" s="9">
        <v>1.34</v>
      </c>
      <c r="BD75" s="9">
        <v>7.577</v>
      </c>
      <c r="BE75" s="9">
        <v>2.7109999999999999</v>
      </c>
      <c r="BF75" s="9">
        <v>4.8659999999999997</v>
      </c>
      <c r="BG75" s="9">
        <v>7.59</v>
      </c>
      <c r="BH75" s="9">
        <v>3.0569999999999999</v>
      </c>
      <c r="BI75" s="9">
        <v>4.5330000000000004</v>
      </c>
      <c r="BJ75" s="9">
        <v>249.69300000000001</v>
      </c>
      <c r="BK75" s="9">
        <v>127.754</v>
      </c>
      <c r="BL75" s="9">
        <v>121.93899999999999</v>
      </c>
      <c r="BM75" s="9">
        <v>174.5</v>
      </c>
      <c r="BN75" s="9">
        <v>100.477</v>
      </c>
      <c r="BO75" s="9">
        <v>74.022999999999996</v>
      </c>
      <c r="BP75" s="9">
        <v>75.194000000000003</v>
      </c>
      <c r="BQ75" s="9">
        <v>27.277000000000001</v>
      </c>
      <c r="BR75" s="9">
        <v>47.915999999999997</v>
      </c>
      <c r="BS75" s="9">
        <v>29.96</v>
      </c>
      <c r="BT75" s="9">
        <v>14.958</v>
      </c>
      <c r="BU75" s="9">
        <v>15.002000000000001</v>
      </c>
      <c r="BV75" s="9">
        <v>5.9619999999999997</v>
      </c>
      <c r="BW75" s="9">
        <v>3.2869999999999999</v>
      </c>
      <c r="BX75" s="9">
        <v>2.6749999999999998</v>
      </c>
      <c r="BY75" s="9">
        <v>1.0920000000000001</v>
      </c>
      <c r="BZ75" s="9">
        <v>0.89100000000000001</v>
      </c>
      <c r="CA75" s="9">
        <v>0.20100000000000001</v>
      </c>
      <c r="CB75" s="9">
        <v>0.20100000000000001</v>
      </c>
      <c r="CC75" s="9">
        <v>0</v>
      </c>
      <c r="CD75" s="9">
        <v>0.20100000000000001</v>
      </c>
      <c r="CE75" s="9">
        <v>0.89100000000000001</v>
      </c>
      <c r="CF75" s="9">
        <v>0.89100000000000001</v>
      </c>
      <c r="CG75" s="9">
        <v>0</v>
      </c>
      <c r="CH75" s="9">
        <v>4.87</v>
      </c>
      <c r="CI75" s="9">
        <v>2.3959999999999999</v>
      </c>
      <c r="CJ75" s="9">
        <v>2.4740000000000002</v>
      </c>
      <c r="CK75" s="9">
        <v>26.454000000000001</v>
      </c>
      <c r="CL75" s="9">
        <v>12.516999999999999</v>
      </c>
      <c r="CM75" s="9">
        <v>13.936999999999999</v>
      </c>
      <c r="CN75" s="9">
        <v>9.3979999999999997</v>
      </c>
      <c r="CO75" s="9">
        <v>6.4669999999999996</v>
      </c>
      <c r="CP75" s="9">
        <v>2.93</v>
      </c>
      <c r="CQ75" s="9">
        <v>17.056000000000001</v>
      </c>
      <c r="CR75" s="9">
        <v>6.0490000000000004</v>
      </c>
      <c r="CS75" s="9">
        <v>11.007</v>
      </c>
      <c r="CT75" s="9">
        <v>10.08</v>
      </c>
      <c r="CU75" s="9">
        <v>7.15</v>
      </c>
      <c r="CV75" s="9">
        <v>2.93</v>
      </c>
      <c r="CW75" s="9">
        <v>19.88</v>
      </c>
      <c r="CX75" s="9">
        <v>7.8090000000000002</v>
      </c>
      <c r="CY75" s="9">
        <v>12.071999999999999</v>
      </c>
      <c r="CZ75" s="9">
        <v>17.257999999999999</v>
      </c>
      <c r="DA75" s="9">
        <v>6.0490000000000004</v>
      </c>
      <c r="DB75" s="9">
        <v>11.208</v>
      </c>
    </row>
    <row r="76" spans="1:106">
      <c r="A76" s="10">
        <v>43800</v>
      </c>
      <c r="B76" s="9">
        <v>10.189</v>
      </c>
      <c r="C76" s="9">
        <v>6.4749999999999996</v>
      </c>
      <c r="D76" s="9">
        <v>3.714</v>
      </c>
      <c r="E76" s="9">
        <v>31.922000000000001</v>
      </c>
      <c r="F76" s="9">
        <v>13.943</v>
      </c>
      <c r="G76" s="9">
        <v>17.98</v>
      </c>
      <c r="H76" s="9">
        <v>11.473000000000001</v>
      </c>
      <c r="I76" s="9">
        <v>7.3109999999999999</v>
      </c>
      <c r="J76" s="9">
        <v>4.1619999999999999</v>
      </c>
      <c r="K76" s="9">
        <v>34.249000000000002</v>
      </c>
      <c r="L76" s="9">
        <v>14.97</v>
      </c>
      <c r="M76" s="9">
        <v>19.277999999999999</v>
      </c>
      <c r="N76" s="9">
        <v>32.981999999999999</v>
      </c>
      <c r="O76" s="9">
        <v>14.566000000000001</v>
      </c>
      <c r="P76" s="9">
        <v>18.414999999999999</v>
      </c>
      <c r="Q76" s="9">
        <v>137.56399999999999</v>
      </c>
      <c r="R76" s="9">
        <v>71.864999999999995</v>
      </c>
      <c r="S76" s="9">
        <v>65.698999999999998</v>
      </c>
      <c r="T76" s="9">
        <v>107.89700000000001</v>
      </c>
      <c r="U76" s="9">
        <v>60.298000000000002</v>
      </c>
      <c r="V76" s="9">
        <v>47.6</v>
      </c>
      <c r="W76" s="9">
        <v>29.666</v>
      </c>
      <c r="X76" s="9">
        <v>11.567</v>
      </c>
      <c r="Y76" s="9">
        <v>18.099</v>
      </c>
      <c r="Z76" s="9">
        <v>16.052</v>
      </c>
      <c r="AA76" s="9">
        <v>8.8010000000000002</v>
      </c>
      <c r="AB76" s="9">
        <v>7.2510000000000003</v>
      </c>
      <c r="AC76" s="9">
        <v>1.988</v>
      </c>
      <c r="AD76" s="9">
        <v>1.03</v>
      </c>
      <c r="AE76" s="9">
        <v>0.95799999999999996</v>
      </c>
      <c r="AF76" s="9">
        <v>0.70499999999999996</v>
      </c>
      <c r="AG76" s="9">
        <v>0.40400000000000003</v>
      </c>
      <c r="AH76" s="9">
        <v>0.30099999999999999</v>
      </c>
      <c r="AI76" s="9">
        <v>0.40699999999999997</v>
      </c>
      <c r="AJ76" s="9">
        <v>0.27500000000000002</v>
      </c>
      <c r="AK76" s="9">
        <v>0.13100000000000001</v>
      </c>
      <c r="AL76" s="9">
        <v>0.29899999999999999</v>
      </c>
      <c r="AM76" s="9">
        <v>0.129</v>
      </c>
      <c r="AN76" s="9">
        <v>0.17</v>
      </c>
      <c r="AO76" s="9">
        <v>1.282</v>
      </c>
      <c r="AP76" s="9">
        <v>0.626</v>
      </c>
      <c r="AQ76" s="9">
        <v>0.65700000000000003</v>
      </c>
      <c r="AR76" s="9">
        <v>14.840999999999999</v>
      </c>
      <c r="AS76" s="9">
        <v>7.9630000000000001</v>
      </c>
      <c r="AT76" s="9">
        <v>6.8780000000000001</v>
      </c>
      <c r="AU76" s="9">
        <v>6.65</v>
      </c>
      <c r="AV76" s="9">
        <v>5.0270000000000001</v>
      </c>
      <c r="AW76" s="9">
        <v>1.623</v>
      </c>
      <c r="AX76" s="9">
        <v>8.1910000000000007</v>
      </c>
      <c r="AY76" s="9">
        <v>2.9369999999999998</v>
      </c>
      <c r="AZ76" s="9">
        <v>5.2549999999999999</v>
      </c>
      <c r="BA76" s="9">
        <v>7.1369999999999996</v>
      </c>
      <c r="BB76" s="9">
        <v>5.3019999999999996</v>
      </c>
      <c r="BC76" s="9">
        <v>1.835</v>
      </c>
      <c r="BD76" s="9">
        <v>8.9149999999999991</v>
      </c>
      <c r="BE76" s="9">
        <v>3.4990000000000001</v>
      </c>
      <c r="BF76" s="9">
        <v>5.4160000000000004</v>
      </c>
      <c r="BG76" s="9">
        <v>8.5980000000000008</v>
      </c>
      <c r="BH76" s="9">
        <v>3.2120000000000002</v>
      </c>
      <c r="BI76" s="9">
        <v>5.3860000000000001</v>
      </c>
      <c r="BJ76" s="9">
        <v>247.86099999999999</v>
      </c>
      <c r="BK76" s="9">
        <v>126.41</v>
      </c>
      <c r="BL76" s="9">
        <v>121.45099999999999</v>
      </c>
      <c r="BM76" s="9">
        <v>175.69200000000001</v>
      </c>
      <c r="BN76" s="9">
        <v>101.18</v>
      </c>
      <c r="BO76" s="9">
        <v>74.512</v>
      </c>
      <c r="BP76" s="9">
        <v>72.168999999999997</v>
      </c>
      <c r="BQ76" s="9">
        <v>25.23</v>
      </c>
      <c r="BR76" s="9">
        <v>46.938000000000002</v>
      </c>
      <c r="BS76" s="9">
        <v>25.292999999999999</v>
      </c>
      <c r="BT76" s="9">
        <v>12.221</v>
      </c>
      <c r="BU76" s="9">
        <v>13.071999999999999</v>
      </c>
      <c r="BV76" s="9">
        <v>4.9550000000000001</v>
      </c>
      <c r="BW76" s="9">
        <v>2.4510000000000001</v>
      </c>
      <c r="BX76" s="9">
        <v>2.504</v>
      </c>
      <c r="BY76" s="9">
        <v>1.619</v>
      </c>
      <c r="BZ76" s="9">
        <v>1.2470000000000001</v>
      </c>
      <c r="CA76" s="9">
        <v>0.372</v>
      </c>
      <c r="CB76" s="9">
        <v>0.52900000000000003</v>
      </c>
      <c r="CC76" s="9">
        <v>0.32700000000000001</v>
      </c>
      <c r="CD76" s="9">
        <v>0.20200000000000001</v>
      </c>
      <c r="CE76" s="9">
        <v>1.0900000000000001</v>
      </c>
      <c r="CF76" s="9">
        <v>0.92</v>
      </c>
      <c r="CG76" s="9">
        <v>0.17</v>
      </c>
      <c r="CH76" s="9">
        <v>3.3359999999999999</v>
      </c>
      <c r="CI76" s="9">
        <v>1.204</v>
      </c>
      <c r="CJ76" s="9">
        <v>2.1320000000000001</v>
      </c>
      <c r="CK76" s="9">
        <v>22.597000000000001</v>
      </c>
      <c r="CL76" s="9">
        <v>10.871</v>
      </c>
      <c r="CM76" s="9">
        <v>11.726000000000001</v>
      </c>
      <c r="CN76" s="9">
        <v>7.5209999999999999</v>
      </c>
      <c r="CO76" s="9">
        <v>5.4219999999999997</v>
      </c>
      <c r="CP76" s="9">
        <v>2.0979999999999999</v>
      </c>
      <c r="CQ76" s="9">
        <v>15.077</v>
      </c>
      <c r="CR76" s="9">
        <v>5.4489999999999998</v>
      </c>
      <c r="CS76" s="9">
        <v>9.6280000000000001</v>
      </c>
      <c r="CT76" s="9">
        <v>8.6110000000000007</v>
      </c>
      <c r="CU76" s="9">
        <v>6.3419999999999996</v>
      </c>
      <c r="CV76" s="9">
        <v>2.2690000000000001</v>
      </c>
      <c r="CW76" s="9">
        <v>16.681999999999999</v>
      </c>
      <c r="CX76" s="9">
        <v>5.8780000000000001</v>
      </c>
      <c r="CY76" s="9">
        <v>10.804</v>
      </c>
      <c r="CZ76" s="9">
        <v>15.606</v>
      </c>
      <c r="DA76" s="9">
        <v>5.7759999999999998</v>
      </c>
      <c r="DB76" s="9">
        <v>9.83</v>
      </c>
    </row>
    <row r="77" spans="1:106">
      <c r="A77" s="10">
        <v>43831</v>
      </c>
      <c r="B77" s="9">
        <v>11.51</v>
      </c>
      <c r="C77" s="9">
        <v>7.8520000000000003</v>
      </c>
      <c r="D77" s="9">
        <v>3.6579999999999999</v>
      </c>
      <c r="E77" s="9">
        <v>30.335000000000001</v>
      </c>
      <c r="F77" s="9">
        <v>12.537000000000001</v>
      </c>
      <c r="G77" s="9">
        <v>17.798999999999999</v>
      </c>
      <c r="H77" s="9">
        <v>12.715</v>
      </c>
      <c r="I77" s="9">
        <v>8.7249999999999996</v>
      </c>
      <c r="J77" s="9">
        <v>3.99</v>
      </c>
      <c r="K77" s="9">
        <v>32.886000000000003</v>
      </c>
      <c r="L77" s="9">
        <v>13.333</v>
      </c>
      <c r="M77" s="9">
        <v>19.553999999999998</v>
      </c>
      <c r="N77" s="9">
        <v>31.181999999999999</v>
      </c>
      <c r="O77" s="9">
        <v>13.148</v>
      </c>
      <c r="P77" s="9">
        <v>18.033999999999999</v>
      </c>
      <c r="Q77" s="9">
        <v>132.762</v>
      </c>
      <c r="R77" s="9">
        <v>70.099000000000004</v>
      </c>
      <c r="S77" s="9">
        <v>62.661999999999999</v>
      </c>
      <c r="T77" s="9">
        <v>104.959</v>
      </c>
      <c r="U77" s="9">
        <v>59.478000000000002</v>
      </c>
      <c r="V77" s="9">
        <v>45.481000000000002</v>
      </c>
      <c r="W77" s="9">
        <v>27.803000000000001</v>
      </c>
      <c r="X77" s="9">
        <v>10.621</v>
      </c>
      <c r="Y77" s="9">
        <v>17.181000000000001</v>
      </c>
      <c r="Z77" s="9">
        <v>17.876000000000001</v>
      </c>
      <c r="AA77" s="9">
        <v>11.265000000000001</v>
      </c>
      <c r="AB77" s="9">
        <v>6.6109999999999998</v>
      </c>
      <c r="AC77" s="9">
        <v>2.5680000000000001</v>
      </c>
      <c r="AD77" s="9">
        <v>1.456</v>
      </c>
      <c r="AE77" s="9">
        <v>1.1120000000000001</v>
      </c>
      <c r="AF77" s="9">
        <v>1.111</v>
      </c>
      <c r="AG77" s="9">
        <v>0.95</v>
      </c>
      <c r="AH77" s="9">
        <v>0.161</v>
      </c>
      <c r="AI77" s="9">
        <v>1.0209999999999999</v>
      </c>
      <c r="AJ77" s="9">
        <v>0.86</v>
      </c>
      <c r="AK77" s="9">
        <v>0.161</v>
      </c>
      <c r="AL77" s="9">
        <v>0.09</v>
      </c>
      <c r="AM77" s="9">
        <v>0.09</v>
      </c>
      <c r="AN77" s="9">
        <v>0</v>
      </c>
      <c r="AO77" s="9">
        <v>1.458</v>
      </c>
      <c r="AP77" s="9">
        <v>0.50600000000000001</v>
      </c>
      <c r="AQ77" s="9">
        <v>0.95099999999999996</v>
      </c>
      <c r="AR77" s="9">
        <v>16.04</v>
      </c>
      <c r="AS77" s="9">
        <v>10.295999999999999</v>
      </c>
      <c r="AT77" s="9">
        <v>5.7439999999999998</v>
      </c>
      <c r="AU77" s="9">
        <v>9.0419999999999998</v>
      </c>
      <c r="AV77" s="9">
        <v>7.1150000000000002</v>
      </c>
      <c r="AW77" s="9">
        <v>1.9259999999999999</v>
      </c>
      <c r="AX77" s="9">
        <v>6.9989999999999997</v>
      </c>
      <c r="AY77" s="9">
        <v>3.181</v>
      </c>
      <c r="AZ77" s="9">
        <v>3.8180000000000001</v>
      </c>
      <c r="BA77" s="9">
        <v>9.9969999999999999</v>
      </c>
      <c r="BB77" s="9">
        <v>7.91</v>
      </c>
      <c r="BC77" s="9">
        <v>2.0870000000000002</v>
      </c>
      <c r="BD77" s="9">
        <v>7.8789999999999996</v>
      </c>
      <c r="BE77" s="9">
        <v>3.355</v>
      </c>
      <c r="BF77" s="9">
        <v>4.524</v>
      </c>
      <c r="BG77" s="9">
        <v>8.02</v>
      </c>
      <c r="BH77" s="9">
        <v>4.0410000000000004</v>
      </c>
      <c r="BI77" s="9">
        <v>3.9790000000000001</v>
      </c>
      <c r="BJ77" s="9">
        <v>245.589</v>
      </c>
      <c r="BK77" s="9">
        <v>126.93300000000001</v>
      </c>
      <c r="BL77" s="9">
        <v>118.65600000000001</v>
      </c>
      <c r="BM77" s="9">
        <v>180.191</v>
      </c>
      <c r="BN77" s="9">
        <v>104.083</v>
      </c>
      <c r="BO77" s="9">
        <v>76.108000000000004</v>
      </c>
      <c r="BP77" s="9">
        <v>65.399000000000001</v>
      </c>
      <c r="BQ77" s="9">
        <v>22.850999999999999</v>
      </c>
      <c r="BR77" s="9">
        <v>42.548000000000002</v>
      </c>
      <c r="BS77" s="9">
        <v>26.326000000000001</v>
      </c>
      <c r="BT77" s="9">
        <v>12.958</v>
      </c>
      <c r="BU77" s="9">
        <v>13.368</v>
      </c>
      <c r="BV77" s="9">
        <v>6.6639999999999997</v>
      </c>
      <c r="BW77" s="9">
        <v>3.9279999999999999</v>
      </c>
      <c r="BX77" s="9">
        <v>2.7360000000000002</v>
      </c>
      <c r="BY77" s="9">
        <v>3.0139999999999998</v>
      </c>
      <c r="BZ77" s="9">
        <v>2.0609999999999999</v>
      </c>
      <c r="CA77" s="9">
        <v>0.95299999999999996</v>
      </c>
      <c r="CB77" s="9">
        <v>2.1659999999999999</v>
      </c>
      <c r="CC77" s="9">
        <v>1.2130000000000001</v>
      </c>
      <c r="CD77" s="9">
        <v>0.95299999999999996</v>
      </c>
      <c r="CE77" s="9">
        <v>0.84899999999999998</v>
      </c>
      <c r="CF77" s="9">
        <v>0.84899999999999998</v>
      </c>
      <c r="CG77" s="9">
        <v>0</v>
      </c>
      <c r="CH77" s="9">
        <v>3.65</v>
      </c>
      <c r="CI77" s="9">
        <v>1.867</v>
      </c>
      <c r="CJ77" s="9">
        <v>1.7829999999999999</v>
      </c>
      <c r="CK77" s="9">
        <v>21.995999999999999</v>
      </c>
      <c r="CL77" s="9">
        <v>10.359</v>
      </c>
      <c r="CM77" s="9">
        <v>11.635999999999999</v>
      </c>
      <c r="CN77" s="9">
        <v>6.9320000000000004</v>
      </c>
      <c r="CO77" s="9">
        <v>4.62</v>
      </c>
      <c r="CP77" s="9">
        <v>2.3119999999999998</v>
      </c>
      <c r="CQ77" s="9">
        <v>15.064</v>
      </c>
      <c r="CR77" s="9">
        <v>5.74</v>
      </c>
      <c r="CS77" s="9">
        <v>9.3249999999999993</v>
      </c>
      <c r="CT77" s="9">
        <v>8.9529999999999994</v>
      </c>
      <c r="CU77" s="9">
        <v>6.0960000000000001</v>
      </c>
      <c r="CV77" s="9">
        <v>2.8570000000000002</v>
      </c>
      <c r="CW77" s="9">
        <v>17.373999999999999</v>
      </c>
      <c r="CX77" s="9">
        <v>6.8620000000000001</v>
      </c>
      <c r="CY77" s="9">
        <v>10.510999999999999</v>
      </c>
      <c r="CZ77" s="9">
        <v>17.23</v>
      </c>
      <c r="DA77" s="9">
        <v>6.952</v>
      </c>
      <c r="DB77" s="9">
        <v>10.278</v>
      </c>
    </row>
    <row r="78" spans="1:106">
      <c r="A78" s="10">
        <v>43862</v>
      </c>
      <c r="B78" s="9">
        <v>11.348000000000001</v>
      </c>
      <c r="C78" s="9">
        <v>7.827</v>
      </c>
      <c r="D78" s="9">
        <v>3.5209999999999999</v>
      </c>
      <c r="E78" s="9">
        <v>28.105</v>
      </c>
      <c r="F78" s="9">
        <v>10.317</v>
      </c>
      <c r="G78" s="9">
        <v>17.786999999999999</v>
      </c>
      <c r="H78" s="9">
        <v>13.61</v>
      </c>
      <c r="I78" s="9">
        <v>9.7919999999999998</v>
      </c>
      <c r="J78" s="9">
        <v>3.8170000000000002</v>
      </c>
      <c r="K78" s="9">
        <v>31.696000000000002</v>
      </c>
      <c r="L78" s="9">
        <v>11.744999999999999</v>
      </c>
      <c r="M78" s="9">
        <v>19.951000000000001</v>
      </c>
      <c r="N78" s="9">
        <v>29.995000000000001</v>
      </c>
      <c r="O78" s="9">
        <v>11.792</v>
      </c>
      <c r="P78" s="9">
        <v>18.204000000000001</v>
      </c>
      <c r="Q78" s="9">
        <v>135.239</v>
      </c>
      <c r="R78" s="9">
        <v>70.795000000000002</v>
      </c>
      <c r="S78" s="9">
        <v>64.444000000000003</v>
      </c>
      <c r="T78" s="9">
        <v>105.324</v>
      </c>
      <c r="U78" s="9">
        <v>59.572000000000003</v>
      </c>
      <c r="V78" s="9">
        <v>45.752000000000002</v>
      </c>
      <c r="W78" s="9">
        <v>29.914999999999999</v>
      </c>
      <c r="X78" s="9">
        <v>11.223000000000001</v>
      </c>
      <c r="Y78" s="9">
        <v>18.692</v>
      </c>
      <c r="Z78" s="9">
        <v>18.268999999999998</v>
      </c>
      <c r="AA78" s="9">
        <v>9.8940000000000001</v>
      </c>
      <c r="AB78" s="9">
        <v>8.375</v>
      </c>
      <c r="AC78" s="9">
        <v>2.008</v>
      </c>
      <c r="AD78" s="9">
        <v>1.323</v>
      </c>
      <c r="AE78" s="9">
        <v>0.68500000000000005</v>
      </c>
      <c r="AF78" s="9">
        <v>1.016</v>
      </c>
      <c r="AG78" s="9">
        <v>0.93300000000000005</v>
      </c>
      <c r="AH78" s="9">
        <v>8.2000000000000003E-2</v>
      </c>
      <c r="AI78" s="9">
        <v>0.77</v>
      </c>
      <c r="AJ78" s="9">
        <v>0.68700000000000006</v>
      </c>
      <c r="AK78" s="9">
        <v>8.2000000000000003E-2</v>
      </c>
      <c r="AL78" s="9">
        <v>0.246</v>
      </c>
      <c r="AM78" s="9">
        <v>0.246</v>
      </c>
      <c r="AN78" s="9">
        <v>0</v>
      </c>
      <c r="AO78" s="9">
        <v>0.99199999999999999</v>
      </c>
      <c r="AP78" s="9">
        <v>0.39</v>
      </c>
      <c r="AQ78" s="9">
        <v>0.60199999999999998</v>
      </c>
      <c r="AR78" s="9">
        <v>17.202000000000002</v>
      </c>
      <c r="AS78" s="9">
        <v>9.1639999999999997</v>
      </c>
      <c r="AT78" s="9">
        <v>8.0370000000000008</v>
      </c>
      <c r="AU78" s="9">
        <v>9.1199999999999992</v>
      </c>
      <c r="AV78" s="9">
        <v>6.2130000000000001</v>
      </c>
      <c r="AW78" s="9">
        <v>2.907</v>
      </c>
      <c r="AX78" s="9">
        <v>8.0820000000000007</v>
      </c>
      <c r="AY78" s="9">
        <v>2.9510000000000001</v>
      </c>
      <c r="AZ78" s="9">
        <v>5.13</v>
      </c>
      <c r="BA78" s="9">
        <v>9.7010000000000005</v>
      </c>
      <c r="BB78" s="9">
        <v>6.7110000000000003</v>
      </c>
      <c r="BC78" s="9">
        <v>2.9889999999999999</v>
      </c>
      <c r="BD78" s="9">
        <v>8.5679999999999996</v>
      </c>
      <c r="BE78" s="9">
        <v>3.1829999999999998</v>
      </c>
      <c r="BF78" s="9">
        <v>5.3849999999999998</v>
      </c>
      <c r="BG78" s="9">
        <v>8.8510000000000009</v>
      </c>
      <c r="BH78" s="9">
        <v>3.6379999999999999</v>
      </c>
      <c r="BI78" s="9">
        <v>5.2130000000000001</v>
      </c>
      <c r="BJ78" s="9">
        <v>252.42500000000001</v>
      </c>
      <c r="BK78" s="9">
        <v>128.143</v>
      </c>
      <c r="BL78" s="9">
        <v>124.282</v>
      </c>
      <c r="BM78" s="9">
        <v>183.98599999999999</v>
      </c>
      <c r="BN78" s="9">
        <v>107.495</v>
      </c>
      <c r="BO78" s="9">
        <v>76.491</v>
      </c>
      <c r="BP78" s="9">
        <v>68.438999999999993</v>
      </c>
      <c r="BQ78" s="9">
        <v>20.648</v>
      </c>
      <c r="BR78" s="9">
        <v>47.790999999999997</v>
      </c>
      <c r="BS78" s="9">
        <v>21.387</v>
      </c>
      <c r="BT78" s="9">
        <v>10.683</v>
      </c>
      <c r="BU78" s="9">
        <v>10.704000000000001</v>
      </c>
      <c r="BV78" s="9">
        <v>4.673</v>
      </c>
      <c r="BW78" s="9">
        <v>2.2000000000000002</v>
      </c>
      <c r="BX78" s="9">
        <v>2.472</v>
      </c>
      <c r="BY78" s="9">
        <v>1.9550000000000001</v>
      </c>
      <c r="BZ78" s="9">
        <v>0.93600000000000005</v>
      </c>
      <c r="CA78" s="9">
        <v>1.0189999999999999</v>
      </c>
      <c r="CB78" s="9">
        <v>0.78100000000000003</v>
      </c>
      <c r="CC78" s="9">
        <v>0.36799999999999999</v>
      </c>
      <c r="CD78" s="9">
        <v>0.41299999999999998</v>
      </c>
      <c r="CE78" s="9">
        <v>1.1739999999999999</v>
      </c>
      <c r="CF78" s="9">
        <v>0.56799999999999995</v>
      </c>
      <c r="CG78" s="9">
        <v>0.60599999999999998</v>
      </c>
      <c r="CH78" s="9">
        <v>2.718</v>
      </c>
      <c r="CI78" s="9">
        <v>1.2649999999999999</v>
      </c>
      <c r="CJ78" s="9">
        <v>1.4530000000000001</v>
      </c>
      <c r="CK78" s="9">
        <v>18.407</v>
      </c>
      <c r="CL78" s="9">
        <v>9.1010000000000009</v>
      </c>
      <c r="CM78" s="9">
        <v>9.3059999999999992</v>
      </c>
      <c r="CN78" s="9">
        <v>7.2140000000000004</v>
      </c>
      <c r="CO78" s="9">
        <v>4.5679999999999996</v>
      </c>
      <c r="CP78" s="9">
        <v>2.6469999999999998</v>
      </c>
      <c r="CQ78" s="9">
        <v>11.193</v>
      </c>
      <c r="CR78" s="9">
        <v>4.5330000000000004</v>
      </c>
      <c r="CS78" s="9">
        <v>6.66</v>
      </c>
      <c r="CT78" s="9">
        <v>8.7560000000000002</v>
      </c>
      <c r="CU78" s="9">
        <v>5.5039999999999996</v>
      </c>
      <c r="CV78" s="9">
        <v>3.2530000000000001</v>
      </c>
      <c r="CW78" s="9">
        <v>12.63</v>
      </c>
      <c r="CX78" s="9">
        <v>5.18</v>
      </c>
      <c r="CY78" s="9">
        <v>7.4509999999999996</v>
      </c>
      <c r="CZ78" s="9">
        <v>11.973000000000001</v>
      </c>
      <c r="DA78" s="9">
        <v>4.9009999999999998</v>
      </c>
      <c r="DB78" s="9">
        <v>7.0720000000000001</v>
      </c>
    </row>
    <row r="79" spans="1:106">
      <c r="A79" s="10">
        <v>43891</v>
      </c>
      <c r="B79" s="9">
        <v>12.862</v>
      </c>
      <c r="C79" s="9">
        <v>8.6129999999999995</v>
      </c>
      <c r="D79" s="9">
        <v>4.2489999999999997</v>
      </c>
      <c r="E79" s="9">
        <v>30.742000000000001</v>
      </c>
      <c r="F79" s="9">
        <v>13.63</v>
      </c>
      <c r="G79" s="9">
        <v>17.111999999999998</v>
      </c>
      <c r="H79" s="9">
        <v>15.86</v>
      </c>
      <c r="I79" s="9">
        <v>10.617000000000001</v>
      </c>
      <c r="J79" s="9">
        <v>5.2430000000000003</v>
      </c>
      <c r="K79" s="9">
        <v>33.177</v>
      </c>
      <c r="L79" s="9">
        <v>14.965</v>
      </c>
      <c r="M79" s="9">
        <v>18.212</v>
      </c>
      <c r="N79" s="9">
        <v>32.764000000000003</v>
      </c>
      <c r="O79" s="9">
        <v>15.276999999999999</v>
      </c>
      <c r="P79" s="9">
        <v>17.486000000000001</v>
      </c>
      <c r="Q79" s="9">
        <v>138.328</v>
      </c>
      <c r="R79" s="9">
        <v>71.650999999999996</v>
      </c>
      <c r="S79" s="9">
        <v>66.677000000000007</v>
      </c>
      <c r="T79" s="9">
        <v>105.11</v>
      </c>
      <c r="U79" s="9">
        <v>58.94</v>
      </c>
      <c r="V79" s="9">
        <v>46.17</v>
      </c>
      <c r="W79" s="9">
        <v>33.218000000000004</v>
      </c>
      <c r="X79" s="9">
        <v>12.711</v>
      </c>
      <c r="Y79" s="9">
        <v>20.507999999999999</v>
      </c>
      <c r="Z79" s="9">
        <v>16.917999999999999</v>
      </c>
      <c r="AA79" s="9">
        <v>9.8620000000000001</v>
      </c>
      <c r="AB79" s="9">
        <v>7.056</v>
      </c>
      <c r="AC79" s="9">
        <v>2.64</v>
      </c>
      <c r="AD79" s="9">
        <v>1.601</v>
      </c>
      <c r="AE79" s="9">
        <v>1.0389999999999999</v>
      </c>
      <c r="AF79" s="9">
        <v>1.161</v>
      </c>
      <c r="AG79" s="9">
        <v>0.79300000000000004</v>
      </c>
      <c r="AH79" s="9">
        <v>0.36799999999999999</v>
      </c>
      <c r="AI79" s="9">
        <v>0.629</v>
      </c>
      <c r="AJ79" s="9">
        <v>0.48699999999999999</v>
      </c>
      <c r="AK79" s="9">
        <v>0.14199999999999999</v>
      </c>
      <c r="AL79" s="9">
        <v>0.53200000000000003</v>
      </c>
      <c r="AM79" s="9">
        <v>0.30599999999999999</v>
      </c>
      <c r="AN79" s="9">
        <v>0.22600000000000001</v>
      </c>
      <c r="AO79" s="9">
        <v>1.4790000000000001</v>
      </c>
      <c r="AP79" s="9">
        <v>0.80800000000000005</v>
      </c>
      <c r="AQ79" s="9">
        <v>0.67100000000000004</v>
      </c>
      <c r="AR79" s="9">
        <v>15.5</v>
      </c>
      <c r="AS79" s="9">
        <v>9.077</v>
      </c>
      <c r="AT79" s="9">
        <v>6.4219999999999997</v>
      </c>
      <c r="AU79" s="9">
        <v>7.5110000000000001</v>
      </c>
      <c r="AV79" s="9">
        <v>4.9969999999999999</v>
      </c>
      <c r="AW79" s="9">
        <v>2.5129999999999999</v>
      </c>
      <c r="AX79" s="9">
        <v>7.9889999999999999</v>
      </c>
      <c r="AY79" s="9">
        <v>4.08</v>
      </c>
      <c r="AZ79" s="9">
        <v>3.9089999999999998</v>
      </c>
      <c r="BA79" s="9">
        <v>8.1479999999999997</v>
      </c>
      <c r="BB79" s="9">
        <v>5.4459999999999997</v>
      </c>
      <c r="BC79" s="9">
        <v>2.7029999999999998</v>
      </c>
      <c r="BD79" s="9">
        <v>8.77</v>
      </c>
      <c r="BE79" s="9">
        <v>4.4169999999999998</v>
      </c>
      <c r="BF79" s="9">
        <v>4.3529999999999998</v>
      </c>
      <c r="BG79" s="9">
        <v>8.6180000000000003</v>
      </c>
      <c r="BH79" s="9">
        <v>4.5670000000000002</v>
      </c>
      <c r="BI79" s="9">
        <v>4.0510000000000002</v>
      </c>
      <c r="BJ79" s="9">
        <v>252.86699999999999</v>
      </c>
      <c r="BK79" s="9">
        <v>128.73599999999999</v>
      </c>
      <c r="BL79" s="9">
        <v>124.131</v>
      </c>
      <c r="BM79" s="9">
        <v>181.446</v>
      </c>
      <c r="BN79" s="9">
        <v>103.937</v>
      </c>
      <c r="BO79" s="9">
        <v>77.509</v>
      </c>
      <c r="BP79" s="9">
        <v>71.421000000000006</v>
      </c>
      <c r="BQ79" s="9">
        <v>24.798999999999999</v>
      </c>
      <c r="BR79" s="9">
        <v>46.622</v>
      </c>
      <c r="BS79" s="9">
        <v>23.327000000000002</v>
      </c>
      <c r="BT79" s="9">
        <v>13.01</v>
      </c>
      <c r="BU79" s="9">
        <v>10.317</v>
      </c>
      <c r="BV79" s="9">
        <v>4.4279999999999999</v>
      </c>
      <c r="BW79" s="9">
        <v>1.722</v>
      </c>
      <c r="BX79" s="9">
        <v>2.706</v>
      </c>
      <c r="BY79" s="9">
        <v>0.80900000000000005</v>
      </c>
      <c r="BZ79" s="9">
        <v>0.59899999999999998</v>
      </c>
      <c r="CA79" s="9">
        <v>0.21099999999999999</v>
      </c>
      <c r="CB79" s="9">
        <v>0.41599999999999998</v>
      </c>
      <c r="CC79" s="9">
        <v>0.20599999999999999</v>
      </c>
      <c r="CD79" s="9">
        <v>0.21099999999999999</v>
      </c>
      <c r="CE79" s="9">
        <v>0.39300000000000002</v>
      </c>
      <c r="CF79" s="9">
        <v>0.39300000000000002</v>
      </c>
      <c r="CG79" s="9">
        <v>0</v>
      </c>
      <c r="CH79" s="9">
        <v>3.6190000000000002</v>
      </c>
      <c r="CI79" s="9">
        <v>1.123</v>
      </c>
      <c r="CJ79" s="9">
        <v>2.4950000000000001</v>
      </c>
      <c r="CK79" s="9">
        <v>21.082000000000001</v>
      </c>
      <c r="CL79" s="9">
        <v>12.228</v>
      </c>
      <c r="CM79" s="9">
        <v>8.8539999999999992</v>
      </c>
      <c r="CN79" s="9">
        <v>7.1239999999999997</v>
      </c>
      <c r="CO79" s="9">
        <v>5.3129999999999997</v>
      </c>
      <c r="CP79" s="9">
        <v>1.8120000000000001</v>
      </c>
      <c r="CQ79" s="9">
        <v>13.958</v>
      </c>
      <c r="CR79" s="9">
        <v>6.915</v>
      </c>
      <c r="CS79" s="9">
        <v>7.0430000000000001</v>
      </c>
      <c r="CT79" s="9">
        <v>7.9340000000000002</v>
      </c>
      <c r="CU79" s="9">
        <v>5.9119999999999999</v>
      </c>
      <c r="CV79" s="9">
        <v>2.0219999999999998</v>
      </c>
      <c r="CW79" s="9">
        <v>15.393000000000001</v>
      </c>
      <c r="CX79" s="9">
        <v>7.0979999999999999</v>
      </c>
      <c r="CY79" s="9">
        <v>8.2949999999999999</v>
      </c>
      <c r="CZ79" s="9">
        <v>14.374000000000001</v>
      </c>
      <c r="DA79" s="9">
        <v>7.1210000000000004</v>
      </c>
      <c r="DB79" s="9">
        <v>7.2530000000000001</v>
      </c>
    </row>
    <row r="80" spans="1:106">
      <c r="A80" s="10">
        <v>43922</v>
      </c>
      <c r="B80" s="9">
        <v>11.044</v>
      </c>
      <c r="C80" s="9">
        <v>8.141</v>
      </c>
      <c r="D80" s="9">
        <v>2.903</v>
      </c>
      <c r="E80" s="9">
        <v>30.776</v>
      </c>
      <c r="F80" s="9">
        <v>13.381</v>
      </c>
      <c r="G80" s="9">
        <v>17.395</v>
      </c>
      <c r="H80" s="9">
        <v>24.992999999999999</v>
      </c>
      <c r="I80" s="9">
        <v>16.437999999999999</v>
      </c>
      <c r="J80" s="9">
        <v>8.5549999999999997</v>
      </c>
      <c r="K80" s="9">
        <v>42.792999999999999</v>
      </c>
      <c r="L80" s="9">
        <v>16.882999999999999</v>
      </c>
      <c r="M80" s="9">
        <v>25.91</v>
      </c>
      <c r="N80" s="9">
        <v>44.9</v>
      </c>
      <c r="O80" s="9">
        <v>21.358000000000001</v>
      </c>
      <c r="P80" s="9">
        <v>23.542000000000002</v>
      </c>
      <c r="Q80" s="9">
        <v>134.184</v>
      </c>
      <c r="R80" s="9">
        <v>69.813999999999993</v>
      </c>
      <c r="S80" s="9">
        <v>64.37</v>
      </c>
      <c r="T80" s="9">
        <v>103.503</v>
      </c>
      <c r="U80" s="9">
        <v>58.045999999999999</v>
      </c>
      <c r="V80" s="9">
        <v>45.457000000000001</v>
      </c>
      <c r="W80" s="9">
        <v>30.68</v>
      </c>
      <c r="X80" s="9">
        <v>11.768000000000001</v>
      </c>
      <c r="Y80" s="9">
        <v>18.913</v>
      </c>
      <c r="Z80" s="9">
        <v>28.672000000000001</v>
      </c>
      <c r="AA80" s="9">
        <v>16.294</v>
      </c>
      <c r="AB80" s="9">
        <v>12.378</v>
      </c>
      <c r="AC80" s="9">
        <v>13.872999999999999</v>
      </c>
      <c r="AD80" s="9">
        <v>7.78</v>
      </c>
      <c r="AE80" s="9">
        <v>6.093</v>
      </c>
      <c r="AF80" s="9">
        <v>8.52</v>
      </c>
      <c r="AG80" s="9">
        <v>5.6539999999999999</v>
      </c>
      <c r="AH80" s="9">
        <v>2.8660000000000001</v>
      </c>
      <c r="AI80" s="9">
        <v>6.9370000000000003</v>
      </c>
      <c r="AJ80" s="9">
        <v>4.8479999999999999</v>
      </c>
      <c r="AK80" s="9">
        <v>2.089</v>
      </c>
      <c r="AL80" s="9">
        <v>1.5840000000000001</v>
      </c>
      <c r="AM80" s="9">
        <v>0.80700000000000005</v>
      </c>
      <c r="AN80" s="9">
        <v>0.77700000000000002</v>
      </c>
      <c r="AO80" s="9">
        <v>5.3520000000000003</v>
      </c>
      <c r="AP80" s="9">
        <v>2.125</v>
      </c>
      <c r="AQ80" s="9">
        <v>3.2269999999999999</v>
      </c>
      <c r="AR80" s="9">
        <v>17.908000000000001</v>
      </c>
      <c r="AS80" s="9">
        <v>10.185</v>
      </c>
      <c r="AT80" s="9">
        <v>7.7229999999999999</v>
      </c>
      <c r="AU80" s="9">
        <v>10.114000000000001</v>
      </c>
      <c r="AV80" s="9">
        <v>6.165</v>
      </c>
      <c r="AW80" s="9">
        <v>3.9489999999999998</v>
      </c>
      <c r="AX80" s="9">
        <v>7.7939999999999996</v>
      </c>
      <c r="AY80" s="9">
        <v>4.0199999999999996</v>
      </c>
      <c r="AZ80" s="9">
        <v>3.7730000000000001</v>
      </c>
      <c r="BA80" s="9">
        <v>17.315000000000001</v>
      </c>
      <c r="BB80" s="9">
        <v>11.085000000000001</v>
      </c>
      <c r="BC80" s="9">
        <v>6.23</v>
      </c>
      <c r="BD80" s="9">
        <v>11.356999999999999</v>
      </c>
      <c r="BE80" s="9">
        <v>5.2089999999999996</v>
      </c>
      <c r="BF80" s="9">
        <v>6.1479999999999997</v>
      </c>
      <c r="BG80" s="9">
        <v>14.73</v>
      </c>
      <c r="BH80" s="9">
        <v>8.8680000000000003</v>
      </c>
      <c r="BI80" s="9">
        <v>5.8620000000000001</v>
      </c>
      <c r="BJ80" s="9">
        <v>244.68199999999999</v>
      </c>
      <c r="BK80" s="9">
        <v>125.271</v>
      </c>
      <c r="BL80" s="9">
        <v>119.411</v>
      </c>
      <c r="BM80" s="9">
        <v>181.31800000000001</v>
      </c>
      <c r="BN80" s="9">
        <v>103.93899999999999</v>
      </c>
      <c r="BO80" s="9">
        <v>77.379000000000005</v>
      </c>
      <c r="BP80" s="9">
        <v>63.363999999999997</v>
      </c>
      <c r="BQ80" s="9">
        <v>21.332000000000001</v>
      </c>
      <c r="BR80" s="9">
        <v>42.031999999999996</v>
      </c>
      <c r="BS80" s="9">
        <v>38.603000000000002</v>
      </c>
      <c r="BT80" s="9">
        <v>19.047999999999998</v>
      </c>
      <c r="BU80" s="9">
        <v>19.555</v>
      </c>
      <c r="BV80" s="9">
        <v>23.573</v>
      </c>
      <c r="BW80" s="9">
        <v>11.249000000000001</v>
      </c>
      <c r="BX80" s="9">
        <v>12.324</v>
      </c>
      <c r="BY80" s="9">
        <v>8.5250000000000004</v>
      </c>
      <c r="BZ80" s="9">
        <v>5.9610000000000003</v>
      </c>
      <c r="CA80" s="9">
        <v>2.5649999999999999</v>
      </c>
      <c r="CB80" s="9">
        <v>6.6890000000000001</v>
      </c>
      <c r="CC80" s="9">
        <v>4.694</v>
      </c>
      <c r="CD80" s="9">
        <v>1.9950000000000001</v>
      </c>
      <c r="CE80" s="9">
        <v>1.837</v>
      </c>
      <c r="CF80" s="9">
        <v>1.2669999999999999</v>
      </c>
      <c r="CG80" s="9">
        <v>0.56999999999999995</v>
      </c>
      <c r="CH80" s="9">
        <v>15.048</v>
      </c>
      <c r="CI80" s="9">
        <v>5.2889999999999997</v>
      </c>
      <c r="CJ80" s="9">
        <v>9.7590000000000003</v>
      </c>
      <c r="CK80" s="9">
        <v>22.071000000000002</v>
      </c>
      <c r="CL80" s="9">
        <v>10.997999999999999</v>
      </c>
      <c r="CM80" s="9">
        <v>11.073</v>
      </c>
      <c r="CN80" s="9">
        <v>5.7939999999999996</v>
      </c>
      <c r="CO80" s="9">
        <v>4.7629999999999999</v>
      </c>
      <c r="CP80" s="9">
        <v>1.0309999999999999</v>
      </c>
      <c r="CQ80" s="9">
        <v>16.277000000000001</v>
      </c>
      <c r="CR80" s="9">
        <v>6.2350000000000003</v>
      </c>
      <c r="CS80" s="9">
        <v>10.042</v>
      </c>
      <c r="CT80" s="9">
        <v>13.577999999999999</v>
      </c>
      <c r="CU80" s="9">
        <v>9.9830000000000005</v>
      </c>
      <c r="CV80" s="9">
        <v>3.5960000000000001</v>
      </c>
      <c r="CW80" s="9">
        <v>25.024999999999999</v>
      </c>
      <c r="CX80" s="9">
        <v>9.0649999999999995</v>
      </c>
      <c r="CY80" s="9">
        <v>15.959</v>
      </c>
      <c r="CZ80" s="9">
        <v>22.966000000000001</v>
      </c>
      <c r="DA80" s="9">
        <v>10.928000000000001</v>
      </c>
      <c r="DB80" s="9">
        <v>12.038</v>
      </c>
    </row>
    <row r="81" spans="1:106">
      <c r="A81" s="10">
        <v>43952</v>
      </c>
      <c r="B81" s="9">
        <v>11.211</v>
      </c>
      <c r="C81" s="9">
        <v>8.5510000000000002</v>
      </c>
      <c r="D81" s="9">
        <v>2.66</v>
      </c>
      <c r="E81" s="9">
        <v>26.183</v>
      </c>
      <c r="F81" s="9">
        <v>10.56</v>
      </c>
      <c r="G81" s="9">
        <v>15.622999999999999</v>
      </c>
      <c r="H81" s="9">
        <v>24.594999999999999</v>
      </c>
      <c r="I81" s="9">
        <v>16.887</v>
      </c>
      <c r="J81" s="9">
        <v>7.7089999999999996</v>
      </c>
      <c r="K81" s="9">
        <v>36.491999999999997</v>
      </c>
      <c r="L81" s="9">
        <v>14.493</v>
      </c>
      <c r="M81" s="9">
        <v>21.998999999999999</v>
      </c>
      <c r="N81" s="9">
        <v>38.991999999999997</v>
      </c>
      <c r="O81" s="9">
        <v>18.428999999999998</v>
      </c>
      <c r="P81" s="9">
        <v>20.562999999999999</v>
      </c>
      <c r="Q81" s="9">
        <v>132.01</v>
      </c>
      <c r="R81" s="9">
        <v>68.495999999999995</v>
      </c>
      <c r="S81" s="9">
        <v>63.515000000000001</v>
      </c>
      <c r="T81" s="9">
        <v>99.884</v>
      </c>
      <c r="U81" s="9">
        <v>55.957000000000001</v>
      </c>
      <c r="V81" s="9">
        <v>43.927</v>
      </c>
      <c r="W81" s="9">
        <v>32.125999999999998</v>
      </c>
      <c r="X81" s="9">
        <v>12.538</v>
      </c>
      <c r="Y81" s="9">
        <v>19.588000000000001</v>
      </c>
      <c r="Z81" s="9">
        <v>24.529</v>
      </c>
      <c r="AA81" s="9">
        <v>14.936</v>
      </c>
      <c r="AB81" s="9">
        <v>9.593</v>
      </c>
      <c r="AC81" s="9">
        <v>11.368</v>
      </c>
      <c r="AD81" s="9">
        <v>6.9269999999999996</v>
      </c>
      <c r="AE81" s="9">
        <v>4.4409999999999998</v>
      </c>
      <c r="AF81" s="9">
        <v>7.6459999999999999</v>
      </c>
      <c r="AG81" s="9">
        <v>5.0010000000000003</v>
      </c>
      <c r="AH81" s="9">
        <v>2.6440000000000001</v>
      </c>
      <c r="AI81" s="9">
        <v>5.891</v>
      </c>
      <c r="AJ81" s="9">
        <v>3.7970000000000002</v>
      </c>
      <c r="AK81" s="9">
        <v>2.0939999999999999</v>
      </c>
      <c r="AL81" s="9">
        <v>1.7549999999999999</v>
      </c>
      <c r="AM81" s="9">
        <v>1.204</v>
      </c>
      <c r="AN81" s="9">
        <v>0.55000000000000004</v>
      </c>
      <c r="AO81" s="9">
        <v>3.722</v>
      </c>
      <c r="AP81" s="9">
        <v>1.9259999999999999</v>
      </c>
      <c r="AQ81" s="9">
        <v>1.796</v>
      </c>
      <c r="AR81" s="9">
        <v>16.526</v>
      </c>
      <c r="AS81" s="9">
        <v>9.7110000000000003</v>
      </c>
      <c r="AT81" s="9">
        <v>6.8150000000000004</v>
      </c>
      <c r="AU81" s="9">
        <v>8.2520000000000007</v>
      </c>
      <c r="AV81" s="9">
        <v>5.4779999999999998</v>
      </c>
      <c r="AW81" s="9">
        <v>2.774</v>
      </c>
      <c r="AX81" s="9">
        <v>8.2739999999999991</v>
      </c>
      <c r="AY81" s="9">
        <v>4.2320000000000002</v>
      </c>
      <c r="AZ81" s="9">
        <v>4.0419999999999998</v>
      </c>
      <c r="BA81" s="9">
        <v>14.27</v>
      </c>
      <c r="BB81" s="9">
        <v>9.6639999999999997</v>
      </c>
      <c r="BC81" s="9">
        <v>4.6059999999999999</v>
      </c>
      <c r="BD81" s="9">
        <v>10.26</v>
      </c>
      <c r="BE81" s="9">
        <v>5.2729999999999997</v>
      </c>
      <c r="BF81" s="9">
        <v>4.9870000000000001</v>
      </c>
      <c r="BG81" s="9">
        <v>14.164999999999999</v>
      </c>
      <c r="BH81" s="9">
        <v>8.0289999999999999</v>
      </c>
      <c r="BI81" s="9">
        <v>6.1360000000000001</v>
      </c>
      <c r="BJ81" s="9">
        <v>242.018</v>
      </c>
      <c r="BK81" s="9">
        <v>124.747</v>
      </c>
      <c r="BL81" s="9">
        <v>117.27200000000001</v>
      </c>
      <c r="BM81" s="9">
        <v>180.93600000000001</v>
      </c>
      <c r="BN81" s="9">
        <v>104.80500000000001</v>
      </c>
      <c r="BO81" s="9">
        <v>76.131</v>
      </c>
      <c r="BP81" s="9">
        <v>61.082000000000001</v>
      </c>
      <c r="BQ81" s="9">
        <v>19.942</v>
      </c>
      <c r="BR81" s="9">
        <v>41.140999999999998</v>
      </c>
      <c r="BS81" s="9">
        <v>30.477</v>
      </c>
      <c r="BT81" s="9">
        <v>18.334</v>
      </c>
      <c r="BU81" s="9">
        <v>12.143000000000001</v>
      </c>
      <c r="BV81" s="9">
        <v>16.962</v>
      </c>
      <c r="BW81" s="9">
        <v>9.1509999999999998</v>
      </c>
      <c r="BX81" s="9">
        <v>7.8109999999999999</v>
      </c>
      <c r="BY81" s="9">
        <v>8.2219999999999995</v>
      </c>
      <c r="BZ81" s="9">
        <v>5.8380000000000001</v>
      </c>
      <c r="CA81" s="9">
        <v>2.3839999999999999</v>
      </c>
      <c r="CB81" s="9">
        <v>5.8049999999999997</v>
      </c>
      <c r="CC81" s="9">
        <v>4.0090000000000003</v>
      </c>
      <c r="CD81" s="9">
        <v>1.796</v>
      </c>
      <c r="CE81" s="9">
        <v>2.4169999999999998</v>
      </c>
      <c r="CF81" s="9">
        <v>1.829</v>
      </c>
      <c r="CG81" s="9">
        <v>0.58799999999999997</v>
      </c>
      <c r="CH81" s="9">
        <v>8.74</v>
      </c>
      <c r="CI81" s="9">
        <v>3.3130000000000002</v>
      </c>
      <c r="CJ81" s="9">
        <v>5.4279999999999999</v>
      </c>
      <c r="CK81" s="9">
        <v>18.120999999999999</v>
      </c>
      <c r="CL81" s="9">
        <v>12.368</v>
      </c>
      <c r="CM81" s="9">
        <v>5.7530000000000001</v>
      </c>
      <c r="CN81" s="9">
        <v>9.9450000000000003</v>
      </c>
      <c r="CO81" s="9">
        <v>8.2100000000000009</v>
      </c>
      <c r="CP81" s="9">
        <v>1.7350000000000001</v>
      </c>
      <c r="CQ81" s="9">
        <v>8.1760000000000002</v>
      </c>
      <c r="CR81" s="9">
        <v>4.1580000000000004</v>
      </c>
      <c r="CS81" s="9">
        <v>4.0179999999999998</v>
      </c>
      <c r="CT81" s="9">
        <v>16.687000000000001</v>
      </c>
      <c r="CU81" s="9">
        <v>12.781000000000001</v>
      </c>
      <c r="CV81" s="9">
        <v>3.9060000000000001</v>
      </c>
      <c r="CW81" s="9">
        <v>13.79</v>
      </c>
      <c r="CX81" s="9">
        <v>5.5529999999999999</v>
      </c>
      <c r="CY81" s="9">
        <v>8.2370000000000001</v>
      </c>
      <c r="CZ81" s="9">
        <v>13.981</v>
      </c>
      <c r="DA81" s="9">
        <v>8.1669999999999998</v>
      </c>
      <c r="DB81" s="9">
        <v>5.8140000000000001</v>
      </c>
    </row>
    <row r="82" spans="1:106">
      <c r="A82" s="10">
        <v>43983</v>
      </c>
      <c r="B82" s="9">
        <v>11.164999999999999</v>
      </c>
      <c r="C82" s="9">
        <v>8.4459999999999997</v>
      </c>
      <c r="D82" s="9">
        <v>2.7189999999999999</v>
      </c>
      <c r="E82" s="9">
        <v>26.994</v>
      </c>
      <c r="F82" s="9">
        <v>12.327999999999999</v>
      </c>
      <c r="G82" s="9">
        <v>14.666</v>
      </c>
      <c r="H82" s="9">
        <v>20.155000000000001</v>
      </c>
      <c r="I82" s="9">
        <v>13.542999999999999</v>
      </c>
      <c r="J82" s="9">
        <v>6.6109999999999998</v>
      </c>
      <c r="K82" s="9">
        <v>36.113</v>
      </c>
      <c r="L82" s="9">
        <v>15.763</v>
      </c>
      <c r="M82" s="9">
        <v>20.349</v>
      </c>
      <c r="N82" s="9">
        <v>35.551000000000002</v>
      </c>
      <c r="O82" s="9">
        <v>17.015000000000001</v>
      </c>
      <c r="P82" s="9">
        <v>18.536999999999999</v>
      </c>
      <c r="Q82" s="9">
        <v>130.68600000000001</v>
      </c>
      <c r="R82" s="9">
        <v>67.736999999999995</v>
      </c>
      <c r="S82" s="9">
        <v>62.95</v>
      </c>
      <c r="T82" s="9">
        <v>98.052999999999997</v>
      </c>
      <c r="U82" s="9">
        <v>54.936</v>
      </c>
      <c r="V82" s="9">
        <v>43.116999999999997</v>
      </c>
      <c r="W82" s="9">
        <v>32.633000000000003</v>
      </c>
      <c r="X82" s="9">
        <v>12.801</v>
      </c>
      <c r="Y82" s="9">
        <v>19.832999999999998</v>
      </c>
      <c r="Z82" s="9">
        <v>22.891999999999999</v>
      </c>
      <c r="AA82" s="9">
        <v>15.194000000000001</v>
      </c>
      <c r="AB82" s="9">
        <v>7.6970000000000001</v>
      </c>
      <c r="AC82" s="9">
        <v>7.9050000000000002</v>
      </c>
      <c r="AD82" s="9">
        <v>5.6340000000000003</v>
      </c>
      <c r="AE82" s="9">
        <v>2.2709999999999999</v>
      </c>
      <c r="AF82" s="9">
        <v>5.12</v>
      </c>
      <c r="AG82" s="9">
        <v>4.0209999999999999</v>
      </c>
      <c r="AH82" s="9">
        <v>1.099</v>
      </c>
      <c r="AI82" s="9">
        <v>4.6929999999999996</v>
      </c>
      <c r="AJ82" s="9">
        <v>3.6619999999999999</v>
      </c>
      <c r="AK82" s="9">
        <v>1.03</v>
      </c>
      <c r="AL82" s="9">
        <v>0.42699999999999999</v>
      </c>
      <c r="AM82" s="9">
        <v>0.35899999999999999</v>
      </c>
      <c r="AN82" s="9">
        <v>6.8000000000000005E-2</v>
      </c>
      <c r="AO82" s="9">
        <v>2.7850000000000001</v>
      </c>
      <c r="AP82" s="9">
        <v>1.613</v>
      </c>
      <c r="AQ82" s="9">
        <v>1.1719999999999999</v>
      </c>
      <c r="AR82" s="9">
        <v>17.748000000000001</v>
      </c>
      <c r="AS82" s="9">
        <v>11.157999999999999</v>
      </c>
      <c r="AT82" s="9">
        <v>6.5890000000000004</v>
      </c>
      <c r="AU82" s="9">
        <v>8.6129999999999995</v>
      </c>
      <c r="AV82" s="9">
        <v>6.3360000000000003</v>
      </c>
      <c r="AW82" s="9">
        <v>2.2770000000000001</v>
      </c>
      <c r="AX82" s="9">
        <v>9.1340000000000003</v>
      </c>
      <c r="AY82" s="9">
        <v>4.8220000000000001</v>
      </c>
      <c r="AZ82" s="9">
        <v>4.3129999999999997</v>
      </c>
      <c r="BA82" s="9">
        <v>12.125999999999999</v>
      </c>
      <c r="BB82" s="9">
        <v>9.4239999999999995</v>
      </c>
      <c r="BC82" s="9">
        <v>2.702</v>
      </c>
      <c r="BD82" s="9">
        <v>10.765000000000001</v>
      </c>
      <c r="BE82" s="9">
        <v>5.77</v>
      </c>
      <c r="BF82" s="9">
        <v>4.9950000000000001</v>
      </c>
      <c r="BG82" s="9">
        <v>13.827</v>
      </c>
      <c r="BH82" s="9">
        <v>8.484</v>
      </c>
      <c r="BI82" s="9">
        <v>5.343</v>
      </c>
      <c r="BJ82" s="9">
        <v>248.73400000000001</v>
      </c>
      <c r="BK82" s="9">
        <v>126.027</v>
      </c>
      <c r="BL82" s="9">
        <v>122.708</v>
      </c>
      <c r="BM82" s="9">
        <v>182.036</v>
      </c>
      <c r="BN82" s="9">
        <v>104.577</v>
      </c>
      <c r="BO82" s="9">
        <v>77.459000000000003</v>
      </c>
      <c r="BP82" s="9">
        <v>66.698999999999998</v>
      </c>
      <c r="BQ82" s="9">
        <v>21.45</v>
      </c>
      <c r="BR82" s="9">
        <v>45.249000000000002</v>
      </c>
      <c r="BS82" s="9">
        <v>29.527000000000001</v>
      </c>
      <c r="BT82" s="9">
        <v>17.338000000000001</v>
      </c>
      <c r="BU82" s="9">
        <v>12.189</v>
      </c>
      <c r="BV82" s="9">
        <v>10.722</v>
      </c>
      <c r="BW82" s="9">
        <v>5.3490000000000002</v>
      </c>
      <c r="BX82" s="9">
        <v>5.3739999999999997</v>
      </c>
      <c r="BY82" s="9">
        <v>4.4109999999999996</v>
      </c>
      <c r="BZ82" s="9">
        <v>3.665</v>
      </c>
      <c r="CA82" s="9">
        <v>0.746</v>
      </c>
      <c r="CB82" s="9">
        <v>3.9430000000000001</v>
      </c>
      <c r="CC82" s="9">
        <v>3.1970000000000001</v>
      </c>
      <c r="CD82" s="9">
        <v>0.746</v>
      </c>
      <c r="CE82" s="9">
        <v>0.46800000000000003</v>
      </c>
      <c r="CF82" s="9">
        <v>0.46800000000000003</v>
      </c>
      <c r="CG82" s="9">
        <v>0</v>
      </c>
      <c r="CH82" s="9">
        <v>6.3109999999999999</v>
      </c>
      <c r="CI82" s="9">
        <v>1.6830000000000001</v>
      </c>
      <c r="CJ82" s="9">
        <v>4.6280000000000001</v>
      </c>
      <c r="CK82" s="9">
        <v>22.777000000000001</v>
      </c>
      <c r="CL82" s="9">
        <v>13.929</v>
      </c>
      <c r="CM82" s="9">
        <v>8.8480000000000008</v>
      </c>
      <c r="CN82" s="9">
        <v>9.0250000000000004</v>
      </c>
      <c r="CO82" s="9">
        <v>8.0329999999999995</v>
      </c>
      <c r="CP82" s="9">
        <v>0.99099999999999999</v>
      </c>
      <c r="CQ82" s="9">
        <v>13.752000000000001</v>
      </c>
      <c r="CR82" s="9">
        <v>5.8949999999999996</v>
      </c>
      <c r="CS82" s="9">
        <v>7.8570000000000002</v>
      </c>
      <c r="CT82" s="9">
        <v>12.93</v>
      </c>
      <c r="CU82" s="9">
        <v>11.193</v>
      </c>
      <c r="CV82" s="9">
        <v>1.7370000000000001</v>
      </c>
      <c r="CW82" s="9">
        <v>16.597000000000001</v>
      </c>
      <c r="CX82" s="9">
        <v>6.1449999999999996</v>
      </c>
      <c r="CY82" s="9">
        <v>10.452</v>
      </c>
      <c r="CZ82" s="9">
        <v>17.695</v>
      </c>
      <c r="DA82" s="9">
        <v>9.093</v>
      </c>
      <c r="DB82" s="9">
        <v>8.6029999999999998</v>
      </c>
    </row>
    <row r="83" spans="1:106">
      <c r="A83" s="10">
        <v>44013</v>
      </c>
      <c r="B83" s="9">
        <v>11.742000000000001</v>
      </c>
      <c r="C83" s="9">
        <v>7.3449999999999998</v>
      </c>
      <c r="D83" s="9">
        <v>4.3970000000000002</v>
      </c>
      <c r="E83" s="9">
        <v>28.189</v>
      </c>
      <c r="F83" s="9">
        <v>11.359</v>
      </c>
      <c r="G83" s="9">
        <v>16.829999999999998</v>
      </c>
      <c r="H83" s="9">
        <v>19.972999999999999</v>
      </c>
      <c r="I83" s="9">
        <v>12.771000000000001</v>
      </c>
      <c r="J83" s="9">
        <v>7.202</v>
      </c>
      <c r="K83" s="9">
        <v>34.691000000000003</v>
      </c>
      <c r="L83" s="9">
        <v>14.099</v>
      </c>
      <c r="M83" s="9">
        <v>20.591999999999999</v>
      </c>
      <c r="N83" s="9">
        <v>35.695999999999998</v>
      </c>
      <c r="O83" s="9">
        <v>15.923999999999999</v>
      </c>
      <c r="P83" s="9">
        <v>19.771999999999998</v>
      </c>
      <c r="Q83" s="9">
        <v>128.13900000000001</v>
      </c>
      <c r="R83" s="9">
        <v>65.587000000000003</v>
      </c>
      <c r="S83" s="9">
        <v>62.552</v>
      </c>
      <c r="T83" s="9">
        <v>99.298000000000002</v>
      </c>
      <c r="U83" s="9">
        <v>55.5</v>
      </c>
      <c r="V83" s="9">
        <v>43.798000000000002</v>
      </c>
      <c r="W83" s="9">
        <v>28.841000000000001</v>
      </c>
      <c r="X83" s="9">
        <v>10.087999999999999</v>
      </c>
      <c r="Y83" s="9">
        <v>18.754000000000001</v>
      </c>
      <c r="Z83" s="9">
        <v>18.195</v>
      </c>
      <c r="AA83" s="9">
        <v>10.298</v>
      </c>
      <c r="AB83" s="9">
        <v>7.8970000000000002</v>
      </c>
      <c r="AC83" s="9">
        <v>4.9649999999999999</v>
      </c>
      <c r="AD83" s="9">
        <v>3.1789999999999998</v>
      </c>
      <c r="AE83" s="9">
        <v>1.786</v>
      </c>
      <c r="AF83" s="9">
        <v>2.9020000000000001</v>
      </c>
      <c r="AG83" s="9">
        <v>2.04</v>
      </c>
      <c r="AH83" s="9">
        <v>0.86199999999999999</v>
      </c>
      <c r="AI83" s="9">
        <v>1.845</v>
      </c>
      <c r="AJ83" s="9">
        <v>1.4119999999999999</v>
      </c>
      <c r="AK83" s="9">
        <v>0.432</v>
      </c>
      <c r="AL83" s="9">
        <v>1.0569999999999999</v>
      </c>
      <c r="AM83" s="9">
        <v>0.628</v>
      </c>
      <c r="AN83" s="9">
        <v>0.42899999999999999</v>
      </c>
      <c r="AO83" s="9">
        <v>2.0630000000000002</v>
      </c>
      <c r="AP83" s="9">
        <v>1.139</v>
      </c>
      <c r="AQ83" s="9">
        <v>0.92500000000000004</v>
      </c>
      <c r="AR83" s="9">
        <v>15.412000000000001</v>
      </c>
      <c r="AS83" s="9">
        <v>8.7010000000000005</v>
      </c>
      <c r="AT83" s="9">
        <v>6.7110000000000003</v>
      </c>
      <c r="AU83" s="9">
        <v>7.85</v>
      </c>
      <c r="AV83" s="9">
        <v>5.0570000000000004</v>
      </c>
      <c r="AW83" s="9">
        <v>2.7930000000000001</v>
      </c>
      <c r="AX83" s="9">
        <v>7.5620000000000003</v>
      </c>
      <c r="AY83" s="9">
        <v>3.6440000000000001</v>
      </c>
      <c r="AZ83" s="9">
        <v>3.9180000000000001</v>
      </c>
      <c r="BA83" s="9">
        <v>10.047000000000001</v>
      </c>
      <c r="BB83" s="9">
        <v>6.4749999999999996</v>
      </c>
      <c r="BC83" s="9">
        <v>3.573</v>
      </c>
      <c r="BD83" s="9">
        <v>8.1470000000000002</v>
      </c>
      <c r="BE83" s="9">
        <v>3.823</v>
      </c>
      <c r="BF83" s="9">
        <v>4.3239999999999998</v>
      </c>
      <c r="BG83" s="9">
        <v>9.407</v>
      </c>
      <c r="BH83" s="9">
        <v>5.0570000000000004</v>
      </c>
      <c r="BI83" s="9">
        <v>4.3499999999999996</v>
      </c>
      <c r="BJ83" s="9">
        <v>248.51</v>
      </c>
      <c r="BK83" s="9">
        <v>126.476</v>
      </c>
      <c r="BL83" s="9">
        <v>122.03400000000001</v>
      </c>
      <c r="BM83" s="9">
        <v>185.04900000000001</v>
      </c>
      <c r="BN83" s="9">
        <v>106.651</v>
      </c>
      <c r="BO83" s="9">
        <v>78.397000000000006</v>
      </c>
      <c r="BP83" s="9">
        <v>63.460999999999999</v>
      </c>
      <c r="BQ83" s="9">
        <v>19.824999999999999</v>
      </c>
      <c r="BR83" s="9">
        <v>43.636000000000003</v>
      </c>
      <c r="BS83" s="9">
        <v>30.963999999999999</v>
      </c>
      <c r="BT83" s="9">
        <v>18.521000000000001</v>
      </c>
      <c r="BU83" s="9">
        <v>12.443</v>
      </c>
      <c r="BV83" s="9">
        <v>10.771000000000001</v>
      </c>
      <c r="BW83" s="9">
        <v>6.944</v>
      </c>
      <c r="BX83" s="9">
        <v>3.827</v>
      </c>
      <c r="BY83" s="9">
        <v>5.7569999999999997</v>
      </c>
      <c r="BZ83" s="9">
        <v>3.8119999999999998</v>
      </c>
      <c r="CA83" s="9">
        <v>1.9450000000000001</v>
      </c>
      <c r="CB83" s="9">
        <v>3.4340000000000002</v>
      </c>
      <c r="CC83" s="9">
        <v>2.1640000000000001</v>
      </c>
      <c r="CD83" s="9">
        <v>1.27</v>
      </c>
      <c r="CE83" s="9">
        <v>2.323</v>
      </c>
      <c r="CF83" s="9">
        <v>1.6479999999999999</v>
      </c>
      <c r="CG83" s="9">
        <v>0.67500000000000004</v>
      </c>
      <c r="CH83" s="9">
        <v>5.0129999999999999</v>
      </c>
      <c r="CI83" s="9">
        <v>3.1320000000000001</v>
      </c>
      <c r="CJ83" s="9">
        <v>1.8819999999999999</v>
      </c>
      <c r="CK83" s="9">
        <v>23.1</v>
      </c>
      <c r="CL83" s="9">
        <v>13.827</v>
      </c>
      <c r="CM83" s="9">
        <v>9.2739999999999991</v>
      </c>
      <c r="CN83" s="9">
        <v>8.9619999999999997</v>
      </c>
      <c r="CO83" s="9">
        <v>7.5419999999999998</v>
      </c>
      <c r="CP83" s="9">
        <v>1.42</v>
      </c>
      <c r="CQ83" s="9">
        <v>14.138999999999999</v>
      </c>
      <c r="CR83" s="9">
        <v>6.2850000000000001</v>
      </c>
      <c r="CS83" s="9">
        <v>7.8540000000000001</v>
      </c>
      <c r="CT83" s="9">
        <v>13.853</v>
      </c>
      <c r="CU83" s="9">
        <v>10.488</v>
      </c>
      <c r="CV83" s="9">
        <v>3.3650000000000002</v>
      </c>
      <c r="CW83" s="9">
        <v>17.111000000000001</v>
      </c>
      <c r="CX83" s="9">
        <v>8.032</v>
      </c>
      <c r="CY83" s="9">
        <v>9.0790000000000006</v>
      </c>
      <c r="CZ83" s="9">
        <v>17.573</v>
      </c>
      <c r="DA83" s="9">
        <v>8.4489999999999998</v>
      </c>
      <c r="DB83" s="9">
        <v>9.1240000000000006</v>
      </c>
    </row>
    <row r="84" spans="1:106">
      <c r="A84" s="10">
        <v>44044</v>
      </c>
      <c r="B84" s="9">
        <v>10.863</v>
      </c>
      <c r="C84" s="9">
        <v>7.7249999999999996</v>
      </c>
      <c r="D84" s="9">
        <v>3.1379999999999999</v>
      </c>
      <c r="E84" s="9">
        <v>31.617999999999999</v>
      </c>
      <c r="F84" s="9">
        <v>13.423</v>
      </c>
      <c r="G84" s="9">
        <v>18.195</v>
      </c>
      <c r="H84" s="9">
        <v>16.068000000000001</v>
      </c>
      <c r="I84" s="9">
        <v>10.749000000000001</v>
      </c>
      <c r="J84" s="9">
        <v>5.319</v>
      </c>
      <c r="K84" s="9">
        <v>35.917999999999999</v>
      </c>
      <c r="L84" s="9">
        <v>15.558999999999999</v>
      </c>
      <c r="M84" s="9">
        <v>20.359000000000002</v>
      </c>
      <c r="N84" s="9">
        <v>36.761000000000003</v>
      </c>
      <c r="O84" s="9">
        <v>16.363</v>
      </c>
      <c r="P84" s="9">
        <v>20.396999999999998</v>
      </c>
      <c r="Q84" s="9">
        <v>133.43</v>
      </c>
      <c r="R84" s="9">
        <v>67.875</v>
      </c>
      <c r="S84" s="9">
        <v>65.555000000000007</v>
      </c>
      <c r="T84" s="9">
        <v>100.02</v>
      </c>
      <c r="U84" s="9">
        <v>55.844999999999999</v>
      </c>
      <c r="V84" s="9">
        <v>44.174999999999997</v>
      </c>
      <c r="W84" s="9">
        <v>33.409999999999997</v>
      </c>
      <c r="X84" s="9">
        <v>12.03</v>
      </c>
      <c r="Y84" s="9">
        <v>21.38</v>
      </c>
      <c r="Z84" s="9">
        <v>18.628</v>
      </c>
      <c r="AA84" s="9">
        <v>10.619</v>
      </c>
      <c r="AB84" s="9">
        <v>8.0090000000000003</v>
      </c>
      <c r="AC84" s="9">
        <v>3.3919999999999999</v>
      </c>
      <c r="AD84" s="9">
        <v>2.4950000000000001</v>
      </c>
      <c r="AE84" s="9">
        <v>0.89700000000000002</v>
      </c>
      <c r="AF84" s="9">
        <v>1.9370000000000001</v>
      </c>
      <c r="AG84" s="9">
        <v>1.4810000000000001</v>
      </c>
      <c r="AH84" s="9">
        <v>0.45600000000000002</v>
      </c>
      <c r="AI84" s="9">
        <v>1.5169999999999999</v>
      </c>
      <c r="AJ84" s="9">
        <v>1.1759999999999999</v>
      </c>
      <c r="AK84" s="9">
        <v>0.34100000000000003</v>
      </c>
      <c r="AL84" s="9">
        <v>0.42</v>
      </c>
      <c r="AM84" s="9">
        <v>0.30499999999999999</v>
      </c>
      <c r="AN84" s="9">
        <v>0.115</v>
      </c>
      <c r="AO84" s="9">
        <v>1.456</v>
      </c>
      <c r="AP84" s="9">
        <v>1.014</v>
      </c>
      <c r="AQ84" s="9">
        <v>0.441</v>
      </c>
      <c r="AR84" s="9">
        <v>16.47</v>
      </c>
      <c r="AS84" s="9">
        <v>9.1170000000000009</v>
      </c>
      <c r="AT84" s="9">
        <v>7.3529999999999998</v>
      </c>
      <c r="AU84" s="9">
        <v>7.2560000000000002</v>
      </c>
      <c r="AV84" s="9">
        <v>4.7240000000000002</v>
      </c>
      <c r="AW84" s="9">
        <v>2.5310000000000001</v>
      </c>
      <c r="AX84" s="9">
        <v>9.2149999999999999</v>
      </c>
      <c r="AY84" s="9">
        <v>4.3929999999999998</v>
      </c>
      <c r="AZ84" s="9">
        <v>4.8220000000000001</v>
      </c>
      <c r="BA84" s="9">
        <v>8.6110000000000007</v>
      </c>
      <c r="BB84" s="9">
        <v>5.8129999999999997</v>
      </c>
      <c r="BC84" s="9">
        <v>2.798</v>
      </c>
      <c r="BD84" s="9">
        <v>10.016999999999999</v>
      </c>
      <c r="BE84" s="9">
        <v>4.806</v>
      </c>
      <c r="BF84" s="9">
        <v>5.2110000000000003</v>
      </c>
      <c r="BG84" s="9">
        <v>10.731</v>
      </c>
      <c r="BH84" s="9">
        <v>5.569</v>
      </c>
      <c r="BI84" s="9">
        <v>5.1630000000000003</v>
      </c>
      <c r="BJ84" s="9">
        <v>252.05699999999999</v>
      </c>
      <c r="BK84" s="9">
        <v>125.71299999999999</v>
      </c>
      <c r="BL84" s="9">
        <v>126.34399999999999</v>
      </c>
      <c r="BM84" s="9">
        <v>185.03100000000001</v>
      </c>
      <c r="BN84" s="9">
        <v>104.188</v>
      </c>
      <c r="BO84" s="9">
        <v>80.843000000000004</v>
      </c>
      <c r="BP84" s="9">
        <v>67.025000000000006</v>
      </c>
      <c r="BQ84" s="9">
        <v>21.524999999999999</v>
      </c>
      <c r="BR84" s="9">
        <v>45.5</v>
      </c>
      <c r="BS84" s="9">
        <v>23.533000000000001</v>
      </c>
      <c r="BT84" s="9">
        <v>13.827</v>
      </c>
      <c r="BU84" s="9">
        <v>9.7059999999999995</v>
      </c>
      <c r="BV84" s="9">
        <v>5.9329999999999998</v>
      </c>
      <c r="BW84" s="9">
        <v>3.6720000000000002</v>
      </c>
      <c r="BX84" s="9">
        <v>2.2599999999999998</v>
      </c>
      <c r="BY84" s="9">
        <v>1.806</v>
      </c>
      <c r="BZ84" s="9">
        <v>1.806</v>
      </c>
      <c r="CA84" s="9">
        <v>0</v>
      </c>
      <c r="CB84" s="9">
        <v>1.548</v>
      </c>
      <c r="CC84" s="9">
        <v>1.548</v>
      </c>
      <c r="CD84" s="9">
        <v>0</v>
      </c>
      <c r="CE84" s="9">
        <v>0.25800000000000001</v>
      </c>
      <c r="CF84" s="9">
        <v>0.25800000000000001</v>
      </c>
      <c r="CG84" s="9">
        <v>0</v>
      </c>
      <c r="CH84" s="9">
        <v>4.1260000000000003</v>
      </c>
      <c r="CI84" s="9">
        <v>1.8660000000000001</v>
      </c>
      <c r="CJ84" s="9">
        <v>2.2599999999999998</v>
      </c>
      <c r="CK84" s="9">
        <v>20.681000000000001</v>
      </c>
      <c r="CL84" s="9">
        <v>11.516</v>
      </c>
      <c r="CM84" s="9">
        <v>9.1649999999999991</v>
      </c>
      <c r="CN84" s="9">
        <v>7.1340000000000003</v>
      </c>
      <c r="CO84" s="9">
        <v>5.101</v>
      </c>
      <c r="CP84" s="9">
        <v>2.0339999999999998</v>
      </c>
      <c r="CQ84" s="9">
        <v>13.547000000000001</v>
      </c>
      <c r="CR84" s="9">
        <v>6.415</v>
      </c>
      <c r="CS84" s="9">
        <v>7.1310000000000002</v>
      </c>
      <c r="CT84" s="9">
        <v>8.5280000000000005</v>
      </c>
      <c r="CU84" s="9">
        <v>6.4939999999999998</v>
      </c>
      <c r="CV84" s="9">
        <v>2.0339999999999998</v>
      </c>
      <c r="CW84" s="9">
        <v>15.005000000000001</v>
      </c>
      <c r="CX84" s="9">
        <v>7.3330000000000002</v>
      </c>
      <c r="CY84" s="9">
        <v>7.6719999999999997</v>
      </c>
      <c r="CZ84" s="9">
        <v>15.095000000000001</v>
      </c>
      <c r="DA84" s="9">
        <v>7.9630000000000001</v>
      </c>
      <c r="DB84" s="9">
        <v>7.1310000000000002</v>
      </c>
    </row>
    <row r="85" spans="1:106">
      <c r="A85" s="10">
        <v>44075</v>
      </c>
      <c r="B85" s="9">
        <v>11.198</v>
      </c>
      <c r="C85" s="9">
        <v>8.6560000000000006</v>
      </c>
      <c r="D85" s="9">
        <v>2.5409999999999999</v>
      </c>
      <c r="E85" s="9">
        <v>27.898</v>
      </c>
      <c r="F85" s="9">
        <v>12.499000000000001</v>
      </c>
      <c r="G85" s="9">
        <v>15.398999999999999</v>
      </c>
      <c r="H85" s="9">
        <v>15.416</v>
      </c>
      <c r="I85" s="9">
        <v>11.446999999999999</v>
      </c>
      <c r="J85" s="9">
        <v>3.97</v>
      </c>
      <c r="K85" s="9">
        <v>31.335000000000001</v>
      </c>
      <c r="L85" s="9">
        <v>13.91</v>
      </c>
      <c r="M85" s="9">
        <v>17.425999999999998</v>
      </c>
      <c r="N85" s="9">
        <v>31.876999999999999</v>
      </c>
      <c r="O85" s="9">
        <v>15.243</v>
      </c>
      <c r="P85" s="9">
        <v>16.634</v>
      </c>
      <c r="Q85" s="9">
        <v>128.43600000000001</v>
      </c>
      <c r="R85" s="9">
        <v>65.893000000000001</v>
      </c>
      <c r="S85" s="9">
        <v>62.542999999999999</v>
      </c>
      <c r="T85" s="9">
        <v>97.373000000000005</v>
      </c>
      <c r="U85" s="9">
        <v>54.898000000000003</v>
      </c>
      <c r="V85" s="9">
        <v>42.473999999999997</v>
      </c>
      <c r="W85" s="9">
        <v>31.062999999999999</v>
      </c>
      <c r="X85" s="9">
        <v>10.994</v>
      </c>
      <c r="Y85" s="9">
        <v>20.068999999999999</v>
      </c>
      <c r="Z85" s="9">
        <v>15.121</v>
      </c>
      <c r="AA85" s="9">
        <v>8.593</v>
      </c>
      <c r="AB85" s="9">
        <v>6.5289999999999999</v>
      </c>
      <c r="AC85" s="9">
        <v>2.4830000000000001</v>
      </c>
      <c r="AD85" s="9">
        <v>1.329</v>
      </c>
      <c r="AE85" s="9">
        <v>1.1539999999999999</v>
      </c>
      <c r="AF85" s="9">
        <v>1.2310000000000001</v>
      </c>
      <c r="AG85" s="9">
        <v>0.77500000000000002</v>
      </c>
      <c r="AH85" s="9">
        <v>0.45600000000000002</v>
      </c>
      <c r="AI85" s="9">
        <v>0.69499999999999995</v>
      </c>
      <c r="AJ85" s="9">
        <v>0.32200000000000001</v>
      </c>
      <c r="AK85" s="9">
        <v>0.372</v>
      </c>
      <c r="AL85" s="9">
        <v>0.53600000000000003</v>
      </c>
      <c r="AM85" s="9">
        <v>0.45300000000000001</v>
      </c>
      <c r="AN85" s="9">
        <v>8.4000000000000005E-2</v>
      </c>
      <c r="AO85" s="9">
        <v>1.252</v>
      </c>
      <c r="AP85" s="9">
        <v>0.55400000000000005</v>
      </c>
      <c r="AQ85" s="9">
        <v>0.69799999999999995</v>
      </c>
      <c r="AR85" s="9">
        <v>14.061999999999999</v>
      </c>
      <c r="AS85" s="9">
        <v>8.1059999999999999</v>
      </c>
      <c r="AT85" s="9">
        <v>5.9560000000000004</v>
      </c>
      <c r="AU85" s="9">
        <v>6.601</v>
      </c>
      <c r="AV85" s="9">
        <v>4.4020000000000001</v>
      </c>
      <c r="AW85" s="9">
        <v>2.1989999999999998</v>
      </c>
      <c r="AX85" s="9">
        <v>7.4610000000000003</v>
      </c>
      <c r="AY85" s="9">
        <v>3.7040000000000002</v>
      </c>
      <c r="AZ85" s="9">
        <v>3.7559999999999998</v>
      </c>
      <c r="BA85" s="9">
        <v>7.2320000000000002</v>
      </c>
      <c r="BB85" s="9">
        <v>4.74</v>
      </c>
      <c r="BC85" s="9">
        <v>2.492</v>
      </c>
      <c r="BD85" s="9">
        <v>7.8890000000000002</v>
      </c>
      <c r="BE85" s="9">
        <v>3.8530000000000002</v>
      </c>
      <c r="BF85" s="9">
        <v>4.0359999999999996</v>
      </c>
      <c r="BG85" s="9">
        <v>8.1549999999999994</v>
      </c>
      <c r="BH85" s="9">
        <v>4.0270000000000001</v>
      </c>
      <c r="BI85" s="9">
        <v>4.1280000000000001</v>
      </c>
      <c r="BJ85" s="9">
        <v>253.07599999999999</v>
      </c>
      <c r="BK85" s="9">
        <v>127.63200000000001</v>
      </c>
      <c r="BL85" s="9">
        <v>125.444</v>
      </c>
      <c r="BM85" s="9">
        <v>178.78800000000001</v>
      </c>
      <c r="BN85" s="9">
        <v>101.937</v>
      </c>
      <c r="BO85" s="9">
        <v>76.850999999999999</v>
      </c>
      <c r="BP85" s="9">
        <v>74.287999999999997</v>
      </c>
      <c r="BQ85" s="9">
        <v>25.693999999999999</v>
      </c>
      <c r="BR85" s="9">
        <v>48.594000000000001</v>
      </c>
      <c r="BS85" s="9">
        <v>25.251000000000001</v>
      </c>
      <c r="BT85" s="9">
        <v>14.404999999999999</v>
      </c>
      <c r="BU85" s="9">
        <v>10.846</v>
      </c>
      <c r="BV85" s="9">
        <v>5.6470000000000002</v>
      </c>
      <c r="BW85" s="9">
        <v>4.173</v>
      </c>
      <c r="BX85" s="9">
        <v>1.474</v>
      </c>
      <c r="BY85" s="9">
        <v>2.0209999999999999</v>
      </c>
      <c r="BZ85" s="9">
        <v>1.474</v>
      </c>
      <c r="CA85" s="9">
        <v>0.54700000000000004</v>
      </c>
      <c r="CB85" s="9">
        <v>1.5840000000000001</v>
      </c>
      <c r="CC85" s="9">
        <v>1.202</v>
      </c>
      <c r="CD85" s="9">
        <v>0.38200000000000001</v>
      </c>
      <c r="CE85" s="9">
        <v>0.437</v>
      </c>
      <c r="CF85" s="9">
        <v>0.27300000000000002</v>
      </c>
      <c r="CG85" s="9">
        <v>0.16400000000000001</v>
      </c>
      <c r="CH85" s="9">
        <v>3.6259999999999999</v>
      </c>
      <c r="CI85" s="9">
        <v>2.6989999999999998</v>
      </c>
      <c r="CJ85" s="9">
        <v>0.92700000000000005</v>
      </c>
      <c r="CK85" s="9">
        <v>22.190999999999999</v>
      </c>
      <c r="CL85" s="9">
        <v>12.47</v>
      </c>
      <c r="CM85" s="9">
        <v>9.7210000000000001</v>
      </c>
      <c r="CN85" s="9">
        <v>7.3090000000000002</v>
      </c>
      <c r="CO85" s="9">
        <v>5.3209999999999997</v>
      </c>
      <c r="CP85" s="9">
        <v>1.988</v>
      </c>
      <c r="CQ85" s="9">
        <v>14.882</v>
      </c>
      <c r="CR85" s="9">
        <v>7.149</v>
      </c>
      <c r="CS85" s="9">
        <v>7.734</v>
      </c>
      <c r="CT85" s="9">
        <v>8.6419999999999995</v>
      </c>
      <c r="CU85" s="9">
        <v>6.1079999999999997</v>
      </c>
      <c r="CV85" s="9">
        <v>2.5339999999999998</v>
      </c>
      <c r="CW85" s="9">
        <v>16.608000000000001</v>
      </c>
      <c r="CX85" s="9">
        <v>8.2970000000000006</v>
      </c>
      <c r="CY85" s="9">
        <v>8.3119999999999994</v>
      </c>
      <c r="CZ85" s="9">
        <v>16.466999999999999</v>
      </c>
      <c r="DA85" s="9">
        <v>8.3510000000000009</v>
      </c>
      <c r="DB85" s="9">
        <v>8.1159999999999997</v>
      </c>
    </row>
    <row r="86" spans="1:106">
      <c r="A86" s="10">
        <v>44105</v>
      </c>
      <c r="B86" s="9">
        <v>11.615</v>
      </c>
      <c r="C86" s="9">
        <v>8.1649999999999991</v>
      </c>
      <c r="D86" s="9">
        <v>3.45</v>
      </c>
      <c r="E86" s="9">
        <v>27.532</v>
      </c>
      <c r="F86" s="9">
        <v>12.488</v>
      </c>
      <c r="G86" s="9">
        <v>15.042999999999999</v>
      </c>
      <c r="H86" s="9">
        <v>14.545999999999999</v>
      </c>
      <c r="I86" s="9">
        <v>9.9030000000000005</v>
      </c>
      <c r="J86" s="9">
        <v>4.6429999999999998</v>
      </c>
      <c r="K86" s="9">
        <v>30.530999999999999</v>
      </c>
      <c r="L86" s="9">
        <v>13.944000000000001</v>
      </c>
      <c r="M86" s="9">
        <v>16.587</v>
      </c>
      <c r="N86" s="9">
        <v>30.715</v>
      </c>
      <c r="O86" s="9">
        <v>14.432</v>
      </c>
      <c r="P86" s="9">
        <v>16.283000000000001</v>
      </c>
      <c r="Q86" s="9">
        <v>133.001</v>
      </c>
      <c r="R86" s="9">
        <v>68.444000000000003</v>
      </c>
      <c r="S86" s="9">
        <v>64.557000000000002</v>
      </c>
      <c r="T86" s="9">
        <v>98.376000000000005</v>
      </c>
      <c r="U86" s="9">
        <v>55.491999999999997</v>
      </c>
      <c r="V86" s="9">
        <v>42.884</v>
      </c>
      <c r="W86" s="9">
        <v>34.625</v>
      </c>
      <c r="X86" s="9">
        <v>12.952</v>
      </c>
      <c r="Y86" s="9">
        <v>21.672999999999998</v>
      </c>
      <c r="Z86" s="9">
        <v>19.28</v>
      </c>
      <c r="AA86" s="9">
        <v>10.44</v>
      </c>
      <c r="AB86" s="9">
        <v>8.8409999999999993</v>
      </c>
      <c r="AC86" s="9">
        <v>3.5449999999999999</v>
      </c>
      <c r="AD86" s="9">
        <v>1.964</v>
      </c>
      <c r="AE86" s="9">
        <v>1.581</v>
      </c>
      <c r="AF86" s="9">
        <v>2.4300000000000002</v>
      </c>
      <c r="AG86" s="9">
        <v>1.421</v>
      </c>
      <c r="AH86" s="9">
        <v>1.0089999999999999</v>
      </c>
      <c r="AI86" s="9">
        <v>1.5740000000000001</v>
      </c>
      <c r="AJ86" s="9">
        <v>0.70499999999999996</v>
      </c>
      <c r="AK86" s="9">
        <v>0.86899999999999999</v>
      </c>
      <c r="AL86" s="9">
        <v>0.85499999999999998</v>
      </c>
      <c r="AM86" s="9">
        <v>0.71599999999999997</v>
      </c>
      <c r="AN86" s="9">
        <v>0.14000000000000001</v>
      </c>
      <c r="AO86" s="9">
        <v>1.115</v>
      </c>
      <c r="AP86" s="9">
        <v>0.54300000000000004</v>
      </c>
      <c r="AQ86" s="9">
        <v>0.57199999999999995</v>
      </c>
      <c r="AR86" s="9">
        <v>17.186</v>
      </c>
      <c r="AS86" s="9">
        <v>9.25</v>
      </c>
      <c r="AT86" s="9">
        <v>7.9359999999999999</v>
      </c>
      <c r="AU86" s="9">
        <v>7.7069999999999999</v>
      </c>
      <c r="AV86" s="9">
        <v>5.0629999999999997</v>
      </c>
      <c r="AW86" s="9">
        <v>2.6429999999999998</v>
      </c>
      <c r="AX86" s="9">
        <v>9.48</v>
      </c>
      <c r="AY86" s="9">
        <v>4.1870000000000003</v>
      </c>
      <c r="AZ86" s="9">
        <v>5.2930000000000001</v>
      </c>
      <c r="BA86" s="9">
        <v>9.0589999999999993</v>
      </c>
      <c r="BB86" s="9">
        <v>5.9589999999999996</v>
      </c>
      <c r="BC86" s="9">
        <v>3.0990000000000002</v>
      </c>
      <c r="BD86" s="9">
        <v>10.222</v>
      </c>
      <c r="BE86" s="9">
        <v>4.4800000000000004</v>
      </c>
      <c r="BF86" s="9">
        <v>5.7409999999999997</v>
      </c>
      <c r="BG86" s="9">
        <v>11.054</v>
      </c>
      <c r="BH86" s="9">
        <v>4.8920000000000003</v>
      </c>
      <c r="BI86" s="9">
        <v>6.1619999999999999</v>
      </c>
      <c r="BJ86" s="9">
        <v>259.69200000000001</v>
      </c>
      <c r="BK86" s="9">
        <v>130.27099999999999</v>
      </c>
      <c r="BL86" s="9">
        <v>129.42099999999999</v>
      </c>
      <c r="BM86" s="9">
        <v>186.59399999999999</v>
      </c>
      <c r="BN86" s="9">
        <v>106.15600000000001</v>
      </c>
      <c r="BO86" s="9">
        <v>80.438000000000002</v>
      </c>
      <c r="BP86" s="9">
        <v>73.099000000000004</v>
      </c>
      <c r="BQ86" s="9">
        <v>24.114999999999998</v>
      </c>
      <c r="BR86" s="9">
        <v>48.982999999999997</v>
      </c>
      <c r="BS86" s="9">
        <v>28.256</v>
      </c>
      <c r="BT86" s="9">
        <v>15.311</v>
      </c>
      <c r="BU86" s="9">
        <v>12.944000000000001</v>
      </c>
      <c r="BV86" s="9">
        <v>7.34</v>
      </c>
      <c r="BW86" s="9">
        <v>3.8969999999999998</v>
      </c>
      <c r="BX86" s="9">
        <v>3.4420000000000002</v>
      </c>
      <c r="BY86" s="9">
        <v>2.8140000000000001</v>
      </c>
      <c r="BZ86" s="9">
        <v>1.399</v>
      </c>
      <c r="CA86" s="9">
        <v>1.415</v>
      </c>
      <c r="CB86" s="9">
        <v>2.4409999999999998</v>
      </c>
      <c r="CC86" s="9">
        <v>1.1870000000000001</v>
      </c>
      <c r="CD86" s="9">
        <v>1.254</v>
      </c>
      <c r="CE86" s="9">
        <v>0.373</v>
      </c>
      <c r="CF86" s="9">
        <v>0.21199999999999999</v>
      </c>
      <c r="CG86" s="9">
        <v>0.161</v>
      </c>
      <c r="CH86" s="9">
        <v>4.5250000000000004</v>
      </c>
      <c r="CI86" s="9">
        <v>2.4980000000000002</v>
      </c>
      <c r="CJ86" s="9">
        <v>2.0270000000000001</v>
      </c>
      <c r="CK86" s="9">
        <v>24.422000000000001</v>
      </c>
      <c r="CL86" s="9">
        <v>13.484</v>
      </c>
      <c r="CM86" s="9">
        <v>10.939</v>
      </c>
      <c r="CN86" s="9">
        <v>6.6920000000000002</v>
      </c>
      <c r="CO86" s="9">
        <v>4.7300000000000004</v>
      </c>
      <c r="CP86" s="9">
        <v>1.962</v>
      </c>
      <c r="CQ86" s="9">
        <v>17.73</v>
      </c>
      <c r="CR86" s="9">
        <v>8.7530000000000001</v>
      </c>
      <c r="CS86" s="9">
        <v>8.9770000000000003</v>
      </c>
      <c r="CT86" s="9">
        <v>7.5010000000000003</v>
      </c>
      <c r="CU86" s="9">
        <v>5.1950000000000003</v>
      </c>
      <c r="CV86" s="9">
        <v>2.306</v>
      </c>
      <c r="CW86" s="9">
        <v>20.754000000000001</v>
      </c>
      <c r="CX86" s="9">
        <v>10.116</v>
      </c>
      <c r="CY86" s="9">
        <v>10.638</v>
      </c>
      <c r="CZ86" s="9">
        <v>20.172000000000001</v>
      </c>
      <c r="DA86" s="9">
        <v>9.9410000000000007</v>
      </c>
      <c r="DB86" s="9">
        <v>10.231</v>
      </c>
    </row>
    <row r="87" spans="1:106">
      <c r="A87" s="10">
        <v>44136</v>
      </c>
      <c r="B87" s="9">
        <v>13.321999999999999</v>
      </c>
      <c r="C87" s="9">
        <v>9.173</v>
      </c>
      <c r="D87" s="9">
        <v>4.1479999999999997</v>
      </c>
      <c r="E87" s="9">
        <v>27.962</v>
      </c>
      <c r="F87" s="9">
        <v>12.877000000000001</v>
      </c>
      <c r="G87" s="9">
        <v>15.085000000000001</v>
      </c>
      <c r="H87" s="9">
        <v>15.595000000000001</v>
      </c>
      <c r="I87" s="9">
        <v>10.891999999999999</v>
      </c>
      <c r="J87" s="9">
        <v>4.7030000000000003</v>
      </c>
      <c r="K87" s="9">
        <v>30.722999999999999</v>
      </c>
      <c r="L87" s="9">
        <v>13.994999999999999</v>
      </c>
      <c r="M87" s="9">
        <v>16.728000000000002</v>
      </c>
      <c r="N87" s="9">
        <v>30.678000000000001</v>
      </c>
      <c r="O87" s="9">
        <v>14.659000000000001</v>
      </c>
      <c r="P87" s="9">
        <v>16.018999999999998</v>
      </c>
      <c r="Q87" s="9">
        <v>131.48400000000001</v>
      </c>
      <c r="R87" s="9">
        <v>69.164000000000001</v>
      </c>
      <c r="S87" s="9">
        <v>62.32</v>
      </c>
      <c r="T87" s="9">
        <v>100.79900000000001</v>
      </c>
      <c r="U87" s="9">
        <v>58.703000000000003</v>
      </c>
      <c r="V87" s="9">
        <v>42.095999999999997</v>
      </c>
      <c r="W87" s="9">
        <v>30.684999999999999</v>
      </c>
      <c r="X87" s="9">
        <v>10.461</v>
      </c>
      <c r="Y87" s="9">
        <v>20.224</v>
      </c>
      <c r="Z87" s="9">
        <v>13.571999999999999</v>
      </c>
      <c r="AA87" s="9">
        <v>6.2830000000000004</v>
      </c>
      <c r="AB87" s="9">
        <v>7.2889999999999997</v>
      </c>
      <c r="AC87" s="9">
        <v>2.2160000000000002</v>
      </c>
      <c r="AD87" s="9">
        <v>0.91500000000000004</v>
      </c>
      <c r="AE87" s="9">
        <v>1.302</v>
      </c>
      <c r="AF87" s="9">
        <v>1.036</v>
      </c>
      <c r="AG87" s="9">
        <v>0.65900000000000003</v>
      </c>
      <c r="AH87" s="9">
        <v>0.377</v>
      </c>
      <c r="AI87" s="9">
        <v>0.50600000000000001</v>
      </c>
      <c r="AJ87" s="9">
        <v>0.19700000000000001</v>
      </c>
      <c r="AK87" s="9">
        <v>0.309</v>
      </c>
      <c r="AL87" s="9">
        <v>0.52900000000000003</v>
      </c>
      <c r="AM87" s="9">
        <v>0.46200000000000002</v>
      </c>
      <c r="AN87" s="9">
        <v>6.8000000000000005E-2</v>
      </c>
      <c r="AO87" s="9">
        <v>1.181</v>
      </c>
      <c r="AP87" s="9">
        <v>0.25600000000000001</v>
      </c>
      <c r="AQ87" s="9">
        <v>0.92400000000000004</v>
      </c>
      <c r="AR87" s="9">
        <v>12.574999999999999</v>
      </c>
      <c r="AS87" s="9">
        <v>5.9489999999999998</v>
      </c>
      <c r="AT87" s="9">
        <v>6.6269999999999998</v>
      </c>
      <c r="AU87" s="9">
        <v>4.6989999999999998</v>
      </c>
      <c r="AV87" s="9">
        <v>3.29</v>
      </c>
      <c r="AW87" s="9">
        <v>1.409</v>
      </c>
      <c r="AX87" s="9">
        <v>7.8760000000000003</v>
      </c>
      <c r="AY87" s="9">
        <v>2.6579999999999999</v>
      </c>
      <c r="AZ87" s="9">
        <v>5.218</v>
      </c>
      <c r="BA87" s="9">
        <v>5.218</v>
      </c>
      <c r="BB87" s="9">
        <v>3.6240000000000001</v>
      </c>
      <c r="BC87" s="9">
        <v>1.593</v>
      </c>
      <c r="BD87" s="9">
        <v>8.3539999999999992</v>
      </c>
      <c r="BE87" s="9">
        <v>2.6579999999999999</v>
      </c>
      <c r="BF87" s="9">
        <v>5.6959999999999997</v>
      </c>
      <c r="BG87" s="9">
        <v>8.3819999999999997</v>
      </c>
      <c r="BH87" s="9">
        <v>2.855</v>
      </c>
      <c r="BI87" s="9">
        <v>5.5270000000000001</v>
      </c>
      <c r="BJ87" s="9">
        <v>259.601</v>
      </c>
      <c r="BK87" s="9">
        <v>130.68199999999999</v>
      </c>
      <c r="BL87" s="9">
        <v>128.91900000000001</v>
      </c>
      <c r="BM87" s="9">
        <v>188.13300000000001</v>
      </c>
      <c r="BN87" s="9">
        <v>106.902</v>
      </c>
      <c r="BO87" s="9">
        <v>81.230999999999995</v>
      </c>
      <c r="BP87" s="9">
        <v>71.466999999999999</v>
      </c>
      <c r="BQ87" s="9">
        <v>23.779</v>
      </c>
      <c r="BR87" s="9">
        <v>47.688000000000002</v>
      </c>
      <c r="BS87" s="9">
        <v>23.536999999999999</v>
      </c>
      <c r="BT87" s="9">
        <v>12.233000000000001</v>
      </c>
      <c r="BU87" s="9">
        <v>11.304</v>
      </c>
      <c r="BV87" s="9">
        <v>5.7220000000000004</v>
      </c>
      <c r="BW87" s="9">
        <v>3.367</v>
      </c>
      <c r="BX87" s="9">
        <v>2.355</v>
      </c>
      <c r="BY87" s="9">
        <v>2.4889999999999999</v>
      </c>
      <c r="BZ87" s="9">
        <v>1.8380000000000001</v>
      </c>
      <c r="CA87" s="9">
        <v>0.65100000000000002</v>
      </c>
      <c r="CB87" s="9">
        <v>1.925</v>
      </c>
      <c r="CC87" s="9">
        <v>1.474</v>
      </c>
      <c r="CD87" s="9">
        <v>0.45200000000000001</v>
      </c>
      <c r="CE87" s="9">
        <v>0.56299999999999994</v>
      </c>
      <c r="CF87" s="9">
        <v>0.36399999999999999</v>
      </c>
      <c r="CG87" s="9">
        <v>0.19900000000000001</v>
      </c>
      <c r="CH87" s="9">
        <v>3.2330000000000001</v>
      </c>
      <c r="CI87" s="9">
        <v>1.5289999999999999</v>
      </c>
      <c r="CJ87" s="9">
        <v>1.704</v>
      </c>
      <c r="CK87" s="9">
        <v>19.228000000000002</v>
      </c>
      <c r="CL87" s="9">
        <v>9.9710000000000001</v>
      </c>
      <c r="CM87" s="9">
        <v>9.2569999999999997</v>
      </c>
      <c r="CN87" s="9">
        <v>4.9290000000000003</v>
      </c>
      <c r="CO87" s="9">
        <v>3.9279999999999999</v>
      </c>
      <c r="CP87" s="9">
        <v>1.0009999999999999</v>
      </c>
      <c r="CQ87" s="9">
        <v>14.298999999999999</v>
      </c>
      <c r="CR87" s="9">
        <v>6.0430000000000001</v>
      </c>
      <c r="CS87" s="9">
        <v>8.2560000000000002</v>
      </c>
      <c r="CT87" s="9">
        <v>7.1189999999999998</v>
      </c>
      <c r="CU87" s="9">
        <v>5.4669999999999996</v>
      </c>
      <c r="CV87" s="9">
        <v>1.6519999999999999</v>
      </c>
      <c r="CW87" s="9">
        <v>16.417999999999999</v>
      </c>
      <c r="CX87" s="9">
        <v>6.766</v>
      </c>
      <c r="CY87" s="9">
        <v>9.6519999999999992</v>
      </c>
      <c r="CZ87" s="9">
        <v>16.225000000000001</v>
      </c>
      <c r="DA87" s="9">
        <v>7.5170000000000003</v>
      </c>
      <c r="DB87" s="9">
        <v>8.7080000000000002</v>
      </c>
    </row>
    <row r="88" spans="1:106">
      <c r="A88" s="10">
        <v>44166</v>
      </c>
      <c r="B88" s="9">
        <v>13.076000000000001</v>
      </c>
      <c r="C88" s="9">
        <v>8.7739999999999991</v>
      </c>
      <c r="D88" s="9">
        <v>4.3029999999999999</v>
      </c>
      <c r="E88" s="9">
        <v>27.657</v>
      </c>
      <c r="F88" s="9">
        <v>13.317</v>
      </c>
      <c r="G88" s="9">
        <v>14.34</v>
      </c>
      <c r="H88" s="9">
        <v>15.837999999999999</v>
      </c>
      <c r="I88" s="9">
        <v>10.019</v>
      </c>
      <c r="J88" s="9">
        <v>5.819</v>
      </c>
      <c r="K88" s="9">
        <v>29.975000000000001</v>
      </c>
      <c r="L88" s="9">
        <v>14.477</v>
      </c>
      <c r="M88" s="9">
        <v>15.497999999999999</v>
      </c>
      <c r="N88" s="9">
        <v>29.513999999999999</v>
      </c>
      <c r="O88" s="9">
        <v>14.083</v>
      </c>
      <c r="P88" s="9">
        <v>15.430999999999999</v>
      </c>
      <c r="Q88" s="9">
        <v>133.50200000000001</v>
      </c>
      <c r="R88" s="9">
        <v>70.397999999999996</v>
      </c>
      <c r="S88" s="9">
        <v>63.103999999999999</v>
      </c>
      <c r="T88" s="9">
        <v>100.748</v>
      </c>
      <c r="U88" s="9">
        <v>58.295999999999999</v>
      </c>
      <c r="V88" s="9">
        <v>42.451999999999998</v>
      </c>
      <c r="W88" s="9">
        <v>32.753999999999998</v>
      </c>
      <c r="X88" s="9">
        <v>12.102</v>
      </c>
      <c r="Y88" s="9">
        <v>20.652000000000001</v>
      </c>
      <c r="Z88" s="9">
        <v>16.204000000000001</v>
      </c>
      <c r="AA88" s="9">
        <v>9.5399999999999991</v>
      </c>
      <c r="AB88" s="9">
        <v>6.6630000000000003</v>
      </c>
      <c r="AC88" s="9">
        <v>1.708</v>
      </c>
      <c r="AD88" s="9">
        <v>1.0820000000000001</v>
      </c>
      <c r="AE88" s="9">
        <v>0.626</v>
      </c>
      <c r="AF88" s="9">
        <v>0.75</v>
      </c>
      <c r="AG88" s="9">
        <v>0.55200000000000005</v>
      </c>
      <c r="AH88" s="9">
        <v>0.19800000000000001</v>
      </c>
      <c r="AI88" s="9">
        <v>0.26600000000000001</v>
      </c>
      <c r="AJ88" s="9">
        <v>0.188</v>
      </c>
      <c r="AK88" s="9">
        <v>7.8E-2</v>
      </c>
      <c r="AL88" s="9">
        <v>0.48499999999999999</v>
      </c>
      <c r="AM88" s="9">
        <v>0.36499999999999999</v>
      </c>
      <c r="AN88" s="9">
        <v>0.12</v>
      </c>
      <c r="AO88" s="9">
        <v>0.95799999999999996</v>
      </c>
      <c r="AP88" s="9">
        <v>0.52900000000000003</v>
      </c>
      <c r="AQ88" s="9">
        <v>0.42799999999999999</v>
      </c>
      <c r="AR88" s="9">
        <v>15.34</v>
      </c>
      <c r="AS88" s="9">
        <v>8.9309999999999992</v>
      </c>
      <c r="AT88" s="9">
        <v>6.4089999999999998</v>
      </c>
      <c r="AU88" s="9">
        <v>6.0670000000000002</v>
      </c>
      <c r="AV88" s="9">
        <v>4.4269999999999996</v>
      </c>
      <c r="AW88" s="9">
        <v>1.64</v>
      </c>
      <c r="AX88" s="9">
        <v>9.2729999999999997</v>
      </c>
      <c r="AY88" s="9">
        <v>4.5030000000000001</v>
      </c>
      <c r="AZ88" s="9">
        <v>4.7699999999999996</v>
      </c>
      <c r="BA88" s="9">
        <v>6.5330000000000004</v>
      </c>
      <c r="BB88" s="9">
        <v>4.7729999999999997</v>
      </c>
      <c r="BC88" s="9">
        <v>1.76</v>
      </c>
      <c r="BD88" s="9">
        <v>9.6709999999999994</v>
      </c>
      <c r="BE88" s="9">
        <v>4.7670000000000003</v>
      </c>
      <c r="BF88" s="9">
        <v>4.9039999999999999</v>
      </c>
      <c r="BG88" s="9">
        <v>9.5389999999999997</v>
      </c>
      <c r="BH88" s="9">
        <v>4.6909999999999998</v>
      </c>
      <c r="BI88" s="9">
        <v>4.8479999999999999</v>
      </c>
      <c r="BJ88" s="9">
        <v>257.19</v>
      </c>
      <c r="BK88" s="9">
        <v>127.97</v>
      </c>
      <c r="BL88" s="9">
        <v>129.22</v>
      </c>
      <c r="BM88" s="9">
        <v>191.202</v>
      </c>
      <c r="BN88" s="9">
        <v>108.34</v>
      </c>
      <c r="BO88" s="9">
        <v>82.861999999999995</v>
      </c>
      <c r="BP88" s="9">
        <v>65.989000000000004</v>
      </c>
      <c r="BQ88" s="9">
        <v>19.63</v>
      </c>
      <c r="BR88" s="9">
        <v>46.357999999999997</v>
      </c>
      <c r="BS88" s="9">
        <v>25.722999999999999</v>
      </c>
      <c r="BT88" s="9">
        <v>13.749000000000001</v>
      </c>
      <c r="BU88" s="9">
        <v>11.974</v>
      </c>
      <c r="BV88" s="9">
        <v>6.274</v>
      </c>
      <c r="BW88" s="9">
        <v>3.8940000000000001</v>
      </c>
      <c r="BX88" s="9">
        <v>2.38</v>
      </c>
      <c r="BY88" s="9">
        <v>2.8380000000000001</v>
      </c>
      <c r="BZ88" s="9">
        <v>2.2869999999999999</v>
      </c>
      <c r="CA88" s="9">
        <v>0.55200000000000005</v>
      </c>
      <c r="CB88" s="9">
        <v>1.37</v>
      </c>
      <c r="CC88" s="9">
        <v>1.1919999999999999</v>
      </c>
      <c r="CD88" s="9">
        <v>0.17799999999999999</v>
      </c>
      <c r="CE88" s="9">
        <v>1.4690000000000001</v>
      </c>
      <c r="CF88" s="9">
        <v>1.0940000000000001</v>
      </c>
      <c r="CG88" s="9">
        <v>0.374</v>
      </c>
      <c r="CH88" s="9">
        <v>3.4359999999999999</v>
      </c>
      <c r="CI88" s="9">
        <v>1.607</v>
      </c>
      <c r="CJ88" s="9">
        <v>1.8280000000000001</v>
      </c>
      <c r="CK88" s="9">
        <v>21.678999999999998</v>
      </c>
      <c r="CL88" s="9">
        <v>11.736000000000001</v>
      </c>
      <c r="CM88" s="9">
        <v>9.9429999999999996</v>
      </c>
      <c r="CN88" s="9">
        <v>5.87</v>
      </c>
      <c r="CO88" s="9">
        <v>4.7050000000000001</v>
      </c>
      <c r="CP88" s="9">
        <v>1.1659999999999999</v>
      </c>
      <c r="CQ88" s="9">
        <v>15.808999999999999</v>
      </c>
      <c r="CR88" s="9">
        <v>7.0309999999999997</v>
      </c>
      <c r="CS88" s="9">
        <v>8.7780000000000005</v>
      </c>
      <c r="CT88" s="9">
        <v>8.23</v>
      </c>
      <c r="CU88" s="9">
        <v>6.5129999999999999</v>
      </c>
      <c r="CV88" s="9">
        <v>1.7170000000000001</v>
      </c>
      <c r="CW88" s="9">
        <v>17.492000000000001</v>
      </c>
      <c r="CX88" s="9">
        <v>7.2359999999999998</v>
      </c>
      <c r="CY88" s="9">
        <v>10.257</v>
      </c>
      <c r="CZ88" s="9">
        <v>17.178999999999998</v>
      </c>
      <c r="DA88" s="9">
        <v>8.2230000000000008</v>
      </c>
      <c r="DB88" s="9">
        <v>8.9550000000000001</v>
      </c>
    </row>
    <row r="89" spans="1:106">
      <c r="A89" s="10">
        <v>44197</v>
      </c>
      <c r="B89" s="9">
        <v>13.11</v>
      </c>
      <c r="C89" s="9">
        <v>8.5549999999999997</v>
      </c>
      <c r="D89" s="9">
        <v>4.5549999999999997</v>
      </c>
      <c r="E89" s="9">
        <v>23.390999999999998</v>
      </c>
      <c r="F89" s="9">
        <v>10.712999999999999</v>
      </c>
      <c r="G89" s="9">
        <v>12.678000000000001</v>
      </c>
      <c r="H89" s="9">
        <v>15.2</v>
      </c>
      <c r="I89" s="9">
        <v>10.129</v>
      </c>
      <c r="J89" s="9">
        <v>5.0709999999999997</v>
      </c>
      <c r="K89" s="9">
        <v>25.247</v>
      </c>
      <c r="L89" s="9">
        <v>11.48</v>
      </c>
      <c r="M89" s="9">
        <v>13.766999999999999</v>
      </c>
      <c r="N89" s="9">
        <v>25.492999999999999</v>
      </c>
      <c r="O89" s="9">
        <v>11.741</v>
      </c>
      <c r="P89" s="9">
        <v>13.750999999999999</v>
      </c>
      <c r="Q89" s="9">
        <v>132.114</v>
      </c>
      <c r="R89" s="9">
        <v>70.218999999999994</v>
      </c>
      <c r="S89" s="9">
        <v>61.895000000000003</v>
      </c>
      <c r="T89" s="9">
        <v>103.20699999999999</v>
      </c>
      <c r="U89" s="9">
        <v>58.985999999999997</v>
      </c>
      <c r="V89" s="9">
        <v>44.220999999999997</v>
      </c>
      <c r="W89" s="9">
        <v>28.907</v>
      </c>
      <c r="X89" s="9">
        <v>11.233000000000001</v>
      </c>
      <c r="Y89" s="9">
        <v>17.673999999999999</v>
      </c>
      <c r="Z89" s="9">
        <v>17.451000000000001</v>
      </c>
      <c r="AA89" s="9">
        <v>10.081</v>
      </c>
      <c r="AB89" s="9">
        <v>7.37</v>
      </c>
      <c r="AC89" s="9">
        <v>2.8820000000000001</v>
      </c>
      <c r="AD89" s="9">
        <v>1.784</v>
      </c>
      <c r="AE89" s="9">
        <v>1.0980000000000001</v>
      </c>
      <c r="AF89" s="9">
        <v>1.57</v>
      </c>
      <c r="AG89" s="9">
        <v>0.93</v>
      </c>
      <c r="AH89" s="9">
        <v>0.64</v>
      </c>
      <c r="AI89" s="9">
        <v>1.111</v>
      </c>
      <c r="AJ89" s="9">
        <v>0.69799999999999995</v>
      </c>
      <c r="AK89" s="9">
        <v>0.41299999999999998</v>
      </c>
      <c r="AL89" s="9">
        <v>0.45900000000000002</v>
      </c>
      <c r="AM89" s="9">
        <v>0.23200000000000001</v>
      </c>
      <c r="AN89" s="9">
        <v>0.22700000000000001</v>
      </c>
      <c r="AO89" s="9">
        <v>1.3120000000000001</v>
      </c>
      <c r="AP89" s="9">
        <v>0.85499999999999998</v>
      </c>
      <c r="AQ89" s="9">
        <v>0.45700000000000002</v>
      </c>
      <c r="AR89" s="9">
        <v>15.74</v>
      </c>
      <c r="AS89" s="9">
        <v>9.0079999999999991</v>
      </c>
      <c r="AT89" s="9">
        <v>6.7320000000000002</v>
      </c>
      <c r="AU89" s="9">
        <v>7.0919999999999996</v>
      </c>
      <c r="AV89" s="9">
        <v>4.7249999999999996</v>
      </c>
      <c r="AW89" s="9">
        <v>2.367</v>
      </c>
      <c r="AX89" s="9">
        <v>8.6489999999999991</v>
      </c>
      <c r="AY89" s="9">
        <v>4.2830000000000004</v>
      </c>
      <c r="AZ89" s="9">
        <v>4.3650000000000002</v>
      </c>
      <c r="BA89" s="9">
        <v>8.0470000000000006</v>
      </c>
      <c r="BB89" s="9">
        <v>5.2919999999999998</v>
      </c>
      <c r="BC89" s="9">
        <v>2.7549999999999999</v>
      </c>
      <c r="BD89" s="9">
        <v>9.4039999999999999</v>
      </c>
      <c r="BE89" s="9">
        <v>4.7889999999999997</v>
      </c>
      <c r="BF89" s="9">
        <v>4.6150000000000002</v>
      </c>
      <c r="BG89" s="9">
        <v>9.76</v>
      </c>
      <c r="BH89" s="9">
        <v>4.9809999999999999</v>
      </c>
      <c r="BI89" s="9">
        <v>4.7779999999999996</v>
      </c>
      <c r="BJ89" s="9">
        <v>248.85300000000001</v>
      </c>
      <c r="BK89" s="9">
        <v>125.97499999999999</v>
      </c>
      <c r="BL89" s="9">
        <v>122.878</v>
      </c>
      <c r="BM89" s="9">
        <v>186.71100000000001</v>
      </c>
      <c r="BN89" s="9">
        <v>106.09399999999999</v>
      </c>
      <c r="BO89" s="9">
        <v>80.617000000000004</v>
      </c>
      <c r="BP89" s="9">
        <v>62.142000000000003</v>
      </c>
      <c r="BQ89" s="9">
        <v>19.881</v>
      </c>
      <c r="BR89" s="9">
        <v>42.261000000000003</v>
      </c>
      <c r="BS89" s="9">
        <v>26.721</v>
      </c>
      <c r="BT89" s="9">
        <v>15.59</v>
      </c>
      <c r="BU89" s="9">
        <v>11.132</v>
      </c>
      <c r="BV89" s="9">
        <v>7.7110000000000003</v>
      </c>
      <c r="BW89" s="9">
        <v>5.3280000000000003</v>
      </c>
      <c r="BX89" s="9">
        <v>2.3820000000000001</v>
      </c>
      <c r="BY89" s="9">
        <v>4.0350000000000001</v>
      </c>
      <c r="BZ89" s="9">
        <v>2.653</v>
      </c>
      <c r="CA89" s="9">
        <v>1.3819999999999999</v>
      </c>
      <c r="CB89" s="9">
        <v>2.496</v>
      </c>
      <c r="CC89" s="9">
        <v>1.867</v>
      </c>
      <c r="CD89" s="9">
        <v>0.63</v>
      </c>
      <c r="CE89" s="9">
        <v>1.5389999999999999</v>
      </c>
      <c r="CF89" s="9">
        <v>0.78700000000000003</v>
      </c>
      <c r="CG89" s="9">
        <v>0.752</v>
      </c>
      <c r="CH89" s="9">
        <v>3.6749999999999998</v>
      </c>
      <c r="CI89" s="9">
        <v>2.6749999999999998</v>
      </c>
      <c r="CJ89" s="9">
        <v>1</v>
      </c>
      <c r="CK89" s="9">
        <v>21.469000000000001</v>
      </c>
      <c r="CL89" s="9">
        <v>12.374000000000001</v>
      </c>
      <c r="CM89" s="9">
        <v>9.0960000000000001</v>
      </c>
      <c r="CN89" s="9">
        <v>6.7949999999999999</v>
      </c>
      <c r="CO89" s="9">
        <v>5.1529999999999996</v>
      </c>
      <c r="CP89" s="9">
        <v>1.641</v>
      </c>
      <c r="CQ89" s="9">
        <v>14.675000000000001</v>
      </c>
      <c r="CR89" s="9">
        <v>7.22</v>
      </c>
      <c r="CS89" s="9">
        <v>7.4539999999999997</v>
      </c>
      <c r="CT89" s="9">
        <v>10.032999999999999</v>
      </c>
      <c r="CU89" s="9">
        <v>7.2240000000000002</v>
      </c>
      <c r="CV89" s="9">
        <v>2.8090000000000002</v>
      </c>
      <c r="CW89" s="9">
        <v>16.687999999999999</v>
      </c>
      <c r="CX89" s="9">
        <v>8.3659999999999997</v>
      </c>
      <c r="CY89" s="9">
        <v>8.3219999999999992</v>
      </c>
      <c r="CZ89" s="9">
        <v>17.170999999999999</v>
      </c>
      <c r="DA89" s="9">
        <v>9.0869999999999997</v>
      </c>
      <c r="DB89" s="9">
        <v>8.0839999999999996</v>
      </c>
    </row>
    <row r="90" spans="1:106">
      <c r="A90" s="10">
        <v>44228</v>
      </c>
      <c r="B90" s="9">
        <v>13.358000000000001</v>
      </c>
      <c r="C90" s="9">
        <v>8.8460000000000001</v>
      </c>
      <c r="D90" s="9">
        <v>4.5119999999999996</v>
      </c>
      <c r="E90" s="9">
        <v>23.047999999999998</v>
      </c>
      <c r="F90" s="9">
        <v>10.555</v>
      </c>
      <c r="G90" s="9">
        <v>12.493</v>
      </c>
      <c r="H90" s="9">
        <v>15.388999999999999</v>
      </c>
      <c r="I90" s="9">
        <v>10.339</v>
      </c>
      <c r="J90" s="9">
        <v>5.0510000000000002</v>
      </c>
      <c r="K90" s="9">
        <v>26.161000000000001</v>
      </c>
      <c r="L90" s="9">
        <v>12.362</v>
      </c>
      <c r="M90" s="9">
        <v>13.798</v>
      </c>
      <c r="N90" s="9">
        <v>24.597999999999999</v>
      </c>
      <c r="O90" s="9">
        <v>11.646000000000001</v>
      </c>
      <c r="P90" s="9">
        <v>12.952</v>
      </c>
      <c r="Q90" s="9">
        <v>133.78399999999999</v>
      </c>
      <c r="R90" s="9">
        <v>70.754999999999995</v>
      </c>
      <c r="S90" s="9">
        <v>63.029000000000003</v>
      </c>
      <c r="T90" s="9">
        <v>101.157</v>
      </c>
      <c r="U90" s="9">
        <v>57.784999999999997</v>
      </c>
      <c r="V90" s="9">
        <v>43.372999999999998</v>
      </c>
      <c r="W90" s="9">
        <v>32.627000000000002</v>
      </c>
      <c r="X90" s="9">
        <v>12.971</v>
      </c>
      <c r="Y90" s="9">
        <v>19.655999999999999</v>
      </c>
      <c r="Z90" s="9">
        <v>14.627000000000001</v>
      </c>
      <c r="AA90" s="9">
        <v>8.6609999999999996</v>
      </c>
      <c r="AB90" s="9">
        <v>5.9660000000000002</v>
      </c>
      <c r="AC90" s="9">
        <v>1.6739999999999999</v>
      </c>
      <c r="AD90" s="9">
        <v>0.77200000000000002</v>
      </c>
      <c r="AE90" s="9">
        <v>0.90200000000000002</v>
      </c>
      <c r="AF90" s="9">
        <v>0.69299999999999995</v>
      </c>
      <c r="AG90" s="9">
        <v>0.48</v>
      </c>
      <c r="AH90" s="9">
        <v>0.21299999999999999</v>
      </c>
      <c r="AI90" s="9">
        <v>0.47599999999999998</v>
      </c>
      <c r="AJ90" s="9">
        <v>0.26300000000000001</v>
      </c>
      <c r="AK90" s="9">
        <v>0.21299999999999999</v>
      </c>
      <c r="AL90" s="9">
        <v>0.217</v>
      </c>
      <c r="AM90" s="9">
        <v>0.217</v>
      </c>
      <c r="AN90" s="9">
        <v>0</v>
      </c>
      <c r="AO90" s="9">
        <v>0.98199999999999998</v>
      </c>
      <c r="AP90" s="9">
        <v>0.29199999999999998</v>
      </c>
      <c r="AQ90" s="9">
        <v>0.69</v>
      </c>
      <c r="AR90" s="9">
        <v>13.590999999999999</v>
      </c>
      <c r="AS90" s="9">
        <v>8.1890000000000001</v>
      </c>
      <c r="AT90" s="9">
        <v>5.4020000000000001</v>
      </c>
      <c r="AU90" s="9">
        <v>7.1959999999999997</v>
      </c>
      <c r="AV90" s="9">
        <v>5.641</v>
      </c>
      <c r="AW90" s="9">
        <v>1.5549999999999999</v>
      </c>
      <c r="AX90" s="9">
        <v>6.3949999999999996</v>
      </c>
      <c r="AY90" s="9">
        <v>2.548</v>
      </c>
      <c r="AZ90" s="9">
        <v>3.847</v>
      </c>
      <c r="BA90" s="9">
        <v>7.6349999999999998</v>
      </c>
      <c r="BB90" s="9">
        <v>5.9930000000000003</v>
      </c>
      <c r="BC90" s="9">
        <v>1.6419999999999999</v>
      </c>
      <c r="BD90" s="9">
        <v>6.992</v>
      </c>
      <c r="BE90" s="9">
        <v>2.6680000000000001</v>
      </c>
      <c r="BF90" s="9">
        <v>4.3239999999999998</v>
      </c>
      <c r="BG90" s="9">
        <v>6.8710000000000004</v>
      </c>
      <c r="BH90" s="9">
        <v>2.8109999999999999</v>
      </c>
      <c r="BI90" s="9">
        <v>4.0599999999999996</v>
      </c>
      <c r="BJ90" s="9">
        <v>252.06399999999999</v>
      </c>
      <c r="BK90" s="9">
        <v>127.88200000000001</v>
      </c>
      <c r="BL90" s="9">
        <v>124.182</v>
      </c>
      <c r="BM90" s="9">
        <v>187.666</v>
      </c>
      <c r="BN90" s="9">
        <v>105.63500000000001</v>
      </c>
      <c r="BO90" s="9">
        <v>82.03</v>
      </c>
      <c r="BP90" s="9">
        <v>64.399000000000001</v>
      </c>
      <c r="BQ90" s="9">
        <v>22.247</v>
      </c>
      <c r="BR90" s="9">
        <v>42.152000000000001</v>
      </c>
      <c r="BS90" s="9">
        <v>21.398</v>
      </c>
      <c r="BT90" s="9">
        <v>12.311999999999999</v>
      </c>
      <c r="BU90" s="9">
        <v>9.0860000000000003</v>
      </c>
      <c r="BV90" s="9">
        <v>5.681</v>
      </c>
      <c r="BW90" s="9">
        <v>2.6930000000000001</v>
      </c>
      <c r="BX90" s="9">
        <v>2.988</v>
      </c>
      <c r="BY90" s="9">
        <v>2.0880000000000001</v>
      </c>
      <c r="BZ90" s="9">
        <v>1.3089999999999999</v>
      </c>
      <c r="CA90" s="9">
        <v>0.77900000000000003</v>
      </c>
      <c r="CB90" s="9">
        <v>1.2969999999999999</v>
      </c>
      <c r="CC90" s="9">
        <v>0.69199999999999995</v>
      </c>
      <c r="CD90" s="9">
        <v>0.60499999999999998</v>
      </c>
      <c r="CE90" s="9">
        <v>0.79100000000000004</v>
      </c>
      <c r="CF90" s="9">
        <v>0.61699999999999999</v>
      </c>
      <c r="CG90" s="9">
        <v>0.17399999999999999</v>
      </c>
      <c r="CH90" s="9">
        <v>3.593</v>
      </c>
      <c r="CI90" s="9">
        <v>1.3839999999999999</v>
      </c>
      <c r="CJ90" s="9">
        <v>2.2090000000000001</v>
      </c>
      <c r="CK90" s="9">
        <v>17.707999999999998</v>
      </c>
      <c r="CL90" s="9">
        <v>10.835000000000001</v>
      </c>
      <c r="CM90" s="9">
        <v>6.8730000000000002</v>
      </c>
      <c r="CN90" s="9">
        <v>6.5919999999999996</v>
      </c>
      <c r="CO90" s="9">
        <v>4.633</v>
      </c>
      <c r="CP90" s="9">
        <v>1.9590000000000001</v>
      </c>
      <c r="CQ90" s="9">
        <v>11.116</v>
      </c>
      <c r="CR90" s="9">
        <v>6.202</v>
      </c>
      <c r="CS90" s="9">
        <v>4.9139999999999997</v>
      </c>
      <c r="CT90" s="9">
        <v>8.1349999999999998</v>
      </c>
      <c r="CU90" s="9">
        <v>5.556</v>
      </c>
      <c r="CV90" s="9">
        <v>2.5790000000000002</v>
      </c>
      <c r="CW90" s="9">
        <v>13.263</v>
      </c>
      <c r="CX90" s="9">
        <v>6.7560000000000002</v>
      </c>
      <c r="CY90" s="9">
        <v>6.5069999999999997</v>
      </c>
      <c r="CZ90" s="9">
        <v>12.412000000000001</v>
      </c>
      <c r="DA90" s="9">
        <v>6.8940000000000001</v>
      </c>
      <c r="DB90" s="9">
        <v>5.5190000000000001</v>
      </c>
    </row>
    <row r="91" spans="1:106">
      <c r="A91" s="10">
        <v>44256</v>
      </c>
      <c r="B91" s="9">
        <v>12.855</v>
      </c>
      <c r="C91" s="9">
        <v>8.6750000000000007</v>
      </c>
      <c r="D91" s="9">
        <v>4.18</v>
      </c>
      <c r="E91" s="9">
        <v>26.117000000000001</v>
      </c>
      <c r="F91" s="9">
        <v>11.307</v>
      </c>
      <c r="G91" s="9">
        <v>14.81</v>
      </c>
      <c r="H91" s="9">
        <v>13.768000000000001</v>
      </c>
      <c r="I91" s="9">
        <v>9.5879999999999992</v>
      </c>
      <c r="J91" s="9">
        <v>4.18</v>
      </c>
      <c r="K91" s="9">
        <v>28.501000000000001</v>
      </c>
      <c r="L91" s="9">
        <v>12.473000000000001</v>
      </c>
      <c r="M91" s="9">
        <v>16.027999999999999</v>
      </c>
      <c r="N91" s="9">
        <v>26.663</v>
      </c>
      <c r="O91" s="9">
        <v>11.853</v>
      </c>
      <c r="P91" s="9">
        <v>14.81</v>
      </c>
      <c r="Q91" s="9">
        <v>133.06899999999999</v>
      </c>
      <c r="R91" s="9">
        <v>69.245999999999995</v>
      </c>
      <c r="S91" s="9">
        <v>63.823999999999998</v>
      </c>
      <c r="T91" s="9">
        <v>101.164</v>
      </c>
      <c r="U91" s="9">
        <v>57.631999999999998</v>
      </c>
      <c r="V91" s="9">
        <v>43.530999999999999</v>
      </c>
      <c r="W91" s="9">
        <v>31.905999999999999</v>
      </c>
      <c r="X91" s="9">
        <v>11.613</v>
      </c>
      <c r="Y91" s="9">
        <v>20.292000000000002</v>
      </c>
      <c r="Z91" s="9">
        <v>14.246</v>
      </c>
      <c r="AA91" s="9">
        <v>8.3379999999999992</v>
      </c>
      <c r="AB91" s="9">
        <v>5.9080000000000004</v>
      </c>
      <c r="AC91" s="9">
        <v>2.5030000000000001</v>
      </c>
      <c r="AD91" s="9">
        <v>1.32</v>
      </c>
      <c r="AE91" s="9">
        <v>1.1839999999999999</v>
      </c>
      <c r="AF91" s="9">
        <v>0.96799999999999997</v>
      </c>
      <c r="AG91" s="9">
        <v>0.71399999999999997</v>
      </c>
      <c r="AH91" s="9">
        <v>0.253</v>
      </c>
      <c r="AI91" s="9">
        <v>0.58799999999999997</v>
      </c>
      <c r="AJ91" s="9">
        <v>0.45200000000000001</v>
      </c>
      <c r="AK91" s="9">
        <v>0.13500000000000001</v>
      </c>
      <c r="AL91" s="9">
        <v>0.38</v>
      </c>
      <c r="AM91" s="9">
        <v>0.26200000000000001</v>
      </c>
      <c r="AN91" s="9">
        <v>0.11799999999999999</v>
      </c>
      <c r="AO91" s="9">
        <v>1.5349999999999999</v>
      </c>
      <c r="AP91" s="9">
        <v>0.60499999999999998</v>
      </c>
      <c r="AQ91" s="9">
        <v>0.93</v>
      </c>
      <c r="AR91" s="9">
        <v>12.861000000000001</v>
      </c>
      <c r="AS91" s="9">
        <v>7.6660000000000004</v>
      </c>
      <c r="AT91" s="9">
        <v>5.194</v>
      </c>
      <c r="AU91" s="9">
        <v>6.1070000000000002</v>
      </c>
      <c r="AV91" s="9">
        <v>4.4130000000000003</v>
      </c>
      <c r="AW91" s="9">
        <v>1.6950000000000001</v>
      </c>
      <c r="AX91" s="9">
        <v>6.7530000000000001</v>
      </c>
      <c r="AY91" s="9">
        <v>3.254</v>
      </c>
      <c r="AZ91" s="9">
        <v>3.4990000000000001</v>
      </c>
      <c r="BA91" s="9">
        <v>6.7350000000000003</v>
      </c>
      <c r="BB91" s="9">
        <v>4.7869999999999999</v>
      </c>
      <c r="BC91" s="9">
        <v>1.948</v>
      </c>
      <c r="BD91" s="9">
        <v>7.5110000000000001</v>
      </c>
      <c r="BE91" s="9">
        <v>3.5510000000000002</v>
      </c>
      <c r="BF91" s="9">
        <v>3.96</v>
      </c>
      <c r="BG91" s="9">
        <v>7.3410000000000002</v>
      </c>
      <c r="BH91" s="9">
        <v>3.706</v>
      </c>
      <c r="BI91" s="9">
        <v>3.6349999999999998</v>
      </c>
      <c r="BJ91" s="9">
        <v>250.13800000000001</v>
      </c>
      <c r="BK91" s="9">
        <v>127.756</v>
      </c>
      <c r="BL91" s="9">
        <v>122.381</v>
      </c>
      <c r="BM91" s="9">
        <v>183.29400000000001</v>
      </c>
      <c r="BN91" s="9">
        <v>102.95699999999999</v>
      </c>
      <c r="BO91" s="9">
        <v>80.337000000000003</v>
      </c>
      <c r="BP91" s="9">
        <v>66.843999999999994</v>
      </c>
      <c r="BQ91" s="9">
        <v>24.8</v>
      </c>
      <c r="BR91" s="9">
        <v>42.043999999999997</v>
      </c>
      <c r="BS91" s="9">
        <v>24.55</v>
      </c>
      <c r="BT91" s="9">
        <v>15.672000000000001</v>
      </c>
      <c r="BU91" s="9">
        <v>8.8780000000000001</v>
      </c>
      <c r="BV91" s="9">
        <v>6.3259999999999996</v>
      </c>
      <c r="BW91" s="9">
        <v>4.1100000000000003</v>
      </c>
      <c r="BX91" s="9">
        <v>2.2160000000000002</v>
      </c>
      <c r="BY91" s="9">
        <v>3.3410000000000002</v>
      </c>
      <c r="BZ91" s="9">
        <v>2.2429999999999999</v>
      </c>
      <c r="CA91" s="9">
        <v>1.0980000000000001</v>
      </c>
      <c r="CB91" s="9">
        <v>2.0979999999999999</v>
      </c>
      <c r="CC91" s="9">
        <v>1.1830000000000001</v>
      </c>
      <c r="CD91" s="9">
        <v>0.91500000000000004</v>
      </c>
      <c r="CE91" s="9">
        <v>1.2430000000000001</v>
      </c>
      <c r="CF91" s="9">
        <v>1.0589999999999999</v>
      </c>
      <c r="CG91" s="9">
        <v>0.183</v>
      </c>
      <c r="CH91" s="9">
        <v>2.9849999999999999</v>
      </c>
      <c r="CI91" s="9">
        <v>1.8680000000000001</v>
      </c>
      <c r="CJ91" s="9">
        <v>1.117</v>
      </c>
      <c r="CK91" s="9">
        <v>20.266999999999999</v>
      </c>
      <c r="CL91" s="9">
        <v>13.215</v>
      </c>
      <c r="CM91" s="9">
        <v>7.0529999999999999</v>
      </c>
      <c r="CN91" s="9">
        <v>9.24</v>
      </c>
      <c r="CO91" s="9">
        <v>6.9489999999999998</v>
      </c>
      <c r="CP91" s="9">
        <v>2.2909999999999999</v>
      </c>
      <c r="CQ91" s="9">
        <v>11.026999999999999</v>
      </c>
      <c r="CR91" s="9">
        <v>6.266</v>
      </c>
      <c r="CS91" s="9">
        <v>4.7610000000000001</v>
      </c>
      <c r="CT91" s="9">
        <v>12.089</v>
      </c>
      <c r="CU91" s="9">
        <v>8.6989999999999998</v>
      </c>
      <c r="CV91" s="9">
        <v>3.39</v>
      </c>
      <c r="CW91" s="9">
        <v>12.461</v>
      </c>
      <c r="CX91" s="9">
        <v>6.9729999999999999</v>
      </c>
      <c r="CY91" s="9">
        <v>5.4889999999999999</v>
      </c>
      <c r="CZ91" s="9">
        <v>13.125</v>
      </c>
      <c r="DA91" s="9">
        <v>7.4489999999999998</v>
      </c>
      <c r="DB91" s="9">
        <v>5.6760000000000002</v>
      </c>
    </row>
    <row r="92" spans="1:106">
      <c r="A92" s="10">
        <v>44287</v>
      </c>
      <c r="B92" s="9">
        <v>11.436</v>
      </c>
      <c r="C92" s="9">
        <v>7.8579999999999997</v>
      </c>
      <c r="D92" s="9">
        <v>3.5779999999999998</v>
      </c>
      <c r="E92" s="9">
        <v>23.645</v>
      </c>
      <c r="F92" s="9">
        <v>11.04</v>
      </c>
      <c r="G92" s="9">
        <v>12.605</v>
      </c>
      <c r="H92" s="9">
        <v>12.334</v>
      </c>
      <c r="I92" s="9">
        <v>8.2919999999999998</v>
      </c>
      <c r="J92" s="9">
        <v>4.0419999999999998</v>
      </c>
      <c r="K92" s="9">
        <v>26.161999999999999</v>
      </c>
      <c r="L92" s="9">
        <v>12.204000000000001</v>
      </c>
      <c r="M92" s="9">
        <v>13.958</v>
      </c>
      <c r="N92" s="9">
        <v>24.529</v>
      </c>
      <c r="O92" s="9">
        <v>11.461</v>
      </c>
      <c r="P92" s="9">
        <v>13.069000000000001</v>
      </c>
      <c r="Q92" s="9">
        <v>133.28299999999999</v>
      </c>
      <c r="R92" s="9">
        <v>69.876000000000005</v>
      </c>
      <c r="S92" s="9">
        <v>63.408000000000001</v>
      </c>
      <c r="T92" s="9">
        <v>102.584</v>
      </c>
      <c r="U92" s="9">
        <v>58.616</v>
      </c>
      <c r="V92" s="9">
        <v>43.966999999999999</v>
      </c>
      <c r="W92" s="9">
        <v>30.7</v>
      </c>
      <c r="X92" s="9">
        <v>11.259</v>
      </c>
      <c r="Y92" s="9">
        <v>19.440000000000001</v>
      </c>
      <c r="Z92" s="9">
        <v>13.77</v>
      </c>
      <c r="AA92" s="9">
        <v>7.9550000000000001</v>
      </c>
      <c r="AB92" s="9">
        <v>5.8150000000000004</v>
      </c>
      <c r="AC92" s="9">
        <v>2.8780000000000001</v>
      </c>
      <c r="AD92" s="9">
        <v>1.2989999999999999</v>
      </c>
      <c r="AE92" s="9">
        <v>1.579</v>
      </c>
      <c r="AF92" s="9">
        <v>1.1359999999999999</v>
      </c>
      <c r="AG92" s="9">
        <v>0.71899999999999997</v>
      </c>
      <c r="AH92" s="9">
        <v>0.41699999999999998</v>
      </c>
      <c r="AI92" s="9">
        <v>0.92200000000000004</v>
      </c>
      <c r="AJ92" s="9">
        <v>0.57199999999999995</v>
      </c>
      <c r="AK92" s="9">
        <v>0.34899999999999998</v>
      </c>
      <c r="AL92" s="9">
        <v>0.214</v>
      </c>
      <c r="AM92" s="9">
        <v>0.14699999999999999</v>
      </c>
      <c r="AN92" s="9">
        <v>6.8000000000000005E-2</v>
      </c>
      <c r="AO92" s="9">
        <v>1.742</v>
      </c>
      <c r="AP92" s="9">
        <v>0.57999999999999996</v>
      </c>
      <c r="AQ92" s="9">
        <v>1.1619999999999999</v>
      </c>
      <c r="AR92" s="9">
        <v>12.443</v>
      </c>
      <c r="AS92" s="9">
        <v>7.3739999999999997</v>
      </c>
      <c r="AT92" s="9">
        <v>5.069</v>
      </c>
      <c r="AU92" s="9">
        <v>6.07</v>
      </c>
      <c r="AV92" s="9">
        <v>4.29</v>
      </c>
      <c r="AW92" s="9">
        <v>1.7809999999999999</v>
      </c>
      <c r="AX92" s="9">
        <v>6.3719999999999999</v>
      </c>
      <c r="AY92" s="9">
        <v>3.0840000000000001</v>
      </c>
      <c r="AZ92" s="9">
        <v>3.2879999999999998</v>
      </c>
      <c r="BA92" s="9">
        <v>6.6970000000000001</v>
      </c>
      <c r="BB92" s="9">
        <v>4.5839999999999996</v>
      </c>
      <c r="BC92" s="9">
        <v>2.113</v>
      </c>
      <c r="BD92" s="9">
        <v>7.0730000000000004</v>
      </c>
      <c r="BE92" s="9">
        <v>3.3719999999999999</v>
      </c>
      <c r="BF92" s="9">
        <v>3.702</v>
      </c>
      <c r="BG92" s="9">
        <v>7.2939999999999996</v>
      </c>
      <c r="BH92" s="9">
        <v>3.6560000000000001</v>
      </c>
      <c r="BI92" s="9">
        <v>3.6379999999999999</v>
      </c>
      <c r="BJ92" s="9">
        <v>252.291</v>
      </c>
      <c r="BK92" s="9">
        <v>129.334</v>
      </c>
      <c r="BL92" s="9">
        <v>122.958</v>
      </c>
      <c r="BM92" s="9">
        <v>182.54300000000001</v>
      </c>
      <c r="BN92" s="9">
        <v>103.541</v>
      </c>
      <c r="BO92" s="9">
        <v>79.001999999999995</v>
      </c>
      <c r="BP92" s="9">
        <v>69.748000000000005</v>
      </c>
      <c r="BQ92" s="9">
        <v>25.792999999999999</v>
      </c>
      <c r="BR92" s="9">
        <v>43.956000000000003</v>
      </c>
      <c r="BS92" s="9">
        <v>21.45</v>
      </c>
      <c r="BT92" s="9">
        <v>12.672000000000001</v>
      </c>
      <c r="BU92" s="9">
        <v>8.7780000000000005</v>
      </c>
      <c r="BV92" s="9">
        <v>3.78</v>
      </c>
      <c r="BW92" s="9">
        <v>2.0990000000000002</v>
      </c>
      <c r="BX92" s="9">
        <v>1.681</v>
      </c>
      <c r="BY92" s="9">
        <v>1.8049999999999999</v>
      </c>
      <c r="BZ92" s="9">
        <v>0.878</v>
      </c>
      <c r="CA92" s="9">
        <v>0.92700000000000005</v>
      </c>
      <c r="CB92" s="9">
        <v>1.401</v>
      </c>
      <c r="CC92" s="9">
        <v>0.47299999999999998</v>
      </c>
      <c r="CD92" s="9">
        <v>0.92700000000000005</v>
      </c>
      <c r="CE92" s="9">
        <v>0.40500000000000003</v>
      </c>
      <c r="CF92" s="9">
        <v>0.40500000000000003</v>
      </c>
      <c r="CG92" s="9">
        <v>0</v>
      </c>
      <c r="CH92" s="9">
        <v>1.9750000000000001</v>
      </c>
      <c r="CI92" s="9">
        <v>1.2210000000000001</v>
      </c>
      <c r="CJ92" s="9">
        <v>0.754</v>
      </c>
      <c r="CK92" s="9">
        <v>18.986000000000001</v>
      </c>
      <c r="CL92" s="9">
        <v>11.734</v>
      </c>
      <c r="CM92" s="9">
        <v>7.2519999999999998</v>
      </c>
      <c r="CN92" s="9">
        <v>6.2080000000000002</v>
      </c>
      <c r="CO92" s="9">
        <v>4.774</v>
      </c>
      <c r="CP92" s="9">
        <v>1.4339999999999999</v>
      </c>
      <c r="CQ92" s="9">
        <v>12.778</v>
      </c>
      <c r="CR92" s="9">
        <v>6.96</v>
      </c>
      <c r="CS92" s="9">
        <v>5.8179999999999996</v>
      </c>
      <c r="CT92" s="9">
        <v>7.548</v>
      </c>
      <c r="CU92" s="9">
        <v>5.343</v>
      </c>
      <c r="CV92" s="9">
        <v>2.2050000000000001</v>
      </c>
      <c r="CW92" s="9">
        <v>13.901999999999999</v>
      </c>
      <c r="CX92" s="9">
        <v>7.3289999999999997</v>
      </c>
      <c r="CY92" s="9">
        <v>6.5720000000000001</v>
      </c>
      <c r="CZ92" s="9">
        <v>14.179</v>
      </c>
      <c r="DA92" s="9">
        <v>7.4329999999999998</v>
      </c>
      <c r="DB92" s="9">
        <v>6.7460000000000004</v>
      </c>
    </row>
    <row r="93" spans="1:106">
      <c r="A93" s="10">
        <v>44317</v>
      </c>
      <c r="B93" s="9">
        <v>10.07</v>
      </c>
      <c r="C93" s="9">
        <v>7.391</v>
      </c>
      <c r="D93" s="9">
        <v>2.6779999999999999</v>
      </c>
      <c r="E93" s="9">
        <v>25.146000000000001</v>
      </c>
      <c r="F93" s="9">
        <v>12.250999999999999</v>
      </c>
      <c r="G93" s="9">
        <v>12.895</v>
      </c>
      <c r="H93" s="9">
        <v>11.557</v>
      </c>
      <c r="I93" s="9">
        <v>8.2720000000000002</v>
      </c>
      <c r="J93" s="9">
        <v>3.2850000000000001</v>
      </c>
      <c r="K93" s="9">
        <v>27.704999999999998</v>
      </c>
      <c r="L93" s="9">
        <v>13.336</v>
      </c>
      <c r="M93" s="9">
        <v>14.369</v>
      </c>
      <c r="N93" s="9">
        <v>26.486999999999998</v>
      </c>
      <c r="O93" s="9">
        <v>13.105</v>
      </c>
      <c r="P93" s="9">
        <v>13.382</v>
      </c>
      <c r="Q93" s="9">
        <v>132.96199999999999</v>
      </c>
      <c r="R93" s="9">
        <v>68.986000000000004</v>
      </c>
      <c r="S93" s="9">
        <v>63.975999999999999</v>
      </c>
      <c r="T93" s="9">
        <v>99.972999999999999</v>
      </c>
      <c r="U93" s="9">
        <v>56.845999999999997</v>
      </c>
      <c r="V93" s="9">
        <v>43.127000000000002</v>
      </c>
      <c r="W93" s="9">
        <v>32.988999999999997</v>
      </c>
      <c r="X93" s="9">
        <v>12.14</v>
      </c>
      <c r="Y93" s="9">
        <v>20.849</v>
      </c>
      <c r="Z93" s="9">
        <v>12.01</v>
      </c>
      <c r="AA93" s="9">
        <v>6.8410000000000002</v>
      </c>
      <c r="AB93" s="9">
        <v>5.1689999999999996</v>
      </c>
      <c r="AC93" s="9">
        <v>1.7629999999999999</v>
      </c>
      <c r="AD93" s="9">
        <v>0.95799999999999996</v>
      </c>
      <c r="AE93" s="9">
        <v>0.80600000000000005</v>
      </c>
      <c r="AF93" s="9">
        <v>0.88600000000000001</v>
      </c>
      <c r="AG93" s="9">
        <v>0.65800000000000003</v>
      </c>
      <c r="AH93" s="9">
        <v>0.22800000000000001</v>
      </c>
      <c r="AI93" s="9">
        <v>0.55000000000000004</v>
      </c>
      <c r="AJ93" s="9">
        <v>0.32200000000000001</v>
      </c>
      <c r="AK93" s="9">
        <v>0.22800000000000001</v>
      </c>
      <c r="AL93" s="9">
        <v>0.33600000000000002</v>
      </c>
      <c r="AM93" s="9">
        <v>0.33600000000000002</v>
      </c>
      <c r="AN93" s="9">
        <v>0</v>
      </c>
      <c r="AO93" s="9">
        <v>0.877</v>
      </c>
      <c r="AP93" s="9">
        <v>0.3</v>
      </c>
      <c r="AQ93" s="9">
        <v>0.57699999999999996</v>
      </c>
      <c r="AR93" s="9">
        <v>10.95</v>
      </c>
      <c r="AS93" s="9">
        <v>6.1779999999999999</v>
      </c>
      <c r="AT93" s="9">
        <v>4.7729999999999997</v>
      </c>
      <c r="AU93" s="9">
        <v>5.2779999999999996</v>
      </c>
      <c r="AV93" s="9">
        <v>3.81</v>
      </c>
      <c r="AW93" s="9">
        <v>1.4690000000000001</v>
      </c>
      <c r="AX93" s="9">
        <v>5.6719999999999997</v>
      </c>
      <c r="AY93" s="9">
        <v>2.3679999999999999</v>
      </c>
      <c r="AZ93" s="9">
        <v>3.3039999999999998</v>
      </c>
      <c r="BA93" s="9">
        <v>5.9509999999999996</v>
      </c>
      <c r="BB93" s="9">
        <v>4.3150000000000004</v>
      </c>
      <c r="BC93" s="9">
        <v>1.6359999999999999</v>
      </c>
      <c r="BD93" s="9">
        <v>6.0590000000000002</v>
      </c>
      <c r="BE93" s="9">
        <v>2.5259999999999998</v>
      </c>
      <c r="BF93" s="9">
        <v>3.5329999999999999</v>
      </c>
      <c r="BG93" s="9">
        <v>6.2229999999999999</v>
      </c>
      <c r="BH93" s="9">
        <v>2.69</v>
      </c>
      <c r="BI93" s="9">
        <v>3.532</v>
      </c>
      <c r="BJ93" s="9">
        <v>252.80799999999999</v>
      </c>
      <c r="BK93" s="9">
        <v>129.55500000000001</v>
      </c>
      <c r="BL93" s="9">
        <v>123.253</v>
      </c>
      <c r="BM93" s="9">
        <v>183.11600000000001</v>
      </c>
      <c r="BN93" s="9">
        <v>103.996</v>
      </c>
      <c r="BO93" s="9">
        <v>79.12</v>
      </c>
      <c r="BP93" s="9">
        <v>69.691999999999993</v>
      </c>
      <c r="BQ93" s="9">
        <v>25.559000000000001</v>
      </c>
      <c r="BR93" s="9">
        <v>44.133000000000003</v>
      </c>
      <c r="BS93" s="9">
        <v>21.79</v>
      </c>
      <c r="BT93" s="9">
        <v>10.977</v>
      </c>
      <c r="BU93" s="9">
        <v>10.814</v>
      </c>
      <c r="BV93" s="9">
        <v>4.3520000000000003</v>
      </c>
      <c r="BW93" s="9">
        <v>2.633</v>
      </c>
      <c r="BX93" s="9">
        <v>1.7190000000000001</v>
      </c>
      <c r="BY93" s="9">
        <v>1.2150000000000001</v>
      </c>
      <c r="BZ93" s="9">
        <v>1.052</v>
      </c>
      <c r="CA93" s="9">
        <v>0.16200000000000001</v>
      </c>
      <c r="CB93" s="9">
        <v>0.90300000000000002</v>
      </c>
      <c r="CC93" s="9">
        <v>0.74099999999999999</v>
      </c>
      <c r="CD93" s="9">
        <v>0.16200000000000001</v>
      </c>
      <c r="CE93" s="9">
        <v>0.311</v>
      </c>
      <c r="CF93" s="9">
        <v>0.311</v>
      </c>
      <c r="CG93" s="9">
        <v>0</v>
      </c>
      <c r="CH93" s="9">
        <v>3.137</v>
      </c>
      <c r="CI93" s="9">
        <v>1.58</v>
      </c>
      <c r="CJ93" s="9">
        <v>1.5569999999999999</v>
      </c>
      <c r="CK93" s="9">
        <v>19.597000000000001</v>
      </c>
      <c r="CL93" s="9">
        <v>9.5559999999999992</v>
      </c>
      <c r="CM93" s="9">
        <v>10.041</v>
      </c>
      <c r="CN93" s="9">
        <v>5.6840000000000002</v>
      </c>
      <c r="CO93" s="9">
        <v>4.7039999999999997</v>
      </c>
      <c r="CP93" s="9">
        <v>0.98099999999999998</v>
      </c>
      <c r="CQ93" s="9">
        <v>13.912000000000001</v>
      </c>
      <c r="CR93" s="9">
        <v>4.8520000000000003</v>
      </c>
      <c r="CS93" s="9">
        <v>9.06</v>
      </c>
      <c r="CT93" s="9">
        <v>6.2859999999999996</v>
      </c>
      <c r="CU93" s="9">
        <v>5.1429999999999998</v>
      </c>
      <c r="CV93" s="9">
        <v>1.143</v>
      </c>
      <c r="CW93" s="9">
        <v>15.505000000000001</v>
      </c>
      <c r="CX93" s="9">
        <v>5.8339999999999996</v>
      </c>
      <c r="CY93" s="9">
        <v>9.6709999999999994</v>
      </c>
      <c r="CZ93" s="9">
        <v>14.816000000000001</v>
      </c>
      <c r="DA93" s="9">
        <v>5.593</v>
      </c>
      <c r="DB93" s="9">
        <v>9.2219999999999995</v>
      </c>
    </row>
    <row r="94" spans="1:106">
      <c r="A94" s="10">
        <v>44348</v>
      </c>
      <c r="B94" s="9">
        <v>9.1489999999999991</v>
      </c>
      <c r="C94" s="9">
        <v>7.266</v>
      </c>
      <c r="D94" s="9">
        <v>1.883</v>
      </c>
      <c r="E94" s="9">
        <v>24.321999999999999</v>
      </c>
      <c r="F94" s="9">
        <v>11.221</v>
      </c>
      <c r="G94" s="9">
        <v>13.1</v>
      </c>
      <c r="H94" s="9">
        <v>12.337</v>
      </c>
      <c r="I94" s="9">
        <v>9.4760000000000009</v>
      </c>
      <c r="J94" s="9">
        <v>2.8620000000000001</v>
      </c>
      <c r="K94" s="9">
        <v>27.07</v>
      </c>
      <c r="L94" s="9">
        <v>12.545</v>
      </c>
      <c r="M94" s="9">
        <v>14.525</v>
      </c>
      <c r="N94" s="9">
        <v>26.141999999999999</v>
      </c>
      <c r="O94" s="9">
        <v>12.164999999999999</v>
      </c>
      <c r="P94" s="9">
        <v>13.977</v>
      </c>
      <c r="Q94" s="9">
        <v>128.24600000000001</v>
      </c>
      <c r="R94" s="9">
        <v>66.757000000000005</v>
      </c>
      <c r="S94" s="9">
        <v>61.488999999999997</v>
      </c>
      <c r="T94" s="9">
        <v>96.906000000000006</v>
      </c>
      <c r="U94" s="9">
        <v>55.030999999999999</v>
      </c>
      <c r="V94" s="9">
        <v>41.875</v>
      </c>
      <c r="W94" s="9">
        <v>31.34</v>
      </c>
      <c r="X94" s="9">
        <v>11.726000000000001</v>
      </c>
      <c r="Y94" s="9">
        <v>19.614000000000001</v>
      </c>
      <c r="Z94" s="9">
        <v>12.648</v>
      </c>
      <c r="AA94" s="9">
        <v>6.9930000000000003</v>
      </c>
      <c r="AB94" s="9">
        <v>5.6550000000000002</v>
      </c>
      <c r="AC94" s="9">
        <v>1.5049999999999999</v>
      </c>
      <c r="AD94" s="9">
        <v>0.53700000000000003</v>
      </c>
      <c r="AE94" s="9">
        <v>0.96799999999999997</v>
      </c>
      <c r="AF94" s="9">
        <v>0.39</v>
      </c>
      <c r="AG94" s="9">
        <v>0.27900000000000003</v>
      </c>
      <c r="AH94" s="9">
        <v>0.111</v>
      </c>
      <c r="AI94" s="9">
        <v>0.23400000000000001</v>
      </c>
      <c r="AJ94" s="9">
        <v>0.123</v>
      </c>
      <c r="AK94" s="9">
        <v>0.111</v>
      </c>
      <c r="AL94" s="9">
        <v>0.156</v>
      </c>
      <c r="AM94" s="9">
        <v>0.156</v>
      </c>
      <c r="AN94" s="9">
        <v>0</v>
      </c>
      <c r="AO94" s="9">
        <v>1.115</v>
      </c>
      <c r="AP94" s="9">
        <v>0.25800000000000001</v>
      </c>
      <c r="AQ94" s="9">
        <v>0.85599999999999998</v>
      </c>
      <c r="AR94" s="9">
        <v>11.864000000000001</v>
      </c>
      <c r="AS94" s="9">
        <v>6.9089999999999998</v>
      </c>
      <c r="AT94" s="9">
        <v>4.9550000000000001</v>
      </c>
      <c r="AU94" s="9">
        <v>5.1680000000000001</v>
      </c>
      <c r="AV94" s="9">
        <v>3.5590000000000002</v>
      </c>
      <c r="AW94" s="9">
        <v>1.61</v>
      </c>
      <c r="AX94" s="9">
        <v>6.6959999999999997</v>
      </c>
      <c r="AY94" s="9">
        <v>3.35</v>
      </c>
      <c r="AZ94" s="9">
        <v>3.3450000000000002</v>
      </c>
      <c r="BA94" s="9">
        <v>5.3639999999999999</v>
      </c>
      <c r="BB94" s="9">
        <v>3.6429999999999998</v>
      </c>
      <c r="BC94" s="9">
        <v>1.7210000000000001</v>
      </c>
      <c r="BD94" s="9">
        <v>7.2850000000000001</v>
      </c>
      <c r="BE94" s="9">
        <v>3.35</v>
      </c>
      <c r="BF94" s="9">
        <v>3.9340000000000002</v>
      </c>
      <c r="BG94" s="9">
        <v>6.93</v>
      </c>
      <c r="BH94" s="9">
        <v>3.4729999999999999</v>
      </c>
      <c r="BI94" s="9">
        <v>3.4569999999999999</v>
      </c>
      <c r="BJ94" s="9">
        <v>248.678</v>
      </c>
      <c r="BK94" s="9">
        <v>128.46299999999999</v>
      </c>
      <c r="BL94" s="9">
        <v>120.214</v>
      </c>
      <c r="BM94" s="9">
        <v>181.76900000000001</v>
      </c>
      <c r="BN94" s="9">
        <v>103.325</v>
      </c>
      <c r="BO94" s="9">
        <v>78.444000000000003</v>
      </c>
      <c r="BP94" s="9">
        <v>66.908000000000001</v>
      </c>
      <c r="BQ94" s="9">
        <v>25.138000000000002</v>
      </c>
      <c r="BR94" s="9">
        <v>41.77</v>
      </c>
      <c r="BS94" s="9">
        <v>25.248999999999999</v>
      </c>
      <c r="BT94" s="9">
        <v>13.896000000000001</v>
      </c>
      <c r="BU94" s="9">
        <v>11.353</v>
      </c>
      <c r="BV94" s="9">
        <v>4.2919999999999998</v>
      </c>
      <c r="BW94" s="9">
        <v>1.8160000000000001</v>
      </c>
      <c r="BX94" s="9">
        <v>2.476</v>
      </c>
      <c r="BY94" s="9">
        <v>1.9319999999999999</v>
      </c>
      <c r="BZ94" s="9">
        <v>0.89900000000000002</v>
      </c>
      <c r="CA94" s="9">
        <v>1.0329999999999999</v>
      </c>
      <c r="CB94" s="9">
        <v>1.2190000000000001</v>
      </c>
      <c r="CC94" s="9">
        <v>0.72299999999999998</v>
      </c>
      <c r="CD94" s="9">
        <v>0.496</v>
      </c>
      <c r="CE94" s="9">
        <v>0.71299999999999997</v>
      </c>
      <c r="CF94" s="9">
        <v>0.17699999999999999</v>
      </c>
      <c r="CG94" s="9">
        <v>0.53700000000000003</v>
      </c>
      <c r="CH94" s="9">
        <v>2.36</v>
      </c>
      <c r="CI94" s="9">
        <v>0.91600000000000004</v>
      </c>
      <c r="CJ94" s="9">
        <v>1.4430000000000001</v>
      </c>
      <c r="CK94" s="9">
        <v>22.966999999999999</v>
      </c>
      <c r="CL94" s="9">
        <v>12.972</v>
      </c>
      <c r="CM94" s="9">
        <v>9.9960000000000004</v>
      </c>
      <c r="CN94" s="9">
        <v>9.6359999999999992</v>
      </c>
      <c r="CO94" s="9">
        <v>7.5709999999999997</v>
      </c>
      <c r="CP94" s="9">
        <v>2.0649999999999999</v>
      </c>
      <c r="CQ94" s="9">
        <v>13.331</v>
      </c>
      <c r="CR94" s="9">
        <v>5.4</v>
      </c>
      <c r="CS94" s="9">
        <v>7.93</v>
      </c>
      <c r="CT94" s="9">
        <v>11.201000000000001</v>
      </c>
      <c r="CU94" s="9">
        <v>8.1029999999999998</v>
      </c>
      <c r="CV94" s="9">
        <v>3.0979999999999999</v>
      </c>
      <c r="CW94" s="9">
        <v>14.048</v>
      </c>
      <c r="CX94" s="9">
        <v>5.7919999999999998</v>
      </c>
      <c r="CY94" s="9">
        <v>8.2550000000000008</v>
      </c>
      <c r="CZ94" s="9">
        <v>14.548999999999999</v>
      </c>
      <c r="DA94" s="9">
        <v>6.1230000000000002</v>
      </c>
      <c r="DB94" s="9">
        <v>8.4260000000000002</v>
      </c>
    </row>
    <row r="95" spans="1:106">
      <c r="A95" s="10">
        <v>44378</v>
      </c>
      <c r="B95" s="9">
        <v>8.2690000000000001</v>
      </c>
      <c r="C95" s="9">
        <v>6.0620000000000003</v>
      </c>
      <c r="D95" s="9">
        <v>2.2080000000000002</v>
      </c>
      <c r="E95" s="9">
        <v>22.021000000000001</v>
      </c>
      <c r="F95" s="9">
        <v>11.218999999999999</v>
      </c>
      <c r="G95" s="9">
        <v>10.803000000000001</v>
      </c>
      <c r="H95" s="9">
        <v>11.177</v>
      </c>
      <c r="I95" s="9">
        <v>7.9930000000000003</v>
      </c>
      <c r="J95" s="9">
        <v>3.1829999999999998</v>
      </c>
      <c r="K95" s="9">
        <v>25.108000000000001</v>
      </c>
      <c r="L95" s="9">
        <v>12.694000000000001</v>
      </c>
      <c r="M95" s="9">
        <v>12.414</v>
      </c>
      <c r="N95" s="9">
        <v>24.106999999999999</v>
      </c>
      <c r="O95" s="9">
        <v>12.627000000000001</v>
      </c>
      <c r="P95" s="9">
        <v>11.48</v>
      </c>
      <c r="Q95" s="9">
        <v>130.06</v>
      </c>
      <c r="R95" s="9">
        <v>67.375</v>
      </c>
      <c r="S95" s="9">
        <v>62.685000000000002</v>
      </c>
      <c r="T95" s="9">
        <v>98.334999999999994</v>
      </c>
      <c r="U95" s="9">
        <v>55.628</v>
      </c>
      <c r="V95" s="9">
        <v>42.707999999999998</v>
      </c>
      <c r="W95" s="9">
        <v>31.725000000000001</v>
      </c>
      <c r="X95" s="9">
        <v>11.747</v>
      </c>
      <c r="Y95" s="9">
        <v>19.978000000000002</v>
      </c>
      <c r="Z95" s="9">
        <v>16.146000000000001</v>
      </c>
      <c r="AA95" s="9">
        <v>9.5039999999999996</v>
      </c>
      <c r="AB95" s="9">
        <v>6.6420000000000003</v>
      </c>
      <c r="AC95" s="9">
        <v>2.65</v>
      </c>
      <c r="AD95" s="9">
        <v>1.5960000000000001</v>
      </c>
      <c r="AE95" s="9">
        <v>1.054</v>
      </c>
      <c r="AF95" s="9">
        <v>1.254</v>
      </c>
      <c r="AG95" s="9">
        <v>0.95099999999999996</v>
      </c>
      <c r="AH95" s="9">
        <v>0.30299999999999999</v>
      </c>
      <c r="AI95" s="9">
        <v>0.64100000000000001</v>
      </c>
      <c r="AJ95" s="9">
        <v>0.498</v>
      </c>
      <c r="AK95" s="9">
        <v>0.14299999999999999</v>
      </c>
      <c r="AL95" s="9">
        <v>0.61299999999999999</v>
      </c>
      <c r="AM95" s="9">
        <v>0.45300000000000001</v>
      </c>
      <c r="AN95" s="9">
        <v>0.16</v>
      </c>
      <c r="AO95" s="9">
        <v>1.3959999999999999</v>
      </c>
      <c r="AP95" s="9">
        <v>0.64500000000000002</v>
      </c>
      <c r="AQ95" s="9">
        <v>0.751</v>
      </c>
      <c r="AR95" s="9">
        <v>14.55</v>
      </c>
      <c r="AS95" s="9">
        <v>8.5009999999999994</v>
      </c>
      <c r="AT95" s="9">
        <v>6.0490000000000004</v>
      </c>
      <c r="AU95" s="9">
        <v>7.6319999999999997</v>
      </c>
      <c r="AV95" s="9">
        <v>5.5990000000000002</v>
      </c>
      <c r="AW95" s="9">
        <v>2.0329999999999999</v>
      </c>
      <c r="AX95" s="9">
        <v>6.9189999999999996</v>
      </c>
      <c r="AY95" s="9">
        <v>2.9020000000000001</v>
      </c>
      <c r="AZ95" s="9">
        <v>4.016</v>
      </c>
      <c r="BA95" s="9">
        <v>8.4290000000000003</v>
      </c>
      <c r="BB95" s="9">
        <v>6.1779999999999999</v>
      </c>
      <c r="BC95" s="9">
        <v>2.25</v>
      </c>
      <c r="BD95" s="9">
        <v>7.7169999999999996</v>
      </c>
      <c r="BE95" s="9">
        <v>3.3250000000000002</v>
      </c>
      <c r="BF95" s="9">
        <v>4.3920000000000003</v>
      </c>
      <c r="BG95" s="9">
        <v>7.56</v>
      </c>
      <c r="BH95" s="9">
        <v>3.4</v>
      </c>
      <c r="BI95" s="9">
        <v>4.16</v>
      </c>
      <c r="BJ95" s="9">
        <v>248.39599999999999</v>
      </c>
      <c r="BK95" s="9">
        <v>127.407</v>
      </c>
      <c r="BL95" s="9">
        <v>120.989</v>
      </c>
      <c r="BM95" s="9">
        <v>181.47800000000001</v>
      </c>
      <c r="BN95" s="9">
        <v>101.876</v>
      </c>
      <c r="BO95" s="9">
        <v>79.600999999999999</v>
      </c>
      <c r="BP95" s="9">
        <v>66.918000000000006</v>
      </c>
      <c r="BQ95" s="9">
        <v>25.53</v>
      </c>
      <c r="BR95" s="9">
        <v>41.387999999999998</v>
      </c>
      <c r="BS95" s="9">
        <v>27.878</v>
      </c>
      <c r="BT95" s="9">
        <v>15.492000000000001</v>
      </c>
      <c r="BU95" s="9">
        <v>12.387</v>
      </c>
      <c r="BV95" s="9">
        <v>5.7140000000000004</v>
      </c>
      <c r="BW95" s="9">
        <v>3.351</v>
      </c>
      <c r="BX95" s="9">
        <v>2.3620000000000001</v>
      </c>
      <c r="BY95" s="9">
        <v>1.095</v>
      </c>
      <c r="BZ95" s="9">
        <v>0.33500000000000002</v>
      </c>
      <c r="CA95" s="9">
        <v>0.76100000000000001</v>
      </c>
      <c r="CB95" s="9">
        <v>0.76100000000000001</v>
      </c>
      <c r="CC95" s="9">
        <v>0</v>
      </c>
      <c r="CD95" s="9">
        <v>0.76100000000000001</v>
      </c>
      <c r="CE95" s="9">
        <v>0.33500000000000002</v>
      </c>
      <c r="CF95" s="9">
        <v>0.33500000000000002</v>
      </c>
      <c r="CG95" s="9">
        <v>0</v>
      </c>
      <c r="CH95" s="9">
        <v>4.6180000000000003</v>
      </c>
      <c r="CI95" s="9">
        <v>3.0169999999999999</v>
      </c>
      <c r="CJ95" s="9">
        <v>1.601</v>
      </c>
      <c r="CK95" s="9">
        <v>25.001999999999999</v>
      </c>
      <c r="CL95" s="9">
        <v>13.814</v>
      </c>
      <c r="CM95" s="9">
        <v>11.188000000000001</v>
      </c>
      <c r="CN95" s="9">
        <v>8.9090000000000007</v>
      </c>
      <c r="CO95" s="9">
        <v>7.14</v>
      </c>
      <c r="CP95" s="9">
        <v>1.77</v>
      </c>
      <c r="CQ95" s="9">
        <v>16.093</v>
      </c>
      <c r="CR95" s="9">
        <v>6.6749999999999998</v>
      </c>
      <c r="CS95" s="9">
        <v>9.4179999999999993</v>
      </c>
      <c r="CT95" s="9">
        <v>9.4009999999999998</v>
      </c>
      <c r="CU95" s="9">
        <v>7.3019999999999996</v>
      </c>
      <c r="CV95" s="9">
        <v>2.0990000000000002</v>
      </c>
      <c r="CW95" s="9">
        <v>18.477</v>
      </c>
      <c r="CX95" s="9">
        <v>8.1890000000000001</v>
      </c>
      <c r="CY95" s="9">
        <v>10.288</v>
      </c>
      <c r="CZ95" s="9">
        <v>16.853000000000002</v>
      </c>
      <c r="DA95" s="9">
        <v>6.6749999999999998</v>
      </c>
      <c r="DB95" s="9">
        <v>10.179</v>
      </c>
    </row>
    <row r="96" spans="1:106">
      <c r="A96" s="10">
        <v>44409</v>
      </c>
      <c r="B96" s="9">
        <v>9.7880000000000003</v>
      </c>
      <c r="C96" s="9">
        <v>6.4320000000000004</v>
      </c>
      <c r="D96" s="9">
        <v>3.3559999999999999</v>
      </c>
      <c r="E96" s="9">
        <v>24.643999999999998</v>
      </c>
      <c r="F96" s="9">
        <v>10.64</v>
      </c>
      <c r="G96" s="9">
        <v>14.004</v>
      </c>
      <c r="H96" s="9">
        <v>11.878</v>
      </c>
      <c r="I96" s="9">
        <v>7.4580000000000002</v>
      </c>
      <c r="J96" s="9">
        <v>4.4210000000000003</v>
      </c>
      <c r="K96" s="9">
        <v>26.989000000000001</v>
      </c>
      <c r="L96" s="9">
        <v>11.234</v>
      </c>
      <c r="M96" s="9">
        <v>15.756</v>
      </c>
      <c r="N96" s="9">
        <v>26.564</v>
      </c>
      <c r="O96" s="9">
        <v>11.513</v>
      </c>
      <c r="P96" s="9">
        <v>15.051</v>
      </c>
      <c r="Q96" s="9">
        <v>130.386</v>
      </c>
      <c r="R96" s="9">
        <v>66.567999999999998</v>
      </c>
      <c r="S96" s="9">
        <v>63.817999999999998</v>
      </c>
      <c r="T96" s="9">
        <v>98.147000000000006</v>
      </c>
      <c r="U96" s="9">
        <v>55.076000000000001</v>
      </c>
      <c r="V96" s="9">
        <v>43.070999999999998</v>
      </c>
      <c r="W96" s="9">
        <v>32.238999999999997</v>
      </c>
      <c r="X96" s="9">
        <v>11.492000000000001</v>
      </c>
      <c r="Y96" s="9">
        <v>20.747</v>
      </c>
      <c r="Z96" s="9">
        <v>16.119</v>
      </c>
      <c r="AA96" s="9">
        <v>8.5370000000000008</v>
      </c>
      <c r="AB96" s="9">
        <v>7.5810000000000004</v>
      </c>
      <c r="AC96" s="9">
        <v>4.6130000000000004</v>
      </c>
      <c r="AD96" s="9">
        <v>2.72</v>
      </c>
      <c r="AE96" s="9">
        <v>1.893</v>
      </c>
      <c r="AF96" s="9">
        <v>2.2850000000000001</v>
      </c>
      <c r="AG96" s="9">
        <v>1.4279999999999999</v>
      </c>
      <c r="AH96" s="9">
        <v>0.85699999999999998</v>
      </c>
      <c r="AI96" s="9">
        <v>1.335</v>
      </c>
      <c r="AJ96" s="9">
        <v>0.84299999999999997</v>
      </c>
      <c r="AK96" s="9">
        <v>0.49199999999999999</v>
      </c>
      <c r="AL96" s="9">
        <v>0.95</v>
      </c>
      <c r="AM96" s="9">
        <v>0.58499999999999996</v>
      </c>
      <c r="AN96" s="9">
        <v>0.36499999999999999</v>
      </c>
      <c r="AO96" s="9">
        <v>2.3279999999999998</v>
      </c>
      <c r="AP96" s="9">
        <v>1.2929999999999999</v>
      </c>
      <c r="AQ96" s="9">
        <v>1.036</v>
      </c>
      <c r="AR96" s="9">
        <v>12.766999999999999</v>
      </c>
      <c r="AS96" s="9">
        <v>6.569</v>
      </c>
      <c r="AT96" s="9">
        <v>6.1980000000000004</v>
      </c>
      <c r="AU96" s="9">
        <v>5.2619999999999996</v>
      </c>
      <c r="AV96" s="9">
        <v>3.581</v>
      </c>
      <c r="AW96" s="9">
        <v>1.681</v>
      </c>
      <c r="AX96" s="9">
        <v>7.5039999999999996</v>
      </c>
      <c r="AY96" s="9">
        <v>2.988</v>
      </c>
      <c r="AZ96" s="9">
        <v>4.5170000000000003</v>
      </c>
      <c r="BA96" s="9">
        <v>6.9969999999999999</v>
      </c>
      <c r="BB96" s="9">
        <v>4.72</v>
      </c>
      <c r="BC96" s="9">
        <v>2.2759999999999998</v>
      </c>
      <c r="BD96" s="9">
        <v>9.1219999999999999</v>
      </c>
      <c r="BE96" s="9">
        <v>3.8170000000000002</v>
      </c>
      <c r="BF96" s="9">
        <v>5.3049999999999997</v>
      </c>
      <c r="BG96" s="9">
        <v>8.8390000000000004</v>
      </c>
      <c r="BH96" s="9">
        <v>3.83</v>
      </c>
      <c r="BI96" s="9">
        <v>5.0090000000000003</v>
      </c>
      <c r="BJ96" s="9">
        <v>246.899</v>
      </c>
      <c r="BK96" s="9">
        <v>125.78</v>
      </c>
      <c r="BL96" s="9">
        <v>121.119</v>
      </c>
      <c r="BM96" s="9">
        <v>183.517</v>
      </c>
      <c r="BN96" s="9">
        <v>102.187</v>
      </c>
      <c r="BO96" s="9">
        <v>81.33</v>
      </c>
      <c r="BP96" s="9">
        <v>63.381999999999998</v>
      </c>
      <c r="BQ96" s="9">
        <v>23.594000000000001</v>
      </c>
      <c r="BR96" s="9">
        <v>39.789000000000001</v>
      </c>
      <c r="BS96" s="9">
        <v>35.445</v>
      </c>
      <c r="BT96" s="9">
        <v>20.98</v>
      </c>
      <c r="BU96" s="9">
        <v>14.464</v>
      </c>
      <c r="BV96" s="9">
        <v>9.2219999999999995</v>
      </c>
      <c r="BW96" s="9">
        <v>5.0510000000000002</v>
      </c>
      <c r="BX96" s="9">
        <v>4.1710000000000003</v>
      </c>
      <c r="BY96" s="9">
        <v>4.0819999999999999</v>
      </c>
      <c r="BZ96" s="9">
        <v>2.407</v>
      </c>
      <c r="CA96" s="9">
        <v>1.675</v>
      </c>
      <c r="CB96" s="9">
        <v>3.117</v>
      </c>
      <c r="CC96" s="9">
        <v>1.794</v>
      </c>
      <c r="CD96" s="9">
        <v>1.323</v>
      </c>
      <c r="CE96" s="9">
        <v>0.96499999999999997</v>
      </c>
      <c r="CF96" s="9">
        <v>0.61299999999999999</v>
      </c>
      <c r="CG96" s="9">
        <v>0.35199999999999998</v>
      </c>
      <c r="CH96" s="9">
        <v>5.14</v>
      </c>
      <c r="CI96" s="9">
        <v>2.6440000000000001</v>
      </c>
      <c r="CJ96" s="9">
        <v>2.496</v>
      </c>
      <c r="CK96" s="9">
        <v>30.12</v>
      </c>
      <c r="CL96" s="9">
        <v>18.170000000000002</v>
      </c>
      <c r="CM96" s="9">
        <v>11.95</v>
      </c>
      <c r="CN96" s="9">
        <v>13.071</v>
      </c>
      <c r="CO96" s="9">
        <v>10.516</v>
      </c>
      <c r="CP96" s="9">
        <v>2.5550000000000002</v>
      </c>
      <c r="CQ96" s="9">
        <v>17.048999999999999</v>
      </c>
      <c r="CR96" s="9">
        <v>7.6539999999999999</v>
      </c>
      <c r="CS96" s="9">
        <v>9.3949999999999996</v>
      </c>
      <c r="CT96" s="9">
        <v>15.683999999999999</v>
      </c>
      <c r="CU96" s="9">
        <v>12.105</v>
      </c>
      <c r="CV96" s="9">
        <v>3.5790000000000002</v>
      </c>
      <c r="CW96" s="9">
        <v>19.760999999999999</v>
      </c>
      <c r="CX96" s="9">
        <v>8.875</v>
      </c>
      <c r="CY96" s="9">
        <v>10.885</v>
      </c>
      <c r="CZ96" s="9">
        <v>20.167000000000002</v>
      </c>
      <c r="DA96" s="9">
        <v>9.4489999999999998</v>
      </c>
      <c r="DB96" s="9">
        <v>10.718</v>
      </c>
    </row>
    <row r="97" spans="1:106">
      <c r="A97" s="10">
        <v>44440</v>
      </c>
      <c r="B97" s="9">
        <v>11.361000000000001</v>
      </c>
      <c r="C97" s="9">
        <v>8.0090000000000003</v>
      </c>
      <c r="D97" s="9">
        <v>3.3519999999999999</v>
      </c>
      <c r="E97" s="9">
        <v>24.061</v>
      </c>
      <c r="F97" s="9">
        <v>10.33</v>
      </c>
      <c r="G97" s="9">
        <v>13.731</v>
      </c>
      <c r="H97" s="9">
        <v>12.997</v>
      </c>
      <c r="I97" s="9">
        <v>9.1440000000000001</v>
      </c>
      <c r="J97" s="9">
        <v>3.8519999999999999</v>
      </c>
      <c r="K97" s="9">
        <v>26.469000000000001</v>
      </c>
      <c r="L97" s="9">
        <v>11.285</v>
      </c>
      <c r="M97" s="9">
        <v>15.185</v>
      </c>
      <c r="N97" s="9">
        <v>25.206</v>
      </c>
      <c r="O97" s="9">
        <v>10.987</v>
      </c>
      <c r="P97" s="9">
        <v>14.218999999999999</v>
      </c>
      <c r="Q97" s="9">
        <v>131.15199999999999</v>
      </c>
      <c r="R97" s="9">
        <v>66.915999999999997</v>
      </c>
      <c r="S97" s="9">
        <v>64.236000000000004</v>
      </c>
      <c r="T97" s="9">
        <v>100.188</v>
      </c>
      <c r="U97" s="9">
        <v>56.145000000000003</v>
      </c>
      <c r="V97" s="9">
        <v>44.042999999999999</v>
      </c>
      <c r="W97" s="9">
        <v>30.963999999999999</v>
      </c>
      <c r="X97" s="9">
        <v>10.771000000000001</v>
      </c>
      <c r="Y97" s="9">
        <v>20.193000000000001</v>
      </c>
      <c r="Z97" s="9">
        <v>14.244999999999999</v>
      </c>
      <c r="AA97" s="9">
        <v>7.2930000000000001</v>
      </c>
      <c r="AB97" s="9">
        <v>6.952</v>
      </c>
      <c r="AC97" s="9">
        <v>2.2189999999999999</v>
      </c>
      <c r="AD97" s="9">
        <v>0.94499999999999995</v>
      </c>
      <c r="AE97" s="9">
        <v>1.274</v>
      </c>
      <c r="AF97" s="9">
        <v>0.68200000000000005</v>
      </c>
      <c r="AG97" s="9">
        <v>0.31900000000000001</v>
      </c>
      <c r="AH97" s="9">
        <v>0.36299999999999999</v>
      </c>
      <c r="AI97" s="9">
        <v>0.17899999999999999</v>
      </c>
      <c r="AJ97" s="9">
        <v>0.17899999999999999</v>
      </c>
      <c r="AK97" s="9">
        <v>0</v>
      </c>
      <c r="AL97" s="9">
        <v>0.503</v>
      </c>
      <c r="AM97" s="9">
        <v>0.14000000000000001</v>
      </c>
      <c r="AN97" s="9">
        <v>0.36299999999999999</v>
      </c>
      <c r="AO97" s="9">
        <v>1.5369999999999999</v>
      </c>
      <c r="AP97" s="9">
        <v>0.626</v>
      </c>
      <c r="AQ97" s="9">
        <v>0.91100000000000003</v>
      </c>
      <c r="AR97" s="9">
        <v>12.816000000000001</v>
      </c>
      <c r="AS97" s="9">
        <v>6.8769999999999998</v>
      </c>
      <c r="AT97" s="9">
        <v>5.9390000000000001</v>
      </c>
      <c r="AU97" s="9">
        <v>6.61</v>
      </c>
      <c r="AV97" s="9">
        <v>4.0620000000000003</v>
      </c>
      <c r="AW97" s="9">
        <v>2.548</v>
      </c>
      <c r="AX97" s="9">
        <v>6.2060000000000004</v>
      </c>
      <c r="AY97" s="9">
        <v>2.8149999999999999</v>
      </c>
      <c r="AZ97" s="9">
        <v>3.391</v>
      </c>
      <c r="BA97" s="9">
        <v>7.0449999999999999</v>
      </c>
      <c r="BB97" s="9">
        <v>4.1340000000000003</v>
      </c>
      <c r="BC97" s="9">
        <v>2.911</v>
      </c>
      <c r="BD97" s="9">
        <v>7.2</v>
      </c>
      <c r="BE97" s="9">
        <v>3.1589999999999998</v>
      </c>
      <c r="BF97" s="9">
        <v>4.0410000000000004</v>
      </c>
      <c r="BG97" s="9">
        <v>6.3840000000000003</v>
      </c>
      <c r="BH97" s="9">
        <v>2.9929999999999999</v>
      </c>
      <c r="BI97" s="9">
        <v>3.391</v>
      </c>
      <c r="BJ97" s="9">
        <v>240.642</v>
      </c>
      <c r="BK97" s="9">
        <v>123.116</v>
      </c>
      <c r="BL97" s="9">
        <v>117.526</v>
      </c>
      <c r="BM97" s="9">
        <v>181.20599999999999</v>
      </c>
      <c r="BN97" s="9">
        <v>99.787000000000006</v>
      </c>
      <c r="BO97" s="9">
        <v>81.418999999999997</v>
      </c>
      <c r="BP97" s="9">
        <v>59.436</v>
      </c>
      <c r="BQ97" s="9">
        <v>23.329000000000001</v>
      </c>
      <c r="BR97" s="9">
        <v>36.106999999999999</v>
      </c>
      <c r="BS97" s="9">
        <v>37.521999999999998</v>
      </c>
      <c r="BT97" s="9">
        <v>24.026</v>
      </c>
      <c r="BU97" s="9">
        <v>13.496</v>
      </c>
      <c r="BV97" s="9">
        <v>17.210999999999999</v>
      </c>
      <c r="BW97" s="9">
        <v>11.147</v>
      </c>
      <c r="BX97" s="9">
        <v>6.0640000000000001</v>
      </c>
      <c r="BY97" s="9">
        <v>8.5549999999999997</v>
      </c>
      <c r="BZ97" s="9">
        <v>6.0590000000000002</v>
      </c>
      <c r="CA97" s="9">
        <v>2.4950000000000001</v>
      </c>
      <c r="CB97" s="9">
        <v>6.8319999999999999</v>
      </c>
      <c r="CC97" s="9">
        <v>4.875</v>
      </c>
      <c r="CD97" s="9">
        <v>1.9570000000000001</v>
      </c>
      <c r="CE97" s="9">
        <v>1.7230000000000001</v>
      </c>
      <c r="CF97" s="9">
        <v>1.1839999999999999</v>
      </c>
      <c r="CG97" s="9">
        <v>0.53800000000000003</v>
      </c>
      <c r="CH97" s="9">
        <v>8.6560000000000006</v>
      </c>
      <c r="CI97" s="9">
        <v>5.0869999999999997</v>
      </c>
      <c r="CJ97" s="9">
        <v>3.569</v>
      </c>
      <c r="CK97" s="9">
        <v>25.817</v>
      </c>
      <c r="CL97" s="9">
        <v>16.497</v>
      </c>
      <c r="CM97" s="9">
        <v>9.32</v>
      </c>
      <c r="CN97" s="9">
        <v>11.784000000000001</v>
      </c>
      <c r="CO97" s="9">
        <v>8.93</v>
      </c>
      <c r="CP97" s="9">
        <v>2.8530000000000002</v>
      </c>
      <c r="CQ97" s="9">
        <v>14.034000000000001</v>
      </c>
      <c r="CR97" s="9">
        <v>7.5670000000000002</v>
      </c>
      <c r="CS97" s="9">
        <v>6.4669999999999996</v>
      </c>
      <c r="CT97" s="9">
        <v>18.594999999999999</v>
      </c>
      <c r="CU97" s="9">
        <v>13.484</v>
      </c>
      <c r="CV97" s="9">
        <v>5.1109999999999998</v>
      </c>
      <c r="CW97" s="9">
        <v>18.927</v>
      </c>
      <c r="CX97" s="9">
        <v>10.542</v>
      </c>
      <c r="CY97" s="9">
        <v>8.3849999999999998</v>
      </c>
      <c r="CZ97" s="9">
        <v>20.864999999999998</v>
      </c>
      <c r="DA97" s="9">
        <v>12.442</v>
      </c>
      <c r="DB97" s="9">
        <v>8.423</v>
      </c>
    </row>
    <row r="98" spans="1:106">
      <c r="A98" s="10">
        <v>44470</v>
      </c>
      <c r="B98" s="9">
        <v>9.4390000000000001</v>
      </c>
      <c r="C98" s="9">
        <v>6.7229999999999999</v>
      </c>
      <c r="D98" s="9">
        <v>2.7160000000000002</v>
      </c>
      <c r="E98" s="9">
        <v>22.744</v>
      </c>
      <c r="F98" s="9">
        <v>9.0640000000000001</v>
      </c>
      <c r="G98" s="9">
        <v>13.68</v>
      </c>
      <c r="H98" s="9">
        <v>10.686999999999999</v>
      </c>
      <c r="I98" s="9">
        <v>7.6479999999999997</v>
      </c>
      <c r="J98" s="9">
        <v>3.0390000000000001</v>
      </c>
      <c r="K98" s="9">
        <v>25.013000000000002</v>
      </c>
      <c r="L98" s="9">
        <v>9.69</v>
      </c>
      <c r="M98" s="9">
        <v>15.323</v>
      </c>
      <c r="N98" s="9">
        <v>23.837</v>
      </c>
      <c r="O98" s="9">
        <v>9.7929999999999993</v>
      </c>
      <c r="P98" s="9">
        <v>14.044</v>
      </c>
      <c r="Q98" s="9">
        <v>135.946</v>
      </c>
      <c r="R98" s="9">
        <v>68.959000000000003</v>
      </c>
      <c r="S98" s="9">
        <v>66.988</v>
      </c>
      <c r="T98" s="9">
        <v>103.298</v>
      </c>
      <c r="U98" s="9">
        <v>57.456000000000003</v>
      </c>
      <c r="V98" s="9">
        <v>45.841999999999999</v>
      </c>
      <c r="W98" s="9">
        <v>32.649000000000001</v>
      </c>
      <c r="X98" s="9">
        <v>11.503</v>
      </c>
      <c r="Y98" s="9">
        <v>21.146000000000001</v>
      </c>
      <c r="Z98" s="9">
        <v>17.231000000000002</v>
      </c>
      <c r="AA98" s="9">
        <v>10.193</v>
      </c>
      <c r="AB98" s="9">
        <v>7.0380000000000003</v>
      </c>
      <c r="AC98" s="9">
        <v>2.661</v>
      </c>
      <c r="AD98" s="9">
        <v>1.7949999999999999</v>
      </c>
      <c r="AE98" s="9">
        <v>0.86699999999999999</v>
      </c>
      <c r="AF98" s="9">
        <v>1.306</v>
      </c>
      <c r="AG98" s="9">
        <v>1.109</v>
      </c>
      <c r="AH98" s="9">
        <v>0.19700000000000001</v>
      </c>
      <c r="AI98" s="9">
        <v>0.83899999999999997</v>
      </c>
      <c r="AJ98" s="9">
        <v>0.83899999999999997</v>
      </c>
      <c r="AK98" s="9">
        <v>0</v>
      </c>
      <c r="AL98" s="9">
        <v>0.46600000000000003</v>
      </c>
      <c r="AM98" s="9">
        <v>0.26900000000000002</v>
      </c>
      <c r="AN98" s="9">
        <v>0.19700000000000001</v>
      </c>
      <c r="AO98" s="9">
        <v>1.3560000000000001</v>
      </c>
      <c r="AP98" s="9">
        <v>0.68600000000000005</v>
      </c>
      <c r="AQ98" s="9">
        <v>0.67</v>
      </c>
      <c r="AR98" s="9">
        <v>15.67</v>
      </c>
      <c r="AS98" s="9">
        <v>9.1059999999999999</v>
      </c>
      <c r="AT98" s="9">
        <v>6.5640000000000001</v>
      </c>
      <c r="AU98" s="9">
        <v>7.2610000000000001</v>
      </c>
      <c r="AV98" s="9">
        <v>5.3230000000000004</v>
      </c>
      <c r="AW98" s="9">
        <v>1.9390000000000001</v>
      </c>
      <c r="AX98" s="9">
        <v>8.4090000000000007</v>
      </c>
      <c r="AY98" s="9">
        <v>3.7829999999999999</v>
      </c>
      <c r="AZ98" s="9">
        <v>4.6260000000000003</v>
      </c>
      <c r="BA98" s="9">
        <v>8.1349999999999998</v>
      </c>
      <c r="BB98" s="9">
        <v>6.07</v>
      </c>
      <c r="BC98" s="9">
        <v>2.0649999999999999</v>
      </c>
      <c r="BD98" s="9">
        <v>9.0960000000000001</v>
      </c>
      <c r="BE98" s="9">
        <v>4.1230000000000002</v>
      </c>
      <c r="BF98" s="9">
        <v>4.9729999999999999</v>
      </c>
      <c r="BG98" s="9">
        <v>9.2479999999999993</v>
      </c>
      <c r="BH98" s="9">
        <v>4.6230000000000002</v>
      </c>
      <c r="BI98" s="9">
        <v>4.6260000000000003</v>
      </c>
      <c r="BJ98" s="9">
        <v>232.881</v>
      </c>
      <c r="BK98" s="9">
        <v>118.17700000000001</v>
      </c>
      <c r="BL98" s="9">
        <v>114.70399999999999</v>
      </c>
      <c r="BM98" s="9">
        <v>178.374</v>
      </c>
      <c r="BN98" s="9">
        <v>98.48</v>
      </c>
      <c r="BO98" s="9">
        <v>79.894000000000005</v>
      </c>
      <c r="BP98" s="9">
        <v>54.506999999999998</v>
      </c>
      <c r="BQ98" s="9">
        <v>19.696999999999999</v>
      </c>
      <c r="BR98" s="9">
        <v>34.81</v>
      </c>
      <c r="BS98" s="9">
        <v>31.202999999999999</v>
      </c>
      <c r="BT98" s="9">
        <v>18.565999999999999</v>
      </c>
      <c r="BU98" s="9">
        <v>12.635999999999999</v>
      </c>
      <c r="BV98" s="9">
        <v>15</v>
      </c>
      <c r="BW98" s="9">
        <v>8.6539999999999999</v>
      </c>
      <c r="BX98" s="9">
        <v>6.3460000000000001</v>
      </c>
      <c r="BY98" s="9">
        <v>8.3230000000000004</v>
      </c>
      <c r="BZ98" s="9">
        <v>4.9710000000000001</v>
      </c>
      <c r="CA98" s="9">
        <v>3.3519999999999999</v>
      </c>
      <c r="CB98" s="9">
        <v>7.7140000000000004</v>
      </c>
      <c r="CC98" s="9">
        <v>4.7149999999999999</v>
      </c>
      <c r="CD98" s="9">
        <v>2.9980000000000002</v>
      </c>
      <c r="CE98" s="9">
        <v>0.60899999999999999</v>
      </c>
      <c r="CF98" s="9">
        <v>0.255</v>
      </c>
      <c r="CG98" s="9">
        <v>0.35399999999999998</v>
      </c>
      <c r="CH98" s="9">
        <v>6.6769999999999996</v>
      </c>
      <c r="CI98" s="9">
        <v>3.6829999999999998</v>
      </c>
      <c r="CJ98" s="9">
        <v>2.9940000000000002</v>
      </c>
      <c r="CK98" s="9">
        <v>20.555</v>
      </c>
      <c r="CL98" s="9">
        <v>12.942</v>
      </c>
      <c r="CM98" s="9">
        <v>7.6130000000000004</v>
      </c>
      <c r="CN98" s="9">
        <v>8.2449999999999992</v>
      </c>
      <c r="CO98" s="9">
        <v>6.6230000000000002</v>
      </c>
      <c r="CP98" s="9">
        <v>1.6220000000000001</v>
      </c>
      <c r="CQ98" s="9">
        <v>12.311</v>
      </c>
      <c r="CR98" s="9">
        <v>6.319</v>
      </c>
      <c r="CS98" s="9">
        <v>5.9909999999999997</v>
      </c>
      <c r="CT98" s="9">
        <v>14.818</v>
      </c>
      <c r="CU98" s="9">
        <v>10.204000000000001</v>
      </c>
      <c r="CV98" s="9">
        <v>4.6139999999999999</v>
      </c>
      <c r="CW98" s="9">
        <v>16.385000000000002</v>
      </c>
      <c r="CX98" s="9">
        <v>8.3620000000000001</v>
      </c>
      <c r="CY98" s="9">
        <v>8.0229999999999997</v>
      </c>
      <c r="CZ98" s="9">
        <v>20.024000000000001</v>
      </c>
      <c r="DA98" s="9">
        <v>11.035</v>
      </c>
      <c r="DB98" s="9">
        <v>8.99</v>
      </c>
    </row>
    <row r="99" spans="1:106">
      <c r="A99" s="10">
        <v>44501</v>
      </c>
      <c r="B99" s="9">
        <v>10.574</v>
      </c>
      <c r="C99" s="9">
        <v>8.2550000000000008</v>
      </c>
      <c r="D99" s="9">
        <v>2.319</v>
      </c>
      <c r="E99" s="9">
        <v>23.783999999999999</v>
      </c>
      <c r="F99" s="9">
        <v>9.2799999999999994</v>
      </c>
      <c r="G99" s="9">
        <v>14.504</v>
      </c>
      <c r="H99" s="9">
        <v>11.432</v>
      </c>
      <c r="I99" s="9">
        <v>8.7479999999999993</v>
      </c>
      <c r="J99" s="9">
        <v>2.6840000000000002</v>
      </c>
      <c r="K99" s="9">
        <v>25.111999999999998</v>
      </c>
      <c r="L99" s="9">
        <v>10.131</v>
      </c>
      <c r="M99" s="9">
        <v>14.981</v>
      </c>
      <c r="N99" s="9">
        <v>25.055</v>
      </c>
      <c r="O99" s="9">
        <v>10.074999999999999</v>
      </c>
      <c r="P99" s="9">
        <v>14.98</v>
      </c>
      <c r="Q99" s="9">
        <v>133.37799999999999</v>
      </c>
      <c r="R99" s="9">
        <v>68.343000000000004</v>
      </c>
      <c r="S99" s="9">
        <v>65.034999999999997</v>
      </c>
      <c r="T99" s="9">
        <v>103.33</v>
      </c>
      <c r="U99" s="9">
        <v>57.929000000000002</v>
      </c>
      <c r="V99" s="9">
        <v>45.401000000000003</v>
      </c>
      <c r="W99" s="9">
        <v>30.047999999999998</v>
      </c>
      <c r="X99" s="9">
        <v>10.414</v>
      </c>
      <c r="Y99" s="9">
        <v>19.634</v>
      </c>
      <c r="Z99" s="9">
        <v>14.78</v>
      </c>
      <c r="AA99" s="9">
        <v>7.891</v>
      </c>
      <c r="AB99" s="9">
        <v>6.8890000000000002</v>
      </c>
      <c r="AC99" s="9">
        <v>3.1579999999999999</v>
      </c>
      <c r="AD99" s="9">
        <v>1.429</v>
      </c>
      <c r="AE99" s="9">
        <v>1.7290000000000001</v>
      </c>
      <c r="AF99" s="9">
        <v>2.1800000000000002</v>
      </c>
      <c r="AG99" s="9">
        <v>1.145</v>
      </c>
      <c r="AH99" s="9">
        <v>1.0349999999999999</v>
      </c>
      <c r="AI99" s="9">
        <v>1.726</v>
      </c>
      <c r="AJ99" s="9">
        <v>0.86499999999999999</v>
      </c>
      <c r="AK99" s="9">
        <v>0.86099999999999999</v>
      </c>
      <c r="AL99" s="9">
        <v>0.45400000000000001</v>
      </c>
      <c r="AM99" s="9">
        <v>0.28000000000000003</v>
      </c>
      <c r="AN99" s="9">
        <v>0.17399999999999999</v>
      </c>
      <c r="AO99" s="9">
        <v>0.97799999999999998</v>
      </c>
      <c r="AP99" s="9">
        <v>0.28399999999999997</v>
      </c>
      <c r="AQ99" s="9">
        <v>0.69399999999999995</v>
      </c>
      <c r="AR99" s="9">
        <v>12.247999999999999</v>
      </c>
      <c r="AS99" s="9">
        <v>6.7130000000000001</v>
      </c>
      <c r="AT99" s="9">
        <v>5.5339999999999998</v>
      </c>
      <c r="AU99" s="9">
        <v>6.3360000000000003</v>
      </c>
      <c r="AV99" s="9">
        <v>4.0970000000000004</v>
      </c>
      <c r="AW99" s="9">
        <v>2.2389999999999999</v>
      </c>
      <c r="AX99" s="9">
        <v>5.9119999999999999</v>
      </c>
      <c r="AY99" s="9">
        <v>2.6160000000000001</v>
      </c>
      <c r="AZ99" s="9">
        <v>3.2949999999999999</v>
      </c>
      <c r="BA99" s="9">
        <v>8.2520000000000007</v>
      </c>
      <c r="BB99" s="9">
        <v>5.1580000000000004</v>
      </c>
      <c r="BC99" s="9">
        <v>3.0939999999999999</v>
      </c>
      <c r="BD99" s="9">
        <v>6.5289999999999999</v>
      </c>
      <c r="BE99" s="9">
        <v>2.7330000000000001</v>
      </c>
      <c r="BF99" s="9">
        <v>3.7959999999999998</v>
      </c>
      <c r="BG99" s="9">
        <v>7.6379999999999999</v>
      </c>
      <c r="BH99" s="9">
        <v>3.4809999999999999</v>
      </c>
      <c r="BI99" s="9">
        <v>4.157</v>
      </c>
      <c r="BJ99" s="9">
        <v>246.78200000000001</v>
      </c>
      <c r="BK99" s="9">
        <v>126.01900000000001</v>
      </c>
      <c r="BL99" s="9">
        <v>120.76300000000001</v>
      </c>
      <c r="BM99" s="9">
        <v>185.428</v>
      </c>
      <c r="BN99" s="9">
        <v>102.84399999999999</v>
      </c>
      <c r="BO99" s="9">
        <v>82.584999999999994</v>
      </c>
      <c r="BP99" s="9">
        <v>61.353999999999999</v>
      </c>
      <c r="BQ99" s="9">
        <v>23.175999999999998</v>
      </c>
      <c r="BR99" s="9">
        <v>38.177999999999997</v>
      </c>
      <c r="BS99" s="9">
        <v>31.866</v>
      </c>
      <c r="BT99" s="9">
        <v>17.687999999999999</v>
      </c>
      <c r="BU99" s="9">
        <v>14.178000000000001</v>
      </c>
      <c r="BV99" s="9">
        <v>7.2569999999999997</v>
      </c>
      <c r="BW99" s="9">
        <v>3.319</v>
      </c>
      <c r="BX99" s="9">
        <v>3.9380000000000002</v>
      </c>
      <c r="BY99" s="9">
        <v>2.8010000000000002</v>
      </c>
      <c r="BZ99" s="9">
        <v>1.071</v>
      </c>
      <c r="CA99" s="9">
        <v>1.73</v>
      </c>
      <c r="CB99" s="9">
        <v>2.0059999999999998</v>
      </c>
      <c r="CC99" s="9">
        <v>1.071</v>
      </c>
      <c r="CD99" s="9">
        <v>0.93600000000000005</v>
      </c>
      <c r="CE99" s="9">
        <v>0.79500000000000004</v>
      </c>
      <c r="CF99" s="9">
        <v>0</v>
      </c>
      <c r="CG99" s="9">
        <v>0.79500000000000004</v>
      </c>
      <c r="CH99" s="9">
        <v>4.4560000000000004</v>
      </c>
      <c r="CI99" s="9">
        <v>2.2480000000000002</v>
      </c>
      <c r="CJ99" s="9">
        <v>2.2069999999999999</v>
      </c>
      <c r="CK99" s="9">
        <v>27.288</v>
      </c>
      <c r="CL99" s="9">
        <v>15.925000000000001</v>
      </c>
      <c r="CM99" s="9">
        <v>11.363</v>
      </c>
      <c r="CN99" s="9">
        <v>9.6999999999999993</v>
      </c>
      <c r="CO99" s="9">
        <v>7.5620000000000003</v>
      </c>
      <c r="CP99" s="9">
        <v>2.1389999999999998</v>
      </c>
      <c r="CQ99" s="9">
        <v>17.588000000000001</v>
      </c>
      <c r="CR99" s="9">
        <v>8.3629999999999995</v>
      </c>
      <c r="CS99" s="9">
        <v>9.2240000000000002</v>
      </c>
      <c r="CT99" s="9">
        <v>11.853</v>
      </c>
      <c r="CU99" s="9">
        <v>8.2919999999999998</v>
      </c>
      <c r="CV99" s="9">
        <v>3.5609999999999999</v>
      </c>
      <c r="CW99" s="9">
        <v>20.013000000000002</v>
      </c>
      <c r="CX99" s="9">
        <v>9.3960000000000008</v>
      </c>
      <c r="CY99" s="9">
        <v>10.617000000000001</v>
      </c>
      <c r="CZ99" s="9">
        <v>19.594000000000001</v>
      </c>
      <c r="DA99" s="9">
        <v>9.4339999999999993</v>
      </c>
      <c r="DB99" s="9">
        <v>10.16</v>
      </c>
    </row>
    <row r="100" spans="1:106">
      <c r="A100" s="10">
        <v>44531</v>
      </c>
      <c r="B100" s="9">
        <v>10.585000000000001</v>
      </c>
      <c r="C100" s="9">
        <v>6.6189999999999998</v>
      </c>
      <c r="D100" s="9">
        <v>3.9649999999999999</v>
      </c>
      <c r="E100" s="9">
        <v>22.841999999999999</v>
      </c>
      <c r="F100" s="9">
        <v>9.4480000000000004</v>
      </c>
      <c r="G100" s="9">
        <v>13.394</v>
      </c>
      <c r="H100" s="9">
        <v>12.055999999999999</v>
      </c>
      <c r="I100" s="9">
        <v>7.5869999999999997</v>
      </c>
      <c r="J100" s="9">
        <v>4.4690000000000003</v>
      </c>
      <c r="K100" s="9">
        <v>25.065999999999999</v>
      </c>
      <c r="L100" s="9">
        <v>10.311999999999999</v>
      </c>
      <c r="M100" s="9">
        <v>14.753</v>
      </c>
      <c r="N100" s="9">
        <v>24.001999999999999</v>
      </c>
      <c r="O100" s="9">
        <v>9.9860000000000007</v>
      </c>
      <c r="P100" s="9">
        <v>14.016</v>
      </c>
      <c r="Q100" s="9">
        <v>136.03299999999999</v>
      </c>
      <c r="R100" s="9">
        <v>70.355999999999995</v>
      </c>
      <c r="S100" s="9">
        <v>65.677000000000007</v>
      </c>
      <c r="T100" s="9">
        <v>103.113</v>
      </c>
      <c r="U100" s="9">
        <v>57.701000000000001</v>
      </c>
      <c r="V100" s="9">
        <v>45.411999999999999</v>
      </c>
      <c r="W100" s="9">
        <v>32.92</v>
      </c>
      <c r="X100" s="9">
        <v>12.654999999999999</v>
      </c>
      <c r="Y100" s="9">
        <v>20.265999999999998</v>
      </c>
      <c r="Z100" s="9">
        <v>16.63</v>
      </c>
      <c r="AA100" s="9">
        <v>8.4049999999999994</v>
      </c>
      <c r="AB100" s="9">
        <v>8.2249999999999996</v>
      </c>
      <c r="AC100" s="9">
        <v>2.9580000000000002</v>
      </c>
      <c r="AD100" s="9">
        <v>1.093</v>
      </c>
      <c r="AE100" s="9">
        <v>1.865</v>
      </c>
      <c r="AF100" s="9">
        <v>1.3839999999999999</v>
      </c>
      <c r="AG100" s="9">
        <v>0.85499999999999998</v>
      </c>
      <c r="AH100" s="9">
        <v>0.53</v>
      </c>
      <c r="AI100" s="9">
        <v>0.54500000000000004</v>
      </c>
      <c r="AJ100" s="9">
        <v>0.312</v>
      </c>
      <c r="AK100" s="9">
        <v>0.23300000000000001</v>
      </c>
      <c r="AL100" s="9">
        <v>0.83899999999999997</v>
      </c>
      <c r="AM100" s="9">
        <v>0.54300000000000004</v>
      </c>
      <c r="AN100" s="9">
        <v>0.29599999999999999</v>
      </c>
      <c r="AO100" s="9">
        <v>1.573</v>
      </c>
      <c r="AP100" s="9">
        <v>0.23799999999999999</v>
      </c>
      <c r="AQ100" s="9">
        <v>1.335</v>
      </c>
      <c r="AR100" s="9">
        <v>14.55</v>
      </c>
      <c r="AS100" s="9">
        <v>7.556</v>
      </c>
      <c r="AT100" s="9">
        <v>6.9939999999999998</v>
      </c>
      <c r="AU100" s="9">
        <v>6.2590000000000003</v>
      </c>
      <c r="AV100" s="9">
        <v>4.2779999999999996</v>
      </c>
      <c r="AW100" s="9">
        <v>1.9810000000000001</v>
      </c>
      <c r="AX100" s="9">
        <v>8.2910000000000004</v>
      </c>
      <c r="AY100" s="9">
        <v>3.278</v>
      </c>
      <c r="AZ100" s="9">
        <v>5.0129999999999999</v>
      </c>
      <c r="BA100" s="9">
        <v>7.3849999999999998</v>
      </c>
      <c r="BB100" s="9">
        <v>4.9660000000000002</v>
      </c>
      <c r="BC100" s="9">
        <v>2.419</v>
      </c>
      <c r="BD100" s="9">
        <v>9.2449999999999992</v>
      </c>
      <c r="BE100" s="9">
        <v>3.4390000000000001</v>
      </c>
      <c r="BF100" s="9">
        <v>5.806</v>
      </c>
      <c r="BG100" s="9">
        <v>8.8360000000000003</v>
      </c>
      <c r="BH100" s="9">
        <v>3.59</v>
      </c>
      <c r="BI100" s="9">
        <v>5.2460000000000004</v>
      </c>
      <c r="BJ100" s="9">
        <v>246.97499999999999</v>
      </c>
      <c r="BK100" s="9">
        <v>126.89700000000001</v>
      </c>
      <c r="BL100" s="9">
        <v>120.078</v>
      </c>
      <c r="BM100" s="9">
        <v>184.59399999999999</v>
      </c>
      <c r="BN100" s="9">
        <v>103.123</v>
      </c>
      <c r="BO100" s="9">
        <v>81.471000000000004</v>
      </c>
      <c r="BP100" s="9">
        <v>62.381999999999998</v>
      </c>
      <c r="BQ100" s="9">
        <v>23.774999999999999</v>
      </c>
      <c r="BR100" s="9">
        <v>38.606999999999999</v>
      </c>
      <c r="BS100" s="9">
        <v>25.358000000000001</v>
      </c>
      <c r="BT100" s="9">
        <v>16.059000000000001</v>
      </c>
      <c r="BU100" s="9">
        <v>9.2989999999999995</v>
      </c>
      <c r="BV100" s="9">
        <v>3.4540000000000002</v>
      </c>
      <c r="BW100" s="9">
        <v>1.7649999999999999</v>
      </c>
      <c r="BX100" s="9">
        <v>1.69</v>
      </c>
      <c r="BY100" s="9">
        <v>1.4570000000000001</v>
      </c>
      <c r="BZ100" s="9">
        <v>1.0309999999999999</v>
      </c>
      <c r="CA100" s="9">
        <v>0.42499999999999999</v>
      </c>
      <c r="CB100" s="9">
        <v>0.88900000000000001</v>
      </c>
      <c r="CC100" s="9">
        <v>0.65700000000000003</v>
      </c>
      <c r="CD100" s="9">
        <v>0.23200000000000001</v>
      </c>
      <c r="CE100" s="9">
        <v>0.56799999999999995</v>
      </c>
      <c r="CF100" s="9">
        <v>0.374</v>
      </c>
      <c r="CG100" s="9">
        <v>0.193</v>
      </c>
      <c r="CH100" s="9">
        <v>1.998</v>
      </c>
      <c r="CI100" s="9">
        <v>0.73299999999999998</v>
      </c>
      <c r="CJ100" s="9">
        <v>1.264</v>
      </c>
      <c r="CK100" s="9">
        <v>22.600999999999999</v>
      </c>
      <c r="CL100" s="9">
        <v>14.622</v>
      </c>
      <c r="CM100" s="9">
        <v>7.9790000000000001</v>
      </c>
      <c r="CN100" s="9">
        <v>9.5440000000000005</v>
      </c>
      <c r="CO100" s="9">
        <v>7.2370000000000001</v>
      </c>
      <c r="CP100" s="9">
        <v>2.3069999999999999</v>
      </c>
      <c r="CQ100" s="9">
        <v>13.055999999999999</v>
      </c>
      <c r="CR100" s="9">
        <v>7.3840000000000003</v>
      </c>
      <c r="CS100" s="9">
        <v>5.6719999999999997</v>
      </c>
      <c r="CT100" s="9">
        <v>10.837</v>
      </c>
      <c r="CU100" s="9">
        <v>8.1039999999999992</v>
      </c>
      <c r="CV100" s="9">
        <v>2.7330000000000001</v>
      </c>
      <c r="CW100" s="9">
        <v>14.521000000000001</v>
      </c>
      <c r="CX100" s="9">
        <v>7.9550000000000001</v>
      </c>
      <c r="CY100" s="9">
        <v>6.5670000000000002</v>
      </c>
      <c r="CZ100" s="9">
        <v>13.946</v>
      </c>
      <c r="DA100" s="9">
        <v>8.0419999999999998</v>
      </c>
      <c r="DB100" s="9">
        <v>5.9039999999999999</v>
      </c>
    </row>
    <row r="101" spans="1:106">
      <c r="A101" s="10">
        <v>44562</v>
      </c>
      <c r="B101" s="9">
        <v>10.41</v>
      </c>
      <c r="C101" s="9">
        <v>6.5490000000000004</v>
      </c>
      <c r="D101" s="9">
        <v>3.8610000000000002</v>
      </c>
      <c r="E101" s="9">
        <v>19.181999999999999</v>
      </c>
      <c r="F101" s="9">
        <v>7.9550000000000001</v>
      </c>
      <c r="G101" s="9">
        <v>11.227</v>
      </c>
      <c r="H101" s="9">
        <v>12.644</v>
      </c>
      <c r="I101" s="9">
        <v>7.7510000000000003</v>
      </c>
      <c r="J101" s="9">
        <v>4.8929999999999998</v>
      </c>
      <c r="K101" s="9">
        <v>22.067</v>
      </c>
      <c r="L101" s="9">
        <v>9.3729999999999993</v>
      </c>
      <c r="M101" s="9">
        <v>12.694000000000001</v>
      </c>
      <c r="N101" s="9">
        <v>21.501999999999999</v>
      </c>
      <c r="O101" s="9">
        <v>8.9969999999999999</v>
      </c>
      <c r="P101" s="9">
        <v>12.506</v>
      </c>
      <c r="Q101" s="9">
        <v>133.67699999999999</v>
      </c>
      <c r="R101" s="9">
        <v>69.099999999999994</v>
      </c>
      <c r="S101" s="9">
        <v>64.576999999999998</v>
      </c>
      <c r="T101" s="9">
        <v>104.116</v>
      </c>
      <c r="U101" s="9">
        <v>56.99</v>
      </c>
      <c r="V101" s="9">
        <v>47.125999999999998</v>
      </c>
      <c r="W101" s="9">
        <v>29.561</v>
      </c>
      <c r="X101" s="9">
        <v>12.11</v>
      </c>
      <c r="Y101" s="9">
        <v>17.451000000000001</v>
      </c>
      <c r="Z101" s="9">
        <v>13.000999999999999</v>
      </c>
      <c r="AA101" s="9">
        <v>6.9059999999999997</v>
      </c>
      <c r="AB101" s="9">
        <v>6.0949999999999998</v>
      </c>
      <c r="AC101" s="9">
        <v>2.6760000000000002</v>
      </c>
      <c r="AD101" s="9">
        <v>1.583</v>
      </c>
      <c r="AE101" s="9">
        <v>1.093</v>
      </c>
      <c r="AF101" s="9">
        <v>1.9039999999999999</v>
      </c>
      <c r="AG101" s="9">
        <v>1.1599999999999999</v>
      </c>
      <c r="AH101" s="9">
        <v>0.74399999999999999</v>
      </c>
      <c r="AI101" s="9">
        <v>1.4770000000000001</v>
      </c>
      <c r="AJ101" s="9">
        <v>0.98099999999999998</v>
      </c>
      <c r="AK101" s="9">
        <v>0.496</v>
      </c>
      <c r="AL101" s="9">
        <v>0.42799999999999999</v>
      </c>
      <c r="AM101" s="9">
        <v>0.17899999999999999</v>
      </c>
      <c r="AN101" s="9">
        <v>0.249</v>
      </c>
      <c r="AO101" s="9">
        <v>0.77200000000000002</v>
      </c>
      <c r="AP101" s="9">
        <v>0.42299999999999999</v>
      </c>
      <c r="AQ101" s="9">
        <v>0.34899999999999998</v>
      </c>
      <c r="AR101" s="9">
        <v>11.162000000000001</v>
      </c>
      <c r="AS101" s="9">
        <v>5.726</v>
      </c>
      <c r="AT101" s="9">
        <v>5.4370000000000003</v>
      </c>
      <c r="AU101" s="9">
        <v>4.7789999999999999</v>
      </c>
      <c r="AV101" s="9">
        <v>3.2320000000000002</v>
      </c>
      <c r="AW101" s="9">
        <v>1.5469999999999999</v>
      </c>
      <c r="AX101" s="9">
        <v>6.383</v>
      </c>
      <c r="AY101" s="9">
        <v>2.4940000000000002</v>
      </c>
      <c r="AZ101" s="9">
        <v>3.8889999999999998</v>
      </c>
      <c r="BA101" s="9">
        <v>6.4480000000000004</v>
      </c>
      <c r="BB101" s="9">
        <v>4.242</v>
      </c>
      <c r="BC101" s="9">
        <v>2.206</v>
      </c>
      <c r="BD101" s="9">
        <v>6.5540000000000003</v>
      </c>
      <c r="BE101" s="9">
        <v>2.6640000000000001</v>
      </c>
      <c r="BF101" s="9">
        <v>3.8889999999999998</v>
      </c>
      <c r="BG101" s="9">
        <v>7.86</v>
      </c>
      <c r="BH101" s="9">
        <v>3.4750000000000001</v>
      </c>
      <c r="BI101" s="9">
        <v>4.3849999999999998</v>
      </c>
      <c r="BJ101" s="9">
        <v>247.54499999999999</v>
      </c>
      <c r="BK101" s="9">
        <v>126.139</v>
      </c>
      <c r="BL101" s="9">
        <v>121.405</v>
      </c>
      <c r="BM101" s="9">
        <v>183.364</v>
      </c>
      <c r="BN101" s="9">
        <v>103.065</v>
      </c>
      <c r="BO101" s="9">
        <v>80.299000000000007</v>
      </c>
      <c r="BP101" s="9">
        <v>64.180999999999997</v>
      </c>
      <c r="BQ101" s="9">
        <v>23.074999999999999</v>
      </c>
      <c r="BR101" s="9">
        <v>41.106000000000002</v>
      </c>
      <c r="BS101" s="9">
        <v>22.753</v>
      </c>
      <c r="BT101" s="9">
        <v>14.689</v>
      </c>
      <c r="BU101" s="9">
        <v>8.0640000000000001</v>
      </c>
      <c r="BV101" s="9">
        <v>4.992</v>
      </c>
      <c r="BW101" s="9">
        <v>3.3969999999999998</v>
      </c>
      <c r="BX101" s="9">
        <v>1.595</v>
      </c>
      <c r="BY101" s="9">
        <v>1.974</v>
      </c>
      <c r="BZ101" s="9">
        <v>1.609</v>
      </c>
      <c r="CA101" s="9">
        <v>0.36499999999999999</v>
      </c>
      <c r="CB101" s="9">
        <v>1.252</v>
      </c>
      <c r="CC101" s="9">
        <v>0.88700000000000001</v>
      </c>
      <c r="CD101" s="9">
        <v>0.36499999999999999</v>
      </c>
      <c r="CE101" s="9">
        <v>0.72199999999999998</v>
      </c>
      <c r="CF101" s="9">
        <v>0.72199999999999998</v>
      </c>
      <c r="CG101" s="9">
        <v>0</v>
      </c>
      <c r="CH101" s="9">
        <v>3.0169999999999999</v>
      </c>
      <c r="CI101" s="9">
        <v>1.788</v>
      </c>
      <c r="CJ101" s="9">
        <v>1.23</v>
      </c>
      <c r="CK101" s="9">
        <v>20.280999999999999</v>
      </c>
      <c r="CL101" s="9">
        <v>13.366</v>
      </c>
      <c r="CM101" s="9">
        <v>6.915</v>
      </c>
      <c r="CN101" s="9">
        <v>7.2640000000000002</v>
      </c>
      <c r="CO101" s="9">
        <v>5.9219999999999997</v>
      </c>
      <c r="CP101" s="9">
        <v>1.3420000000000001</v>
      </c>
      <c r="CQ101" s="9">
        <v>13.016999999999999</v>
      </c>
      <c r="CR101" s="9">
        <v>7.4429999999999996</v>
      </c>
      <c r="CS101" s="9">
        <v>5.5730000000000004</v>
      </c>
      <c r="CT101" s="9">
        <v>8.7929999999999993</v>
      </c>
      <c r="CU101" s="9">
        <v>7.0860000000000003</v>
      </c>
      <c r="CV101" s="9">
        <v>1.7070000000000001</v>
      </c>
      <c r="CW101" s="9">
        <v>13.96</v>
      </c>
      <c r="CX101" s="9">
        <v>7.6029999999999998</v>
      </c>
      <c r="CY101" s="9">
        <v>6.3570000000000002</v>
      </c>
      <c r="CZ101" s="9">
        <v>14.269</v>
      </c>
      <c r="DA101" s="9">
        <v>8.33</v>
      </c>
      <c r="DB101" s="9">
        <v>5.9390000000000001</v>
      </c>
    </row>
    <row r="102" spans="1:106">
      <c r="A102" s="10">
        <v>44593</v>
      </c>
      <c r="B102" s="9">
        <v>10.972</v>
      </c>
      <c r="C102" s="9">
        <v>7.4829999999999997</v>
      </c>
      <c r="D102" s="9">
        <v>3.4889999999999999</v>
      </c>
      <c r="E102" s="9">
        <v>20.513999999999999</v>
      </c>
      <c r="F102" s="9">
        <v>9.0540000000000003</v>
      </c>
      <c r="G102" s="9">
        <v>11.459</v>
      </c>
      <c r="H102" s="9">
        <v>13.368</v>
      </c>
      <c r="I102" s="9">
        <v>9.7550000000000008</v>
      </c>
      <c r="J102" s="9">
        <v>3.613</v>
      </c>
      <c r="K102" s="9">
        <v>23.728000000000002</v>
      </c>
      <c r="L102" s="9">
        <v>10.474</v>
      </c>
      <c r="M102" s="9">
        <v>13.253</v>
      </c>
      <c r="N102" s="9">
        <v>21.8</v>
      </c>
      <c r="O102" s="9">
        <v>10.217000000000001</v>
      </c>
      <c r="P102" s="9">
        <v>11.584</v>
      </c>
      <c r="Q102" s="9">
        <v>136.41399999999999</v>
      </c>
      <c r="R102" s="9">
        <v>69.938999999999993</v>
      </c>
      <c r="S102" s="9">
        <v>66.474999999999994</v>
      </c>
      <c r="T102" s="9">
        <v>105.529</v>
      </c>
      <c r="U102" s="9">
        <v>58.688000000000002</v>
      </c>
      <c r="V102" s="9">
        <v>46.841000000000001</v>
      </c>
      <c r="W102" s="9">
        <v>30.885999999999999</v>
      </c>
      <c r="X102" s="9">
        <v>11.250999999999999</v>
      </c>
      <c r="Y102" s="9">
        <v>19.634</v>
      </c>
      <c r="Z102" s="9">
        <v>18.919</v>
      </c>
      <c r="AA102" s="9">
        <v>10.528</v>
      </c>
      <c r="AB102" s="9">
        <v>8.391</v>
      </c>
      <c r="AC102" s="9">
        <v>4.0140000000000002</v>
      </c>
      <c r="AD102" s="9">
        <v>2.1619999999999999</v>
      </c>
      <c r="AE102" s="9">
        <v>1.8520000000000001</v>
      </c>
      <c r="AF102" s="9">
        <v>2.202</v>
      </c>
      <c r="AG102" s="9">
        <v>1.3069999999999999</v>
      </c>
      <c r="AH102" s="9">
        <v>0.89400000000000002</v>
      </c>
      <c r="AI102" s="9">
        <v>1.036</v>
      </c>
      <c r="AJ102" s="9">
        <v>0.56599999999999995</v>
      </c>
      <c r="AK102" s="9">
        <v>0.46899999999999997</v>
      </c>
      <c r="AL102" s="9">
        <v>1.1659999999999999</v>
      </c>
      <c r="AM102" s="9">
        <v>0.74099999999999999</v>
      </c>
      <c r="AN102" s="9">
        <v>0.42499999999999999</v>
      </c>
      <c r="AO102" s="9">
        <v>1.8129999999999999</v>
      </c>
      <c r="AP102" s="9">
        <v>0.85499999999999998</v>
      </c>
      <c r="AQ102" s="9">
        <v>0.95799999999999996</v>
      </c>
      <c r="AR102" s="9">
        <v>16.375</v>
      </c>
      <c r="AS102" s="9">
        <v>9.0719999999999992</v>
      </c>
      <c r="AT102" s="9">
        <v>7.3029999999999999</v>
      </c>
      <c r="AU102" s="9">
        <v>8.75</v>
      </c>
      <c r="AV102" s="9">
        <v>5.6870000000000003</v>
      </c>
      <c r="AW102" s="9">
        <v>3.0640000000000001</v>
      </c>
      <c r="AX102" s="9">
        <v>7.6239999999999997</v>
      </c>
      <c r="AY102" s="9">
        <v>3.3849999999999998</v>
      </c>
      <c r="AZ102" s="9">
        <v>4.2389999999999999</v>
      </c>
      <c r="BA102" s="9">
        <v>10.414999999999999</v>
      </c>
      <c r="BB102" s="9">
        <v>6.9240000000000004</v>
      </c>
      <c r="BC102" s="9">
        <v>3.4910000000000001</v>
      </c>
      <c r="BD102" s="9">
        <v>8.5039999999999996</v>
      </c>
      <c r="BE102" s="9">
        <v>3.6030000000000002</v>
      </c>
      <c r="BF102" s="9">
        <v>4.9000000000000004</v>
      </c>
      <c r="BG102" s="9">
        <v>8.66</v>
      </c>
      <c r="BH102" s="9">
        <v>3.952</v>
      </c>
      <c r="BI102" s="9">
        <v>4.7089999999999996</v>
      </c>
      <c r="BJ102" s="9">
        <v>254.131</v>
      </c>
      <c r="BK102" s="9">
        <v>128.55699999999999</v>
      </c>
      <c r="BL102" s="9">
        <v>125.57299999999999</v>
      </c>
      <c r="BM102" s="9">
        <v>193.19300000000001</v>
      </c>
      <c r="BN102" s="9">
        <v>105.325</v>
      </c>
      <c r="BO102" s="9">
        <v>87.867999999999995</v>
      </c>
      <c r="BP102" s="9">
        <v>60.936999999999998</v>
      </c>
      <c r="BQ102" s="9">
        <v>23.231999999999999</v>
      </c>
      <c r="BR102" s="9">
        <v>37.706000000000003</v>
      </c>
      <c r="BS102" s="9">
        <v>25.055</v>
      </c>
      <c r="BT102" s="9">
        <v>14.856</v>
      </c>
      <c r="BU102" s="9">
        <v>10.199</v>
      </c>
      <c r="BV102" s="9">
        <v>5.16</v>
      </c>
      <c r="BW102" s="9">
        <v>2.343</v>
      </c>
      <c r="BX102" s="9">
        <v>2.8170000000000002</v>
      </c>
      <c r="BY102" s="9">
        <v>1.256</v>
      </c>
      <c r="BZ102" s="9">
        <v>0.91</v>
      </c>
      <c r="CA102" s="9">
        <v>0.34599999999999997</v>
      </c>
      <c r="CB102" s="9">
        <v>0.38200000000000001</v>
      </c>
      <c r="CC102" s="9">
        <v>0.38200000000000001</v>
      </c>
      <c r="CD102" s="9">
        <v>0</v>
      </c>
      <c r="CE102" s="9">
        <v>0.874</v>
      </c>
      <c r="CF102" s="9">
        <v>0.52800000000000002</v>
      </c>
      <c r="CG102" s="9">
        <v>0.34599999999999997</v>
      </c>
      <c r="CH102" s="9">
        <v>3.9039999999999999</v>
      </c>
      <c r="CI102" s="9">
        <v>1.4330000000000001</v>
      </c>
      <c r="CJ102" s="9">
        <v>2.4710000000000001</v>
      </c>
      <c r="CK102" s="9">
        <v>21.501999999999999</v>
      </c>
      <c r="CL102" s="9">
        <v>13.448</v>
      </c>
      <c r="CM102" s="9">
        <v>8.0530000000000008</v>
      </c>
      <c r="CN102" s="9">
        <v>9.298</v>
      </c>
      <c r="CO102" s="9">
        <v>6.1849999999999996</v>
      </c>
      <c r="CP102" s="9">
        <v>3.113</v>
      </c>
      <c r="CQ102" s="9">
        <v>12.204000000000001</v>
      </c>
      <c r="CR102" s="9">
        <v>7.2640000000000002</v>
      </c>
      <c r="CS102" s="9">
        <v>4.9400000000000004</v>
      </c>
      <c r="CT102" s="9">
        <v>10.124000000000001</v>
      </c>
      <c r="CU102" s="9">
        <v>6.665</v>
      </c>
      <c r="CV102" s="9">
        <v>3.4590000000000001</v>
      </c>
      <c r="CW102" s="9">
        <v>14.930999999999999</v>
      </c>
      <c r="CX102" s="9">
        <v>8.1910000000000007</v>
      </c>
      <c r="CY102" s="9">
        <v>6.74</v>
      </c>
      <c r="CZ102" s="9">
        <v>12.586</v>
      </c>
      <c r="DA102" s="9">
        <v>7.6449999999999996</v>
      </c>
      <c r="DB102" s="9">
        <v>4.9400000000000004</v>
      </c>
    </row>
    <row r="103" spans="1:106">
      <c r="A103" s="10">
        <v>44621</v>
      </c>
      <c r="B103" s="9">
        <v>8.8079999999999998</v>
      </c>
      <c r="C103" s="9">
        <v>7.0439999999999996</v>
      </c>
      <c r="D103" s="9">
        <v>1.764</v>
      </c>
      <c r="E103" s="9">
        <v>17.651</v>
      </c>
      <c r="F103" s="9">
        <v>6.2960000000000003</v>
      </c>
      <c r="G103" s="9">
        <v>11.355</v>
      </c>
      <c r="H103" s="9">
        <v>10.474</v>
      </c>
      <c r="I103" s="9">
        <v>8.3559999999999999</v>
      </c>
      <c r="J103" s="9">
        <v>2.1190000000000002</v>
      </c>
      <c r="K103" s="9">
        <v>19.457999999999998</v>
      </c>
      <c r="L103" s="9">
        <v>7.1319999999999997</v>
      </c>
      <c r="M103" s="9">
        <v>12.326000000000001</v>
      </c>
      <c r="N103" s="9">
        <v>19.021999999999998</v>
      </c>
      <c r="O103" s="9">
        <v>7.4329999999999998</v>
      </c>
      <c r="P103" s="9">
        <v>11.589</v>
      </c>
      <c r="Q103" s="9">
        <v>135.27199999999999</v>
      </c>
      <c r="R103" s="9">
        <v>69.265000000000001</v>
      </c>
      <c r="S103" s="9">
        <v>66.007000000000005</v>
      </c>
      <c r="T103" s="9">
        <v>104.18600000000001</v>
      </c>
      <c r="U103" s="9">
        <v>56.773000000000003</v>
      </c>
      <c r="V103" s="9">
        <v>47.412999999999997</v>
      </c>
      <c r="W103" s="9">
        <v>31.085999999999999</v>
      </c>
      <c r="X103" s="9">
        <v>12.492000000000001</v>
      </c>
      <c r="Y103" s="9">
        <v>18.594000000000001</v>
      </c>
      <c r="Z103" s="9">
        <v>17.087</v>
      </c>
      <c r="AA103" s="9">
        <v>9.8670000000000009</v>
      </c>
      <c r="AB103" s="9">
        <v>7.22</v>
      </c>
      <c r="AC103" s="9">
        <v>2.8460000000000001</v>
      </c>
      <c r="AD103" s="9">
        <v>1.4359999999999999</v>
      </c>
      <c r="AE103" s="9">
        <v>1.409</v>
      </c>
      <c r="AF103" s="9">
        <v>1.41</v>
      </c>
      <c r="AG103" s="9">
        <v>0.88800000000000001</v>
      </c>
      <c r="AH103" s="9">
        <v>0.52200000000000002</v>
      </c>
      <c r="AI103" s="9">
        <v>0.64200000000000002</v>
      </c>
      <c r="AJ103" s="9">
        <v>0.22900000000000001</v>
      </c>
      <c r="AK103" s="9">
        <v>0.41299999999999998</v>
      </c>
      <c r="AL103" s="9">
        <v>0.76800000000000002</v>
      </c>
      <c r="AM103" s="9">
        <v>0.65900000000000003</v>
      </c>
      <c r="AN103" s="9">
        <v>0.108</v>
      </c>
      <c r="AO103" s="9">
        <v>1.4350000000000001</v>
      </c>
      <c r="AP103" s="9">
        <v>0.54800000000000004</v>
      </c>
      <c r="AQ103" s="9">
        <v>0.88700000000000001</v>
      </c>
      <c r="AR103" s="9">
        <v>15.321</v>
      </c>
      <c r="AS103" s="9">
        <v>8.7639999999999993</v>
      </c>
      <c r="AT103" s="9">
        <v>6.5570000000000004</v>
      </c>
      <c r="AU103" s="9">
        <v>8.7439999999999998</v>
      </c>
      <c r="AV103" s="9">
        <v>5.7619999999999996</v>
      </c>
      <c r="AW103" s="9">
        <v>2.9809999999999999</v>
      </c>
      <c r="AX103" s="9">
        <v>6.577</v>
      </c>
      <c r="AY103" s="9">
        <v>3.0019999999999998</v>
      </c>
      <c r="AZ103" s="9">
        <v>3.5760000000000001</v>
      </c>
      <c r="BA103" s="9">
        <v>10.042</v>
      </c>
      <c r="BB103" s="9">
        <v>6.6509999999999998</v>
      </c>
      <c r="BC103" s="9">
        <v>3.391</v>
      </c>
      <c r="BD103" s="9">
        <v>7.0460000000000003</v>
      </c>
      <c r="BE103" s="9">
        <v>3.2160000000000002</v>
      </c>
      <c r="BF103" s="9">
        <v>3.83</v>
      </c>
      <c r="BG103" s="9">
        <v>7.22</v>
      </c>
      <c r="BH103" s="9">
        <v>3.2309999999999999</v>
      </c>
      <c r="BI103" s="9">
        <v>3.9889999999999999</v>
      </c>
      <c r="BJ103" s="9">
        <v>254.57499999999999</v>
      </c>
      <c r="BK103" s="9">
        <v>130.12200000000001</v>
      </c>
      <c r="BL103" s="9">
        <v>124.45399999999999</v>
      </c>
      <c r="BM103" s="9">
        <v>187.416</v>
      </c>
      <c r="BN103" s="9">
        <v>104.01600000000001</v>
      </c>
      <c r="BO103" s="9">
        <v>83.399000000000001</v>
      </c>
      <c r="BP103" s="9">
        <v>67.16</v>
      </c>
      <c r="BQ103" s="9">
        <v>26.105</v>
      </c>
      <c r="BR103" s="9">
        <v>41.054000000000002</v>
      </c>
      <c r="BS103" s="9">
        <v>21.268999999999998</v>
      </c>
      <c r="BT103" s="9">
        <v>12.885</v>
      </c>
      <c r="BU103" s="9">
        <v>8.3840000000000003</v>
      </c>
      <c r="BV103" s="9">
        <v>3.7440000000000002</v>
      </c>
      <c r="BW103" s="9">
        <v>2.0939999999999999</v>
      </c>
      <c r="BX103" s="9">
        <v>1.65</v>
      </c>
      <c r="BY103" s="9">
        <v>1.19</v>
      </c>
      <c r="BZ103" s="9">
        <v>0.97299999999999998</v>
      </c>
      <c r="CA103" s="9">
        <v>0.217</v>
      </c>
      <c r="CB103" s="9">
        <v>0.79200000000000004</v>
      </c>
      <c r="CC103" s="9">
        <v>0.57499999999999996</v>
      </c>
      <c r="CD103" s="9">
        <v>0.217</v>
      </c>
      <c r="CE103" s="9">
        <v>0.39800000000000002</v>
      </c>
      <c r="CF103" s="9">
        <v>0.39800000000000002</v>
      </c>
      <c r="CG103" s="9">
        <v>0</v>
      </c>
      <c r="CH103" s="9">
        <v>2.5539999999999998</v>
      </c>
      <c r="CI103" s="9">
        <v>1.1200000000000001</v>
      </c>
      <c r="CJ103" s="9">
        <v>1.4330000000000001</v>
      </c>
      <c r="CK103" s="9">
        <v>19.094999999999999</v>
      </c>
      <c r="CL103" s="9">
        <v>11.904999999999999</v>
      </c>
      <c r="CM103" s="9">
        <v>7.19</v>
      </c>
      <c r="CN103" s="9">
        <v>7.2640000000000002</v>
      </c>
      <c r="CO103" s="9">
        <v>5.016</v>
      </c>
      <c r="CP103" s="9">
        <v>2.2480000000000002</v>
      </c>
      <c r="CQ103" s="9">
        <v>11.831</v>
      </c>
      <c r="CR103" s="9">
        <v>6.8890000000000002</v>
      </c>
      <c r="CS103" s="9">
        <v>4.9429999999999996</v>
      </c>
      <c r="CT103" s="9">
        <v>8.0559999999999992</v>
      </c>
      <c r="CU103" s="9">
        <v>5.5919999999999996</v>
      </c>
      <c r="CV103" s="9">
        <v>2.4649999999999999</v>
      </c>
      <c r="CW103" s="9">
        <v>13.212999999999999</v>
      </c>
      <c r="CX103" s="9">
        <v>7.2939999999999996</v>
      </c>
      <c r="CY103" s="9">
        <v>5.92</v>
      </c>
      <c r="CZ103" s="9">
        <v>12.622999999999999</v>
      </c>
      <c r="DA103" s="9">
        <v>7.4640000000000004</v>
      </c>
      <c r="DB103" s="9">
        <v>5.16</v>
      </c>
    </row>
    <row r="104" spans="1:106">
      <c r="A104" s="10">
        <v>44652</v>
      </c>
      <c r="B104" s="9">
        <v>10.041</v>
      </c>
      <c r="C104" s="9">
        <v>7.1890000000000001</v>
      </c>
      <c r="D104" s="9">
        <v>2.8519999999999999</v>
      </c>
      <c r="E104" s="9">
        <v>18.111999999999998</v>
      </c>
      <c r="F104" s="9">
        <v>7.5919999999999996</v>
      </c>
      <c r="G104" s="9">
        <v>10.52</v>
      </c>
      <c r="H104" s="9">
        <v>10.802</v>
      </c>
      <c r="I104" s="9">
        <v>7.5590000000000002</v>
      </c>
      <c r="J104" s="9">
        <v>3.2429999999999999</v>
      </c>
      <c r="K104" s="9">
        <v>19.815999999999999</v>
      </c>
      <c r="L104" s="9">
        <v>8.4049999999999994</v>
      </c>
      <c r="M104" s="9">
        <v>11.411</v>
      </c>
      <c r="N104" s="9">
        <v>19.134</v>
      </c>
      <c r="O104" s="9">
        <v>8.2240000000000002</v>
      </c>
      <c r="P104" s="9">
        <v>10.91</v>
      </c>
      <c r="Q104" s="9">
        <v>137.37200000000001</v>
      </c>
      <c r="R104" s="9">
        <v>69.912000000000006</v>
      </c>
      <c r="S104" s="9">
        <v>67.459999999999994</v>
      </c>
      <c r="T104" s="9">
        <v>107.249</v>
      </c>
      <c r="U104" s="9">
        <v>57.908999999999999</v>
      </c>
      <c r="V104" s="9">
        <v>49.34</v>
      </c>
      <c r="W104" s="9">
        <v>30.123000000000001</v>
      </c>
      <c r="X104" s="9">
        <v>12.003</v>
      </c>
      <c r="Y104" s="9">
        <v>18.12</v>
      </c>
      <c r="Z104" s="9">
        <v>18.12</v>
      </c>
      <c r="AA104" s="9">
        <v>11.156000000000001</v>
      </c>
      <c r="AB104" s="9">
        <v>6.9640000000000004</v>
      </c>
      <c r="AC104" s="9">
        <v>1.306</v>
      </c>
      <c r="AD104" s="9">
        <v>0.74199999999999999</v>
      </c>
      <c r="AE104" s="9">
        <v>0.56299999999999994</v>
      </c>
      <c r="AF104" s="9">
        <v>0.38400000000000001</v>
      </c>
      <c r="AG104" s="9">
        <v>0.28499999999999998</v>
      </c>
      <c r="AH104" s="9">
        <v>9.9000000000000005E-2</v>
      </c>
      <c r="AI104" s="9">
        <v>0.315</v>
      </c>
      <c r="AJ104" s="9">
        <v>0.216</v>
      </c>
      <c r="AK104" s="9">
        <v>9.9000000000000005E-2</v>
      </c>
      <c r="AL104" s="9">
        <v>6.9000000000000006E-2</v>
      </c>
      <c r="AM104" s="9">
        <v>6.9000000000000006E-2</v>
      </c>
      <c r="AN104" s="9">
        <v>0</v>
      </c>
      <c r="AO104" s="9">
        <v>0.92100000000000004</v>
      </c>
      <c r="AP104" s="9">
        <v>0.45700000000000002</v>
      </c>
      <c r="AQ104" s="9">
        <v>0.46400000000000002</v>
      </c>
      <c r="AR104" s="9">
        <v>17.574999999999999</v>
      </c>
      <c r="AS104" s="9">
        <v>10.869</v>
      </c>
      <c r="AT104" s="9">
        <v>6.7050000000000001</v>
      </c>
      <c r="AU104" s="9">
        <v>8.3149999999999995</v>
      </c>
      <c r="AV104" s="9">
        <v>6.3</v>
      </c>
      <c r="AW104" s="9">
        <v>2.0150000000000001</v>
      </c>
      <c r="AX104" s="9">
        <v>9.26</v>
      </c>
      <c r="AY104" s="9">
        <v>4.57</v>
      </c>
      <c r="AZ104" s="9">
        <v>4.6909999999999998</v>
      </c>
      <c r="BA104" s="9">
        <v>8.5850000000000009</v>
      </c>
      <c r="BB104" s="9">
        <v>6.4710000000000001</v>
      </c>
      <c r="BC104" s="9">
        <v>2.1139999999999999</v>
      </c>
      <c r="BD104" s="9">
        <v>9.5350000000000001</v>
      </c>
      <c r="BE104" s="9">
        <v>4.6840000000000002</v>
      </c>
      <c r="BF104" s="9">
        <v>4.8499999999999996</v>
      </c>
      <c r="BG104" s="9">
        <v>9.5749999999999993</v>
      </c>
      <c r="BH104" s="9">
        <v>4.7859999999999996</v>
      </c>
      <c r="BI104" s="9">
        <v>4.79</v>
      </c>
      <c r="BJ104" s="9">
        <v>254.26900000000001</v>
      </c>
      <c r="BK104" s="9">
        <v>128.464</v>
      </c>
      <c r="BL104" s="9">
        <v>125.806</v>
      </c>
      <c r="BM104" s="9">
        <v>187.49</v>
      </c>
      <c r="BN104" s="9">
        <v>104.34399999999999</v>
      </c>
      <c r="BO104" s="9">
        <v>83.147000000000006</v>
      </c>
      <c r="BP104" s="9">
        <v>66.778999999999996</v>
      </c>
      <c r="BQ104" s="9">
        <v>24.12</v>
      </c>
      <c r="BR104" s="9">
        <v>42.658999999999999</v>
      </c>
      <c r="BS104" s="9">
        <v>22.507999999999999</v>
      </c>
      <c r="BT104" s="9">
        <v>14.177</v>
      </c>
      <c r="BU104" s="9">
        <v>8.33</v>
      </c>
      <c r="BV104" s="9">
        <v>3.915</v>
      </c>
      <c r="BW104" s="9">
        <v>2.9569999999999999</v>
      </c>
      <c r="BX104" s="9">
        <v>0.95799999999999996</v>
      </c>
      <c r="BY104" s="9">
        <v>1.7130000000000001</v>
      </c>
      <c r="BZ104" s="9">
        <v>1.272</v>
      </c>
      <c r="CA104" s="9">
        <v>0.44</v>
      </c>
      <c r="CB104" s="9">
        <v>0.78800000000000003</v>
      </c>
      <c r="CC104" s="9">
        <v>0.78800000000000003</v>
      </c>
      <c r="CD104" s="9">
        <v>0</v>
      </c>
      <c r="CE104" s="9">
        <v>0.92500000000000004</v>
      </c>
      <c r="CF104" s="9">
        <v>0.48499999999999999</v>
      </c>
      <c r="CG104" s="9">
        <v>0.44</v>
      </c>
      <c r="CH104" s="9">
        <v>2.202</v>
      </c>
      <c r="CI104" s="9">
        <v>1.6839999999999999</v>
      </c>
      <c r="CJ104" s="9">
        <v>0.51800000000000002</v>
      </c>
      <c r="CK104" s="9">
        <v>19.573</v>
      </c>
      <c r="CL104" s="9">
        <v>11.856</v>
      </c>
      <c r="CM104" s="9">
        <v>7.7169999999999996</v>
      </c>
      <c r="CN104" s="9">
        <v>8.4600000000000009</v>
      </c>
      <c r="CO104" s="9">
        <v>6.8789999999999996</v>
      </c>
      <c r="CP104" s="9">
        <v>1.581</v>
      </c>
      <c r="CQ104" s="9">
        <v>11.112</v>
      </c>
      <c r="CR104" s="9">
        <v>4.9770000000000003</v>
      </c>
      <c r="CS104" s="9">
        <v>6.1360000000000001</v>
      </c>
      <c r="CT104" s="9">
        <v>9.6389999999999993</v>
      </c>
      <c r="CU104" s="9">
        <v>7.8319999999999999</v>
      </c>
      <c r="CV104" s="9">
        <v>1.8069999999999999</v>
      </c>
      <c r="CW104" s="9">
        <v>12.869</v>
      </c>
      <c r="CX104" s="9">
        <v>6.3449999999999998</v>
      </c>
      <c r="CY104" s="9">
        <v>6.524</v>
      </c>
      <c r="CZ104" s="9">
        <v>11.9</v>
      </c>
      <c r="DA104" s="9">
        <v>5.7640000000000002</v>
      </c>
      <c r="DB104" s="9">
        <v>6.1360000000000001</v>
      </c>
    </row>
    <row r="105" spans="1:106">
      <c r="A105" s="10">
        <v>44682</v>
      </c>
      <c r="B105" s="9">
        <v>8.5950000000000006</v>
      </c>
      <c r="C105" s="9">
        <v>6.3780000000000001</v>
      </c>
      <c r="D105" s="9">
        <v>2.2170000000000001</v>
      </c>
      <c r="E105" s="9">
        <v>17.635000000000002</v>
      </c>
      <c r="F105" s="9">
        <v>6.7370000000000001</v>
      </c>
      <c r="G105" s="9">
        <v>10.897</v>
      </c>
      <c r="H105" s="9">
        <v>10.65</v>
      </c>
      <c r="I105" s="9">
        <v>7.9740000000000002</v>
      </c>
      <c r="J105" s="9">
        <v>2.6760000000000002</v>
      </c>
      <c r="K105" s="9">
        <v>20.370999999999999</v>
      </c>
      <c r="L105" s="9">
        <v>8.1129999999999995</v>
      </c>
      <c r="M105" s="9">
        <v>12.257</v>
      </c>
      <c r="N105" s="9">
        <v>18.954999999999998</v>
      </c>
      <c r="O105" s="9">
        <v>7.5309999999999997</v>
      </c>
      <c r="P105" s="9">
        <v>11.423999999999999</v>
      </c>
      <c r="Q105" s="9">
        <v>138.71</v>
      </c>
      <c r="R105" s="9">
        <v>69.977000000000004</v>
      </c>
      <c r="S105" s="9">
        <v>68.731999999999999</v>
      </c>
      <c r="T105" s="9">
        <v>105.23399999999999</v>
      </c>
      <c r="U105" s="9">
        <v>57.539000000000001</v>
      </c>
      <c r="V105" s="9">
        <v>47.695</v>
      </c>
      <c r="W105" s="9">
        <v>33.475999999999999</v>
      </c>
      <c r="X105" s="9">
        <v>12.439</v>
      </c>
      <c r="Y105" s="9">
        <v>21.036999999999999</v>
      </c>
      <c r="Z105" s="9">
        <v>16.419</v>
      </c>
      <c r="AA105" s="9">
        <v>9.4220000000000006</v>
      </c>
      <c r="AB105" s="9">
        <v>6.9969999999999999</v>
      </c>
      <c r="AC105" s="9">
        <v>1.7869999999999999</v>
      </c>
      <c r="AD105" s="9">
        <v>1.3069999999999999</v>
      </c>
      <c r="AE105" s="9">
        <v>0.48099999999999998</v>
      </c>
      <c r="AF105" s="9">
        <v>0.89800000000000002</v>
      </c>
      <c r="AG105" s="9">
        <v>0.70399999999999996</v>
      </c>
      <c r="AH105" s="9">
        <v>0.19400000000000001</v>
      </c>
      <c r="AI105" s="9">
        <v>0.27200000000000002</v>
      </c>
      <c r="AJ105" s="9">
        <v>0.17499999999999999</v>
      </c>
      <c r="AK105" s="9">
        <v>9.7000000000000003E-2</v>
      </c>
      <c r="AL105" s="9">
        <v>0.625</v>
      </c>
      <c r="AM105" s="9">
        <v>0.52900000000000003</v>
      </c>
      <c r="AN105" s="9">
        <v>9.7000000000000003E-2</v>
      </c>
      <c r="AO105" s="9">
        <v>0.89</v>
      </c>
      <c r="AP105" s="9">
        <v>0.60299999999999998</v>
      </c>
      <c r="AQ105" s="9">
        <v>0.28699999999999998</v>
      </c>
      <c r="AR105" s="9">
        <v>15.436999999999999</v>
      </c>
      <c r="AS105" s="9">
        <v>8.6340000000000003</v>
      </c>
      <c r="AT105" s="9">
        <v>6.8029999999999999</v>
      </c>
      <c r="AU105" s="9">
        <v>8.0519999999999996</v>
      </c>
      <c r="AV105" s="9">
        <v>5.1449999999999996</v>
      </c>
      <c r="AW105" s="9">
        <v>2.9079999999999999</v>
      </c>
      <c r="AX105" s="9">
        <v>7.3849999999999998</v>
      </c>
      <c r="AY105" s="9">
        <v>3.49</v>
      </c>
      <c r="AZ105" s="9">
        <v>3.895</v>
      </c>
      <c r="BA105" s="9">
        <v>8.8620000000000001</v>
      </c>
      <c r="BB105" s="9">
        <v>5.76</v>
      </c>
      <c r="BC105" s="9">
        <v>3.1019999999999999</v>
      </c>
      <c r="BD105" s="9">
        <v>7.5579999999999998</v>
      </c>
      <c r="BE105" s="9">
        <v>3.6619999999999999</v>
      </c>
      <c r="BF105" s="9">
        <v>3.895</v>
      </c>
      <c r="BG105" s="9">
        <v>7.657</v>
      </c>
      <c r="BH105" s="9">
        <v>3.665</v>
      </c>
      <c r="BI105" s="9">
        <v>3.992</v>
      </c>
      <c r="BJ105" s="9">
        <v>253.71299999999999</v>
      </c>
      <c r="BK105" s="9">
        <v>130.608</v>
      </c>
      <c r="BL105" s="9">
        <v>123.105</v>
      </c>
      <c r="BM105" s="9">
        <v>189.95599999999999</v>
      </c>
      <c r="BN105" s="9">
        <v>107.982</v>
      </c>
      <c r="BO105" s="9">
        <v>81.974000000000004</v>
      </c>
      <c r="BP105" s="9">
        <v>63.756999999999998</v>
      </c>
      <c r="BQ105" s="9">
        <v>22.626999999999999</v>
      </c>
      <c r="BR105" s="9">
        <v>41.131</v>
      </c>
      <c r="BS105" s="9">
        <v>20.131</v>
      </c>
      <c r="BT105" s="9">
        <v>12.375</v>
      </c>
      <c r="BU105" s="9">
        <v>7.7560000000000002</v>
      </c>
      <c r="BV105" s="9">
        <v>4.4930000000000003</v>
      </c>
      <c r="BW105" s="9">
        <v>2.6360000000000001</v>
      </c>
      <c r="BX105" s="9">
        <v>1.8560000000000001</v>
      </c>
      <c r="BY105" s="9">
        <v>1.4490000000000001</v>
      </c>
      <c r="BZ105" s="9">
        <v>0.75</v>
      </c>
      <c r="CA105" s="9">
        <v>0.69899999999999995</v>
      </c>
      <c r="CB105" s="9">
        <v>0.218</v>
      </c>
      <c r="CC105" s="9">
        <v>0.218</v>
      </c>
      <c r="CD105" s="9">
        <v>0</v>
      </c>
      <c r="CE105" s="9">
        <v>1.2310000000000001</v>
      </c>
      <c r="CF105" s="9">
        <v>0.53200000000000003</v>
      </c>
      <c r="CG105" s="9">
        <v>0.69899999999999995</v>
      </c>
      <c r="CH105" s="9">
        <v>3.0430000000000001</v>
      </c>
      <c r="CI105" s="9">
        <v>1.8859999999999999</v>
      </c>
      <c r="CJ105" s="9">
        <v>1.157</v>
      </c>
      <c r="CK105" s="9">
        <v>17.007999999999999</v>
      </c>
      <c r="CL105" s="9">
        <v>10.661</v>
      </c>
      <c r="CM105" s="9">
        <v>6.3470000000000004</v>
      </c>
      <c r="CN105" s="9">
        <v>6.5030000000000001</v>
      </c>
      <c r="CO105" s="9">
        <v>4.93</v>
      </c>
      <c r="CP105" s="9">
        <v>1.5740000000000001</v>
      </c>
      <c r="CQ105" s="9">
        <v>10.505000000000001</v>
      </c>
      <c r="CR105" s="9">
        <v>5.7320000000000002</v>
      </c>
      <c r="CS105" s="9">
        <v>4.7729999999999997</v>
      </c>
      <c r="CT105" s="9">
        <v>7.6790000000000003</v>
      </c>
      <c r="CU105" s="9">
        <v>5.4059999999999997</v>
      </c>
      <c r="CV105" s="9">
        <v>2.2730000000000001</v>
      </c>
      <c r="CW105" s="9">
        <v>12.452</v>
      </c>
      <c r="CX105" s="9">
        <v>6.9690000000000003</v>
      </c>
      <c r="CY105" s="9">
        <v>5.4829999999999997</v>
      </c>
      <c r="CZ105" s="9">
        <v>10.723000000000001</v>
      </c>
      <c r="DA105" s="9">
        <v>5.95</v>
      </c>
      <c r="DB105" s="9">
        <v>4.7729999999999997</v>
      </c>
    </row>
    <row r="106" spans="1:106">
      <c r="A106" s="10">
        <v>44713</v>
      </c>
      <c r="B106" s="9">
        <v>8.3960000000000008</v>
      </c>
      <c r="C106" s="9">
        <v>6.38</v>
      </c>
      <c r="D106" s="9">
        <v>2.016</v>
      </c>
      <c r="E106" s="9">
        <v>21.984999999999999</v>
      </c>
      <c r="F106" s="9">
        <v>7.2590000000000003</v>
      </c>
      <c r="G106" s="9">
        <v>14.726000000000001</v>
      </c>
      <c r="H106" s="9">
        <v>10.702</v>
      </c>
      <c r="I106" s="9">
        <v>7.8890000000000002</v>
      </c>
      <c r="J106" s="9">
        <v>2.8130000000000002</v>
      </c>
      <c r="K106" s="9">
        <v>24.462</v>
      </c>
      <c r="L106" s="9">
        <v>7.9189999999999996</v>
      </c>
      <c r="M106" s="9">
        <v>16.542999999999999</v>
      </c>
      <c r="N106" s="9">
        <v>23.34</v>
      </c>
      <c r="O106" s="9">
        <v>7.9429999999999996</v>
      </c>
      <c r="P106" s="9">
        <v>15.397</v>
      </c>
      <c r="Q106" s="9">
        <v>132.316</v>
      </c>
      <c r="R106" s="9">
        <v>69.069999999999993</v>
      </c>
      <c r="S106" s="9">
        <v>63.246000000000002</v>
      </c>
      <c r="T106" s="9">
        <v>102.497</v>
      </c>
      <c r="U106" s="9">
        <v>56.802999999999997</v>
      </c>
      <c r="V106" s="9">
        <v>45.694000000000003</v>
      </c>
      <c r="W106" s="9">
        <v>29.818999999999999</v>
      </c>
      <c r="X106" s="9">
        <v>12.266999999999999</v>
      </c>
      <c r="Y106" s="9">
        <v>17.552</v>
      </c>
      <c r="Z106" s="9">
        <v>16.013999999999999</v>
      </c>
      <c r="AA106" s="9">
        <v>9.5969999999999995</v>
      </c>
      <c r="AB106" s="9">
        <v>6.4169999999999998</v>
      </c>
      <c r="AC106" s="9">
        <v>1.0660000000000001</v>
      </c>
      <c r="AD106" s="9">
        <v>0.30199999999999999</v>
      </c>
      <c r="AE106" s="9">
        <v>0.76400000000000001</v>
      </c>
      <c r="AF106" s="9">
        <v>0.23100000000000001</v>
      </c>
      <c r="AG106" s="9">
        <v>0</v>
      </c>
      <c r="AH106" s="9">
        <v>0.23100000000000001</v>
      </c>
      <c r="AI106" s="9">
        <v>8.7999999999999995E-2</v>
      </c>
      <c r="AJ106" s="9">
        <v>0</v>
      </c>
      <c r="AK106" s="9">
        <v>8.7999999999999995E-2</v>
      </c>
      <c r="AL106" s="9">
        <v>0.14399999999999999</v>
      </c>
      <c r="AM106" s="9">
        <v>0</v>
      </c>
      <c r="AN106" s="9">
        <v>0.14399999999999999</v>
      </c>
      <c r="AO106" s="9">
        <v>0.83499999999999996</v>
      </c>
      <c r="AP106" s="9">
        <v>0.30199999999999999</v>
      </c>
      <c r="AQ106" s="9">
        <v>0.53200000000000003</v>
      </c>
      <c r="AR106" s="9">
        <v>15.445</v>
      </c>
      <c r="AS106" s="9">
        <v>9.5969999999999995</v>
      </c>
      <c r="AT106" s="9">
        <v>5.8479999999999999</v>
      </c>
      <c r="AU106" s="9">
        <v>7.484</v>
      </c>
      <c r="AV106" s="9">
        <v>4.8239999999999998</v>
      </c>
      <c r="AW106" s="9">
        <v>2.66</v>
      </c>
      <c r="AX106" s="9">
        <v>7.9610000000000003</v>
      </c>
      <c r="AY106" s="9">
        <v>4.7729999999999997</v>
      </c>
      <c r="AZ106" s="9">
        <v>3.1880000000000002</v>
      </c>
      <c r="BA106" s="9">
        <v>7.6269999999999998</v>
      </c>
      <c r="BB106" s="9">
        <v>4.8239999999999998</v>
      </c>
      <c r="BC106" s="9">
        <v>2.8029999999999999</v>
      </c>
      <c r="BD106" s="9">
        <v>8.3870000000000005</v>
      </c>
      <c r="BE106" s="9">
        <v>4.7729999999999997</v>
      </c>
      <c r="BF106" s="9">
        <v>3.6139999999999999</v>
      </c>
      <c r="BG106" s="9">
        <v>8.0489999999999995</v>
      </c>
      <c r="BH106" s="9">
        <v>4.7729999999999997</v>
      </c>
      <c r="BI106" s="9">
        <v>3.2759999999999998</v>
      </c>
      <c r="BJ106" s="9">
        <v>255.779</v>
      </c>
      <c r="BK106" s="9">
        <v>130.851</v>
      </c>
      <c r="BL106" s="9">
        <v>124.928</v>
      </c>
      <c r="BM106" s="9">
        <v>190.38200000000001</v>
      </c>
      <c r="BN106" s="9">
        <v>108.611</v>
      </c>
      <c r="BO106" s="9">
        <v>81.771000000000001</v>
      </c>
      <c r="BP106" s="9">
        <v>65.397000000000006</v>
      </c>
      <c r="BQ106" s="9">
        <v>22.24</v>
      </c>
      <c r="BR106" s="9">
        <v>43.158000000000001</v>
      </c>
      <c r="BS106" s="9">
        <v>21.375</v>
      </c>
      <c r="BT106" s="9">
        <v>13.617000000000001</v>
      </c>
      <c r="BU106" s="9">
        <v>7.758</v>
      </c>
      <c r="BV106" s="9">
        <v>3.851</v>
      </c>
      <c r="BW106" s="9">
        <v>2.024</v>
      </c>
      <c r="BX106" s="9">
        <v>1.8280000000000001</v>
      </c>
      <c r="BY106" s="9">
        <v>1.0669999999999999</v>
      </c>
      <c r="BZ106" s="9">
        <v>0.64400000000000002</v>
      </c>
      <c r="CA106" s="9">
        <v>0.42199999999999999</v>
      </c>
      <c r="CB106" s="9">
        <v>0.46300000000000002</v>
      </c>
      <c r="CC106" s="9">
        <v>0.46300000000000002</v>
      </c>
      <c r="CD106" s="9">
        <v>0</v>
      </c>
      <c r="CE106" s="9">
        <v>0.60299999999999998</v>
      </c>
      <c r="CF106" s="9">
        <v>0.18099999999999999</v>
      </c>
      <c r="CG106" s="9">
        <v>0.42199999999999999</v>
      </c>
      <c r="CH106" s="9">
        <v>2.7850000000000001</v>
      </c>
      <c r="CI106" s="9">
        <v>1.38</v>
      </c>
      <c r="CJ106" s="9">
        <v>1.405</v>
      </c>
      <c r="CK106" s="9">
        <v>19.204999999999998</v>
      </c>
      <c r="CL106" s="9">
        <v>12.64</v>
      </c>
      <c r="CM106" s="9">
        <v>6.5650000000000004</v>
      </c>
      <c r="CN106" s="9">
        <v>7.4889999999999999</v>
      </c>
      <c r="CO106" s="9">
        <v>5.6479999999999997</v>
      </c>
      <c r="CP106" s="9">
        <v>1.8420000000000001</v>
      </c>
      <c r="CQ106" s="9">
        <v>11.715999999999999</v>
      </c>
      <c r="CR106" s="9">
        <v>6.9930000000000003</v>
      </c>
      <c r="CS106" s="9">
        <v>4.7229999999999999</v>
      </c>
      <c r="CT106" s="9">
        <v>8.5559999999999992</v>
      </c>
      <c r="CU106" s="9">
        <v>6.2919999999999998</v>
      </c>
      <c r="CV106" s="9">
        <v>2.2639999999999998</v>
      </c>
      <c r="CW106" s="9">
        <v>12.819000000000001</v>
      </c>
      <c r="CX106" s="9">
        <v>7.3250000000000002</v>
      </c>
      <c r="CY106" s="9">
        <v>5.4939999999999998</v>
      </c>
      <c r="CZ106" s="9">
        <v>12.179</v>
      </c>
      <c r="DA106" s="9">
        <v>7.4560000000000004</v>
      </c>
      <c r="DB106" s="9">
        <v>4.7229999999999999</v>
      </c>
    </row>
    <row r="107" spans="1:106">
      <c r="A107" s="10">
        <v>44743</v>
      </c>
      <c r="B107" s="9">
        <v>11.654999999999999</v>
      </c>
      <c r="C107" s="9">
        <v>9.2100000000000009</v>
      </c>
      <c r="D107" s="9">
        <v>2.4460000000000002</v>
      </c>
      <c r="E107" s="9">
        <v>17.797999999999998</v>
      </c>
      <c r="F107" s="9">
        <v>6.1459999999999999</v>
      </c>
      <c r="G107" s="9">
        <v>11.651999999999999</v>
      </c>
      <c r="H107" s="9">
        <v>12.731999999999999</v>
      </c>
      <c r="I107" s="9">
        <v>10.032999999999999</v>
      </c>
      <c r="J107" s="9">
        <v>2.6989999999999998</v>
      </c>
      <c r="K107" s="9">
        <v>20.556000000000001</v>
      </c>
      <c r="L107" s="9">
        <v>7.165</v>
      </c>
      <c r="M107" s="9">
        <v>13.39</v>
      </c>
      <c r="N107" s="9">
        <v>18.497</v>
      </c>
      <c r="O107" s="9">
        <v>6.734</v>
      </c>
      <c r="P107" s="9">
        <v>11.763</v>
      </c>
      <c r="Q107" s="9">
        <v>134.61600000000001</v>
      </c>
      <c r="R107" s="9">
        <v>70.356999999999999</v>
      </c>
      <c r="S107" s="9">
        <v>64.259</v>
      </c>
      <c r="T107" s="9">
        <v>105.119</v>
      </c>
      <c r="U107" s="9">
        <v>57.963000000000001</v>
      </c>
      <c r="V107" s="9">
        <v>47.155999999999999</v>
      </c>
      <c r="W107" s="9">
        <v>29.497</v>
      </c>
      <c r="X107" s="9">
        <v>12.394</v>
      </c>
      <c r="Y107" s="9">
        <v>17.103000000000002</v>
      </c>
      <c r="Z107" s="9">
        <v>16.41</v>
      </c>
      <c r="AA107" s="9">
        <v>9.2140000000000004</v>
      </c>
      <c r="AB107" s="9">
        <v>7.1959999999999997</v>
      </c>
      <c r="AC107" s="9">
        <v>1.64</v>
      </c>
      <c r="AD107" s="9">
        <v>1.056</v>
      </c>
      <c r="AE107" s="9">
        <v>0.58499999999999996</v>
      </c>
      <c r="AF107" s="9">
        <v>0.96099999999999997</v>
      </c>
      <c r="AG107" s="9">
        <v>0.63400000000000001</v>
      </c>
      <c r="AH107" s="9">
        <v>0.32700000000000001</v>
      </c>
      <c r="AI107" s="9">
        <v>0.65700000000000003</v>
      </c>
      <c r="AJ107" s="9">
        <v>0.433</v>
      </c>
      <c r="AK107" s="9">
        <v>0.224</v>
      </c>
      <c r="AL107" s="9">
        <v>0.30399999999999999</v>
      </c>
      <c r="AM107" s="9">
        <v>0.20200000000000001</v>
      </c>
      <c r="AN107" s="9">
        <v>0.10299999999999999</v>
      </c>
      <c r="AO107" s="9">
        <v>0.67900000000000005</v>
      </c>
      <c r="AP107" s="9">
        <v>0.42099999999999999</v>
      </c>
      <c r="AQ107" s="9">
        <v>0.25800000000000001</v>
      </c>
      <c r="AR107" s="9">
        <v>15.433999999999999</v>
      </c>
      <c r="AS107" s="9">
        <v>8.5649999999999995</v>
      </c>
      <c r="AT107" s="9">
        <v>6.8689999999999998</v>
      </c>
      <c r="AU107" s="9">
        <v>8.6419999999999995</v>
      </c>
      <c r="AV107" s="9">
        <v>5.15</v>
      </c>
      <c r="AW107" s="9">
        <v>3.492</v>
      </c>
      <c r="AX107" s="9">
        <v>6.7919999999999998</v>
      </c>
      <c r="AY107" s="9">
        <v>3.415</v>
      </c>
      <c r="AZ107" s="9">
        <v>3.3769999999999998</v>
      </c>
      <c r="BA107" s="9">
        <v>9.4450000000000003</v>
      </c>
      <c r="BB107" s="9">
        <v>5.6269999999999998</v>
      </c>
      <c r="BC107" s="9">
        <v>3.819</v>
      </c>
      <c r="BD107" s="9">
        <v>6.9649999999999999</v>
      </c>
      <c r="BE107" s="9">
        <v>3.5880000000000001</v>
      </c>
      <c r="BF107" s="9">
        <v>3.3769999999999998</v>
      </c>
      <c r="BG107" s="9">
        <v>7.4489999999999998</v>
      </c>
      <c r="BH107" s="9">
        <v>3.8479999999999999</v>
      </c>
      <c r="BI107" s="9">
        <v>3.6019999999999999</v>
      </c>
      <c r="BJ107" s="9">
        <v>253.34899999999999</v>
      </c>
      <c r="BK107" s="9">
        <v>128.74</v>
      </c>
      <c r="BL107" s="9">
        <v>124.608</v>
      </c>
      <c r="BM107" s="9">
        <v>192.398</v>
      </c>
      <c r="BN107" s="9">
        <v>108.86499999999999</v>
      </c>
      <c r="BO107" s="9">
        <v>83.533000000000001</v>
      </c>
      <c r="BP107" s="9">
        <v>60.951000000000001</v>
      </c>
      <c r="BQ107" s="9">
        <v>19.875</v>
      </c>
      <c r="BR107" s="9">
        <v>41.075000000000003</v>
      </c>
      <c r="BS107" s="9">
        <v>19.934999999999999</v>
      </c>
      <c r="BT107" s="9">
        <v>12.577</v>
      </c>
      <c r="BU107" s="9">
        <v>7.3579999999999997</v>
      </c>
      <c r="BV107" s="9">
        <v>2.9769999999999999</v>
      </c>
      <c r="BW107" s="9">
        <v>2.4020000000000001</v>
      </c>
      <c r="BX107" s="9">
        <v>0.57399999999999995</v>
      </c>
      <c r="BY107" s="9">
        <v>1.0589999999999999</v>
      </c>
      <c r="BZ107" s="9">
        <v>0.86299999999999999</v>
      </c>
      <c r="CA107" s="9">
        <v>0.19600000000000001</v>
      </c>
      <c r="CB107" s="9">
        <v>0.41799999999999998</v>
      </c>
      <c r="CC107" s="9">
        <v>0.222</v>
      </c>
      <c r="CD107" s="9">
        <v>0.19600000000000001</v>
      </c>
      <c r="CE107" s="9">
        <v>0.64100000000000001</v>
      </c>
      <c r="CF107" s="9">
        <v>0.64100000000000001</v>
      </c>
      <c r="CG107" s="9">
        <v>0</v>
      </c>
      <c r="CH107" s="9">
        <v>1.917</v>
      </c>
      <c r="CI107" s="9">
        <v>1.5389999999999999</v>
      </c>
      <c r="CJ107" s="9">
        <v>0.378</v>
      </c>
      <c r="CK107" s="9">
        <v>17.812000000000001</v>
      </c>
      <c r="CL107" s="9">
        <v>11.028</v>
      </c>
      <c r="CM107" s="9">
        <v>6.7839999999999998</v>
      </c>
      <c r="CN107" s="9">
        <v>8.2479999999999993</v>
      </c>
      <c r="CO107" s="9">
        <v>6.1420000000000003</v>
      </c>
      <c r="CP107" s="9">
        <v>2.1059999999999999</v>
      </c>
      <c r="CQ107" s="9">
        <v>9.5640000000000001</v>
      </c>
      <c r="CR107" s="9">
        <v>4.8860000000000001</v>
      </c>
      <c r="CS107" s="9">
        <v>4.6779999999999999</v>
      </c>
      <c r="CT107" s="9">
        <v>9.3070000000000004</v>
      </c>
      <c r="CU107" s="9">
        <v>7.0049999999999999</v>
      </c>
      <c r="CV107" s="9">
        <v>2.302</v>
      </c>
      <c r="CW107" s="9">
        <v>10.628</v>
      </c>
      <c r="CX107" s="9">
        <v>5.5720000000000001</v>
      </c>
      <c r="CY107" s="9">
        <v>5.056</v>
      </c>
      <c r="CZ107" s="9">
        <v>9.9819999999999993</v>
      </c>
      <c r="DA107" s="9">
        <v>5.1079999999999997</v>
      </c>
      <c r="DB107" s="9">
        <v>4.875</v>
      </c>
    </row>
    <row r="108" spans="1:106">
      <c r="A108" s="10">
        <v>44774</v>
      </c>
      <c r="B108" s="9">
        <v>11.461</v>
      </c>
      <c r="C108" s="9">
        <v>8.6430000000000007</v>
      </c>
      <c r="D108" s="9">
        <v>2.819</v>
      </c>
      <c r="E108" s="9">
        <v>21.263999999999999</v>
      </c>
      <c r="F108" s="9">
        <v>7.4729999999999999</v>
      </c>
      <c r="G108" s="9">
        <v>13.791</v>
      </c>
      <c r="H108" s="9">
        <v>12.058999999999999</v>
      </c>
      <c r="I108" s="9">
        <v>8.8059999999999992</v>
      </c>
      <c r="J108" s="9">
        <v>3.2530000000000001</v>
      </c>
      <c r="K108" s="9">
        <v>23.550999999999998</v>
      </c>
      <c r="L108" s="9">
        <v>8.5749999999999993</v>
      </c>
      <c r="M108" s="9">
        <v>14.976000000000001</v>
      </c>
      <c r="N108" s="9">
        <v>22.337</v>
      </c>
      <c r="O108" s="9">
        <v>7.6159999999999997</v>
      </c>
      <c r="P108" s="9">
        <v>14.721</v>
      </c>
      <c r="Q108" s="9">
        <v>134.63900000000001</v>
      </c>
      <c r="R108" s="9">
        <v>69.795000000000002</v>
      </c>
      <c r="S108" s="9">
        <v>64.843000000000004</v>
      </c>
      <c r="T108" s="9">
        <v>104.51</v>
      </c>
      <c r="U108" s="9">
        <v>58.387999999999998</v>
      </c>
      <c r="V108" s="9">
        <v>46.121000000000002</v>
      </c>
      <c r="W108" s="9">
        <v>30.129000000000001</v>
      </c>
      <c r="X108" s="9">
        <v>11.407</v>
      </c>
      <c r="Y108" s="9">
        <v>18.722000000000001</v>
      </c>
      <c r="Z108" s="9">
        <v>13.962</v>
      </c>
      <c r="AA108" s="9">
        <v>7.9930000000000003</v>
      </c>
      <c r="AB108" s="9">
        <v>5.9690000000000003</v>
      </c>
      <c r="AC108" s="9">
        <v>1.1930000000000001</v>
      </c>
      <c r="AD108" s="9">
        <v>0.56999999999999995</v>
      </c>
      <c r="AE108" s="9">
        <v>0.623</v>
      </c>
      <c r="AF108" s="9">
        <v>0.51400000000000001</v>
      </c>
      <c r="AG108" s="9">
        <v>0.39500000000000002</v>
      </c>
      <c r="AH108" s="9">
        <v>0.11899999999999999</v>
      </c>
      <c r="AI108" s="9">
        <v>7.3999999999999996E-2</v>
      </c>
      <c r="AJ108" s="9">
        <v>7.3999999999999996E-2</v>
      </c>
      <c r="AK108" s="9">
        <v>0</v>
      </c>
      <c r="AL108" s="9">
        <v>0.44</v>
      </c>
      <c r="AM108" s="9">
        <v>0.32100000000000001</v>
      </c>
      <c r="AN108" s="9">
        <v>0.11899999999999999</v>
      </c>
      <c r="AO108" s="9">
        <v>0.68</v>
      </c>
      <c r="AP108" s="9">
        <v>0.17499999999999999</v>
      </c>
      <c r="AQ108" s="9">
        <v>0.504</v>
      </c>
      <c r="AR108" s="9">
        <v>13.782</v>
      </c>
      <c r="AS108" s="9">
        <v>7.8129999999999997</v>
      </c>
      <c r="AT108" s="9">
        <v>5.9690000000000003</v>
      </c>
      <c r="AU108" s="9">
        <v>6.6150000000000002</v>
      </c>
      <c r="AV108" s="9">
        <v>4.4249999999999998</v>
      </c>
      <c r="AW108" s="9">
        <v>2.1890000000000001</v>
      </c>
      <c r="AX108" s="9">
        <v>7.1669999999999998</v>
      </c>
      <c r="AY108" s="9">
        <v>3.387</v>
      </c>
      <c r="AZ108" s="9">
        <v>3.78</v>
      </c>
      <c r="BA108" s="9">
        <v>6.72</v>
      </c>
      <c r="BB108" s="9">
        <v>4.53</v>
      </c>
      <c r="BC108" s="9">
        <v>2.1890000000000001</v>
      </c>
      <c r="BD108" s="9">
        <v>7.2430000000000003</v>
      </c>
      <c r="BE108" s="9">
        <v>3.4630000000000001</v>
      </c>
      <c r="BF108" s="9">
        <v>3.78</v>
      </c>
      <c r="BG108" s="9">
        <v>7.2409999999999997</v>
      </c>
      <c r="BH108" s="9">
        <v>3.4620000000000002</v>
      </c>
      <c r="BI108" s="9">
        <v>3.78</v>
      </c>
      <c r="BJ108" s="9">
        <v>255.773</v>
      </c>
      <c r="BK108" s="9">
        <v>131.209</v>
      </c>
      <c r="BL108" s="9">
        <v>124.56399999999999</v>
      </c>
      <c r="BM108" s="9">
        <v>190.40899999999999</v>
      </c>
      <c r="BN108" s="9">
        <v>108.688</v>
      </c>
      <c r="BO108" s="9">
        <v>81.721999999999994</v>
      </c>
      <c r="BP108" s="9">
        <v>65.363</v>
      </c>
      <c r="BQ108" s="9">
        <v>22.521000000000001</v>
      </c>
      <c r="BR108" s="9">
        <v>42.841999999999999</v>
      </c>
      <c r="BS108" s="9">
        <v>24.6</v>
      </c>
      <c r="BT108" s="9">
        <v>14.724</v>
      </c>
      <c r="BU108" s="9">
        <v>9.8759999999999994</v>
      </c>
      <c r="BV108" s="9">
        <v>3.004</v>
      </c>
      <c r="BW108" s="9">
        <v>2.0310000000000001</v>
      </c>
      <c r="BX108" s="9">
        <v>0.97299999999999998</v>
      </c>
      <c r="BY108" s="9">
        <v>1.3460000000000001</v>
      </c>
      <c r="BZ108" s="9">
        <v>0.97399999999999998</v>
      </c>
      <c r="CA108" s="9">
        <v>0.372</v>
      </c>
      <c r="CB108" s="9">
        <v>0.55400000000000005</v>
      </c>
      <c r="CC108" s="9">
        <v>0.55400000000000005</v>
      </c>
      <c r="CD108" s="9">
        <v>0</v>
      </c>
      <c r="CE108" s="9">
        <v>0.79200000000000004</v>
      </c>
      <c r="CF108" s="9">
        <v>0.42</v>
      </c>
      <c r="CG108" s="9">
        <v>0.372</v>
      </c>
      <c r="CH108" s="9">
        <v>1.6579999999999999</v>
      </c>
      <c r="CI108" s="9">
        <v>1.0569999999999999</v>
      </c>
      <c r="CJ108" s="9">
        <v>0.60099999999999998</v>
      </c>
      <c r="CK108" s="9">
        <v>23.443000000000001</v>
      </c>
      <c r="CL108" s="9">
        <v>14.157</v>
      </c>
      <c r="CM108" s="9">
        <v>9.2859999999999996</v>
      </c>
      <c r="CN108" s="9">
        <v>11.263999999999999</v>
      </c>
      <c r="CO108" s="9">
        <v>8.3160000000000007</v>
      </c>
      <c r="CP108" s="9">
        <v>2.948</v>
      </c>
      <c r="CQ108" s="9">
        <v>12.179</v>
      </c>
      <c r="CR108" s="9">
        <v>5.8410000000000002</v>
      </c>
      <c r="CS108" s="9">
        <v>6.3380000000000001</v>
      </c>
      <c r="CT108" s="9">
        <v>12.202</v>
      </c>
      <c r="CU108" s="9">
        <v>8.8819999999999997</v>
      </c>
      <c r="CV108" s="9">
        <v>3.32</v>
      </c>
      <c r="CW108" s="9">
        <v>12.397</v>
      </c>
      <c r="CX108" s="9">
        <v>5.8410000000000002</v>
      </c>
      <c r="CY108" s="9">
        <v>6.556</v>
      </c>
      <c r="CZ108" s="9">
        <v>12.733000000000001</v>
      </c>
      <c r="DA108" s="9">
        <v>6.3949999999999996</v>
      </c>
      <c r="DB108" s="9">
        <v>6.3380000000000001</v>
      </c>
    </row>
    <row r="109" spans="1:106">
      <c r="A109" s="10">
        <v>44805</v>
      </c>
      <c r="B109" s="9">
        <v>9.1140000000000008</v>
      </c>
      <c r="C109" s="9">
        <v>6.6660000000000004</v>
      </c>
      <c r="D109" s="9">
        <v>2.448</v>
      </c>
      <c r="E109" s="9">
        <v>18.577000000000002</v>
      </c>
      <c r="F109" s="9">
        <v>6.9790000000000001</v>
      </c>
      <c r="G109" s="9">
        <v>11.598000000000001</v>
      </c>
      <c r="H109" s="9">
        <v>10.99</v>
      </c>
      <c r="I109" s="9">
        <v>7.6609999999999996</v>
      </c>
      <c r="J109" s="9">
        <v>3.3290000000000002</v>
      </c>
      <c r="K109" s="9">
        <v>20.608000000000001</v>
      </c>
      <c r="L109" s="9">
        <v>8.1340000000000003</v>
      </c>
      <c r="M109" s="9">
        <v>12.474</v>
      </c>
      <c r="N109" s="9">
        <v>19.777999999999999</v>
      </c>
      <c r="O109" s="9">
        <v>7.5579999999999998</v>
      </c>
      <c r="P109" s="9">
        <v>12.22</v>
      </c>
      <c r="Q109" s="9">
        <v>135.60900000000001</v>
      </c>
      <c r="R109" s="9">
        <v>69.778999999999996</v>
      </c>
      <c r="S109" s="9">
        <v>65.83</v>
      </c>
      <c r="T109" s="9">
        <v>105.288</v>
      </c>
      <c r="U109" s="9">
        <v>58.488</v>
      </c>
      <c r="V109" s="9">
        <v>46.8</v>
      </c>
      <c r="W109" s="9">
        <v>30.321999999999999</v>
      </c>
      <c r="X109" s="9">
        <v>11.291</v>
      </c>
      <c r="Y109" s="9">
        <v>19.030999999999999</v>
      </c>
      <c r="Z109" s="9">
        <v>13.053000000000001</v>
      </c>
      <c r="AA109" s="9">
        <v>7.8040000000000003</v>
      </c>
      <c r="AB109" s="9">
        <v>5.2489999999999997</v>
      </c>
      <c r="AC109" s="9">
        <v>1.391</v>
      </c>
      <c r="AD109" s="9">
        <v>1.0660000000000001</v>
      </c>
      <c r="AE109" s="9">
        <v>0.32500000000000001</v>
      </c>
      <c r="AF109" s="9">
        <v>0.83</v>
      </c>
      <c r="AG109" s="9">
        <v>0.65500000000000003</v>
      </c>
      <c r="AH109" s="9">
        <v>0.17499999999999999</v>
      </c>
      <c r="AI109" s="9">
        <v>0.34599999999999997</v>
      </c>
      <c r="AJ109" s="9">
        <v>0.34599999999999997</v>
      </c>
      <c r="AK109" s="9">
        <v>0</v>
      </c>
      <c r="AL109" s="9">
        <v>0.48399999999999999</v>
      </c>
      <c r="AM109" s="9">
        <v>0.309</v>
      </c>
      <c r="AN109" s="9">
        <v>0.17499999999999999</v>
      </c>
      <c r="AO109" s="9">
        <v>0.56000000000000005</v>
      </c>
      <c r="AP109" s="9">
        <v>0.41</v>
      </c>
      <c r="AQ109" s="9">
        <v>0.15</v>
      </c>
      <c r="AR109" s="9">
        <v>12.081</v>
      </c>
      <c r="AS109" s="9">
        <v>6.9880000000000004</v>
      </c>
      <c r="AT109" s="9">
        <v>5.093</v>
      </c>
      <c r="AU109" s="9">
        <v>4.8490000000000002</v>
      </c>
      <c r="AV109" s="9">
        <v>3.13</v>
      </c>
      <c r="AW109" s="9">
        <v>1.718</v>
      </c>
      <c r="AX109" s="9">
        <v>7.2329999999999997</v>
      </c>
      <c r="AY109" s="9">
        <v>3.8580000000000001</v>
      </c>
      <c r="AZ109" s="9">
        <v>3.375</v>
      </c>
      <c r="BA109" s="9">
        <v>5.4640000000000004</v>
      </c>
      <c r="BB109" s="9">
        <v>3.66</v>
      </c>
      <c r="BC109" s="9">
        <v>1.8049999999999999</v>
      </c>
      <c r="BD109" s="9">
        <v>7.5890000000000004</v>
      </c>
      <c r="BE109" s="9">
        <v>4.1440000000000001</v>
      </c>
      <c r="BF109" s="9">
        <v>3.444</v>
      </c>
      <c r="BG109" s="9">
        <v>7.5789999999999997</v>
      </c>
      <c r="BH109" s="9">
        <v>4.2039999999999997</v>
      </c>
      <c r="BI109" s="9">
        <v>3.375</v>
      </c>
      <c r="BJ109" s="9">
        <v>256.41699999999997</v>
      </c>
      <c r="BK109" s="9">
        <v>130.721</v>
      </c>
      <c r="BL109" s="9">
        <v>125.696</v>
      </c>
      <c r="BM109" s="9">
        <v>192.565</v>
      </c>
      <c r="BN109" s="9">
        <v>107.23099999999999</v>
      </c>
      <c r="BO109" s="9">
        <v>85.334000000000003</v>
      </c>
      <c r="BP109" s="9">
        <v>63.851999999999997</v>
      </c>
      <c r="BQ109" s="9">
        <v>23.49</v>
      </c>
      <c r="BR109" s="9">
        <v>40.362000000000002</v>
      </c>
      <c r="BS109" s="9">
        <v>24.949000000000002</v>
      </c>
      <c r="BT109" s="9">
        <v>14.581</v>
      </c>
      <c r="BU109" s="9">
        <v>10.367000000000001</v>
      </c>
      <c r="BV109" s="9">
        <v>3.1040000000000001</v>
      </c>
      <c r="BW109" s="9">
        <v>2.0350000000000001</v>
      </c>
      <c r="BX109" s="9">
        <v>1.069</v>
      </c>
      <c r="BY109" s="9">
        <v>1.2</v>
      </c>
      <c r="BZ109" s="9">
        <v>1.018</v>
      </c>
      <c r="CA109" s="9">
        <v>0.182</v>
      </c>
      <c r="CB109" s="9">
        <v>0.65200000000000002</v>
      </c>
      <c r="CC109" s="9">
        <v>0.65200000000000002</v>
      </c>
      <c r="CD109" s="9">
        <v>0</v>
      </c>
      <c r="CE109" s="9">
        <v>0.54800000000000004</v>
      </c>
      <c r="CF109" s="9">
        <v>0.36599999999999999</v>
      </c>
      <c r="CG109" s="9">
        <v>0.182</v>
      </c>
      <c r="CH109" s="9">
        <v>1.9039999999999999</v>
      </c>
      <c r="CI109" s="9">
        <v>1.0169999999999999</v>
      </c>
      <c r="CJ109" s="9">
        <v>0.88700000000000001</v>
      </c>
      <c r="CK109" s="9">
        <v>22.911999999999999</v>
      </c>
      <c r="CL109" s="9">
        <v>13.379</v>
      </c>
      <c r="CM109" s="9">
        <v>9.5329999999999995</v>
      </c>
      <c r="CN109" s="9">
        <v>10.932</v>
      </c>
      <c r="CO109" s="9">
        <v>7.1779999999999999</v>
      </c>
      <c r="CP109" s="9">
        <v>3.754</v>
      </c>
      <c r="CQ109" s="9">
        <v>11.978999999999999</v>
      </c>
      <c r="CR109" s="9">
        <v>6.2009999999999996</v>
      </c>
      <c r="CS109" s="9">
        <v>5.7789999999999999</v>
      </c>
      <c r="CT109" s="9">
        <v>11.7</v>
      </c>
      <c r="CU109" s="9">
        <v>7.7629999999999999</v>
      </c>
      <c r="CV109" s="9">
        <v>3.9359999999999999</v>
      </c>
      <c r="CW109" s="9">
        <v>13.249000000000001</v>
      </c>
      <c r="CX109" s="9">
        <v>6.8179999999999996</v>
      </c>
      <c r="CY109" s="9">
        <v>6.431</v>
      </c>
      <c r="CZ109" s="9">
        <v>12.631</v>
      </c>
      <c r="DA109" s="9">
        <v>6.8529999999999998</v>
      </c>
      <c r="DB109" s="9">
        <v>5.7789999999999999</v>
      </c>
    </row>
    <row r="110" spans="1:106">
      <c r="A110" s="10">
        <v>44835</v>
      </c>
      <c r="B110" s="9">
        <v>10.523999999999999</v>
      </c>
      <c r="C110" s="9">
        <v>8.1310000000000002</v>
      </c>
      <c r="D110" s="9">
        <v>2.3929999999999998</v>
      </c>
      <c r="E110" s="9">
        <v>19.957000000000001</v>
      </c>
      <c r="F110" s="9">
        <v>6.6619999999999999</v>
      </c>
      <c r="G110" s="9">
        <v>13.294</v>
      </c>
      <c r="H110" s="9">
        <v>11.72</v>
      </c>
      <c r="I110" s="9">
        <v>9.0779999999999994</v>
      </c>
      <c r="J110" s="9">
        <v>2.6419999999999999</v>
      </c>
      <c r="K110" s="9">
        <v>22.238</v>
      </c>
      <c r="L110" s="9">
        <v>7.5810000000000004</v>
      </c>
      <c r="M110" s="9">
        <v>14.657</v>
      </c>
      <c r="N110" s="9">
        <v>20.433</v>
      </c>
      <c r="O110" s="9">
        <v>6.9249999999999998</v>
      </c>
      <c r="P110" s="9">
        <v>13.507999999999999</v>
      </c>
      <c r="Q110" s="9">
        <v>139.28399999999999</v>
      </c>
      <c r="R110" s="9">
        <v>72.247</v>
      </c>
      <c r="S110" s="9">
        <v>67.037000000000006</v>
      </c>
      <c r="T110" s="9">
        <v>106.63500000000001</v>
      </c>
      <c r="U110" s="9">
        <v>59.698</v>
      </c>
      <c r="V110" s="9">
        <v>46.936999999999998</v>
      </c>
      <c r="W110" s="9">
        <v>32.648000000000003</v>
      </c>
      <c r="X110" s="9">
        <v>12.548</v>
      </c>
      <c r="Y110" s="9">
        <v>20.100000000000001</v>
      </c>
      <c r="Z110" s="9">
        <v>14.589</v>
      </c>
      <c r="AA110" s="9">
        <v>7.649</v>
      </c>
      <c r="AB110" s="9">
        <v>6.94</v>
      </c>
      <c r="AC110" s="9">
        <v>1.639</v>
      </c>
      <c r="AD110" s="9">
        <v>0.95699999999999996</v>
      </c>
      <c r="AE110" s="9">
        <v>0.68200000000000005</v>
      </c>
      <c r="AF110" s="9">
        <v>1.167</v>
      </c>
      <c r="AG110" s="9">
        <v>0.84399999999999997</v>
      </c>
      <c r="AH110" s="9">
        <v>0.32300000000000001</v>
      </c>
      <c r="AI110" s="9">
        <v>0.61199999999999999</v>
      </c>
      <c r="AJ110" s="9">
        <v>0.28899999999999998</v>
      </c>
      <c r="AK110" s="9">
        <v>0.32300000000000001</v>
      </c>
      <c r="AL110" s="9">
        <v>0.55500000000000005</v>
      </c>
      <c r="AM110" s="9">
        <v>0.55500000000000005</v>
      </c>
      <c r="AN110" s="9">
        <v>0</v>
      </c>
      <c r="AO110" s="9">
        <v>0.47199999999999998</v>
      </c>
      <c r="AP110" s="9">
        <v>0.113</v>
      </c>
      <c r="AQ110" s="9">
        <v>0.35899999999999999</v>
      </c>
      <c r="AR110" s="9">
        <v>13.526999999999999</v>
      </c>
      <c r="AS110" s="9">
        <v>7</v>
      </c>
      <c r="AT110" s="9">
        <v>6.5279999999999996</v>
      </c>
      <c r="AU110" s="9">
        <v>6.6950000000000003</v>
      </c>
      <c r="AV110" s="9">
        <v>4.1719999999999997</v>
      </c>
      <c r="AW110" s="9">
        <v>2.5230000000000001</v>
      </c>
      <c r="AX110" s="9">
        <v>6.8330000000000002</v>
      </c>
      <c r="AY110" s="9">
        <v>2.8279999999999998</v>
      </c>
      <c r="AZ110" s="9">
        <v>4.0049999999999999</v>
      </c>
      <c r="BA110" s="9">
        <v>7.6680000000000001</v>
      </c>
      <c r="BB110" s="9">
        <v>4.8220000000000001</v>
      </c>
      <c r="BC110" s="9">
        <v>2.8460000000000001</v>
      </c>
      <c r="BD110" s="9">
        <v>6.9210000000000003</v>
      </c>
      <c r="BE110" s="9">
        <v>2.8279999999999998</v>
      </c>
      <c r="BF110" s="9">
        <v>4.0940000000000003</v>
      </c>
      <c r="BG110" s="9">
        <v>7.4450000000000003</v>
      </c>
      <c r="BH110" s="9">
        <v>3.117</v>
      </c>
      <c r="BI110" s="9">
        <v>4.3280000000000003</v>
      </c>
      <c r="BJ110" s="9">
        <v>260.17399999999998</v>
      </c>
      <c r="BK110" s="9">
        <v>131.24600000000001</v>
      </c>
      <c r="BL110" s="9">
        <v>128.928</v>
      </c>
      <c r="BM110" s="9">
        <v>192.69800000000001</v>
      </c>
      <c r="BN110" s="9">
        <v>105.974</v>
      </c>
      <c r="BO110" s="9">
        <v>86.724000000000004</v>
      </c>
      <c r="BP110" s="9">
        <v>67.475999999999999</v>
      </c>
      <c r="BQ110" s="9">
        <v>25.271000000000001</v>
      </c>
      <c r="BR110" s="9">
        <v>42.204999999999998</v>
      </c>
      <c r="BS110" s="9">
        <v>24.984999999999999</v>
      </c>
      <c r="BT110" s="9">
        <v>15.423999999999999</v>
      </c>
      <c r="BU110" s="9">
        <v>9.56</v>
      </c>
      <c r="BV110" s="9">
        <v>4.6239999999999997</v>
      </c>
      <c r="BW110" s="9">
        <v>2.9220000000000002</v>
      </c>
      <c r="BX110" s="9">
        <v>1.702</v>
      </c>
      <c r="BY110" s="9">
        <v>2.4140000000000001</v>
      </c>
      <c r="BZ110" s="9">
        <v>2.0430000000000001</v>
      </c>
      <c r="CA110" s="9">
        <v>0.372</v>
      </c>
      <c r="CB110" s="9">
        <v>1.0409999999999999</v>
      </c>
      <c r="CC110" s="9">
        <v>0.86199999999999999</v>
      </c>
      <c r="CD110" s="9">
        <v>0.17799999999999999</v>
      </c>
      <c r="CE110" s="9">
        <v>1.373</v>
      </c>
      <c r="CF110" s="9">
        <v>1.18</v>
      </c>
      <c r="CG110" s="9">
        <v>0.193</v>
      </c>
      <c r="CH110" s="9">
        <v>2.21</v>
      </c>
      <c r="CI110" s="9">
        <v>0.88</v>
      </c>
      <c r="CJ110" s="9">
        <v>1.331</v>
      </c>
      <c r="CK110" s="9">
        <v>22.984000000000002</v>
      </c>
      <c r="CL110" s="9">
        <v>14.269</v>
      </c>
      <c r="CM110" s="9">
        <v>8.7149999999999999</v>
      </c>
      <c r="CN110" s="9">
        <v>12.227</v>
      </c>
      <c r="CO110" s="9">
        <v>8.016</v>
      </c>
      <c r="CP110" s="9">
        <v>4.2110000000000003</v>
      </c>
      <c r="CQ110" s="9">
        <v>10.756</v>
      </c>
      <c r="CR110" s="9">
        <v>6.2530000000000001</v>
      </c>
      <c r="CS110" s="9">
        <v>4.5039999999999996</v>
      </c>
      <c r="CT110" s="9">
        <v>13.416</v>
      </c>
      <c r="CU110" s="9">
        <v>9.0109999999999992</v>
      </c>
      <c r="CV110" s="9">
        <v>4.4039999999999999</v>
      </c>
      <c r="CW110" s="9">
        <v>11.569000000000001</v>
      </c>
      <c r="CX110" s="9">
        <v>6.4130000000000003</v>
      </c>
      <c r="CY110" s="9">
        <v>5.1559999999999997</v>
      </c>
      <c r="CZ110" s="9">
        <v>11.797000000000001</v>
      </c>
      <c r="DA110" s="9">
        <v>7.1150000000000002</v>
      </c>
      <c r="DB110" s="9">
        <v>4.6820000000000004</v>
      </c>
    </row>
    <row r="111" spans="1:106">
      <c r="A111" s="10">
        <v>44866</v>
      </c>
      <c r="B111" s="9">
        <v>11.779</v>
      </c>
      <c r="C111" s="9">
        <v>7.8869999999999996</v>
      </c>
      <c r="D111" s="9">
        <v>3.8919999999999999</v>
      </c>
      <c r="E111" s="9">
        <v>20.731000000000002</v>
      </c>
      <c r="F111" s="9">
        <v>8.2880000000000003</v>
      </c>
      <c r="G111" s="9">
        <v>12.443</v>
      </c>
      <c r="H111" s="9">
        <v>12.721</v>
      </c>
      <c r="I111" s="9">
        <v>8.657</v>
      </c>
      <c r="J111" s="9">
        <v>4.0640000000000001</v>
      </c>
      <c r="K111" s="9">
        <v>23.300999999999998</v>
      </c>
      <c r="L111" s="9">
        <v>9.11</v>
      </c>
      <c r="M111" s="9">
        <v>14.191000000000001</v>
      </c>
      <c r="N111" s="9">
        <v>21.420999999999999</v>
      </c>
      <c r="O111" s="9">
        <v>8.8070000000000004</v>
      </c>
      <c r="P111" s="9">
        <v>12.615</v>
      </c>
      <c r="Q111" s="9">
        <v>141.74600000000001</v>
      </c>
      <c r="R111" s="9">
        <v>73.966999999999999</v>
      </c>
      <c r="S111" s="9">
        <v>67.778999999999996</v>
      </c>
      <c r="T111" s="9">
        <v>109.90900000000001</v>
      </c>
      <c r="U111" s="9">
        <v>61.131</v>
      </c>
      <c r="V111" s="9">
        <v>48.777999999999999</v>
      </c>
      <c r="W111" s="9">
        <v>31.837</v>
      </c>
      <c r="X111" s="9">
        <v>12.836</v>
      </c>
      <c r="Y111" s="9">
        <v>19.001000000000001</v>
      </c>
      <c r="Z111" s="9">
        <v>12.99</v>
      </c>
      <c r="AA111" s="9">
        <v>7.5190000000000001</v>
      </c>
      <c r="AB111" s="9">
        <v>5.4710000000000001</v>
      </c>
      <c r="AC111" s="9">
        <v>1.26</v>
      </c>
      <c r="AD111" s="9">
        <v>0.83499999999999996</v>
      </c>
      <c r="AE111" s="9">
        <v>0.42499999999999999</v>
      </c>
      <c r="AF111" s="9">
        <v>0.66800000000000004</v>
      </c>
      <c r="AG111" s="9">
        <v>0.54</v>
      </c>
      <c r="AH111" s="9">
        <v>0.129</v>
      </c>
      <c r="AI111" s="9">
        <v>0.439</v>
      </c>
      <c r="AJ111" s="9">
        <v>0.439</v>
      </c>
      <c r="AK111" s="9">
        <v>0</v>
      </c>
      <c r="AL111" s="9">
        <v>0.22900000000000001</v>
      </c>
      <c r="AM111" s="9">
        <v>0.1</v>
      </c>
      <c r="AN111" s="9">
        <v>0.129</v>
      </c>
      <c r="AO111" s="9">
        <v>0.59099999999999997</v>
      </c>
      <c r="AP111" s="9">
        <v>0.29499999999999998</v>
      </c>
      <c r="AQ111" s="9">
        <v>0.29699999999999999</v>
      </c>
      <c r="AR111" s="9">
        <v>12.263999999999999</v>
      </c>
      <c r="AS111" s="9">
        <v>7.0339999999999998</v>
      </c>
      <c r="AT111" s="9">
        <v>5.23</v>
      </c>
      <c r="AU111" s="9">
        <v>6.2249999999999996</v>
      </c>
      <c r="AV111" s="9">
        <v>3.7909999999999999</v>
      </c>
      <c r="AW111" s="9">
        <v>2.4340000000000002</v>
      </c>
      <c r="AX111" s="9">
        <v>6.0389999999999997</v>
      </c>
      <c r="AY111" s="9">
        <v>3.2429999999999999</v>
      </c>
      <c r="AZ111" s="9">
        <v>2.7959999999999998</v>
      </c>
      <c r="BA111" s="9">
        <v>6.7729999999999997</v>
      </c>
      <c r="BB111" s="9">
        <v>4.21</v>
      </c>
      <c r="BC111" s="9">
        <v>2.5619999999999998</v>
      </c>
      <c r="BD111" s="9">
        <v>6.2169999999999996</v>
      </c>
      <c r="BE111" s="9">
        <v>3.3090000000000002</v>
      </c>
      <c r="BF111" s="9">
        <v>2.9079999999999999</v>
      </c>
      <c r="BG111" s="9">
        <v>6.4779999999999998</v>
      </c>
      <c r="BH111" s="9">
        <v>3.6819999999999999</v>
      </c>
      <c r="BI111" s="9">
        <v>2.7959999999999998</v>
      </c>
      <c r="BJ111" s="9">
        <v>261.19</v>
      </c>
      <c r="BK111" s="9">
        <v>133.18</v>
      </c>
      <c r="BL111" s="9">
        <v>128.01</v>
      </c>
      <c r="BM111" s="9">
        <v>198.28700000000001</v>
      </c>
      <c r="BN111" s="9">
        <v>112.42100000000001</v>
      </c>
      <c r="BO111" s="9">
        <v>85.866</v>
      </c>
      <c r="BP111" s="9">
        <v>62.902999999999999</v>
      </c>
      <c r="BQ111" s="9">
        <v>20.759</v>
      </c>
      <c r="BR111" s="9">
        <v>42.143999999999998</v>
      </c>
      <c r="BS111" s="9">
        <v>24.856999999999999</v>
      </c>
      <c r="BT111" s="9">
        <v>13.54</v>
      </c>
      <c r="BU111" s="9">
        <v>11.317</v>
      </c>
      <c r="BV111" s="9">
        <v>2.004</v>
      </c>
      <c r="BW111" s="9">
        <v>1.7929999999999999</v>
      </c>
      <c r="BX111" s="9">
        <v>0.21099999999999999</v>
      </c>
      <c r="BY111" s="9">
        <v>1.1910000000000001</v>
      </c>
      <c r="BZ111" s="9">
        <v>1.1910000000000001</v>
      </c>
      <c r="CA111" s="9">
        <v>0</v>
      </c>
      <c r="CB111" s="9">
        <v>1.0229999999999999</v>
      </c>
      <c r="CC111" s="9">
        <v>1.0229999999999999</v>
      </c>
      <c r="CD111" s="9">
        <v>0</v>
      </c>
      <c r="CE111" s="9">
        <v>0.16800000000000001</v>
      </c>
      <c r="CF111" s="9">
        <v>0.16800000000000001</v>
      </c>
      <c r="CG111" s="9">
        <v>0</v>
      </c>
      <c r="CH111" s="9">
        <v>0.81200000000000006</v>
      </c>
      <c r="CI111" s="9">
        <v>0.60199999999999998</v>
      </c>
      <c r="CJ111" s="9">
        <v>0.21099999999999999</v>
      </c>
      <c r="CK111" s="9">
        <v>23.512</v>
      </c>
      <c r="CL111" s="9">
        <v>12.195</v>
      </c>
      <c r="CM111" s="9">
        <v>11.317</v>
      </c>
      <c r="CN111" s="9">
        <v>11.773</v>
      </c>
      <c r="CO111" s="9">
        <v>7.19</v>
      </c>
      <c r="CP111" s="9">
        <v>4.5830000000000002</v>
      </c>
      <c r="CQ111" s="9">
        <v>11.739000000000001</v>
      </c>
      <c r="CR111" s="9">
        <v>5.0049999999999999</v>
      </c>
      <c r="CS111" s="9">
        <v>6.734</v>
      </c>
      <c r="CT111" s="9">
        <v>12.964</v>
      </c>
      <c r="CU111" s="9">
        <v>8.3810000000000002</v>
      </c>
      <c r="CV111" s="9">
        <v>4.5830000000000002</v>
      </c>
      <c r="CW111" s="9">
        <v>11.893000000000001</v>
      </c>
      <c r="CX111" s="9">
        <v>5.1589999999999998</v>
      </c>
      <c r="CY111" s="9">
        <v>6.734</v>
      </c>
      <c r="CZ111" s="9">
        <v>12.762</v>
      </c>
      <c r="DA111" s="9">
        <v>6.0279999999999996</v>
      </c>
      <c r="DB111" s="9">
        <v>6.734</v>
      </c>
    </row>
    <row r="112" spans="1:106">
      <c r="A112" s="10">
        <v>44896</v>
      </c>
      <c r="B112" s="9">
        <v>12.753</v>
      </c>
      <c r="C112" s="9">
        <v>8.375</v>
      </c>
      <c r="D112" s="9">
        <v>4.3780000000000001</v>
      </c>
      <c r="E112" s="9">
        <v>21.905999999999999</v>
      </c>
      <c r="F112" s="9">
        <v>8.1199999999999992</v>
      </c>
      <c r="G112" s="9">
        <v>13.786</v>
      </c>
      <c r="H112" s="9">
        <v>14.108000000000001</v>
      </c>
      <c r="I112" s="9">
        <v>9.2370000000000001</v>
      </c>
      <c r="J112" s="9">
        <v>4.8710000000000004</v>
      </c>
      <c r="K112" s="9">
        <v>23.567</v>
      </c>
      <c r="L112" s="9">
        <v>8.8529999999999998</v>
      </c>
      <c r="M112" s="9">
        <v>14.714</v>
      </c>
      <c r="N112" s="9">
        <v>23.14</v>
      </c>
      <c r="O112" s="9">
        <v>9.1120000000000001</v>
      </c>
      <c r="P112" s="9">
        <v>14.029</v>
      </c>
      <c r="Q112" s="9">
        <v>140.685</v>
      </c>
      <c r="R112" s="9">
        <v>72.957999999999998</v>
      </c>
      <c r="S112" s="9">
        <v>67.725999999999999</v>
      </c>
      <c r="T112" s="9">
        <v>109.90600000000001</v>
      </c>
      <c r="U112" s="9">
        <v>61.478999999999999</v>
      </c>
      <c r="V112" s="9">
        <v>48.426000000000002</v>
      </c>
      <c r="W112" s="9">
        <v>30.779</v>
      </c>
      <c r="X112" s="9">
        <v>11.478999999999999</v>
      </c>
      <c r="Y112" s="9">
        <v>19.3</v>
      </c>
      <c r="Z112" s="9">
        <v>13.063000000000001</v>
      </c>
      <c r="AA112" s="9">
        <v>7.3010000000000002</v>
      </c>
      <c r="AB112" s="9">
        <v>5.7619999999999996</v>
      </c>
      <c r="AC112" s="9">
        <v>2.363</v>
      </c>
      <c r="AD112" s="9">
        <v>1.405</v>
      </c>
      <c r="AE112" s="9">
        <v>0.95799999999999996</v>
      </c>
      <c r="AF112" s="9">
        <v>1.5469999999999999</v>
      </c>
      <c r="AG112" s="9">
        <v>0.98399999999999999</v>
      </c>
      <c r="AH112" s="9">
        <v>0.56299999999999994</v>
      </c>
      <c r="AI112" s="9">
        <v>0.995</v>
      </c>
      <c r="AJ112" s="9">
        <v>0.67100000000000004</v>
      </c>
      <c r="AK112" s="9">
        <v>0.32400000000000001</v>
      </c>
      <c r="AL112" s="9">
        <v>0.55200000000000005</v>
      </c>
      <c r="AM112" s="9">
        <v>0.313</v>
      </c>
      <c r="AN112" s="9">
        <v>0.23899999999999999</v>
      </c>
      <c r="AO112" s="9">
        <v>0.81599999999999995</v>
      </c>
      <c r="AP112" s="9">
        <v>0.42099999999999999</v>
      </c>
      <c r="AQ112" s="9">
        <v>0.39500000000000002</v>
      </c>
      <c r="AR112" s="9">
        <v>11.62</v>
      </c>
      <c r="AS112" s="9">
        <v>6.5259999999999998</v>
      </c>
      <c r="AT112" s="9">
        <v>5.0940000000000003</v>
      </c>
      <c r="AU112" s="9">
        <v>4.4180000000000001</v>
      </c>
      <c r="AV112" s="9">
        <v>3.14</v>
      </c>
      <c r="AW112" s="9">
        <v>1.278</v>
      </c>
      <c r="AX112" s="9">
        <v>7.202</v>
      </c>
      <c r="AY112" s="9">
        <v>3.3860000000000001</v>
      </c>
      <c r="AZ112" s="9">
        <v>3.8159999999999998</v>
      </c>
      <c r="BA112" s="9">
        <v>5.7560000000000002</v>
      </c>
      <c r="BB112" s="9">
        <v>3.9159999999999999</v>
      </c>
      <c r="BC112" s="9">
        <v>1.841</v>
      </c>
      <c r="BD112" s="9">
        <v>7.3070000000000004</v>
      </c>
      <c r="BE112" s="9">
        <v>3.3860000000000001</v>
      </c>
      <c r="BF112" s="9">
        <v>3.9209999999999998</v>
      </c>
      <c r="BG112" s="9">
        <v>8.1969999999999992</v>
      </c>
      <c r="BH112" s="9">
        <v>4.0570000000000004</v>
      </c>
      <c r="BI112" s="9">
        <v>4.1399999999999997</v>
      </c>
      <c r="BJ112" s="9">
        <v>265.25</v>
      </c>
      <c r="BK112" s="9">
        <v>136.46799999999999</v>
      </c>
      <c r="BL112" s="9">
        <v>128.78200000000001</v>
      </c>
      <c r="BM112" s="9">
        <v>205.28</v>
      </c>
      <c r="BN112" s="9">
        <v>115.375</v>
      </c>
      <c r="BO112" s="9">
        <v>89.905000000000001</v>
      </c>
      <c r="BP112" s="9">
        <v>59.97</v>
      </c>
      <c r="BQ112" s="9">
        <v>21.093</v>
      </c>
      <c r="BR112" s="9">
        <v>38.877000000000002</v>
      </c>
      <c r="BS112" s="9">
        <v>25.507999999999999</v>
      </c>
      <c r="BT112" s="9">
        <v>14.727</v>
      </c>
      <c r="BU112" s="9">
        <v>10.781000000000001</v>
      </c>
      <c r="BV112" s="9">
        <v>2.298</v>
      </c>
      <c r="BW112" s="9">
        <v>1.915</v>
      </c>
      <c r="BX112" s="9">
        <v>0.38300000000000001</v>
      </c>
      <c r="BY112" s="9">
        <v>0.98</v>
      </c>
      <c r="BZ112" s="9">
        <v>0.98</v>
      </c>
      <c r="CA112" s="9">
        <v>0</v>
      </c>
      <c r="CB112" s="9">
        <v>0.42</v>
      </c>
      <c r="CC112" s="9">
        <v>0.42</v>
      </c>
      <c r="CD112" s="9">
        <v>0</v>
      </c>
      <c r="CE112" s="9">
        <v>0.56000000000000005</v>
      </c>
      <c r="CF112" s="9">
        <v>0.56000000000000005</v>
      </c>
      <c r="CG112" s="9">
        <v>0</v>
      </c>
      <c r="CH112" s="9">
        <v>1.319</v>
      </c>
      <c r="CI112" s="9">
        <v>0.93500000000000005</v>
      </c>
      <c r="CJ112" s="9">
        <v>0.38300000000000001</v>
      </c>
      <c r="CK112" s="9">
        <v>24.058</v>
      </c>
      <c r="CL112" s="9">
        <v>13.66</v>
      </c>
      <c r="CM112" s="9">
        <v>10.398</v>
      </c>
      <c r="CN112" s="9">
        <v>11.285</v>
      </c>
      <c r="CO112" s="9">
        <v>6.9290000000000003</v>
      </c>
      <c r="CP112" s="9">
        <v>4.3559999999999999</v>
      </c>
      <c r="CQ112" s="9">
        <v>12.773</v>
      </c>
      <c r="CR112" s="9">
        <v>6.7309999999999999</v>
      </c>
      <c r="CS112" s="9">
        <v>6.0410000000000004</v>
      </c>
      <c r="CT112" s="9">
        <v>11.941000000000001</v>
      </c>
      <c r="CU112" s="9">
        <v>7.585</v>
      </c>
      <c r="CV112" s="9">
        <v>4.3559999999999999</v>
      </c>
      <c r="CW112" s="9">
        <v>13.567</v>
      </c>
      <c r="CX112" s="9">
        <v>7.1420000000000003</v>
      </c>
      <c r="CY112" s="9">
        <v>6.4249999999999998</v>
      </c>
      <c r="CZ112" s="9">
        <v>13.193</v>
      </c>
      <c r="DA112" s="9">
        <v>7.1509999999999998</v>
      </c>
      <c r="DB112" s="9">
        <v>6.0410000000000004</v>
      </c>
    </row>
    <row r="113" spans="1:106">
      <c r="A113" s="10">
        <v>44927</v>
      </c>
      <c r="B113" s="9">
        <v>10.955</v>
      </c>
      <c r="C113" s="9">
        <v>8.0549999999999997</v>
      </c>
      <c r="D113" s="9">
        <v>2.9</v>
      </c>
      <c r="E113" s="9">
        <v>24.742999999999999</v>
      </c>
      <c r="F113" s="9">
        <v>9.6620000000000008</v>
      </c>
      <c r="G113" s="9">
        <v>15.081</v>
      </c>
      <c r="H113" s="9">
        <v>12.209</v>
      </c>
      <c r="I113" s="9">
        <v>9.1189999999999998</v>
      </c>
      <c r="J113" s="9">
        <v>3.09</v>
      </c>
      <c r="K113" s="9">
        <v>26.571000000000002</v>
      </c>
      <c r="L113" s="9">
        <v>10.249000000000001</v>
      </c>
      <c r="M113" s="9">
        <v>16.321000000000002</v>
      </c>
      <c r="N113" s="9">
        <v>25.867999999999999</v>
      </c>
      <c r="O113" s="9">
        <v>10.486000000000001</v>
      </c>
      <c r="P113" s="9">
        <v>15.381</v>
      </c>
      <c r="Q113" s="9">
        <v>138.56</v>
      </c>
      <c r="R113" s="9">
        <v>71.816000000000003</v>
      </c>
      <c r="S113" s="9">
        <v>66.744</v>
      </c>
      <c r="T113" s="9">
        <v>107.685</v>
      </c>
      <c r="U113" s="9">
        <v>60.173999999999999</v>
      </c>
      <c r="V113" s="9">
        <v>47.512</v>
      </c>
      <c r="W113" s="9">
        <v>30.875</v>
      </c>
      <c r="X113" s="9">
        <v>11.643000000000001</v>
      </c>
      <c r="Y113" s="9">
        <v>19.231999999999999</v>
      </c>
      <c r="Z113" s="9">
        <v>13.037000000000001</v>
      </c>
      <c r="AA113" s="9">
        <v>7.2910000000000004</v>
      </c>
      <c r="AB113" s="9">
        <v>5.7460000000000004</v>
      </c>
      <c r="AC113" s="9">
        <v>2.2709999999999999</v>
      </c>
      <c r="AD113" s="9">
        <v>1.296</v>
      </c>
      <c r="AE113" s="9">
        <v>0.97499999999999998</v>
      </c>
      <c r="AF113" s="9">
        <v>1.0900000000000001</v>
      </c>
      <c r="AG113" s="9">
        <v>0.65700000000000003</v>
      </c>
      <c r="AH113" s="9">
        <v>0.433</v>
      </c>
      <c r="AI113" s="9">
        <v>0.96799999999999997</v>
      </c>
      <c r="AJ113" s="9">
        <v>0.65700000000000003</v>
      </c>
      <c r="AK113" s="9">
        <v>0.311</v>
      </c>
      <c r="AL113" s="9">
        <v>0.122</v>
      </c>
      <c r="AM113" s="9">
        <v>0</v>
      </c>
      <c r="AN113" s="9">
        <v>0.122</v>
      </c>
      <c r="AO113" s="9">
        <v>1.181</v>
      </c>
      <c r="AP113" s="9">
        <v>0.63800000000000001</v>
      </c>
      <c r="AQ113" s="9">
        <v>0.54300000000000004</v>
      </c>
      <c r="AR113" s="9">
        <v>11.706</v>
      </c>
      <c r="AS113" s="9">
        <v>6.3929999999999998</v>
      </c>
      <c r="AT113" s="9">
        <v>5.3129999999999997</v>
      </c>
      <c r="AU113" s="9">
        <v>5.4729999999999999</v>
      </c>
      <c r="AV113" s="9">
        <v>3.4729999999999999</v>
      </c>
      <c r="AW113" s="9">
        <v>2</v>
      </c>
      <c r="AX113" s="9">
        <v>6.2329999999999997</v>
      </c>
      <c r="AY113" s="9">
        <v>2.9209999999999998</v>
      </c>
      <c r="AZ113" s="9">
        <v>3.3130000000000002</v>
      </c>
      <c r="BA113" s="9">
        <v>6.45</v>
      </c>
      <c r="BB113" s="9">
        <v>4.0170000000000003</v>
      </c>
      <c r="BC113" s="9">
        <v>2.4329999999999998</v>
      </c>
      <c r="BD113" s="9">
        <v>6.5869999999999997</v>
      </c>
      <c r="BE113" s="9">
        <v>3.274</v>
      </c>
      <c r="BF113" s="9">
        <v>3.3130000000000002</v>
      </c>
      <c r="BG113" s="9">
        <v>7.2009999999999996</v>
      </c>
      <c r="BH113" s="9">
        <v>3.5779999999999998</v>
      </c>
      <c r="BI113" s="9">
        <v>3.6230000000000002</v>
      </c>
      <c r="BJ113" s="9">
        <v>257.52800000000002</v>
      </c>
      <c r="BK113" s="9">
        <v>132.99</v>
      </c>
      <c r="BL113" s="9">
        <v>124.538</v>
      </c>
      <c r="BM113" s="9">
        <v>193.797</v>
      </c>
      <c r="BN113" s="9">
        <v>110.194</v>
      </c>
      <c r="BO113" s="9">
        <v>83.602000000000004</v>
      </c>
      <c r="BP113" s="9">
        <v>63.731000000000002</v>
      </c>
      <c r="BQ113" s="9">
        <v>22.795000000000002</v>
      </c>
      <c r="BR113" s="9">
        <v>40.936</v>
      </c>
      <c r="BS113" s="9">
        <v>30.552</v>
      </c>
      <c r="BT113" s="9">
        <v>16.106000000000002</v>
      </c>
      <c r="BU113" s="9">
        <v>14.446</v>
      </c>
      <c r="BV113" s="9">
        <v>5.36</v>
      </c>
      <c r="BW113" s="9">
        <v>2.718</v>
      </c>
      <c r="BX113" s="9">
        <v>2.6419999999999999</v>
      </c>
      <c r="BY113" s="9">
        <v>2.0510000000000002</v>
      </c>
      <c r="BZ113" s="9">
        <v>0.78900000000000003</v>
      </c>
      <c r="CA113" s="9">
        <v>1.262</v>
      </c>
      <c r="CB113" s="9">
        <v>1.228</v>
      </c>
      <c r="CC113" s="9">
        <v>0.57799999999999996</v>
      </c>
      <c r="CD113" s="9">
        <v>0.65</v>
      </c>
      <c r="CE113" s="9">
        <v>0.82199999999999995</v>
      </c>
      <c r="CF113" s="9">
        <v>0.21099999999999999</v>
      </c>
      <c r="CG113" s="9">
        <v>0.61099999999999999</v>
      </c>
      <c r="CH113" s="9">
        <v>3.3090000000000002</v>
      </c>
      <c r="CI113" s="9">
        <v>1.929</v>
      </c>
      <c r="CJ113" s="9">
        <v>1.38</v>
      </c>
      <c r="CK113" s="9">
        <v>26.965</v>
      </c>
      <c r="CL113" s="9">
        <v>14.311999999999999</v>
      </c>
      <c r="CM113" s="9">
        <v>12.653</v>
      </c>
      <c r="CN113" s="9">
        <v>12.654999999999999</v>
      </c>
      <c r="CO113" s="9">
        <v>7.6769999999999996</v>
      </c>
      <c r="CP113" s="9">
        <v>4.9779999999999998</v>
      </c>
      <c r="CQ113" s="9">
        <v>14.31</v>
      </c>
      <c r="CR113" s="9">
        <v>6.6340000000000003</v>
      </c>
      <c r="CS113" s="9">
        <v>7.6749999999999998</v>
      </c>
      <c r="CT113" s="9">
        <v>14.247999999999999</v>
      </c>
      <c r="CU113" s="9">
        <v>8.4670000000000005</v>
      </c>
      <c r="CV113" s="9">
        <v>5.7809999999999997</v>
      </c>
      <c r="CW113" s="9">
        <v>16.305</v>
      </c>
      <c r="CX113" s="9">
        <v>7.6390000000000002</v>
      </c>
      <c r="CY113" s="9">
        <v>8.6660000000000004</v>
      </c>
      <c r="CZ113" s="9">
        <v>15.538</v>
      </c>
      <c r="DA113" s="9">
        <v>7.2119999999999997</v>
      </c>
      <c r="DB113" s="9">
        <v>8.3260000000000005</v>
      </c>
    </row>
    <row r="114" spans="1:106">
      <c r="A114" s="10">
        <v>44958</v>
      </c>
      <c r="B114" s="9">
        <v>10.851000000000001</v>
      </c>
      <c r="C114" s="9">
        <v>7.4130000000000003</v>
      </c>
      <c r="D114" s="9">
        <v>3.4380000000000002</v>
      </c>
      <c r="E114" s="9">
        <v>19.187000000000001</v>
      </c>
      <c r="F114" s="9">
        <v>8.4610000000000003</v>
      </c>
      <c r="G114" s="9">
        <v>10.726000000000001</v>
      </c>
      <c r="H114" s="9">
        <v>12.352</v>
      </c>
      <c r="I114" s="9">
        <v>8.6630000000000003</v>
      </c>
      <c r="J114" s="9">
        <v>3.6890000000000001</v>
      </c>
      <c r="K114" s="9">
        <v>21.419</v>
      </c>
      <c r="L114" s="9">
        <v>9.6319999999999997</v>
      </c>
      <c r="M114" s="9">
        <v>11.787000000000001</v>
      </c>
      <c r="N114" s="9">
        <v>20.158999999999999</v>
      </c>
      <c r="O114" s="9">
        <v>9.2959999999999994</v>
      </c>
      <c r="P114" s="9">
        <v>10.863</v>
      </c>
      <c r="Q114" s="9">
        <v>143.16</v>
      </c>
      <c r="R114" s="9">
        <v>73.841999999999999</v>
      </c>
      <c r="S114" s="9">
        <v>69.317999999999998</v>
      </c>
      <c r="T114" s="9">
        <v>110.724</v>
      </c>
      <c r="U114" s="9">
        <v>62.085999999999999</v>
      </c>
      <c r="V114" s="9">
        <v>48.637999999999998</v>
      </c>
      <c r="W114" s="9">
        <v>32.436</v>
      </c>
      <c r="X114" s="9">
        <v>11.756</v>
      </c>
      <c r="Y114" s="9">
        <v>20.68</v>
      </c>
      <c r="Z114" s="9">
        <v>12.656000000000001</v>
      </c>
      <c r="AA114" s="9">
        <v>6.7949999999999999</v>
      </c>
      <c r="AB114" s="9">
        <v>5.8609999999999998</v>
      </c>
      <c r="AC114" s="9">
        <v>2.2589999999999999</v>
      </c>
      <c r="AD114" s="9">
        <v>1.504</v>
      </c>
      <c r="AE114" s="9">
        <v>0.754</v>
      </c>
      <c r="AF114" s="9">
        <v>1.139</v>
      </c>
      <c r="AG114" s="9">
        <v>0.64200000000000002</v>
      </c>
      <c r="AH114" s="9">
        <v>0.497</v>
      </c>
      <c r="AI114" s="9">
        <v>0.82699999999999996</v>
      </c>
      <c r="AJ114" s="9">
        <v>0.442</v>
      </c>
      <c r="AK114" s="9">
        <v>0.38500000000000001</v>
      </c>
      <c r="AL114" s="9">
        <v>0.312</v>
      </c>
      <c r="AM114" s="9">
        <v>0.2</v>
      </c>
      <c r="AN114" s="9">
        <v>0.112</v>
      </c>
      <c r="AO114" s="9">
        <v>1.1200000000000001</v>
      </c>
      <c r="AP114" s="9">
        <v>0.86299999999999999</v>
      </c>
      <c r="AQ114" s="9">
        <v>0.25700000000000001</v>
      </c>
      <c r="AR114" s="9">
        <v>10.974</v>
      </c>
      <c r="AS114" s="9">
        <v>5.8090000000000002</v>
      </c>
      <c r="AT114" s="9">
        <v>5.165</v>
      </c>
      <c r="AU114" s="9">
        <v>5.4290000000000003</v>
      </c>
      <c r="AV114" s="9">
        <v>4.2969999999999997</v>
      </c>
      <c r="AW114" s="9">
        <v>1.1319999999999999</v>
      </c>
      <c r="AX114" s="9">
        <v>5.5449999999999999</v>
      </c>
      <c r="AY114" s="9">
        <v>1.512</v>
      </c>
      <c r="AZ114" s="9">
        <v>4.0330000000000004</v>
      </c>
      <c r="BA114" s="9">
        <v>6.08</v>
      </c>
      <c r="BB114" s="9">
        <v>4.5090000000000003</v>
      </c>
      <c r="BC114" s="9">
        <v>1.571</v>
      </c>
      <c r="BD114" s="9">
        <v>6.5759999999999996</v>
      </c>
      <c r="BE114" s="9">
        <v>2.286</v>
      </c>
      <c r="BF114" s="9">
        <v>4.29</v>
      </c>
      <c r="BG114" s="9">
        <v>6.3719999999999999</v>
      </c>
      <c r="BH114" s="9">
        <v>1.954</v>
      </c>
      <c r="BI114" s="9">
        <v>4.4180000000000001</v>
      </c>
      <c r="BJ114" s="9">
        <v>267.93799999999999</v>
      </c>
      <c r="BK114" s="9">
        <v>136.80199999999999</v>
      </c>
      <c r="BL114" s="9">
        <v>131.136</v>
      </c>
      <c r="BM114" s="9">
        <v>204.42099999999999</v>
      </c>
      <c r="BN114" s="9">
        <v>111.709</v>
      </c>
      <c r="BO114" s="9">
        <v>92.712000000000003</v>
      </c>
      <c r="BP114" s="9">
        <v>63.518000000000001</v>
      </c>
      <c r="BQ114" s="9">
        <v>25.093</v>
      </c>
      <c r="BR114" s="9">
        <v>38.424999999999997</v>
      </c>
      <c r="BS114" s="9">
        <v>26.204999999999998</v>
      </c>
      <c r="BT114" s="9">
        <v>14.087999999999999</v>
      </c>
      <c r="BU114" s="9">
        <v>12.117000000000001</v>
      </c>
      <c r="BV114" s="9">
        <v>4.1849999999999996</v>
      </c>
      <c r="BW114" s="9">
        <v>1.9950000000000001</v>
      </c>
      <c r="BX114" s="9">
        <v>2.1909999999999998</v>
      </c>
      <c r="BY114" s="9">
        <v>1.5549999999999999</v>
      </c>
      <c r="BZ114" s="9">
        <v>0.374</v>
      </c>
      <c r="CA114" s="9">
        <v>1.181</v>
      </c>
      <c r="CB114" s="9">
        <v>0.98899999999999999</v>
      </c>
      <c r="CC114" s="9">
        <v>0.2</v>
      </c>
      <c r="CD114" s="9">
        <v>0.78900000000000003</v>
      </c>
      <c r="CE114" s="9">
        <v>0.56599999999999995</v>
      </c>
      <c r="CF114" s="9">
        <v>0.17499999999999999</v>
      </c>
      <c r="CG114" s="9">
        <v>0.39100000000000001</v>
      </c>
      <c r="CH114" s="9">
        <v>2.6309999999999998</v>
      </c>
      <c r="CI114" s="9">
        <v>1.621</v>
      </c>
      <c r="CJ114" s="9">
        <v>1.01</v>
      </c>
      <c r="CK114" s="9">
        <v>23.742000000000001</v>
      </c>
      <c r="CL114" s="9">
        <v>13.22</v>
      </c>
      <c r="CM114" s="9">
        <v>10.523</v>
      </c>
      <c r="CN114" s="9">
        <v>9.0399999999999991</v>
      </c>
      <c r="CO114" s="9">
        <v>5.8470000000000004</v>
      </c>
      <c r="CP114" s="9">
        <v>3.194</v>
      </c>
      <c r="CQ114" s="9">
        <v>14.702</v>
      </c>
      <c r="CR114" s="9">
        <v>7.3730000000000002</v>
      </c>
      <c r="CS114" s="9">
        <v>7.3289999999999997</v>
      </c>
      <c r="CT114" s="9">
        <v>10.407</v>
      </c>
      <c r="CU114" s="9">
        <v>6.2210000000000001</v>
      </c>
      <c r="CV114" s="9">
        <v>4.1870000000000003</v>
      </c>
      <c r="CW114" s="9">
        <v>15.798</v>
      </c>
      <c r="CX114" s="9">
        <v>7.8680000000000003</v>
      </c>
      <c r="CY114" s="9">
        <v>7.93</v>
      </c>
      <c r="CZ114" s="9">
        <v>15.691000000000001</v>
      </c>
      <c r="DA114" s="9">
        <v>7.5730000000000004</v>
      </c>
      <c r="DB114" s="9">
        <v>8.1180000000000003</v>
      </c>
    </row>
    <row r="115" spans="1:106">
      <c r="A115" s="10">
        <v>44986</v>
      </c>
      <c r="B115" s="9">
        <v>10.103</v>
      </c>
      <c r="C115" s="9">
        <v>8.1159999999999997</v>
      </c>
      <c r="D115" s="9">
        <v>1.9870000000000001</v>
      </c>
      <c r="E115" s="9">
        <v>20.318000000000001</v>
      </c>
      <c r="F115" s="9">
        <v>8.5510000000000002</v>
      </c>
      <c r="G115" s="9">
        <v>11.766999999999999</v>
      </c>
      <c r="H115" s="9">
        <v>11.632</v>
      </c>
      <c r="I115" s="9">
        <v>8.94</v>
      </c>
      <c r="J115" s="9">
        <v>2.6920000000000002</v>
      </c>
      <c r="K115" s="9">
        <v>22.873999999999999</v>
      </c>
      <c r="L115" s="9">
        <v>9.7040000000000006</v>
      </c>
      <c r="M115" s="9">
        <v>13.17</v>
      </c>
      <c r="N115" s="9">
        <v>21.463999999999999</v>
      </c>
      <c r="O115" s="9">
        <v>9.2330000000000005</v>
      </c>
      <c r="P115" s="9">
        <v>12.231</v>
      </c>
      <c r="Q115" s="9">
        <v>143.089</v>
      </c>
      <c r="R115" s="9">
        <v>73.105000000000004</v>
      </c>
      <c r="S115" s="9">
        <v>69.983000000000004</v>
      </c>
      <c r="T115" s="9">
        <v>110.13800000000001</v>
      </c>
      <c r="U115" s="9">
        <v>60.576999999999998</v>
      </c>
      <c r="V115" s="9">
        <v>49.56</v>
      </c>
      <c r="W115" s="9">
        <v>32.951000000000001</v>
      </c>
      <c r="X115" s="9">
        <v>12.528</v>
      </c>
      <c r="Y115" s="9">
        <v>20.422999999999998</v>
      </c>
      <c r="Z115" s="9">
        <v>14.512</v>
      </c>
      <c r="AA115" s="9">
        <v>7.5149999999999997</v>
      </c>
      <c r="AB115" s="9">
        <v>6.9969999999999999</v>
      </c>
      <c r="AC115" s="9">
        <v>2.1509999999999998</v>
      </c>
      <c r="AD115" s="9">
        <v>1.1830000000000001</v>
      </c>
      <c r="AE115" s="9">
        <v>0.96799999999999997</v>
      </c>
      <c r="AF115" s="9">
        <v>1.3069999999999999</v>
      </c>
      <c r="AG115" s="9">
        <v>0.82299999999999995</v>
      </c>
      <c r="AH115" s="9">
        <v>0.48399999999999999</v>
      </c>
      <c r="AI115" s="9">
        <v>0.73699999999999999</v>
      </c>
      <c r="AJ115" s="9">
        <v>0.41599999999999998</v>
      </c>
      <c r="AK115" s="9">
        <v>0.32200000000000001</v>
      </c>
      <c r="AL115" s="9">
        <v>0.56999999999999995</v>
      </c>
      <c r="AM115" s="9">
        <v>0.40799999999999997</v>
      </c>
      <c r="AN115" s="9">
        <v>0.16200000000000001</v>
      </c>
      <c r="AO115" s="9">
        <v>0.84399999999999997</v>
      </c>
      <c r="AP115" s="9">
        <v>0.35899999999999999</v>
      </c>
      <c r="AQ115" s="9">
        <v>0.48499999999999999</v>
      </c>
      <c r="AR115" s="9">
        <v>13.129</v>
      </c>
      <c r="AS115" s="9">
        <v>6.7380000000000004</v>
      </c>
      <c r="AT115" s="9">
        <v>6.391</v>
      </c>
      <c r="AU115" s="9">
        <v>8.5380000000000003</v>
      </c>
      <c r="AV115" s="9">
        <v>5.2610000000000001</v>
      </c>
      <c r="AW115" s="9">
        <v>3.2770000000000001</v>
      </c>
      <c r="AX115" s="9">
        <v>4.5910000000000002</v>
      </c>
      <c r="AY115" s="9">
        <v>1.4770000000000001</v>
      </c>
      <c r="AZ115" s="9">
        <v>3.1139999999999999</v>
      </c>
      <c r="BA115" s="9">
        <v>9.5470000000000006</v>
      </c>
      <c r="BB115" s="9">
        <v>5.8559999999999999</v>
      </c>
      <c r="BC115" s="9">
        <v>3.6909999999999998</v>
      </c>
      <c r="BD115" s="9">
        <v>4.9649999999999999</v>
      </c>
      <c r="BE115" s="9">
        <v>1.659</v>
      </c>
      <c r="BF115" s="9">
        <v>3.306</v>
      </c>
      <c r="BG115" s="9">
        <v>5.3280000000000003</v>
      </c>
      <c r="BH115" s="9">
        <v>1.893</v>
      </c>
      <c r="BI115" s="9">
        <v>3.4359999999999999</v>
      </c>
      <c r="BJ115" s="9">
        <v>264.20800000000003</v>
      </c>
      <c r="BK115" s="9">
        <v>134.601</v>
      </c>
      <c r="BL115" s="9">
        <v>129.607</v>
      </c>
      <c r="BM115" s="9">
        <v>201.482</v>
      </c>
      <c r="BN115" s="9">
        <v>110.45399999999999</v>
      </c>
      <c r="BO115" s="9">
        <v>91.028000000000006</v>
      </c>
      <c r="BP115" s="9">
        <v>62.726999999999997</v>
      </c>
      <c r="BQ115" s="9">
        <v>24.148</v>
      </c>
      <c r="BR115" s="9">
        <v>38.579000000000001</v>
      </c>
      <c r="BS115" s="9">
        <v>22.972999999999999</v>
      </c>
      <c r="BT115" s="9">
        <v>13.412000000000001</v>
      </c>
      <c r="BU115" s="9">
        <v>9.5609999999999999</v>
      </c>
      <c r="BV115" s="9">
        <v>3.2090000000000001</v>
      </c>
      <c r="BW115" s="9">
        <v>1.708</v>
      </c>
      <c r="BX115" s="9">
        <v>1.5009999999999999</v>
      </c>
      <c r="BY115" s="9">
        <v>1.39</v>
      </c>
      <c r="BZ115" s="9">
        <v>0.80200000000000005</v>
      </c>
      <c r="CA115" s="9">
        <v>0.58799999999999997</v>
      </c>
      <c r="CB115" s="9">
        <v>1.2</v>
      </c>
      <c r="CC115" s="9">
        <v>0.80200000000000005</v>
      </c>
      <c r="CD115" s="9">
        <v>0.39800000000000002</v>
      </c>
      <c r="CE115" s="9">
        <v>0.19</v>
      </c>
      <c r="CF115" s="9">
        <v>0</v>
      </c>
      <c r="CG115" s="9">
        <v>0.19</v>
      </c>
      <c r="CH115" s="9">
        <v>1.819</v>
      </c>
      <c r="CI115" s="9">
        <v>0.90600000000000003</v>
      </c>
      <c r="CJ115" s="9">
        <v>0.91300000000000003</v>
      </c>
      <c r="CK115" s="9">
        <v>20.87</v>
      </c>
      <c r="CL115" s="9">
        <v>12.12</v>
      </c>
      <c r="CM115" s="9">
        <v>8.75</v>
      </c>
      <c r="CN115" s="9">
        <v>10.635999999999999</v>
      </c>
      <c r="CO115" s="9">
        <v>6.9550000000000001</v>
      </c>
      <c r="CP115" s="9">
        <v>3.681</v>
      </c>
      <c r="CQ115" s="9">
        <v>10.234</v>
      </c>
      <c r="CR115" s="9">
        <v>5.165</v>
      </c>
      <c r="CS115" s="9">
        <v>5.069</v>
      </c>
      <c r="CT115" s="9">
        <v>11.417999999999999</v>
      </c>
      <c r="CU115" s="9">
        <v>7.5309999999999997</v>
      </c>
      <c r="CV115" s="9">
        <v>3.8860000000000001</v>
      </c>
      <c r="CW115" s="9">
        <v>11.555999999999999</v>
      </c>
      <c r="CX115" s="9">
        <v>5.8810000000000002</v>
      </c>
      <c r="CY115" s="9">
        <v>5.6740000000000004</v>
      </c>
      <c r="CZ115" s="9">
        <v>11.433999999999999</v>
      </c>
      <c r="DA115" s="9">
        <v>5.9669999999999996</v>
      </c>
      <c r="DB115" s="9">
        <v>5.4669999999999996</v>
      </c>
    </row>
    <row r="116" spans="1:106">
      <c r="A116" s="10">
        <v>45017</v>
      </c>
      <c r="B116" s="9">
        <v>10.477</v>
      </c>
      <c r="C116" s="9">
        <v>7.6079999999999997</v>
      </c>
      <c r="D116" s="9">
        <v>2.8690000000000002</v>
      </c>
      <c r="E116" s="9">
        <v>21.184999999999999</v>
      </c>
      <c r="F116" s="9">
        <v>9.2330000000000005</v>
      </c>
      <c r="G116" s="9">
        <v>11.952</v>
      </c>
      <c r="H116" s="9">
        <v>11.414</v>
      </c>
      <c r="I116" s="9">
        <v>8.2910000000000004</v>
      </c>
      <c r="J116" s="9">
        <v>3.1230000000000002</v>
      </c>
      <c r="K116" s="9">
        <v>24.233000000000001</v>
      </c>
      <c r="L116" s="9">
        <v>10.541</v>
      </c>
      <c r="M116" s="9">
        <v>13.692</v>
      </c>
      <c r="N116" s="9">
        <v>21.798999999999999</v>
      </c>
      <c r="O116" s="9">
        <v>9.73</v>
      </c>
      <c r="P116" s="9">
        <v>12.069000000000001</v>
      </c>
      <c r="Q116" s="9">
        <v>144.886</v>
      </c>
      <c r="R116" s="9">
        <v>73.572000000000003</v>
      </c>
      <c r="S116" s="9">
        <v>71.313999999999993</v>
      </c>
      <c r="T116" s="9">
        <v>113.26900000000001</v>
      </c>
      <c r="U116" s="9">
        <v>61.615000000000002</v>
      </c>
      <c r="V116" s="9">
        <v>51.654000000000003</v>
      </c>
      <c r="W116" s="9">
        <v>31.617000000000001</v>
      </c>
      <c r="X116" s="9">
        <v>11.958</v>
      </c>
      <c r="Y116" s="9">
        <v>19.66</v>
      </c>
      <c r="Z116" s="9">
        <v>12.778</v>
      </c>
      <c r="AA116" s="9">
        <v>5.62</v>
      </c>
      <c r="AB116" s="9">
        <v>7.157</v>
      </c>
      <c r="AC116" s="9">
        <v>1.2310000000000001</v>
      </c>
      <c r="AD116" s="9">
        <v>0.104</v>
      </c>
      <c r="AE116" s="9">
        <v>1.127</v>
      </c>
      <c r="AF116" s="9">
        <v>0.27300000000000002</v>
      </c>
      <c r="AG116" s="9">
        <v>0</v>
      </c>
      <c r="AH116" s="9">
        <v>0.27300000000000002</v>
      </c>
      <c r="AI116" s="9">
        <v>0.191</v>
      </c>
      <c r="AJ116" s="9">
        <v>0</v>
      </c>
      <c r="AK116" s="9">
        <v>0.191</v>
      </c>
      <c r="AL116" s="9">
        <v>8.2000000000000003E-2</v>
      </c>
      <c r="AM116" s="9">
        <v>0</v>
      </c>
      <c r="AN116" s="9">
        <v>8.2000000000000003E-2</v>
      </c>
      <c r="AO116" s="9">
        <v>0.95899999999999996</v>
      </c>
      <c r="AP116" s="9">
        <v>0.104</v>
      </c>
      <c r="AQ116" s="9">
        <v>0.85399999999999998</v>
      </c>
      <c r="AR116" s="9">
        <v>11.992000000000001</v>
      </c>
      <c r="AS116" s="9">
        <v>5.516</v>
      </c>
      <c r="AT116" s="9">
        <v>6.476</v>
      </c>
      <c r="AU116" s="9">
        <v>6.5730000000000004</v>
      </c>
      <c r="AV116" s="9">
        <v>3.5169999999999999</v>
      </c>
      <c r="AW116" s="9">
        <v>3.056</v>
      </c>
      <c r="AX116" s="9">
        <v>5.42</v>
      </c>
      <c r="AY116" s="9">
        <v>1.9990000000000001</v>
      </c>
      <c r="AZ116" s="9">
        <v>3.42</v>
      </c>
      <c r="BA116" s="9">
        <v>6.7640000000000002</v>
      </c>
      <c r="BB116" s="9">
        <v>3.5169999999999999</v>
      </c>
      <c r="BC116" s="9">
        <v>3.2469999999999999</v>
      </c>
      <c r="BD116" s="9">
        <v>6.0140000000000002</v>
      </c>
      <c r="BE116" s="9">
        <v>2.1040000000000001</v>
      </c>
      <c r="BF116" s="9">
        <v>3.91</v>
      </c>
      <c r="BG116" s="9">
        <v>5.6109999999999998</v>
      </c>
      <c r="BH116" s="9">
        <v>1.9990000000000001</v>
      </c>
      <c r="BI116" s="9">
        <v>3.6120000000000001</v>
      </c>
      <c r="BJ116" s="9">
        <v>260.32499999999999</v>
      </c>
      <c r="BK116" s="9">
        <v>134.23500000000001</v>
      </c>
      <c r="BL116" s="9">
        <v>126.09</v>
      </c>
      <c r="BM116" s="9">
        <v>201.97200000000001</v>
      </c>
      <c r="BN116" s="9">
        <v>110.253</v>
      </c>
      <c r="BO116" s="9">
        <v>91.718999999999994</v>
      </c>
      <c r="BP116" s="9">
        <v>58.353000000000002</v>
      </c>
      <c r="BQ116" s="9">
        <v>23.981999999999999</v>
      </c>
      <c r="BR116" s="9">
        <v>34.371000000000002</v>
      </c>
      <c r="BS116" s="9">
        <v>24.945</v>
      </c>
      <c r="BT116" s="9">
        <v>17.498999999999999</v>
      </c>
      <c r="BU116" s="9">
        <v>7.4450000000000003</v>
      </c>
      <c r="BV116" s="9">
        <v>3.746</v>
      </c>
      <c r="BW116" s="9">
        <v>2.3839999999999999</v>
      </c>
      <c r="BX116" s="9">
        <v>1.3620000000000001</v>
      </c>
      <c r="BY116" s="9">
        <v>1.1539999999999999</v>
      </c>
      <c r="BZ116" s="9">
        <v>0.93200000000000005</v>
      </c>
      <c r="CA116" s="9">
        <v>0.222</v>
      </c>
      <c r="CB116" s="9">
        <v>0.56000000000000005</v>
      </c>
      <c r="CC116" s="9">
        <v>0.33700000000000002</v>
      </c>
      <c r="CD116" s="9">
        <v>0.222</v>
      </c>
      <c r="CE116" s="9">
        <v>0.59399999999999997</v>
      </c>
      <c r="CF116" s="9">
        <v>0.59399999999999997</v>
      </c>
      <c r="CG116" s="9">
        <v>0</v>
      </c>
      <c r="CH116" s="9">
        <v>2.5920000000000001</v>
      </c>
      <c r="CI116" s="9">
        <v>1.452</v>
      </c>
      <c r="CJ116" s="9">
        <v>1.1399999999999999</v>
      </c>
      <c r="CK116" s="9">
        <v>22.515000000000001</v>
      </c>
      <c r="CL116" s="9">
        <v>15.817</v>
      </c>
      <c r="CM116" s="9">
        <v>6.6980000000000004</v>
      </c>
      <c r="CN116" s="9">
        <v>10.929</v>
      </c>
      <c r="CO116" s="9">
        <v>8.375</v>
      </c>
      <c r="CP116" s="9">
        <v>2.5539999999999998</v>
      </c>
      <c r="CQ116" s="9">
        <v>11.585000000000001</v>
      </c>
      <c r="CR116" s="9">
        <v>7.4420000000000002</v>
      </c>
      <c r="CS116" s="9">
        <v>4.1429999999999998</v>
      </c>
      <c r="CT116" s="9">
        <v>11.896000000000001</v>
      </c>
      <c r="CU116" s="9">
        <v>9.1189999999999998</v>
      </c>
      <c r="CV116" s="9">
        <v>2.7770000000000001</v>
      </c>
      <c r="CW116" s="9">
        <v>13.048999999999999</v>
      </c>
      <c r="CX116" s="9">
        <v>8.3810000000000002</v>
      </c>
      <c r="CY116" s="9">
        <v>4.6680000000000001</v>
      </c>
      <c r="CZ116" s="9">
        <v>12.145</v>
      </c>
      <c r="DA116" s="9">
        <v>7.7789999999999999</v>
      </c>
      <c r="DB116" s="9">
        <v>4.3659999999999997</v>
      </c>
    </row>
    <row r="117" spans="1:106">
      <c r="A117" s="10">
        <v>45047</v>
      </c>
      <c r="B117" s="9">
        <v>13.545999999999999</v>
      </c>
      <c r="C117" s="9">
        <v>10.224</v>
      </c>
      <c r="D117" s="9">
        <v>3.323</v>
      </c>
      <c r="E117" s="9">
        <v>20.065000000000001</v>
      </c>
      <c r="F117" s="9">
        <v>7.5</v>
      </c>
      <c r="G117" s="9">
        <v>12.565</v>
      </c>
      <c r="H117" s="9">
        <v>14.935</v>
      </c>
      <c r="I117" s="9">
        <v>11.135999999999999</v>
      </c>
      <c r="J117" s="9">
        <v>3.7989999999999999</v>
      </c>
      <c r="K117" s="9">
        <v>22.323</v>
      </c>
      <c r="L117" s="9">
        <v>8.6470000000000002</v>
      </c>
      <c r="M117" s="9">
        <v>13.676</v>
      </c>
      <c r="N117" s="9">
        <v>20.701000000000001</v>
      </c>
      <c r="O117" s="9">
        <v>8.0229999999999997</v>
      </c>
      <c r="P117" s="9">
        <v>12.678000000000001</v>
      </c>
      <c r="Q117" s="9">
        <v>142.35400000000001</v>
      </c>
      <c r="R117" s="9">
        <v>74.471999999999994</v>
      </c>
      <c r="S117" s="9">
        <v>67.882999999999996</v>
      </c>
      <c r="T117" s="9">
        <v>107.04600000000001</v>
      </c>
      <c r="U117" s="9">
        <v>60.024000000000001</v>
      </c>
      <c r="V117" s="9">
        <v>47.021999999999998</v>
      </c>
      <c r="W117" s="9">
        <v>35.308</v>
      </c>
      <c r="X117" s="9">
        <v>14.446999999999999</v>
      </c>
      <c r="Y117" s="9">
        <v>20.861000000000001</v>
      </c>
      <c r="Z117" s="9">
        <v>15.82</v>
      </c>
      <c r="AA117" s="9">
        <v>8.7889999999999997</v>
      </c>
      <c r="AB117" s="9">
        <v>7.0309999999999997</v>
      </c>
      <c r="AC117" s="9">
        <v>2.1720000000000002</v>
      </c>
      <c r="AD117" s="9">
        <v>1.1839999999999999</v>
      </c>
      <c r="AE117" s="9">
        <v>0.98799999999999999</v>
      </c>
      <c r="AF117" s="9">
        <v>0.91200000000000003</v>
      </c>
      <c r="AG117" s="9">
        <v>0.48899999999999999</v>
      </c>
      <c r="AH117" s="9">
        <v>0.42299999999999999</v>
      </c>
      <c r="AI117" s="9">
        <v>0.39700000000000002</v>
      </c>
      <c r="AJ117" s="9">
        <v>0.1</v>
      </c>
      <c r="AK117" s="9">
        <v>0.29799999999999999</v>
      </c>
      <c r="AL117" s="9">
        <v>0.51500000000000001</v>
      </c>
      <c r="AM117" s="9">
        <v>0.38900000000000001</v>
      </c>
      <c r="AN117" s="9">
        <v>0.126</v>
      </c>
      <c r="AO117" s="9">
        <v>1.26</v>
      </c>
      <c r="AP117" s="9">
        <v>0.69599999999999995</v>
      </c>
      <c r="AQ117" s="9">
        <v>0.56499999999999995</v>
      </c>
      <c r="AR117" s="9">
        <v>14.632</v>
      </c>
      <c r="AS117" s="9">
        <v>7.9880000000000004</v>
      </c>
      <c r="AT117" s="9">
        <v>6.6440000000000001</v>
      </c>
      <c r="AU117" s="9">
        <v>8.4629999999999992</v>
      </c>
      <c r="AV117" s="9">
        <v>4.827</v>
      </c>
      <c r="AW117" s="9">
        <v>3.6360000000000001</v>
      </c>
      <c r="AX117" s="9">
        <v>6.1680000000000001</v>
      </c>
      <c r="AY117" s="9">
        <v>3.161</v>
      </c>
      <c r="AZ117" s="9">
        <v>3.008</v>
      </c>
      <c r="BA117" s="9">
        <v>9.19</v>
      </c>
      <c r="BB117" s="9">
        <v>5.3159999999999998</v>
      </c>
      <c r="BC117" s="9">
        <v>3.8740000000000001</v>
      </c>
      <c r="BD117" s="9">
        <v>6.6310000000000002</v>
      </c>
      <c r="BE117" s="9">
        <v>3.4729999999999999</v>
      </c>
      <c r="BF117" s="9">
        <v>3.157</v>
      </c>
      <c r="BG117" s="9">
        <v>6.5659999999999998</v>
      </c>
      <c r="BH117" s="9">
        <v>3.26</v>
      </c>
      <c r="BI117" s="9">
        <v>3.3050000000000002</v>
      </c>
      <c r="BJ117" s="9">
        <v>269.452</v>
      </c>
      <c r="BK117" s="9">
        <v>139.00899999999999</v>
      </c>
      <c r="BL117" s="9">
        <v>130.44300000000001</v>
      </c>
      <c r="BM117" s="9">
        <v>204.15600000000001</v>
      </c>
      <c r="BN117" s="9">
        <v>112.935</v>
      </c>
      <c r="BO117" s="9">
        <v>91.221000000000004</v>
      </c>
      <c r="BP117" s="9">
        <v>65.296999999999997</v>
      </c>
      <c r="BQ117" s="9">
        <v>26.074000000000002</v>
      </c>
      <c r="BR117" s="9">
        <v>39.222999999999999</v>
      </c>
      <c r="BS117" s="9">
        <v>25.745999999999999</v>
      </c>
      <c r="BT117" s="9">
        <v>16.321000000000002</v>
      </c>
      <c r="BU117" s="9">
        <v>9.4250000000000007</v>
      </c>
      <c r="BV117" s="9">
        <v>4.3840000000000003</v>
      </c>
      <c r="BW117" s="9">
        <v>3.1629999999999998</v>
      </c>
      <c r="BX117" s="9">
        <v>1.222</v>
      </c>
      <c r="BY117" s="9">
        <v>1.528</v>
      </c>
      <c r="BZ117" s="9">
        <v>1.264</v>
      </c>
      <c r="CA117" s="9">
        <v>0.26400000000000001</v>
      </c>
      <c r="CB117" s="9">
        <v>0.91400000000000003</v>
      </c>
      <c r="CC117" s="9">
        <v>0.65100000000000002</v>
      </c>
      <c r="CD117" s="9">
        <v>0.26400000000000001</v>
      </c>
      <c r="CE117" s="9">
        <v>0.61399999999999999</v>
      </c>
      <c r="CF117" s="9">
        <v>0.61399999999999999</v>
      </c>
      <c r="CG117" s="9">
        <v>0</v>
      </c>
      <c r="CH117" s="9">
        <v>2.8559999999999999</v>
      </c>
      <c r="CI117" s="9">
        <v>1.8979999999999999</v>
      </c>
      <c r="CJ117" s="9">
        <v>0.95799999999999996</v>
      </c>
      <c r="CK117" s="9">
        <v>23.808</v>
      </c>
      <c r="CL117" s="9">
        <v>14.903</v>
      </c>
      <c r="CM117" s="9">
        <v>8.9049999999999994</v>
      </c>
      <c r="CN117" s="9">
        <v>11.367000000000001</v>
      </c>
      <c r="CO117" s="9">
        <v>7.915</v>
      </c>
      <c r="CP117" s="9">
        <v>3.452</v>
      </c>
      <c r="CQ117" s="9">
        <v>12.442</v>
      </c>
      <c r="CR117" s="9">
        <v>6.9880000000000004</v>
      </c>
      <c r="CS117" s="9">
        <v>5.4539999999999997</v>
      </c>
      <c r="CT117" s="9">
        <v>12.465999999999999</v>
      </c>
      <c r="CU117" s="9">
        <v>8.75</v>
      </c>
      <c r="CV117" s="9">
        <v>3.7160000000000002</v>
      </c>
      <c r="CW117" s="9">
        <v>13.28</v>
      </c>
      <c r="CX117" s="9">
        <v>7.5709999999999997</v>
      </c>
      <c r="CY117" s="9">
        <v>5.7089999999999996</v>
      </c>
      <c r="CZ117" s="9">
        <v>13.356</v>
      </c>
      <c r="DA117" s="9">
        <v>7.6390000000000002</v>
      </c>
      <c r="DB117" s="9">
        <v>5.718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2567</vt:i4>
      </vt:variant>
    </vt:vector>
  </HeadingPairs>
  <TitlesOfParts>
    <vt:vector size="2575" baseType="lpstr">
      <vt:lpstr>Contents</vt:lpstr>
      <vt:lpstr>Table 1.1</vt:lpstr>
      <vt:lpstr>Table 1.2</vt:lpstr>
      <vt:lpstr>Index</vt:lpstr>
      <vt:lpstr>Data1</vt:lpstr>
      <vt:lpstr>Data2</vt:lpstr>
      <vt:lpstr>Data3</vt:lpstr>
      <vt:lpstr>Data4</vt:lpstr>
      <vt:lpstr>A127826907V</vt:lpstr>
      <vt:lpstr>A127826907V_Data</vt:lpstr>
      <vt:lpstr>A127826907V_Latest</vt:lpstr>
      <vt:lpstr>A127826908W</vt:lpstr>
      <vt:lpstr>A127826908W_Data</vt:lpstr>
      <vt:lpstr>A127826908W_Latest</vt:lpstr>
      <vt:lpstr>A127826909X</vt:lpstr>
      <vt:lpstr>A127826909X_Data</vt:lpstr>
      <vt:lpstr>A127826909X_Latest</vt:lpstr>
      <vt:lpstr>A127826910J</vt:lpstr>
      <vt:lpstr>A127826910J_Data</vt:lpstr>
      <vt:lpstr>A127826910J_Latest</vt:lpstr>
      <vt:lpstr>A127826911K</vt:lpstr>
      <vt:lpstr>A127826911K_Data</vt:lpstr>
      <vt:lpstr>A127826911K_Latest</vt:lpstr>
      <vt:lpstr>A127826912L</vt:lpstr>
      <vt:lpstr>A127826912L_Data</vt:lpstr>
      <vt:lpstr>A127826912L_Latest</vt:lpstr>
      <vt:lpstr>A127826913R</vt:lpstr>
      <vt:lpstr>A127826913R_Data</vt:lpstr>
      <vt:lpstr>A127826913R_Latest</vt:lpstr>
      <vt:lpstr>A127826914T</vt:lpstr>
      <vt:lpstr>A127826914T_Data</vt:lpstr>
      <vt:lpstr>A127826914T_Latest</vt:lpstr>
      <vt:lpstr>A127826915V</vt:lpstr>
      <vt:lpstr>A127826915V_Data</vt:lpstr>
      <vt:lpstr>A127826915V_Latest</vt:lpstr>
      <vt:lpstr>A127826916W</vt:lpstr>
      <vt:lpstr>A127826916W_Data</vt:lpstr>
      <vt:lpstr>A127826916W_Latest</vt:lpstr>
      <vt:lpstr>A127826917X</vt:lpstr>
      <vt:lpstr>A127826917X_Data</vt:lpstr>
      <vt:lpstr>A127826917X_Latest</vt:lpstr>
      <vt:lpstr>A127826918A</vt:lpstr>
      <vt:lpstr>A127826918A_Data</vt:lpstr>
      <vt:lpstr>A127826918A_Latest</vt:lpstr>
      <vt:lpstr>A127826919C</vt:lpstr>
      <vt:lpstr>A127826919C_Data</vt:lpstr>
      <vt:lpstr>A127826919C_Latest</vt:lpstr>
      <vt:lpstr>A127826920L</vt:lpstr>
      <vt:lpstr>A127826920L_Data</vt:lpstr>
      <vt:lpstr>A127826920L_Latest</vt:lpstr>
      <vt:lpstr>A127826921R</vt:lpstr>
      <vt:lpstr>A127826921R_Data</vt:lpstr>
      <vt:lpstr>A127826921R_Latest</vt:lpstr>
      <vt:lpstr>A127826997K</vt:lpstr>
      <vt:lpstr>A127826997K_Data</vt:lpstr>
      <vt:lpstr>A127826997K_Latest</vt:lpstr>
      <vt:lpstr>A127826998L</vt:lpstr>
      <vt:lpstr>A127826998L_Data</vt:lpstr>
      <vt:lpstr>A127826998L_Latest</vt:lpstr>
      <vt:lpstr>A127826999R</vt:lpstr>
      <vt:lpstr>A127826999R_Data</vt:lpstr>
      <vt:lpstr>A127826999R_Latest</vt:lpstr>
      <vt:lpstr>A127827000R</vt:lpstr>
      <vt:lpstr>A127827000R_Data</vt:lpstr>
      <vt:lpstr>A127827000R_Latest</vt:lpstr>
      <vt:lpstr>A127827001T</vt:lpstr>
      <vt:lpstr>A127827001T_Data</vt:lpstr>
      <vt:lpstr>A127827001T_Latest</vt:lpstr>
      <vt:lpstr>A127827002V</vt:lpstr>
      <vt:lpstr>A127827002V_Data</vt:lpstr>
      <vt:lpstr>A127827002V_Latest</vt:lpstr>
      <vt:lpstr>A127827003W</vt:lpstr>
      <vt:lpstr>A127827003W_Data</vt:lpstr>
      <vt:lpstr>A127827003W_Latest</vt:lpstr>
      <vt:lpstr>A127827004X</vt:lpstr>
      <vt:lpstr>A127827004X_Data</vt:lpstr>
      <vt:lpstr>A127827004X_Latest</vt:lpstr>
      <vt:lpstr>A127827005A</vt:lpstr>
      <vt:lpstr>A127827005A_Data</vt:lpstr>
      <vt:lpstr>A127827005A_Latest</vt:lpstr>
      <vt:lpstr>A127827006C</vt:lpstr>
      <vt:lpstr>A127827006C_Data</vt:lpstr>
      <vt:lpstr>A127827006C_Latest</vt:lpstr>
      <vt:lpstr>A127827007F</vt:lpstr>
      <vt:lpstr>A127827007F_Data</vt:lpstr>
      <vt:lpstr>A127827007F_Latest</vt:lpstr>
      <vt:lpstr>A127827008J</vt:lpstr>
      <vt:lpstr>A127827008J_Data</vt:lpstr>
      <vt:lpstr>A127827008J_Latest</vt:lpstr>
      <vt:lpstr>A127827009K</vt:lpstr>
      <vt:lpstr>A127827009K_Data</vt:lpstr>
      <vt:lpstr>A127827009K_Latest</vt:lpstr>
      <vt:lpstr>A127827010V</vt:lpstr>
      <vt:lpstr>A127827010V_Data</vt:lpstr>
      <vt:lpstr>A127827010V_Latest</vt:lpstr>
      <vt:lpstr>A127827011W</vt:lpstr>
      <vt:lpstr>A127827011W_Data</vt:lpstr>
      <vt:lpstr>A127827011W_Latest</vt:lpstr>
      <vt:lpstr>A127827027R</vt:lpstr>
      <vt:lpstr>A127827027R_Data</vt:lpstr>
      <vt:lpstr>A127827027R_Latest</vt:lpstr>
      <vt:lpstr>A127827028T</vt:lpstr>
      <vt:lpstr>A127827028T_Data</vt:lpstr>
      <vt:lpstr>A127827028T_Latest</vt:lpstr>
      <vt:lpstr>A127827029V</vt:lpstr>
      <vt:lpstr>A127827029V_Data</vt:lpstr>
      <vt:lpstr>A127827029V_Latest</vt:lpstr>
      <vt:lpstr>A127827030C</vt:lpstr>
      <vt:lpstr>A127827030C_Data</vt:lpstr>
      <vt:lpstr>A127827030C_Latest</vt:lpstr>
      <vt:lpstr>A127827031F</vt:lpstr>
      <vt:lpstr>A127827031F_Data</vt:lpstr>
      <vt:lpstr>A127827031F_Latest</vt:lpstr>
      <vt:lpstr>A127827032J</vt:lpstr>
      <vt:lpstr>A127827032J_Data</vt:lpstr>
      <vt:lpstr>A127827032J_Latest</vt:lpstr>
      <vt:lpstr>A127827033K</vt:lpstr>
      <vt:lpstr>A127827033K_Data</vt:lpstr>
      <vt:lpstr>A127827033K_Latest</vt:lpstr>
      <vt:lpstr>A127827034L</vt:lpstr>
      <vt:lpstr>A127827034L_Data</vt:lpstr>
      <vt:lpstr>A127827034L_Latest</vt:lpstr>
      <vt:lpstr>A127827035R</vt:lpstr>
      <vt:lpstr>A127827035R_Data</vt:lpstr>
      <vt:lpstr>A127827035R_Latest</vt:lpstr>
      <vt:lpstr>A127827036T</vt:lpstr>
      <vt:lpstr>A127827036T_Data</vt:lpstr>
      <vt:lpstr>A127827036T_Latest</vt:lpstr>
      <vt:lpstr>A127827037V</vt:lpstr>
      <vt:lpstr>A127827037V_Data</vt:lpstr>
      <vt:lpstr>A127827037V_Latest</vt:lpstr>
      <vt:lpstr>A127827038W</vt:lpstr>
      <vt:lpstr>A127827038W_Data</vt:lpstr>
      <vt:lpstr>A127827038W_Latest</vt:lpstr>
      <vt:lpstr>A127827039X</vt:lpstr>
      <vt:lpstr>A127827039X_Data</vt:lpstr>
      <vt:lpstr>A127827039X_Latest</vt:lpstr>
      <vt:lpstr>A127827040J</vt:lpstr>
      <vt:lpstr>A127827040J_Data</vt:lpstr>
      <vt:lpstr>A127827040J_Latest</vt:lpstr>
      <vt:lpstr>A127827041K</vt:lpstr>
      <vt:lpstr>A127827041K_Data</vt:lpstr>
      <vt:lpstr>A127827041K_Latest</vt:lpstr>
      <vt:lpstr>A127827057C</vt:lpstr>
      <vt:lpstr>A127827057C_Data</vt:lpstr>
      <vt:lpstr>A127827057C_Latest</vt:lpstr>
      <vt:lpstr>A127827058F</vt:lpstr>
      <vt:lpstr>A127827058F_Data</vt:lpstr>
      <vt:lpstr>A127827058F_Latest</vt:lpstr>
      <vt:lpstr>A127827059J</vt:lpstr>
      <vt:lpstr>A127827059J_Data</vt:lpstr>
      <vt:lpstr>A127827059J_Latest</vt:lpstr>
      <vt:lpstr>A127827060T</vt:lpstr>
      <vt:lpstr>A127827060T_Data</vt:lpstr>
      <vt:lpstr>A127827060T_Latest</vt:lpstr>
      <vt:lpstr>A127827061V</vt:lpstr>
      <vt:lpstr>A127827061V_Data</vt:lpstr>
      <vt:lpstr>A127827061V_Latest</vt:lpstr>
      <vt:lpstr>A127827062W</vt:lpstr>
      <vt:lpstr>A127827062W_Data</vt:lpstr>
      <vt:lpstr>A127827062W_Latest</vt:lpstr>
      <vt:lpstr>A127827063X</vt:lpstr>
      <vt:lpstr>A127827063X_Data</vt:lpstr>
      <vt:lpstr>A127827063X_Latest</vt:lpstr>
      <vt:lpstr>A127827064A</vt:lpstr>
      <vt:lpstr>A127827064A_Data</vt:lpstr>
      <vt:lpstr>A127827064A_Latest</vt:lpstr>
      <vt:lpstr>A127827065C</vt:lpstr>
      <vt:lpstr>A127827065C_Data</vt:lpstr>
      <vt:lpstr>A127827065C_Latest</vt:lpstr>
      <vt:lpstr>A127827066F</vt:lpstr>
      <vt:lpstr>A127827066F_Data</vt:lpstr>
      <vt:lpstr>A127827066F_Latest</vt:lpstr>
      <vt:lpstr>A127827067J</vt:lpstr>
      <vt:lpstr>A127827067J_Data</vt:lpstr>
      <vt:lpstr>A127827067J_Latest</vt:lpstr>
      <vt:lpstr>A127827068K</vt:lpstr>
      <vt:lpstr>A127827068K_Data</vt:lpstr>
      <vt:lpstr>A127827068K_Latest</vt:lpstr>
      <vt:lpstr>A127827069L</vt:lpstr>
      <vt:lpstr>A127827069L_Data</vt:lpstr>
      <vt:lpstr>A127827069L_Latest</vt:lpstr>
      <vt:lpstr>A127827070W</vt:lpstr>
      <vt:lpstr>A127827070W_Data</vt:lpstr>
      <vt:lpstr>A127827070W_Latest</vt:lpstr>
      <vt:lpstr>A127827071X</vt:lpstr>
      <vt:lpstr>A127827071X_Data</vt:lpstr>
      <vt:lpstr>A127827071X_Latest</vt:lpstr>
      <vt:lpstr>A127827087T</vt:lpstr>
      <vt:lpstr>A127827087T_Data</vt:lpstr>
      <vt:lpstr>A127827087T_Latest</vt:lpstr>
      <vt:lpstr>A127827088V</vt:lpstr>
      <vt:lpstr>A127827088V_Data</vt:lpstr>
      <vt:lpstr>A127827088V_Latest</vt:lpstr>
      <vt:lpstr>A127827089W</vt:lpstr>
      <vt:lpstr>A127827089W_Data</vt:lpstr>
      <vt:lpstr>A127827089W_Latest</vt:lpstr>
      <vt:lpstr>A127827090F</vt:lpstr>
      <vt:lpstr>A127827090F_Data</vt:lpstr>
      <vt:lpstr>A127827090F_Latest</vt:lpstr>
      <vt:lpstr>A127827091J</vt:lpstr>
      <vt:lpstr>A127827091J_Data</vt:lpstr>
      <vt:lpstr>A127827091J_Latest</vt:lpstr>
      <vt:lpstr>A127827092K</vt:lpstr>
      <vt:lpstr>A127827092K_Data</vt:lpstr>
      <vt:lpstr>A127827092K_Latest</vt:lpstr>
      <vt:lpstr>A127827093L</vt:lpstr>
      <vt:lpstr>A127827093L_Data</vt:lpstr>
      <vt:lpstr>A127827093L_Latest</vt:lpstr>
      <vt:lpstr>A127827094R</vt:lpstr>
      <vt:lpstr>A127827094R_Data</vt:lpstr>
      <vt:lpstr>A127827094R_Latest</vt:lpstr>
      <vt:lpstr>A127827095T</vt:lpstr>
      <vt:lpstr>A127827095T_Data</vt:lpstr>
      <vt:lpstr>A127827095T_Latest</vt:lpstr>
      <vt:lpstr>A127827096V</vt:lpstr>
      <vt:lpstr>A127827096V_Data</vt:lpstr>
      <vt:lpstr>A127827096V_Latest</vt:lpstr>
      <vt:lpstr>A127827097W</vt:lpstr>
      <vt:lpstr>A127827097W_Data</vt:lpstr>
      <vt:lpstr>A127827097W_Latest</vt:lpstr>
      <vt:lpstr>A127827098X</vt:lpstr>
      <vt:lpstr>A127827098X_Data</vt:lpstr>
      <vt:lpstr>A127827098X_Latest</vt:lpstr>
      <vt:lpstr>A127827099A</vt:lpstr>
      <vt:lpstr>A127827099A_Data</vt:lpstr>
      <vt:lpstr>A127827099A_Latest</vt:lpstr>
      <vt:lpstr>A127827100X</vt:lpstr>
      <vt:lpstr>A127827100X_Data</vt:lpstr>
      <vt:lpstr>A127827100X_Latest</vt:lpstr>
      <vt:lpstr>A127827101A</vt:lpstr>
      <vt:lpstr>A127827101A_Data</vt:lpstr>
      <vt:lpstr>A127827101A_Latest</vt:lpstr>
      <vt:lpstr>A127827117V</vt:lpstr>
      <vt:lpstr>A127827117V_Data</vt:lpstr>
      <vt:lpstr>A127827117V_Latest</vt:lpstr>
      <vt:lpstr>A127827118W</vt:lpstr>
      <vt:lpstr>A127827118W_Data</vt:lpstr>
      <vt:lpstr>A127827118W_Latest</vt:lpstr>
      <vt:lpstr>A127827119X</vt:lpstr>
      <vt:lpstr>A127827119X_Data</vt:lpstr>
      <vt:lpstr>A127827119X_Latest</vt:lpstr>
      <vt:lpstr>A127827120J</vt:lpstr>
      <vt:lpstr>A127827120J_Data</vt:lpstr>
      <vt:lpstr>A127827120J_Latest</vt:lpstr>
      <vt:lpstr>A127827121K</vt:lpstr>
      <vt:lpstr>A127827121K_Data</vt:lpstr>
      <vt:lpstr>A127827121K_Latest</vt:lpstr>
      <vt:lpstr>A127827122L</vt:lpstr>
      <vt:lpstr>A127827122L_Data</vt:lpstr>
      <vt:lpstr>A127827122L_Latest</vt:lpstr>
      <vt:lpstr>A127827123R</vt:lpstr>
      <vt:lpstr>A127827123R_Data</vt:lpstr>
      <vt:lpstr>A127827123R_Latest</vt:lpstr>
      <vt:lpstr>A127827124T</vt:lpstr>
      <vt:lpstr>A127827124T_Data</vt:lpstr>
      <vt:lpstr>A127827124T_Latest</vt:lpstr>
      <vt:lpstr>A127827125V</vt:lpstr>
      <vt:lpstr>A127827125V_Data</vt:lpstr>
      <vt:lpstr>A127827125V_Latest</vt:lpstr>
      <vt:lpstr>A127827126W</vt:lpstr>
      <vt:lpstr>A127827126W_Data</vt:lpstr>
      <vt:lpstr>A127827126W_Latest</vt:lpstr>
      <vt:lpstr>A127827127X</vt:lpstr>
      <vt:lpstr>A127827127X_Data</vt:lpstr>
      <vt:lpstr>A127827127X_Latest</vt:lpstr>
      <vt:lpstr>A127827128A</vt:lpstr>
      <vt:lpstr>A127827128A_Data</vt:lpstr>
      <vt:lpstr>A127827128A_Latest</vt:lpstr>
      <vt:lpstr>A127827129C</vt:lpstr>
      <vt:lpstr>A127827129C_Data</vt:lpstr>
      <vt:lpstr>A127827129C_Latest</vt:lpstr>
      <vt:lpstr>A127827130L</vt:lpstr>
      <vt:lpstr>A127827130L_Data</vt:lpstr>
      <vt:lpstr>A127827130L_Latest</vt:lpstr>
      <vt:lpstr>A127827131R</vt:lpstr>
      <vt:lpstr>A127827131R_Data</vt:lpstr>
      <vt:lpstr>A127827131R_Latest</vt:lpstr>
      <vt:lpstr>A127827147J</vt:lpstr>
      <vt:lpstr>A127827147J_Data</vt:lpstr>
      <vt:lpstr>A127827147J_Latest</vt:lpstr>
      <vt:lpstr>A127827148K</vt:lpstr>
      <vt:lpstr>A127827148K_Data</vt:lpstr>
      <vt:lpstr>A127827148K_Latest</vt:lpstr>
      <vt:lpstr>A127827149L</vt:lpstr>
      <vt:lpstr>A127827149L_Data</vt:lpstr>
      <vt:lpstr>A127827149L_Latest</vt:lpstr>
      <vt:lpstr>A127827150W</vt:lpstr>
      <vt:lpstr>A127827150W_Data</vt:lpstr>
      <vt:lpstr>A127827150W_Latest</vt:lpstr>
      <vt:lpstr>A127827151X</vt:lpstr>
      <vt:lpstr>A127827151X_Data</vt:lpstr>
      <vt:lpstr>A127827151X_Latest</vt:lpstr>
      <vt:lpstr>A127827152A</vt:lpstr>
      <vt:lpstr>A127827152A_Data</vt:lpstr>
      <vt:lpstr>A127827152A_Latest</vt:lpstr>
      <vt:lpstr>A127827153C</vt:lpstr>
      <vt:lpstr>A127827153C_Data</vt:lpstr>
      <vt:lpstr>A127827153C_Latest</vt:lpstr>
      <vt:lpstr>A127827154F</vt:lpstr>
      <vt:lpstr>A127827154F_Data</vt:lpstr>
      <vt:lpstr>A127827154F_Latest</vt:lpstr>
      <vt:lpstr>A127827155J</vt:lpstr>
      <vt:lpstr>A127827155J_Data</vt:lpstr>
      <vt:lpstr>A127827155J_Latest</vt:lpstr>
      <vt:lpstr>A127827156K</vt:lpstr>
      <vt:lpstr>A127827156K_Data</vt:lpstr>
      <vt:lpstr>A127827156K_Latest</vt:lpstr>
      <vt:lpstr>A127827157L</vt:lpstr>
      <vt:lpstr>A127827157L_Data</vt:lpstr>
      <vt:lpstr>A127827157L_Latest</vt:lpstr>
      <vt:lpstr>A127827158R</vt:lpstr>
      <vt:lpstr>A127827158R_Data</vt:lpstr>
      <vt:lpstr>A127827158R_Latest</vt:lpstr>
      <vt:lpstr>A127827159T</vt:lpstr>
      <vt:lpstr>A127827159T_Data</vt:lpstr>
      <vt:lpstr>A127827159T_Latest</vt:lpstr>
      <vt:lpstr>A127827160A</vt:lpstr>
      <vt:lpstr>A127827160A_Data</vt:lpstr>
      <vt:lpstr>A127827160A_Latest</vt:lpstr>
      <vt:lpstr>A127827161C</vt:lpstr>
      <vt:lpstr>A127827161C_Data</vt:lpstr>
      <vt:lpstr>A127827161C_Latest</vt:lpstr>
      <vt:lpstr>A127827177W</vt:lpstr>
      <vt:lpstr>A127827177W_Data</vt:lpstr>
      <vt:lpstr>A127827177W_Latest</vt:lpstr>
      <vt:lpstr>A127827178X</vt:lpstr>
      <vt:lpstr>A127827178X_Data</vt:lpstr>
      <vt:lpstr>A127827178X_Latest</vt:lpstr>
      <vt:lpstr>A127827179A</vt:lpstr>
      <vt:lpstr>A127827179A_Data</vt:lpstr>
      <vt:lpstr>A127827179A_Latest</vt:lpstr>
      <vt:lpstr>A127827180K</vt:lpstr>
      <vt:lpstr>A127827180K_Data</vt:lpstr>
      <vt:lpstr>A127827180K_Latest</vt:lpstr>
      <vt:lpstr>A127827181L</vt:lpstr>
      <vt:lpstr>A127827181L_Data</vt:lpstr>
      <vt:lpstr>A127827181L_Latest</vt:lpstr>
      <vt:lpstr>A127827182R</vt:lpstr>
      <vt:lpstr>A127827182R_Data</vt:lpstr>
      <vt:lpstr>A127827182R_Latest</vt:lpstr>
      <vt:lpstr>A127827183T</vt:lpstr>
      <vt:lpstr>A127827183T_Data</vt:lpstr>
      <vt:lpstr>A127827183T_Latest</vt:lpstr>
      <vt:lpstr>A127827184V</vt:lpstr>
      <vt:lpstr>A127827184V_Data</vt:lpstr>
      <vt:lpstr>A127827184V_Latest</vt:lpstr>
      <vt:lpstr>A127827185W</vt:lpstr>
      <vt:lpstr>A127827185W_Data</vt:lpstr>
      <vt:lpstr>A127827185W_Latest</vt:lpstr>
      <vt:lpstr>A127827186X</vt:lpstr>
      <vt:lpstr>A127827186X_Data</vt:lpstr>
      <vt:lpstr>A127827186X_Latest</vt:lpstr>
      <vt:lpstr>A127827187A</vt:lpstr>
      <vt:lpstr>A127827187A_Data</vt:lpstr>
      <vt:lpstr>A127827187A_Latest</vt:lpstr>
      <vt:lpstr>A127827188C</vt:lpstr>
      <vt:lpstr>A127827188C_Data</vt:lpstr>
      <vt:lpstr>A127827188C_Latest</vt:lpstr>
      <vt:lpstr>A127827189F</vt:lpstr>
      <vt:lpstr>A127827189F_Data</vt:lpstr>
      <vt:lpstr>A127827189F_Latest</vt:lpstr>
      <vt:lpstr>A127827190R</vt:lpstr>
      <vt:lpstr>A127827190R_Data</vt:lpstr>
      <vt:lpstr>A127827190R_Latest</vt:lpstr>
      <vt:lpstr>A127827191T</vt:lpstr>
      <vt:lpstr>A127827191T_Data</vt:lpstr>
      <vt:lpstr>A127827191T_Latest</vt:lpstr>
      <vt:lpstr>A127827207X</vt:lpstr>
      <vt:lpstr>A127827207X_Data</vt:lpstr>
      <vt:lpstr>A127827207X_Latest</vt:lpstr>
      <vt:lpstr>A127827208A</vt:lpstr>
      <vt:lpstr>A127827208A_Data</vt:lpstr>
      <vt:lpstr>A127827208A_Latest</vt:lpstr>
      <vt:lpstr>A127827209C</vt:lpstr>
      <vt:lpstr>A127827209C_Data</vt:lpstr>
      <vt:lpstr>A127827209C_Latest</vt:lpstr>
      <vt:lpstr>A127827210L</vt:lpstr>
      <vt:lpstr>A127827210L_Data</vt:lpstr>
      <vt:lpstr>A127827210L_Latest</vt:lpstr>
      <vt:lpstr>A127827211R</vt:lpstr>
      <vt:lpstr>A127827211R_Data</vt:lpstr>
      <vt:lpstr>A127827211R_Latest</vt:lpstr>
      <vt:lpstr>A127827212T</vt:lpstr>
      <vt:lpstr>A127827212T_Data</vt:lpstr>
      <vt:lpstr>A127827212T_Latest</vt:lpstr>
      <vt:lpstr>A127827213V</vt:lpstr>
      <vt:lpstr>A127827213V_Data</vt:lpstr>
      <vt:lpstr>A127827213V_Latest</vt:lpstr>
      <vt:lpstr>A127827214W</vt:lpstr>
      <vt:lpstr>A127827214W_Data</vt:lpstr>
      <vt:lpstr>A127827214W_Latest</vt:lpstr>
      <vt:lpstr>A127827215X</vt:lpstr>
      <vt:lpstr>A127827215X_Data</vt:lpstr>
      <vt:lpstr>A127827215X_Latest</vt:lpstr>
      <vt:lpstr>A127827216A</vt:lpstr>
      <vt:lpstr>A127827216A_Data</vt:lpstr>
      <vt:lpstr>A127827216A_Latest</vt:lpstr>
      <vt:lpstr>A127827217C</vt:lpstr>
      <vt:lpstr>A127827217C_Data</vt:lpstr>
      <vt:lpstr>A127827217C_Latest</vt:lpstr>
      <vt:lpstr>A127827218F</vt:lpstr>
      <vt:lpstr>A127827218F_Data</vt:lpstr>
      <vt:lpstr>A127827218F_Latest</vt:lpstr>
      <vt:lpstr>A127827219J</vt:lpstr>
      <vt:lpstr>A127827219J_Data</vt:lpstr>
      <vt:lpstr>A127827219J_Latest</vt:lpstr>
      <vt:lpstr>A127827220T</vt:lpstr>
      <vt:lpstr>A127827220T_Data</vt:lpstr>
      <vt:lpstr>A127827220T_Latest</vt:lpstr>
      <vt:lpstr>A127827221V</vt:lpstr>
      <vt:lpstr>A127827221V_Data</vt:lpstr>
      <vt:lpstr>A127827221V_Latest</vt:lpstr>
      <vt:lpstr>A127827237L</vt:lpstr>
      <vt:lpstr>A127827237L_Data</vt:lpstr>
      <vt:lpstr>A127827237L_Latest</vt:lpstr>
      <vt:lpstr>A127827238R</vt:lpstr>
      <vt:lpstr>A127827238R_Data</vt:lpstr>
      <vt:lpstr>A127827238R_Latest</vt:lpstr>
      <vt:lpstr>A127827239T</vt:lpstr>
      <vt:lpstr>A127827239T_Data</vt:lpstr>
      <vt:lpstr>A127827239T_Latest</vt:lpstr>
      <vt:lpstr>A127827240A</vt:lpstr>
      <vt:lpstr>A127827240A_Data</vt:lpstr>
      <vt:lpstr>A127827240A_Latest</vt:lpstr>
      <vt:lpstr>A127827241C</vt:lpstr>
      <vt:lpstr>A127827241C_Data</vt:lpstr>
      <vt:lpstr>A127827241C_Latest</vt:lpstr>
      <vt:lpstr>A127827242F</vt:lpstr>
      <vt:lpstr>A127827242F_Data</vt:lpstr>
      <vt:lpstr>A127827242F_Latest</vt:lpstr>
      <vt:lpstr>A127827243J</vt:lpstr>
      <vt:lpstr>A127827243J_Data</vt:lpstr>
      <vt:lpstr>A127827243J_Latest</vt:lpstr>
      <vt:lpstr>A127827244K</vt:lpstr>
      <vt:lpstr>A127827244K_Data</vt:lpstr>
      <vt:lpstr>A127827244K_Latest</vt:lpstr>
      <vt:lpstr>A127827245L</vt:lpstr>
      <vt:lpstr>A127827245L_Data</vt:lpstr>
      <vt:lpstr>A127827245L_Latest</vt:lpstr>
      <vt:lpstr>A127827246R</vt:lpstr>
      <vt:lpstr>A127827246R_Data</vt:lpstr>
      <vt:lpstr>A127827246R_Latest</vt:lpstr>
      <vt:lpstr>A127827247T</vt:lpstr>
      <vt:lpstr>A127827247T_Data</vt:lpstr>
      <vt:lpstr>A127827247T_Latest</vt:lpstr>
      <vt:lpstr>A127827248V</vt:lpstr>
      <vt:lpstr>A127827248V_Data</vt:lpstr>
      <vt:lpstr>A127827248V_Latest</vt:lpstr>
      <vt:lpstr>A127827249W</vt:lpstr>
      <vt:lpstr>A127827249W_Data</vt:lpstr>
      <vt:lpstr>A127827249W_Latest</vt:lpstr>
      <vt:lpstr>A127827250F</vt:lpstr>
      <vt:lpstr>A127827250F_Data</vt:lpstr>
      <vt:lpstr>A127827250F_Latest</vt:lpstr>
      <vt:lpstr>A127827251J</vt:lpstr>
      <vt:lpstr>A127827251J_Data</vt:lpstr>
      <vt:lpstr>A127827251J_Latest</vt:lpstr>
      <vt:lpstr>A127827267A</vt:lpstr>
      <vt:lpstr>A127827267A_Data</vt:lpstr>
      <vt:lpstr>A127827267A_Latest</vt:lpstr>
      <vt:lpstr>A127827268C</vt:lpstr>
      <vt:lpstr>A127827268C_Data</vt:lpstr>
      <vt:lpstr>A127827268C_Latest</vt:lpstr>
      <vt:lpstr>A127827269F</vt:lpstr>
      <vt:lpstr>A127827269F_Data</vt:lpstr>
      <vt:lpstr>A127827269F_Latest</vt:lpstr>
      <vt:lpstr>A127827270R</vt:lpstr>
      <vt:lpstr>A127827270R_Data</vt:lpstr>
      <vt:lpstr>A127827270R_Latest</vt:lpstr>
      <vt:lpstr>A127827271T</vt:lpstr>
      <vt:lpstr>A127827271T_Data</vt:lpstr>
      <vt:lpstr>A127827271T_Latest</vt:lpstr>
      <vt:lpstr>A127827272V</vt:lpstr>
      <vt:lpstr>A127827272V_Data</vt:lpstr>
      <vt:lpstr>A127827272V_Latest</vt:lpstr>
      <vt:lpstr>A127827273W</vt:lpstr>
      <vt:lpstr>A127827273W_Data</vt:lpstr>
      <vt:lpstr>A127827273W_Latest</vt:lpstr>
      <vt:lpstr>A127827274X</vt:lpstr>
      <vt:lpstr>A127827274X_Data</vt:lpstr>
      <vt:lpstr>A127827274X_Latest</vt:lpstr>
      <vt:lpstr>A127827275A</vt:lpstr>
      <vt:lpstr>A127827275A_Data</vt:lpstr>
      <vt:lpstr>A127827275A_Latest</vt:lpstr>
      <vt:lpstr>A127827276C</vt:lpstr>
      <vt:lpstr>A127827276C_Data</vt:lpstr>
      <vt:lpstr>A127827276C_Latest</vt:lpstr>
      <vt:lpstr>A127827277F</vt:lpstr>
      <vt:lpstr>A127827277F_Data</vt:lpstr>
      <vt:lpstr>A127827277F_Latest</vt:lpstr>
      <vt:lpstr>A127827278J</vt:lpstr>
      <vt:lpstr>A127827278J_Data</vt:lpstr>
      <vt:lpstr>A127827278J_Latest</vt:lpstr>
      <vt:lpstr>A127827279K</vt:lpstr>
      <vt:lpstr>A127827279K_Data</vt:lpstr>
      <vt:lpstr>A127827279K_Latest</vt:lpstr>
      <vt:lpstr>A127827280V</vt:lpstr>
      <vt:lpstr>A127827280V_Data</vt:lpstr>
      <vt:lpstr>A127827280V_Latest</vt:lpstr>
      <vt:lpstr>A127827281W</vt:lpstr>
      <vt:lpstr>A127827281W_Data</vt:lpstr>
      <vt:lpstr>A127827281W_Latest</vt:lpstr>
      <vt:lpstr>A127827297R</vt:lpstr>
      <vt:lpstr>A127827297R_Data</vt:lpstr>
      <vt:lpstr>A127827297R_Latest</vt:lpstr>
      <vt:lpstr>A127827298T</vt:lpstr>
      <vt:lpstr>A127827298T_Data</vt:lpstr>
      <vt:lpstr>A127827298T_Latest</vt:lpstr>
      <vt:lpstr>A127827299V</vt:lpstr>
      <vt:lpstr>A127827299V_Data</vt:lpstr>
      <vt:lpstr>A127827299V_Latest</vt:lpstr>
      <vt:lpstr>A127827300T</vt:lpstr>
      <vt:lpstr>A127827300T_Data</vt:lpstr>
      <vt:lpstr>A127827300T_Latest</vt:lpstr>
      <vt:lpstr>A127827301V</vt:lpstr>
      <vt:lpstr>A127827301V_Data</vt:lpstr>
      <vt:lpstr>A127827301V_Latest</vt:lpstr>
      <vt:lpstr>A127827302W</vt:lpstr>
      <vt:lpstr>A127827302W_Data</vt:lpstr>
      <vt:lpstr>A127827302W_Latest</vt:lpstr>
      <vt:lpstr>A127827303X</vt:lpstr>
      <vt:lpstr>A127827303X_Data</vt:lpstr>
      <vt:lpstr>A127827303X_Latest</vt:lpstr>
      <vt:lpstr>A127827304A</vt:lpstr>
      <vt:lpstr>A127827304A_Data</vt:lpstr>
      <vt:lpstr>A127827304A_Latest</vt:lpstr>
      <vt:lpstr>A127827305C</vt:lpstr>
      <vt:lpstr>A127827305C_Data</vt:lpstr>
      <vt:lpstr>A127827305C_Latest</vt:lpstr>
      <vt:lpstr>A127827306F</vt:lpstr>
      <vt:lpstr>A127827306F_Data</vt:lpstr>
      <vt:lpstr>A127827306F_Latest</vt:lpstr>
      <vt:lpstr>A127827307J</vt:lpstr>
      <vt:lpstr>A127827307J_Data</vt:lpstr>
      <vt:lpstr>A127827307J_Latest</vt:lpstr>
      <vt:lpstr>A127827308K</vt:lpstr>
      <vt:lpstr>A127827308K_Data</vt:lpstr>
      <vt:lpstr>A127827308K_Latest</vt:lpstr>
      <vt:lpstr>A127827309L</vt:lpstr>
      <vt:lpstr>A127827309L_Data</vt:lpstr>
      <vt:lpstr>A127827309L_Latest</vt:lpstr>
      <vt:lpstr>A127827310W</vt:lpstr>
      <vt:lpstr>A127827310W_Data</vt:lpstr>
      <vt:lpstr>A127827310W_Latest</vt:lpstr>
      <vt:lpstr>A127827311X</vt:lpstr>
      <vt:lpstr>A127827311X_Data</vt:lpstr>
      <vt:lpstr>A127827311X_Latest</vt:lpstr>
      <vt:lpstr>A127827567C</vt:lpstr>
      <vt:lpstr>A127827567C_Data</vt:lpstr>
      <vt:lpstr>A127827567C_Latest</vt:lpstr>
      <vt:lpstr>A127827568F</vt:lpstr>
      <vt:lpstr>A127827568F_Data</vt:lpstr>
      <vt:lpstr>A127827568F_Latest</vt:lpstr>
      <vt:lpstr>A127827569J</vt:lpstr>
      <vt:lpstr>A127827569J_Data</vt:lpstr>
      <vt:lpstr>A127827569J_Latest</vt:lpstr>
      <vt:lpstr>A127827570T</vt:lpstr>
      <vt:lpstr>A127827570T_Data</vt:lpstr>
      <vt:lpstr>A127827570T_Latest</vt:lpstr>
      <vt:lpstr>A127827571V</vt:lpstr>
      <vt:lpstr>A127827571V_Data</vt:lpstr>
      <vt:lpstr>A127827571V_Latest</vt:lpstr>
      <vt:lpstr>A127827572W</vt:lpstr>
      <vt:lpstr>A127827572W_Data</vt:lpstr>
      <vt:lpstr>A127827572W_Latest</vt:lpstr>
      <vt:lpstr>A127827573X</vt:lpstr>
      <vt:lpstr>A127827573X_Data</vt:lpstr>
      <vt:lpstr>A127827573X_Latest</vt:lpstr>
      <vt:lpstr>A127827574A</vt:lpstr>
      <vt:lpstr>A127827574A_Data</vt:lpstr>
      <vt:lpstr>A127827574A_Latest</vt:lpstr>
      <vt:lpstr>A127827575C</vt:lpstr>
      <vt:lpstr>A127827575C_Data</vt:lpstr>
      <vt:lpstr>A127827575C_Latest</vt:lpstr>
      <vt:lpstr>A127827576F</vt:lpstr>
      <vt:lpstr>A127827576F_Data</vt:lpstr>
      <vt:lpstr>A127827576F_Latest</vt:lpstr>
      <vt:lpstr>A127827577J</vt:lpstr>
      <vt:lpstr>A127827577J_Data</vt:lpstr>
      <vt:lpstr>A127827577J_Latest</vt:lpstr>
      <vt:lpstr>A127827578K</vt:lpstr>
      <vt:lpstr>A127827578K_Data</vt:lpstr>
      <vt:lpstr>A127827578K_Latest</vt:lpstr>
      <vt:lpstr>A127827579L</vt:lpstr>
      <vt:lpstr>A127827579L_Data</vt:lpstr>
      <vt:lpstr>A127827579L_Latest</vt:lpstr>
      <vt:lpstr>A127827580W</vt:lpstr>
      <vt:lpstr>A127827580W_Data</vt:lpstr>
      <vt:lpstr>A127827580W_Latest</vt:lpstr>
      <vt:lpstr>A127827581X</vt:lpstr>
      <vt:lpstr>A127827581X_Data</vt:lpstr>
      <vt:lpstr>A127827581X_Latest</vt:lpstr>
      <vt:lpstr>A127827897V</vt:lpstr>
      <vt:lpstr>A127827897V_Data</vt:lpstr>
      <vt:lpstr>A127827897V_Latest</vt:lpstr>
      <vt:lpstr>A127827898W</vt:lpstr>
      <vt:lpstr>A127827898W_Data</vt:lpstr>
      <vt:lpstr>A127827898W_Latest</vt:lpstr>
      <vt:lpstr>A127827899X</vt:lpstr>
      <vt:lpstr>A127827899X_Data</vt:lpstr>
      <vt:lpstr>A127827899X_Latest</vt:lpstr>
      <vt:lpstr>A127827900W</vt:lpstr>
      <vt:lpstr>A127827900W_Data</vt:lpstr>
      <vt:lpstr>A127827900W_Latest</vt:lpstr>
      <vt:lpstr>A127827901X</vt:lpstr>
      <vt:lpstr>A127827901X_Data</vt:lpstr>
      <vt:lpstr>A127827901X_Latest</vt:lpstr>
      <vt:lpstr>A127827902A</vt:lpstr>
      <vt:lpstr>A127827902A_Data</vt:lpstr>
      <vt:lpstr>A127827902A_Latest</vt:lpstr>
      <vt:lpstr>A127827903C</vt:lpstr>
      <vt:lpstr>A127827903C_Data</vt:lpstr>
      <vt:lpstr>A127827903C_Latest</vt:lpstr>
      <vt:lpstr>A127827904F</vt:lpstr>
      <vt:lpstr>A127827904F_Data</vt:lpstr>
      <vt:lpstr>A127827904F_Latest</vt:lpstr>
      <vt:lpstr>A127827905J</vt:lpstr>
      <vt:lpstr>A127827905J_Data</vt:lpstr>
      <vt:lpstr>A127827905J_Latest</vt:lpstr>
      <vt:lpstr>A127827906K</vt:lpstr>
      <vt:lpstr>A127827906K_Data</vt:lpstr>
      <vt:lpstr>A127827906K_Latest</vt:lpstr>
      <vt:lpstr>A127827907L</vt:lpstr>
      <vt:lpstr>A127827907L_Data</vt:lpstr>
      <vt:lpstr>A127827907L_Latest</vt:lpstr>
      <vt:lpstr>A127827908R</vt:lpstr>
      <vt:lpstr>A127827908R_Data</vt:lpstr>
      <vt:lpstr>A127827908R_Latest</vt:lpstr>
      <vt:lpstr>A127827909T</vt:lpstr>
      <vt:lpstr>A127827909T_Data</vt:lpstr>
      <vt:lpstr>A127827909T_Latest</vt:lpstr>
      <vt:lpstr>A127827910A</vt:lpstr>
      <vt:lpstr>A127827910A_Data</vt:lpstr>
      <vt:lpstr>A127827910A_Latest</vt:lpstr>
      <vt:lpstr>A127827911C</vt:lpstr>
      <vt:lpstr>A127827911C_Data</vt:lpstr>
      <vt:lpstr>A127827911C_Latest</vt:lpstr>
      <vt:lpstr>A127828227A</vt:lpstr>
      <vt:lpstr>A127828227A_Data</vt:lpstr>
      <vt:lpstr>A127828227A_Latest</vt:lpstr>
      <vt:lpstr>A127828228C</vt:lpstr>
      <vt:lpstr>A127828228C_Data</vt:lpstr>
      <vt:lpstr>A127828228C_Latest</vt:lpstr>
      <vt:lpstr>A127828229F</vt:lpstr>
      <vt:lpstr>A127828229F_Data</vt:lpstr>
      <vt:lpstr>A127828229F_Latest</vt:lpstr>
      <vt:lpstr>A127828230R</vt:lpstr>
      <vt:lpstr>A127828230R_Data</vt:lpstr>
      <vt:lpstr>A127828230R_Latest</vt:lpstr>
      <vt:lpstr>A127828231T</vt:lpstr>
      <vt:lpstr>A127828231T_Data</vt:lpstr>
      <vt:lpstr>A127828231T_Latest</vt:lpstr>
      <vt:lpstr>A127828232V</vt:lpstr>
      <vt:lpstr>A127828232V_Data</vt:lpstr>
      <vt:lpstr>A127828232V_Latest</vt:lpstr>
      <vt:lpstr>A127828233W</vt:lpstr>
      <vt:lpstr>A127828233W_Data</vt:lpstr>
      <vt:lpstr>A127828233W_Latest</vt:lpstr>
      <vt:lpstr>A127828234X</vt:lpstr>
      <vt:lpstr>A127828234X_Data</vt:lpstr>
      <vt:lpstr>A127828234X_Latest</vt:lpstr>
      <vt:lpstr>A127828235A</vt:lpstr>
      <vt:lpstr>A127828235A_Data</vt:lpstr>
      <vt:lpstr>A127828235A_Latest</vt:lpstr>
      <vt:lpstr>A127828236C</vt:lpstr>
      <vt:lpstr>A127828236C_Data</vt:lpstr>
      <vt:lpstr>A127828236C_Latest</vt:lpstr>
      <vt:lpstr>A127828237F</vt:lpstr>
      <vt:lpstr>A127828237F_Data</vt:lpstr>
      <vt:lpstr>A127828237F_Latest</vt:lpstr>
      <vt:lpstr>A127828238J</vt:lpstr>
      <vt:lpstr>A127828238J_Data</vt:lpstr>
      <vt:lpstr>A127828238J_Latest</vt:lpstr>
      <vt:lpstr>A127828239K</vt:lpstr>
      <vt:lpstr>A127828239K_Data</vt:lpstr>
      <vt:lpstr>A127828239K_Latest</vt:lpstr>
      <vt:lpstr>A127828240V</vt:lpstr>
      <vt:lpstr>A127828240V_Data</vt:lpstr>
      <vt:lpstr>A127828240V_Latest</vt:lpstr>
      <vt:lpstr>A127828241W</vt:lpstr>
      <vt:lpstr>A127828241W_Data</vt:lpstr>
      <vt:lpstr>A127828241W_Latest</vt:lpstr>
      <vt:lpstr>A127828557T</vt:lpstr>
      <vt:lpstr>A127828557T_Data</vt:lpstr>
      <vt:lpstr>A127828557T_Latest</vt:lpstr>
      <vt:lpstr>A127828558V</vt:lpstr>
      <vt:lpstr>A127828558V_Data</vt:lpstr>
      <vt:lpstr>A127828558V_Latest</vt:lpstr>
      <vt:lpstr>A127828559W</vt:lpstr>
      <vt:lpstr>A127828559W_Data</vt:lpstr>
      <vt:lpstr>A127828559W_Latest</vt:lpstr>
      <vt:lpstr>A127828560F</vt:lpstr>
      <vt:lpstr>A127828560F_Data</vt:lpstr>
      <vt:lpstr>A127828560F_Latest</vt:lpstr>
      <vt:lpstr>A127828561J</vt:lpstr>
      <vt:lpstr>A127828561J_Data</vt:lpstr>
      <vt:lpstr>A127828561J_Latest</vt:lpstr>
      <vt:lpstr>A127828562K</vt:lpstr>
      <vt:lpstr>A127828562K_Data</vt:lpstr>
      <vt:lpstr>A127828562K_Latest</vt:lpstr>
      <vt:lpstr>A127828563L</vt:lpstr>
      <vt:lpstr>A127828563L_Data</vt:lpstr>
      <vt:lpstr>A127828563L_Latest</vt:lpstr>
      <vt:lpstr>A127828564R</vt:lpstr>
      <vt:lpstr>A127828564R_Data</vt:lpstr>
      <vt:lpstr>A127828564R_Latest</vt:lpstr>
      <vt:lpstr>A127828565T</vt:lpstr>
      <vt:lpstr>A127828565T_Data</vt:lpstr>
      <vt:lpstr>A127828565T_Latest</vt:lpstr>
      <vt:lpstr>A127828566V</vt:lpstr>
      <vt:lpstr>A127828566V_Data</vt:lpstr>
      <vt:lpstr>A127828566V_Latest</vt:lpstr>
      <vt:lpstr>A127828567W</vt:lpstr>
      <vt:lpstr>A127828567W_Data</vt:lpstr>
      <vt:lpstr>A127828567W_Latest</vt:lpstr>
      <vt:lpstr>A127828568X</vt:lpstr>
      <vt:lpstr>A127828568X_Data</vt:lpstr>
      <vt:lpstr>A127828568X_Latest</vt:lpstr>
      <vt:lpstr>A127828569A</vt:lpstr>
      <vt:lpstr>A127828569A_Data</vt:lpstr>
      <vt:lpstr>A127828569A_Latest</vt:lpstr>
      <vt:lpstr>A127828570K</vt:lpstr>
      <vt:lpstr>A127828570K_Data</vt:lpstr>
      <vt:lpstr>A127828570K_Latest</vt:lpstr>
      <vt:lpstr>A127828571L</vt:lpstr>
      <vt:lpstr>A127828571L_Data</vt:lpstr>
      <vt:lpstr>A127828571L_Latest</vt:lpstr>
      <vt:lpstr>A127828887J</vt:lpstr>
      <vt:lpstr>A127828887J_Data</vt:lpstr>
      <vt:lpstr>A127828887J_Latest</vt:lpstr>
      <vt:lpstr>A127828888K</vt:lpstr>
      <vt:lpstr>A127828888K_Data</vt:lpstr>
      <vt:lpstr>A127828888K_Latest</vt:lpstr>
      <vt:lpstr>A127828889L</vt:lpstr>
      <vt:lpstr>A127828889L_Data</vt:lpstr>
      <vt:lpstr>A127828889L_Latest</vt:lpstr>
      <vt:lpstr>A127828890W</vt:lpstr>
      <vt:lpstr>A127828890W_Data</vt:lpstr>
      <vt:lpstr>A127828890W_Latest</vt:lpstr>
      <vt:lpstr>A127828891X</vt:lpstr>
      <vt:lpstr>A127828891X_Data</vt:lpstr>
      <vt:lpstr>A127828891X_Latest</vt:lpstr>
      <vt:lpstr>A127828892A</vt:lpstr>
      <vt:lpstr>A127828892A_Data</vt:lpstr>
      <vt:lpstr>A127828892A_Latest</vt:lpstr>
      <vt:lpstr>A127828893C</vt:lpstr>
      <vt:lpstr>A127828893C_Data</vt:lpstr>
      <vt:lpstr>A127828893C_Latest</vt:lpstr>
      <vt:lpstr>A127828894F</vt:lpstr>
      <vt:lpstr>A127828894F_Data</vt:lpstr>
      <vt:lpstr>A127828894F_Latest</vt:lpstr>
      <vt:lpstr>A127828895J</vt:lpstr>
      <vt:lpstr>A127828895J_Data</vt:lpstr>
      <vt:lpstr>A127828895J_Latest</vt:lpstr>
      <vt:lpstr>A127828896K</vt:lpstr>
      <vt:lpstr>A127828896K_Data</vt:lpstr>
      <vt:lpstr>A127828896K_Latest</vt:lpstr>
      <vt:lpstr>A127828897L</vt:lpstr>
      <vt:lpstr>A127828897L_Data</vt:lpstr>
      <vt:lpstr>A127828897L_Latest</vt:lpstr>
      <vt:lpstr>A127828898R</vt:lpstr>
      <vt:lpstr>A127828898R_Data</vt:lpstr>
      <vt:lpstr>A127828898R_Latest</vt:lpstr>
      <vt:lpstr>A127828899T</vt:lpstr>
      <vt:lpstr>A127828899T_Data</vt:lpstr>
      <vt:lpstr>A127828899T_Latest</vt:lpstr>
      <vt:lpstr>A127828900R</vt:lpstr>
      <vt:lpstr>A127828900R_Data</vt:lpstr>
      <vt:lpstr>A127828900R_Latest</vt:lpstr>
      <vt:lpstr>A127828901T</vt:lpstr>
      <vt:lpstr>A127828901T_Data</vt:lpstr>
      <vt:lpstr>A127828901T_Latest</vt:lpstr>
      <vt:lpstr>A127829217R</vt:lpstr>
      <vt:lpstr>A127829217R_Data</vt:lpstr>
      <vt:lpstr>A127829217R_Latest</vt:lpstr>
      <vt:lpstr>A127829218T</vt:lpstr>
      <vt:lpstr>A127829218T_Data</vt:lpstr>
      <vt:lpstr>A127829218T_Latest</vt:lpstr>
      <vt:lpstr>A127829219V</vt:lpstr>
      <vt:lpstr>A127829219V_Data</vt:lpstr>
      <vt:lpstr>A127829219V_Latest</vt:lpstr>
      <vt:lpstr>A127829220C</vt:lpstr>
      <vt:lpstr>A127829220C_Data</vt:lpstr>
      <vt:lpstr>A127829220C_Latest</vt:lpstr>
      <vt:lpstr>A127829221F</vt:lpstr>
      <vt:lpstr>A127829221F_Data</vt:lpstr>
      <vt:lpstr>A127829221F_Latest</vt:lpstr>
      <vt:lpstr>A127829222J</vt:lpstr>
      <vt:lpstr>A127829222J_Data</vt:lpstr>
      <vt:lpstr>A127829222J_Latest</vt:lpstr>
      <vt:lpstr>A127829223K</vt:lpstr>
      <vt:lpstr>A127829223K_Data</vt:lpstr>
      <vt:lpstr>A127829223K_Latest</vt:lpstr>
      <vt:lpstr>A127829224L</vt:lpstr>
      <vt:lpstr>A127829224L_Data</vt:lpstr>
      <vt:lpstr>A127829224L_Latest</vt:lpstr>
      <vt:lpstr>A127829225R</vt:lpstr>
      <vt:lpstr>A127829225R_Data</vt:lpstr>
      <vt:lpstr>A127829225R_Latest</vt:lpstr>
      <vt:lpstr>A127829226T</vt:lpstr>
      <vt:lpstr>A127829226T_Data</vt:lpstr>
      <vt:lpstr>A127829226T_Latest</vt:lpstr>
      <vt:lpstr>A127829227V</vt:lpstr>
      <vt:lpstr>A127829227V_Data</vt:lpstr>
      <vt:lpstr>A127829227V_Latest</vt:lpstr>
      <vt:lpstr>A127829228W</vt:lpstr>
      <vt:lpstr>A127829228W_Data</vt:lpstr>
      <vt:lpstr>A127829228W_Latest</vt:lpstr>
      <vt:lpstr>A127829229X</vt:lpstr>
      <vt:lpstr>A127829229X_Data</vt:lpstr>
      <vt:lpstr>A127829229X_Latest</vt:lpstr>
      <vt:lpstr>A127829230J</vt:lpstr>
      <vt:lpstr>A127829230J_Data</vt:lpstr>
      <vt:lpstr>A127829230J_Latest</vt:lpstr>
      <vt:lpstr>A127829231K</vt:lpstr>
      <vt:lpstr>A127829231K_Data</vt:lpstr>
      <vt:lpstr>A127829231K_Latest</vt:lpstr>
      <vt:lpstr>A127829547F</vt:lpstr>
      <vt:lpstr>A127829547F_Data</vt:lpstr>
      <vt:lpstr>A127829547F_Latest</vt:lpstr>
      <vt:lpstr>A127829548J</vt:lpstr>
      <vt:lpstr>A127829548J_Data</vt:lpstr>
      <vt:lpstr>A127829548J_Latest</vt:lpstr>
      <vt:lpstr>A127829549K</vt:lpstr>
      <vt:lpstr>A127829549K_Data</vt:lpstr>
      <vt:lpstr>A127829549K_Latest</vt:lpstr>
      <vt:lpstr>A127829550V</vt:lpstr>
      <vt:lpstr>A127829550V_Data</vt:lpstr>
      <vt:lpstr>A127829550V_Latest</vt:lpstr>
      <vt:lpstr>A127829551W</vt:lpstr>
      <vt:lpstr>A127829551W_Data</vt:lpstr>
      <vt:lpstr>A127829551W_Latest</vt:lpstr>
      <vt:lpstr>A127829552X</vt:lpstr>
      <vt:lpstr>A127829552X_Data</vt:lpstr>
      <vt:lpstr>A127829552X_Latest</vt:lpstr>
      <vt:lpstr>A127829553A</vt:lpstr>
      <vt:lpstr>A127829553A_Data</vt:lpstr>
      <vt:lpstr>A127829553A_Latest</vt:lpstr>
      <vt:lpstr>A127829554C</vt:lpstr>
      <vt:lpstr>A127829554C_Data</vt:lpstr>
      <vt:lpstr>A127829554C_Latest</vt:lpstr>
      <vt:lpstr>A127829555F</vt:lpstr>
      <vt:lpstr>A127829555F_Data</vt:lpstr>
      <vt:lpstr>A127829555F_Latest</vt:lpstr>
      <vt:lpstr>A127829556J</vt:lpstr>
      <vt:lpstr>A127829556J_Data</vt:lpstr>
      <vt:lpstr>A127829556J_Latest</vt:lpstr>
      <vt:lpstr>A127829557K</vt:lpstr>
      <vt:lpstr>A127829557K_Data</vt:lpstr>
      <vt:lpstr>A127829557K_Latest</vt:lpstr>
      <vt:lpstr>A127829558L</vt:lpstr>
      <vt:lpstr>A127829558L_Data</vt:lpstr>
      <vt:lpstr>A127829558L_Latest</vt:lpstr>
      <vt:lpstr>A127829559R</vt:lpstr>
      <vt:lpstr>A127829559R_Data</vt:lpstr>
      <vt:lpstr>A127829559R_Latest</vt:lpstr>
      <vt:lpstr>A127829560X</vt:lpstr>
      <vt:lpstr>A127829560X_Data</vt:lpstr>
      <vt:lpstr>A127829560X_Latest</vt:lpstr>
      <vt:lpstr>A127829561A</vt:lpstr>
      <vt:lpstr>A127829561A_Data</vt:lpstr>
      <vt:lpstr>A127829561A_Latest</vt:lpstr>
      <vt:lpstr>A127829877W</vt:lpstr>
      <vt:lpstr>A127829877W_Data</vt:lpstr>
      <vt:lpstr>A127829877W_Latest</vt:lpstr>
      <vt:lpstr>A127829878X</vt:lpstr>
      <vt:lpstr>A127829878X_Data</vt:lpstr>
      <vt:lpstr>A127829878X_Latest</vt:lpstr>
      <vt:lpstr>A127829879A</vt:lpstr>
      <vt:lpstr>A127829879A_Data</vt:lpstr>
      <vt:lpstr>A127829879A_Latest</vt:lpstr>
      <vt:lpstr>A127829880K</vt:lpstr>
      <vt:lpstr>A127829880K_Data</vt:lpstr>
      <vt:lpstr>A127829880K_Latest</vt:lpstr>
      <vt:lpstr>A127829881L</vt:lpstr>
      <vt:lpstr>A127829881L_Data</vt:lpstr>
      <vt:lpstr>A127829881L_Latest</vt:lpstr>
      <vt:lpstr>A127829882R</vt:lpstr>
      <vt:lpstr>A127829882R_Data</vt:lpstr>
      <vt:lpstr>A127829882R_Latest</vt:lpstr>
      <vt:lpstr>A127829883T</vt:lpstr>
      <vt:lpstr>A127829883T_Data</vt:lpstr>
      <vt:lpstr>A127829883T_Latest</vt:lpstr>
      <vt:lpstr>A127829884V</vt:lpstr>
      <vt:lpstr>A127829884V_Data</vt:lpstr>
      <vt:lpstr>A127829884V_Latest</vt:lpstr>
      <vt:lpstr>A127829885W</vt:lpstr>
      <vt:lpstr>A127829885W_Data</vt:lpstr>
      <vt:lpstr>A127829885W_Latest</vt:lpstr>
      <vt:lpstr>A127829886X</vt:lpstr>
      <vt:lpstr>A127829886X_Data</vt:lpstr>
      <vt:lpstr>A127829886X_Latest</vt:lpstr>
      <vt:lpstr>A127829887A</vt:lpstr>
      <vt:lpstr>A127829887A_Data</vt:lpstr>
      <vt:lpstr>A127829887A_Latest</vt:lpstr>
      <vt:lpstr>A127829888C</vt:lpstr>
      <vt:lpstr>A127829888C_Data</vt:lpstr>
      <vt:lpstr>A127829888C_Latest</vt:lpstr>
      <vt:lpstr>A127829889F</vt:lpstr>
      <vt:lpstr>A127829889F_Data</vt:lpstr>
      <vt:lpstr>A127829889F_Latest</vt:lpstr>
      <vt:lpstr>A127829890R</vt:lpstr>
      <vt:lpstr>A127829890R_Data</vt:lpstr>
      <vt:lpstr>A127829890R_Latest</vt:lpstr>
      <vt:lpstr>A127829891T</vt:lpstr>
      <vt:lpstr>A127829891T_Data</vt:lpstr>
      <vt:lpstr>A127829891T_Latest</vt:lpstr>
      <vt:lpstr>A127829967A</vt:lpstr>
      <vt:lpstr>A127829967A_Data</vt:lpstr>
      <vt:lpstr>A127829967A_Latest</vt:lpstr>
      <vt:lpstr>A127829968C</vt:lpstr>
      <vt:lpstr>A127829968C_Data</vt:lpstr>
      <vt:lpstr>A127829968C_Latest</vt:lpstr>
      <vt:lpstr>A127829969F</vt:lpstr>
      <vt:lpstr>A127829969F_Data</vt:lpstr>
      <vt:lpstr>A127829969F_Latest</vt:lpstr>
      <vt:lpstr>A127829970R</vt:lpstr>
      <vt:lpstr>A127829970R_Data</vt:lpstr>
      <vt:lpstr>A127829970R_Latest</vt:lpstr>
      <vt:lpstr>A127829971T</vt:lpstr>
      <vt:lpstr>A127829971T_Data</vt:lpstr>
      <vt:lpstr>A127829971T_Latest</vt:lpstr>
      <vt:lpstr>A127829972V</vt:lpstr>
      <vt:lpstr>A127829972V_Data</vt:lpstr>
      <vt:lpstr>A127829972V_Latest</vt:lpstr>
      <vt:lpstr>A127829973W</vt:lpstr>
      <vt:lpstr>A127829973W_Data</vt:lpstr>
      <vt:lpstr>A127829973W_Latest</vt:lpstr>
      <vt:lpstr>A127829974X</vt:lpstr>
      <vt:lpstr>A127829974X_Data</vt:lpstr>
      <vt:lpstr>A127829974X_Latest</vt:lpstr>
      <vt:lpstr>A127829975A</vt:lpstr>
      <vt:lpstr>A127829975A_Data</vt:lpstr>
      <vt:lpstr>A127829975A_Latest</vt:lpstr>
      <vt:lpstr>A127829976C</vt:lpstr>
      <vt:lpstr>A127829976C_Data</vt:lpstr>
      <vt:lpstr>A127829976C_Latest</vt:lpstr>
      <vt:lpstr>A127829977F</vt:lpstr>
      <vt:lpstr>A127829977F_Data</vt:lpstr>
      <vt:lpstr>A127829977F_Latest</vt:lpstr>
      <vt:lpstr>A127829978J</vt:lpstr>
      <vt:lpstr>A127829978J_Data</vt:lpstr>
      <vt:lpstr>A127829978J_Latest</vt:lpstr>
      <vt:lpstr>A127829979K</vt:lpstr>
      <vt:lpstr>A127829979K_Data</vt:lpstr>
      <vt:lpstr>A127829979K_Latest</vt:lpstr>
      <vt:lpstr>A127829980V</vt:lpstr>
      <vt:lpstr>A127829980V_Data</vt:lpstr>
      <vt:lpstr>A127829980V_Latest</vt:lpstr>
      <vt:lpstr>A127829981W</vt:lpstr>
      <vt:lpstr>A127829981W_Data</vt:lpstr>
      <vt:lpstr>A127829981W_Latest</vt:lpstr>
      <vt:lpstr>A127829997R</vt:lpstr>
      <vt:lpstr>A127829997R_Data</vt:lpstr>
      <vt:lpstr>A127829997R_Latest</vt:lpstr>
      <vt:lpstr>A127829998T</vt:lpstr>
      <vt:lpstr>A127829998T_Data</vt:lpstr>
      <vt:lpstr>A127829998T_Latest</vt:lpstr>
      <vt:lpstr>A127829999V</vt:lpstr>
      <vt:lpstr>A127829999V_Data</vt:lpstr>
      <vt:lpstr>A127829999V_Latest</vt:lpstr>
      <vt:lpstr>A127830000X</vt:lpstr>
      <vt:lpstr>A127830000X_Data</vt:lpstr>
      <vt:lpstr>A127830000X_Latest</vt:lpstr>
      <vt:lpstr>A127830001A</vt:lpstr>
      <vt:lpstr>A127830001A_Data</vt:lpstr>
      <vt:lpstr>A127830001A_Latest</vt:lpstr>
      <vt:lpstr>A127830002C</vt:lpstr>
      <vt:lpstr>A127830002C_Data</vt:lpstr>
      <vt:lpstr>A127830002C_Latest</vt:lpstr>
      <vt:lpstr>A127830003F</vt:lpstr>
      <vt:lpstr>A127830003F_Data</vt:lpstr>
      <vt:lpstr>A127830003F_Latest</vt:lpstr>
      <vt:lpstr>A127830004J</vt:lpstr>
      <vt:lpstr>A127830004J_Data</vt:lpstr>
      <vt:lpstr>A127830004J_Latest</vt:lpstr>
      <vt:lpstr>A127830005K</vt:lpstr>
      <vt:lpstr>A127830005K_Data</vt:lpstr>
      <vt:lpstr>A127830005K_Latest</vt:lpstr>
      <vt:lpstr>A127830006L</vt:lpstr>
      <vt:lpstr>A127830006L_Data</vt:lpstr>
      <vt:lpstr>A127830006L_Latest</vt:lpstr>
      <vt:lpstr>A127830007R</vt:lpstr>
      <vt:lpstr>A127830007R_Data</vt:lpstr>
      <vt:lpstr>A127830007R_Latest</vt:lpstr>
      <vt:lpstr>A127830008T</vt:lpstr>
      <vt:lpstr>A127830008T_Data</vt:lpstr>
      <vt:lpstr>A127830008T_Latest</vt:lpstr>
      <vt:lpstr>A127830009V</vt:lpstr>
      <vt:lpstr>A127830009V_Data</vt:lpstr>
      <vt:lpstr>A127830009V_Latest</vt:lpstr>
      <vt:lpstr>A127830010C</vt:lpstr>
      <vt:lpstr>A127830010C_Data</vt:lpstr>
      <vt:lpstr>A127830010C_Latest</vt:lpstr>
      <vt:lpstr>A127830011F</vt:lpstr>
      <vt:lpstr>A127830011F_Data</vt:lpstr>
      <vt:lpstr>A127830011F_Latest</vt:lpstr>
      <vt:lpstr>A127830027X</vt:lpstr>
      <vt:lpstr>A127830027X_Data</vt:lpstr>
      <vt:lpstr>A127830027X_Latest</vt:lpstr>
      <vt:lpstr>A127830028A</vt:lpstr>
      <vt:lpstr>A127830028A_Data</vt:lpstr>
      <vt:lpstr>A127830028A_Latest</vt:lpstr>
      <vt:lpstr>A127830029C</vt:lpstr>
      <vt:lpstr>A127830029C_Data</vt:lpstr>
      <vt:lpstr>A127830029C_Latest</vt:lpstr>
      <vt:lpstr>A127830030L</vt:lpstr>
      <vt:lpstr>A127830030L_Data</vt:lpstr>
      <vt:lpstr>A127830030L_Latest</vt:lpstr>
      <vt:lpstr>A127830031R</vt:lpstr>
      <vt:lpstr>A127830031R_Data</vt:lpstr>
      <vt:lpstr>A127830031R_Latest</vt:lpstr>
      <vt:lpstr>A127830032T</vt:lpstr>
      <vt:lpstr>A127830032T_Data</vt:lpstr>
      <vt:lpstr>A127830032T_Latest</vt:lpstr>
      <vt:lpstr>A127830033V</vt:lpstr>
      <vt:lpstr>A127830033V_Data</vt:lpstr>
      <vt:lpstr>A127830033V_Latest</vt:lpstr>
      <vt:lpstr>A127830034W</vt:lpstr>
      <vt:lpstr>A127830034W_Data</vt:lpstr>
      <vt:lpstr>A127830034W_Latest</vt:lpstr>
      <vt:lpstr>A127830035X</vt:lpstr>
      <vt:lpstr>A127830035X_Data</vt:lpstr>
      <vt:lpstr>A127830035X_Latest</vt:lpstr>
      <vt:lpstr>A127830036A</vt:lpstr>
      <vt:lpstr>A127830036A_Data</vt:lpstr>
      <vt:lpstr>A127830036A_Latest</vt:lpstr>
      <vt:lpstr>A127830037C</vt:lpstr>
      <vt:lpstr>A127830037C_Data</vt:lpstr>
      <vt:lpstr>A127830037C_Latest</vt:lpstr>
      <vt:lpstr>A127830038F</vt:lpstr>
      <vt:lpstr>A127830038F_Data</vt:lpstr>
      <vt:lpstr>A127830038F_Latest</vt:lpstr>
      <vt:lpstr>A127830039J</vt:lpstr>
      <vt:lpstr>A127830039J_Data</vt:lpstr>
      <vt:lpstr>A127830039J_Latest</vt:lpstr>
      <vt:lpstr>A127830040T</vt:lpstr>
      <vt:lpstr>A127830040T_Data</vt:lpstr>
      <vt:lpstr>A127830040T_Latest</vt:lpstr>
      <vt:lpstr>A127830041V</vt:lpstr>
      <vt:lpstr>A127830041V_Data</vt:lpstr>
      <vt:lpstr>A127830041V_Latest</vt:lpstr>
      <vt:lpstr>A127830057L</vt:lpstr>
      <vt:lpstr>A127830057L_Data</vt:lpstr>
      <vt:lpstr>A127830057L_Latest</vt:lpstr>
      <vt:lpstr>A127830058R</vt:lpstr>
      <vt:lpstr>A127830058R_Data</vt:lpstr>
      <vt:lpstr>A127830058R_Latest</vt:lpstr>
      <vt:lpstr>A127830059T</vt:lpstr>
      <vt:lpstr>A127830059T_Data</vt:lpstr>
      <vt:lpstr>A127830059T_Latest</vt:lpstr>
      <vt:lpstr>A127830060A</vt:lpstr>
      <vt:lpstr>A127830060A_Data</vt:lpstr>
      <vt:lpstr>A127830060A_Latest</vt:lpstr>
      <vt:lpstr>A127830061C</vt:lpstr>
      <vt:lpstr>A127830061C_Data</vt:lpstr>
      <vt:lpstr>A127830061C_Latest</vt:lpstr>
      <vt:lpstr>A127830062F</vt:lpstr>
      <vt:lpstr>A127830062F_Data</vt:lpstr>
      <vt:lpstr>A127830062F_Latest</vt:lpstr>
      <vt:lpstr>A127830063J</vt:lpstr>
      <vt:lpstr>A127830063J_Data</vt:lpstr>
      <vt:lpstr>A127830063J_Latest</vt:lpstr>
      <vt:lpstr>A127830064K</vt:lpstr>
      <vt:lpstr>A127830064K_Data</vt:lpstr>
      <vt:lpstr>A127830064K_Latest</vt:lpstr>
      <vt:lpstr>A127830065L</vt:lpstr>
      <vt:lpstr>A127830065L_Data</vt:lpstr>
      <vt:lpstr>A127830065L_Latest</vt:lpstr>
      <vt:lpstr>A127830066R</vt:lpstr>
      <vt:lpstr>A127830066R_Data</vt:lpstr>
      <vt:lpstr>A127830066R_Latest</vt:lpstr>
      <vt:lpstr>A127830067T</vt:lpstr>
      <vt:lpstr>A127830067T_Data</vt:lpstr>
      <vt:lpstr>A127830067T_Latest</vt:lpstr>
      <vt:lpstr>A127830068V</vt:lpstr>
      <vt:lpstr>A127830068V_Data</vt:lpstr>
      <vt:lpstr>A127830068V_Latest</vt:lpstr>
      <vt:lpstr>A127830069W</vt:lpstr>
      <vt:lpstr>A127830069W_Data</vt:lpstr>
      <vt:lpstr>A127830069W_Latest</vt:lpstr>
      <vt:lpstr>A127830070F</vt:lpstr>
      <vt:lpstr>A127830070F_Data</vt:lpstr>
      <vt:lpstr>A127830070F_Latest</vt:lpstr>
      <vt:lpstr>A127830071J</vt:lpstr>
      <vt:lpstr>A127830071J_Data</vt:lpstr>
      <vt:lpstr>A127830071J_Latest</vt:lpstr>
      <vt:lpstr>A127830087A</vt:lpstr>
      <vt:lpstr>A127830087A_Data</vt:lpstr>
      <vt:lpstr>A127830087A_Latest</vt:lpstr>
      <vt:lpstr>A127830088C</vt:lpstr>
      <vt:lpstr>A127830088C_Data</vt:lpstr>
      <vt:lpstr>A127830088C_Latest</vt:lpstr>
      <vt:lpstr>A127830089F</vt:lpstr>
      <vt:lpstr>A127830089F_Data</vt:lpstr>
      <vt:lpstr>A127830089F_Latest</vt:lpstr>
      <vt:lpstr>A127830090R</vt:lpstr>
      <vt:lpstr>A127830090R_Data</vt:lpstr>
      <vt:lpstr>A127830090R_Latest</vt:lpstr>
      <vt:lpstr>A127830091T</vt:lpstr>
      <vt:lpstr>A127830091T_Data</vt:lpstr>
      <vt:lpstr>A127830091T_Latest</vt:lpstr>
      <vt:lpstr>A127830092V</vt:lpstr>
      <vt:lpstr>A127830092V_Data</vt:lpstr>
      <vt:lpstr>A127830092V_Latest</vt:lpstr>
      <vt:lpstr>A127830093W</vt:lpstr>
      <vt:lpstr>A127830093W_Data</vt:lpstr>
      <vt:lpstr>A127830093W_Latest</vt:lpstr>
      <vt:lpstr>A127830094X</vt:lpstr>
      <vt:lpstr>A127830094X_Data</vt:lpstr>
      <vt:lpstr>A127830094X_Latest</vt:lpstr>
      <vt:lpstr>A127830095A</vt:lpstr>
      <vt:lpstr>A127830095A_Data</vt:lpstr>
      <vt:lpstr>A127830095A_Latest</vt:lpstr>
      <vt:lpstr>A127830096C</vt:lpstr>
      <vt:lpstr>A127830096C_Data</vt:lpstr>
      <vt:lpstr>A127830096C_Latest</vt:lpstr>
      <vt:lpstr>A127830097F</vt:lpstr>
      <vt:lpstr>A127830097F_Data</vt:lpstr>
      <vt:lpstr>A127830097F_Latest</vt:lpstr>
      <vt:lpstr>A127830098J</vt:lpstr>
      <vt:lpstr>A127830098J_Data</vt:lpstr>
      <vt:lpstr>A127830098J_Latest</vt:lpstr>
      <vt:lpstr>A127830099K</vt:lpstr>
      <vt:lpstr>A127830099K_Data</vt:lpstr>
      <vt:lpstr>A127830099K_Latest</vt:lpstr>
      <vt:lpstr>A127830100J</vt:lpstr>
      <vt:lpstr>A127830100J_Data</vt:lpstr>
      <vt:lpstr>A127830100J_Latest</vt:lpstr>
      <vt:lpstr>A127830101K</vt:lpstr>
      <vt:lpstr>A127830101K_Data</vt:lpstr>
      <vt:lpstr>A127830101K_Latest</vt:lpstr>
      <vt:lpstr>A127830117C</vt:lpstr>
      <vt:lpstr>A127830117C_Data</vt:lpstr>
      <vt:lpstr>A127830117C_Latest</vt:lpstr>
      <vt:lpstr>A127830118F</vt:lpstr>
      <vt:lpstr>A127830118F_Data</vt:lpstr>
      <vt:lpstr>A127830118F_Latest</vt:lpstr>
      <vt:lpstr>A127830119J</vt:lpstr>
      <vt:lpstr>A127830119J_Data</vt:lpstr>
      <vt:lpstr>A127830119J_Latest</vt:lpstr>
      <vt:lpstr>A127830120T</vt:lpstr>
      <vt:lpstr>A127830120T_Data</vt:lpstr>
      <vt:lpstr>A127830120T_Latest</vt:lpstr>
      <vt:lpstr>A127830121V</vt:lpstr>
      <vt:lpstr>A127830121V_Data</vt:lpstr>
      <vt:lpstr>A127830121V_Latest</vt:lpstr>
      <vt:lpstr>A127830122W</vt:lpstr>
      <vt:lpstr>A127830122W_Data</vt:lpstr>
      <vt:lpstr>A127830122W_Latest</vt:lpstr>
      <vt:lpstr>A127830123X</vt:lpstr>
      <vt:lpstr>A127830123X_Data</vt:lpstr>
      <vt:lpstr>A127830123X_Latest</vt:lpstr>
      <vt:lpstr>A127830124A</vt:lpstr>
      <vt:lpstr>A127830124A_Data</vt:lpstr>
      <vt:lpstr>A127830124A_Latest</vt:lpstr>
      <vt:lpstr>A127830125C</vt:lpstr>
      <vt:lpstr>A127830125C_Data</vt:lpstr>
      <vt:lpstr>A127830125C_Latest</vt:lpstr>
      <vt:lpstr>A127830126F</vt:lpstr>
      <vt:lpstr>A127830126F_Data</vt:lpstr>
      <vt:lpstr>A127830126F_Latest</vt:lpstr>
      <vt:lpstr>A127830127J</vt:lpstr>
      <vt:lpstr>A127830127J_Data</vt:lpstr>
      <vt:lpstr>A127830127J_Latest</vt:lpstr>
      <vt:lpstr>A127830128K</vt:lpstr>
      <vt:lpstr>A127830128K_Data</vt:lpstr>
      <vt:lpstr>A127830128K_Latest</vt:lpstr>
      <vt:lpstr>A127830129L</vt:lpstr>
      <vt:lpstr>A127830129L_Data</vt:lpstr>
      <vt:lpstr>A127830129L_Latest</vt:lpstr>
      <vt:lpstr>A127830130W</vt:lpstr>
      <vt:lpstr>A127830130W_Data</vt:lpstr>
      <vt:lpstr>A127830130W_Latest</vt:lpstr>
      <vt:lpstr>A127830131X</vt:lpstr>
      <vt:lpstr>A127830131X_Data</vt:lpstr>
      <vt:lpstr>A127830131X_Latest</vt:lpstr>
      <vt:lpstr>A127830147T</vt:lpstr>
      <vt:lpstr>A127830147T_Data</vt:lpstr>
      <vt:lpstr>A127830147T_Latest</vt:lpstr>
      <vt:lpstr>A127830148V</vt:lpstr>
      <vt:lpstr>A127830148V_Data</vt:lpstr>
      <vt:lpstr>A127830148V_Latest</vt:lpstr>
      <vt:lpstr>A127830149W</vt:lpstr>
      <vt:lpstr>A127830149W_Data</vt:lpstr>
      <vt:lpstr>A127830149W_Latest</vt:lpstr>
      <vt:lpstr>A127830150F</vt:lpstr>
      <vt:lpstr>A127830150F_Data</vt:lpstr>
      <vt:lpstr>A127830150F_Latest</vt:lpstr>
      <vt:lpstr>A127830151J</vt:lpstr>
      <vt:lpstr>A127830151J_Data</vt:lpstr>
      <vt:lpstr>A127830151J_Latest</vt:lpstr>
      <vt:lpstr>A127830152K</vt:lpstr>
      <vt:lpstr>A127830152K_Data</vt:lpstr>
      <vt:lpstr>A127830152K_Latest</vt:lpstr>
      <vt:lpstr>A127830153L</vt:lpstr>
      <vt:lpstr>A127830153L_Data</vt:lpstr>
      <vt:lpstr>A127830153L_Latest</vt:lpstr>
      <vt:lpstr>A127830154R</vt:lpstr>
      <vt:lpstr>A127830154R_Data</vt:lpstr>
      <vt:lpstr>A127830154R_Latest</vt:lpstr>
      <vt:lpstr>A127830155T</vt:lpstr>
      <vt:lpstr>A127830155T_Data</vt:lpstr>
      <vt:lpstr>A127830155T_Latest</vt:lpstr>
      <vt:lpstr>A127830156V</vt:lpstr>
      <vt:lpstr>A127830156V_Data</vt:lpstr>
      <vt:lpstr>A127830156V_Latest</vt:lpstr>
      <vt:lpstr>A127830157W</vt:lpstr>
      <vt:lpstr>A127830157W_Data</vt:lpstr>
      <vt:lpstr>A127830157W_Latest</vt:lpstr>
      <vt:lpstr>A127830158X</vt:lpstr>
      <vt:lpstr>A127830158X_Data</vt:lpstr>
      <vt:lpstr>A127830158X_Latest</vt:lpstr>
      <vt:lpstr>A127830159A</vt:lpstr>
      <vt:lpstr>A127830159A_Data</vt:lpstr>
      <vt:lpstr>A127830159A_Latest</vt:lpstr>
      <vt:lpstr>A127830160K</vt:lpstr>
      <vt:lpstr>A127830160K_Data</vt:lpstr>
      <vt:lpstr>A127830160K_Latest</vt:lpstr>
      <vt:lpstr>A127830161L</vt:lpstr>
      <vt:lpstr>A127830161L_Data</vt:lpstr>
      <vt:lpstr>A127830161L_Latest</vt:lpstr>
      <vt:lpstr>A127830177F</vt:lpstr>
      <vt:lpstr>A127830177F_Data</vt:lpstr>
      <vt:lpstr>A127830177F_Latest</vt:lpstr>
      <vt:lpstr>A127830178J</vt:lpstr>
      <vt:lpstr>A127830178J_Data</vt:lpstr>
      <vt:lpstr>A127830178J_Latest</vt:lpstr>
      <vt:lpstr>A127830179K</vt:lpstr>
      <vt:lpstr>A127830179K_Data</vt:lpstr>
      <vt:lpstr>A127830179K_Latest</vt:lpstr>
      <vt:lpstr>A127830180V</vt:lpstr>
      <vt:lpstr>A127830180V_Data</vt:lpstr>
      <vt:lpstr>A127830180V_Latest</vt:lpstr>
      <vt:lpstr>A127830181W</vt:lpstr>
      <vt:lpstr>A127830181W_Data</vt:lpstr>
      <vt:lpstr>A127830181W_Latest</vt:lpstr>
      <vt:lpstr>A127830182X</vt:lpstr>
      <vt:lpstr>A127830182X_Data</vt:lpstr>
      <vt:lpstr>A127830182X_Latest</vt:lpstr>
      <vt:lpstr>A127830183A</vt:lpstr>
      <vt:lpstr>A127830183A_Data</vt:lpstr>
      <vt:lpstr>A127830183A_Latest</vt:lpstr>
      <vt:lpstr>A127830184C</vt:lpstr>
      <vt:lpstr>A127830184C_Data</vt:lpstr>
      <vt:lpstr>A127830184C_Latest</vt:lpstr>
      <vt:lpstr>A127830185F</vt:lpstr>
      <vt:lpstr>A127830185F_Data</vt:lpstr>
      <vt:lpstr>A127830185F_Latest</vt:lpstr>
      <vt:lpstr>A127830186J</vt:lpstr>
      <vt:lpstr>A127830186J_Data</vt:lpstr>
      <vt:lpstr>A127830186J_Latest</vt:lpstr>
      <vt:lpstr>A127830187K</vt:lpstr>
      <vt:lpstr>A127830187K_Data</vt:lpstr>
      <vt:lpstr>A127830187K_Latest</vt:lpstr>
      <vt:lpstr>A127830188L</vt:lpstr>
      <vt:lpstr>A127830188L_Data</vt:lpstr>
      <vt:lpstr>A127830188L_Latest</vt:lpstr>
      <vt:lpstr>A127830189R</vt:lpstr>
      <vt:lpstr>A127830189R_Data</vt:lpstr>
      <vt:lpstr>A127830189R_Latest</vt:lpstr>
      <vt:lpstr>A127830190X</vt:lpstr>
      <vt:lpstr>A127830190X_Data</vt:lpstr>
      <vt:lpstr>A127830190X_Latest</vt:lpstr>
      <vt:lpstr>A127830191A</vt:lpstr>
      <vt:lpstr>A127830191A_Data</vt:lpstr>
      <vt:lpstr>A127830191A_Latest</vt:lpstr>
      <vt:lpstr>A127830207J</vt:lpstr>
      <vt:lpstr>A127830207J_Data</vt:lpstr>
      <vt:lpstr>A127830207J_Latest</vt:lpstr>
      <vt:lpstr>A127830208K</vt:lpstr>
      <vt:lpstr>A127830208K_Data</vt:lpstr>
      <vt:lpstr>A127830208K_Latest</vt:lpstr>
      <vt:lpstr>A127830209L</vt:lpstr>
      <vt:lpstr>A127830209L_Data</vt:lpstr>
      <vt:lpstr>A127830209L_Latest</vt:lpstr>
      <vt:lpstr>A127830210W</vt:lpstr>
      <vt:lpstr>A127830210W_Data</vt:lpstr>
      <vt:lpstr>A127830210W_Latest</vt:lpstr>
      <vt:lpstr>A127830211X</vt:lpstr>
      <vt:lpstr>A127830211X_Data</vt:lpstr>
      <vt:lpstr>A127830211X_Latest</vt:lpstr>
      <vt:lpstr>A127830212A</vt:lpstr>
      <vt:lpstr>A127830212A_Data</vt:lpstr>
      <vt:lpstr>A127830212A_Latest</vt:lpstr>
      <vt:lpstr>A127830213C</vt:lpstr>
      <vt:lpstr>A127830213C_Data</vt:lpstr>
      <vt:lpstr>A127830213C_Latest</vt:lpstr>
      <vt:lpstr>A127830214F</vt:lpstr>
      <vt:lpstr>A127830214F_Data</vt:lpstr>
      <vt:lpstr>A127830214F_Latest</vt:lpstr>
      <vt:lpstr>A127830215J</vt:lpstr>
      <vt:lpstr>A127830215J_Data</vt:lpstr>
      <vt:lpstr>A127830215J_Latest</vt:lpstr>
      <vt:lpstr>A127830216K</vt:lpstr>
      <vt:lpstr>A127830216K_Data</vt:lpstr>
      <vt:lpstr>A127830216K_Latest</vt:lpstr>
      <vt:lpstr>A127830217L</vt:lpstr>
      <vt:lpstr>A127830217L_Data</vt:lpstr>
      <vt:lpstr>A127830217L_Latest</vt:lpstr>
      <vt:lpstr>A127830218R</vt:lpstr>
      <vt:lpstr>A127830218R_Data</vt:lpstr>
      <vt:lpstr>A127830218R_Latest</vt:lpstr>
      <vt:lpstr>A127830219T</vt:lpstr>
      <vt:lpstr>A127830219T_Data</vt:lpstr>
      <vt:lpstr>A127830219T_Latest</vt:lpstr>
      <vt:lpstr>A127830220A</vt:lpstr>
      <vt:lpstr>A127830220A_Data</vt:lpstr>
      <vt:lpstr>A127830220A_Latest</vt:lpstr>
      <vt:lpstr>A127830221C</vt:lpstr>
      <vt:lpstr>A127830221C_Data</vt:lpstr>
      <vt:lpstr>A127830221C_Latest</vt:lpstr>
      <vt:lpstr>A127830237W</vt:lpstr>
      <vt:lpstr>A127830237W_Data</vt:lpstr>
      <vt:lpstr>A127830237W_Latest</vt:lpstr>
      <vt:lpstr>A127830238X</vt:lpstr>
      <vt:lpstr>A127830238X_Data</vt:lpstr>
      <vt:lpstr>A127830238X_Latest</vt:lpstr>
      <vt:lpstr>A127830239A</vt:lpstr>
      <vt:lpstr>A127830239A_Data</vt:lpstr>
      <vt:lpstr>A127830239A_Latest</vt:lpstr>
      <vt:lpstr>A127830240K</vt:lpstr>
      <vt:lpstr>A127830240K_Data</vt:lpstr>
      <vt:lpstr>A127830240K_Latest</vt:lpstr>
      <vt:lpstr>A127830241L</vt:lpstr>
      <vt:lpstr>A127830241L_Data</vt:lpstr>
      <vt:lpstr>A127830241L_Latest</vt:lpstr>
      <vt:lpstr>A127830242R</vt:lpstr>
      <vt:lpstr>A127830242R_Data</vt:lpstr>
      <vt:lpstr>A127830242R_Latest</vt:lpstr>
      <vt:lpstr>A127830243T</vt:lpstr>
      <vt:lpstr>A127830243T_Data</vt:lpstr>
      <vt:lpstr>A127830243T_Latest</vt:lpstr>
      <vt:lpstr>A127830244V</vt:lpstr>
      <vt:lpstr>A127830244V_Data</vt:lpstr>
      <vt:lpstr>A127830244V_Latest</vt:lpstr>
      <vt:lpstr>A127830245W</vt:lpstr>
      <vt:lpstr>A127830245W_Data</vt:lpstr>
      <vt:lpstr>A127830245W_Latest</vt:lpstr>
      <vt:lpstr>A127830246X</vt:lpstr>
      <vt:lpstr>A127830246X_Data</vt:lpstr>
      <vt:lpstr>A127830246X_Latest</vt:lpstr>
      <vt:lpstr>A127830247A</vt:lpstr>
      <vt:lpstr>A127830247A_Data</vt:lpstr>
      <vt:lpstr>A127830247A_Latest</vt:lpstr>
      <vt:lpstr>A127830248C</vt:lpstr>
      <vt:lpstr>A127830248C_Data</vt:lpstr>
      <vt:lpstr>A127830248C_Latest</vt:lpstr>
      <vt:lpstr>A127830249F</vt:lpstr>
      <vt:lpstr>A127830249F_Data</vt:lpstr>
      <vt:lpstr>A127830249F_Latest</vt:lpstr>
      <vt:lpstr>A127830250R</vt:lpstr>
      <vt:lpstr>A127830250R_Data</vt:lpstr>
      <vt:lpstr>A127830250R_Latest</vt:lpstr>
      <vt:lpstr>A127830251T</vt:lpstr>
      <vt:lpstr>A127830251T_Data</vt:lpstr>
      <vt:lpstr>A127830251T_Latest</vt:lpstr>
      <vt:lpstr>A127830267K</vt:lpstr>
      <vt:lpstr>A127830267K_Data</vt:lpstr>
      <vt:lpstr>A127830267K_Latest</vt:lpstr>
      <vt:lpstr>A127830268L</vt:lpstr>
      <vt:lpstr>A127830268L_Data</vt:lpstr>
      <vt:lpstr>A127830268L_Latest</vt:lpstr>
      <vt:lpstr>A127830269R</vt:lpstr>
      <vt:lpstr>A127830269R_Data</vt:lpstr>
      <vt:lpstr>A127830269R_Latest</vt:lpstr>
      <vt:lpstr>A127830270X</vt:lpstr>
      <vt:lpstr>A127830270X_Data</vt:lpstr>
      <vt:lpstr>A127830270X_Latest</vt:lpstr>
      <vt:lpstr>A127830271A</vt:lpstr>
      <vt:lpstr>A127830271A_Data</vt:lpstr>
      <vt:lpstr>A127830271A_Latest</vt:lpstr>
      <vt:lpstr>A127830272C</vt:lpstr>
      <vt:lpstr>A127830272C_Data</vt:lpstr>
      <vt:lpstr>A127830272C_Latest</vt:lpstr>
      <vt:lpstr>A127830273F</vt:lpstr>
      <vt:lpstr>A127830273F_Data</vt:lpstr>
      <vt:lpstr>A127830273F_Latest</vt:lpstr>
      <vt:lpstr>A127830274J</vt:lpstr>
      <vt:lpstr>A127830274J_Data</vt:lpstr>
      <vt:lpstr>A127830274J_Latest</vt:lpstr>
      <vt:lpstr>A127830275K</vt:lpstr>
      <vt:lpstr>A127830275K_Data</vt:lpstr>
      <vt:lpstr>A127830275K_Latest</vt:lpstr>
      <vt:lpstr>A127830276L</vt:lpstr>
      <vt:lpstr>A127830276L_Data</vt:lpstr>
      <vt:lpstr>A127830276L_Latest</vt:lpstr>
      <vt:lpstr>A127830277R</vt:lpstr>
      <vt:lpstr>A127830277R_Data</vt:lpstr>
      <vt:lpstr>A127830277R_Latest</vt:lpstr>
      <vt:lpstr>A127830278T</vt:lpstr>
      <vt:lpstr>A127830278T_Data</vt:lpstr>
      <vt:lpstr>A127830278T_Latest</vt:lpstr>
      <vt:lpstr>A127830279V</vt:lpstr>
      <vt:lpstr>A127830279V_Data</vt:lpstr>
      <vt:lpstr>A127830279V_Latest</vt:lpstr>
      <vt:lpstr>A127830280C</vt:lpstr>
      <vt:lpstr>A127830280C_Data</vt:lpstr>
      <vt:lpstr>A127830280C_Latest</vt:lpstr>
      <vt:lpstr>A127830281F</vt:lpstr>
      <vt:lpstr>A127830281F_Data</vt:lpstr>
      <vt:lpstr>A127830281F_Latest</vt:lpstr>
      <vt:lpstr>A127830537X</vt:lpstr>
      <vt:lpstr>A127830537X_Data</vt:lpstr>
      <vt:lpstr>A127830537X_Latest</vt:lpstr>
      <vt:lpstr>A127830538A</vt:lpstr>
      <vt:lpstr>A127830538A_Data</vt:lpstr>
      <vt:lpstr>A127830538A_Latest</vt:lpstr>
      <vt:lpstr>A127830539C</vt:lpstr>
      <vt:lpstr>A127830539C_Data</vt:lpstr>
      <vt:lpstr>A127830539C_Latest</vt:lpstr>
      <vt:lpstr>A127830540L</vt:lpstr>
      <vt:lpstr>A127830540L_Data</vt:lpstr>
      <vt:lpstr>A127830540L_Latest</vt:lpstr>
      <vt:lpstr>A127830541R</vt:lpstr>
      <vt:lpstr>A127830541R_Data</vt:lpstr>
      <vt:lpstr>A127830541R_Latest</vt:lpstr>
      <vt:lpstr>A127830542T</vt:lpstr>
      <vt:lpstr>A127830542T_Data</vt:lpstr>
      <vt:lpstr>A127830542T_Latest</vt:lpstr>
      <vt:lpstr>A127830543V</vt:lpstr>
      <vt:lpstr>A127830543V_Data</vt:lpstr>
      <vt:lpstr>A127830543V_Latest</vt:lpstr>
      <vt:lpstr>A127830544W</vt:lpstr>
      <vt:lpstr>A127830544W_Data</vt:lpstr>
      <vt:lpstr>A127830544W_Latest</vt:lpstr>
      <vt:lpstr>A127830545X</vt:lpstr>
      <vt:lpstr>A127830545X_Data</vt:lpstr>
      <vt:lpstr>A127830545X_Latest</vt:lpstr>
      <vt:lpstr>A127830546A</vt:lpstr>
      <vt:lpstr>A127830546A_Data</vt:lpstr>
      <vt:lpstr>A127830546A_Latest</vt:lpstr>
      <vt:lpstr>A127830547C</vt:lpstr>
      <vt:lpstr>A127830547C_Data</vt:lpstr>
      <vt:lpstr>A127830547C_Latest</vt:lpstr>
      <vt:lpstr>A127830548F</vt:lpstr>
      <vt:lpstr>A127830548F_Data</vt:lpstr>
      <vt:lpstr>A127830548F_Latest</vt:lpstr>
      <vt:lpstr>A127830549J</vt:lpstr>
      <vt:lpstr>A127830549J_Data</vt:lpstr>
      <vt:lpstr>A127830549J_Latest</vt:lpstr>
      <vt:lpstr>A127830550T</vt:lpstr>
      <vt:lpstr>A127830550T_Data</vt:lpstr>
      <vt:lpstr>A127830550T_Latest</vt:lpstr>
      <vt:lpstr>A127830551V</vt:lpstr>
      <vt:lpstr>A127830551V_Data</vt:lpstr>
      <vt:lpstr>A127830551V_Latest</vt:lpstr>
      <vt:lpstr>A127830867R</vt:lpstr>
      <vt:lpstr>A127830867R_Data</vt:lpstr>
      <vt:lpstr>A127830867R_Latest</vt:lpstr>
      <vt:lpstr>A127830868T</vt:lpstr>
      <vt:lpstr>A127830868T_Data</vt:lpstr>
      <vt:lpstr>A127830868T_Latest</vt:lpstr>
      <vt:lpstr>A127830869V</vt:lpstr>
      <vt:lpstr>A127830869V_Data</vt:lpstr>
      <vt:lpstr>A127830869V_Latest</vt:lpstr>
      <vt:lpstr>A127830870C</vt:lpstr>
      <vt:lpstr>A127830870C_Data</vt:lpstr>
      <vt:lpstr>A127830870C_Latest</vt:lpstr>
      <vt:lpstr>A127830871F</vt:lpstr>
      <vt:lpstr>A127830871F_Data</vt:lpstr>
      <vt:lpstr>A127830871F_Latest</vt:lpstr>
      <vt:lpstr>A127830872J</vt:lpstr>
      <vt:lpstr>A127830872J_Data</vt:lpstr>
      <vt:lpstr>A127830872J_Latest</vt:lpstr>
      <vt:lpstr>A127830873K</vt:lpstr>
      <vt:lpstr>A127830873K_Data</vt:lpstr>
      <vt:lpstr>A127830873K_Latest</vt:lpstr>
      <vt:lpstr>A127830874L</vt:lpstr>
      <vt:lpstr>A127830874L_Data</vt:lpstr>
      <vt:lpstr>A127830874L_Latest</vt:lpstr>
      <vt:lpstr>A127830875R</vt:lpstr>
      <vt:lpstr>A127830875R_Data</vt:lpstr>
      <vt:lpstr>A127830875R_Latest</vt:lpstr>
      <vt:lpstr>A127830876T</vt:lpstr>
      <vt:lpstr>A127830876T_Data</vt:lpstr>
      <vt:lpstr>A127830876T_Latest</vt:lpstr>
      <vt:lpstr>A127830877V</vt:lpstr>
      <vt:lpstr>A127830877V_Data</vt:lpstr>
      <vt:lpstr>A127830877V_Latest</vt:lpstr>
      <vt:lpstr>A127830878W</vt:lpstr>
      <vt:lpstr>A127830878W_Data</vt:lpstr>
      <vt:lpstr>A127830878W_Latest</vt:lpstr>
      <vt:lpstr>A127830879X</vt:lpstr>
      <vt:lpstr>A127830879X_Data</vt:lpstr>
      <vt:lpstr>A127830879X_Latest</vt:lpstr>
      <vt:lpstr>A127830880J</vt:lpstr>
      <vt:lpstr>A127830880J_Data</vt:lpstr>
      <vt:lpstr>A127830880J_Latest</vt:lpstr>
      <vt:lpstr>A127830881K</vt:lpstr>
      <vt:lpstr>A127830881K_Data</vt:lpstr>
      <vt:lpstr>A127830881K_Latest</vt:lpstr>
      <vt:lpstr>A127831197J</vt:lpstr>
      <vt:lpstr>A127831197J_Data</vt:lpstr>
      <vt:lpstr>A127831197J_Latest</vt:lpstr>
      <vt:lpstr>A127831198K</vt:lpstr>
      <vt:lpstr>A127831198K_Data</vt:lpstr>
      <vt:lpstr>A127831198K_Latest</vt:lpstr>
      <vt:lpstr>A127831199L</vt:lpstr>
      <vt:lpstr>A127831199L_Data</vt:lpstr>
      <vt:lpstr>A127831199L_Latest</vt:lpstr>
      <vt:lpstr>A127831200K</vt:lpstr>
      <vt:lpstr>A127831200K_Data</vt:lpstr>
      <vt:lpstr>A127831200K_Latest</vt:lpstr>
      <vt:lpstr>A127831201L</vt:lpstr>
      <vt:lpstr>A127831201L_Data</vt:lpstr>
      <vt:lpstr>A127831201L_Latest</vt:lpstr>
      <vt:lpstr>A127831202R</vt:lpstr>
      <vt:lpstr>A127831202R_Data</vt:lpstr>
      <vt:lpstr>A127831202R_Latest</vt:lpstr>
      <vt:lpstr>A127831203T</vt:lpstr>
      <vt:lpstr>A127831203T_Data</vt:lpstr>
      <vt:lpstr>A127831203T_Latest</vt:lpstr>
      <vt:lpstr>A127831204V</vt:lpstr>
      <vt:lpstr>A127831204V_Data</vt:lpstr>
      <vt:lpstr>A127831204V_Latest</vt:lpstr>
      <vt:lpstr>A127831205W</vt:lpstr>
      <vt:lpstr>A127831205W_Data</vt:lpstr>
      <vt:lpstr>A127831205W_Latest</vt:lpstr>
      <vt:lpstr>A127831206X</vt:lpstr>
      <vt:lpstr>A127831206X_Data</vt:lpstr>
      <vt:lpstr>A127831206X_Latest</vt:lpstr>
      <vt:lpstr>A127831207A</vt:lpstr>
      <vt:lpstr>A127831207A_Data</vt:lpstr>
      <vt:lpstr>A127831207A_Latest</vt:lpstr>
      <vt:lpstr>A127831208C</vt:lpstr>
      <vt:lpstr>A127831208C_Data</vt:lpstr>
      <vt:lpstr>A127831208C_Latest</vt:lpstr>
      <vt:lpstr>A127831209F</vt:lpstr>
      <vt:lpstr>A127831209F_Data</vt:lpstr>
      <vt:lpstr>A127831209F_Latest</vt:lpstr>
      <vt:lpstr>A127831210R</vt:lpstr>
      <vt:lpstr>A127831210R_Data</vt:lpstr>
      <vt:lpstr>A127831210R_Latest</vt:lpstr>
      <vt:lpstr>A127831211T</vt:lpstr>
      <vt:lpstr>A127831211T_Data</vt:lpstr>
      <vt:lpstr>A127831211T_Latest</vt:lpstr>
      <vt:lpstr>A127831527L</vt:lpstr>
      <vt:lpstr>A127831527L_Data</vt:lpstr>
      <vt:lpstr>A127831527L_Latest</vt:lpstr>
      <vt:lpstr>A127831528R</vt:lpstr>
      <vt:lpstr>A127831528R_Data</vt:lpstr>
      <vt:lpstr>A127831528R_Latest</vt:lpstr>
      <vt:lpstr>A127831529T</vt:lpstr>
      <vt:lpstr>A127831529T_Data</vt:lpstr>
      <vt:lpstr>A127831529T_Latest</vt:lpstr>
      <vt:lpstr>A127831530A</vt:lpstr>
      <vt:lpstr>A127831530A_Data</vt:lpstr>
      <vt:lpstr>A127831530A_Latest</vt:lpstr>
      <vt:lpstr>A127831531C</vt:lpstr>
      <vt:lpstr>A127831531C_Data</vt:lpstr>
      <vt:lpstr>A127831531C_Latest</vt:lpstr>
      <vt:lpstr>A127831532F</vt:lpstr>
      <vt:lpstr>A127831532F_Data</vt:lpstr>
      <vt:lpstr>A127831532F_Latest</vt:lpstr>
      <vt:lpstr>A127831533J</vt:lpstr>
      <vt:lpstr>A127831533J_Data</vt:lpstr>
      <vt:lpstr>A127831533J_Latest</vt:lpstr>
      <vt:lpstr>A127831534K</vt:lpstr>
      <vt:lpstr>A127831534K_Data</vt:lpstr>
      <vt:lpstr>A127831534K_Latest</vt:lpstr>
      <vt:lpstr>A127831535L</vt:lpstr>
      <vt:lpstr>A127831535L_Data</vt:lpstr>
      <vt:lpstr>A127831535L_Latest</vt:lpstr>
      <vt:lpstr>A127831536R</vt:lpstr>
      <vt:lpstr>A127831536R_Data</vt:lpstr>
      <vt:lpstr>A127831536R_Latest</vt:lpstr>
      <vt:lpstr>A127831537T</vt:lpstr>
      <vt:lpstr>A127831537T_Data</vt:lpstr>
      <vt:lpstr>A127831537T_Latest</vt:lpstr>
      <vt:lpstr>A127831538V</vt:lpstr>
      <vt:lpstr>A127831538V_Data</vt:lpstr>
      <vt:lpstr>A127831538V_Latest</vt:lpstr>
      <vt:lpstr>A127831539W</vt:lpstr>
      <vt:lpstr>A127831539W_Data</vt:lpstr>
      <vt:lpstr>A127831539W_Latest</vt:lpstr>
      <vt:lpstr>A127831540F</vt:lpstr>
      <vt:lpstr>A127831540F_Data</vt:lpstr>
      <vt:lpstr>A127831540F_Latest</vt:lpstr>
      <vt:lpstr>A127831541J</vt:lpstr>
      <vt:lpstr>A127831541J_Data</vt:lpstr>
      <vt:lpstr>A127831541J_Latest</vt:lpstr>
      <vt:lpstr>A127831857C</vt:lpstr>
      <vt:lpstr>A127831857C_Data</vt:lpstr>
      <vt:lpstr>A127831857C_Latest</vt:lpstr>
      <vt:lpstr>A127831858F</vt:lpstr>
      <vt:lpstr>A127831858F_Data</vt:lpstr>
      <vt:lpstr>A127831858F_Latest</vt:lpstr>
      <vt:lpstr>A127831859J</vt:lpstr>
      <vt:lpstr>A127831859J_Data</vt:lpstr>
      <vt:lpstr>A127831859J_Latest</vt:lpstr>
      <vt:lpstr>A127831860T</vt:lpstr>
      <vt:lpstr>A127831860T_Data</vt:lpstr>
      <vt:lpstr>A127831860T_Latest</vt:lpstr>
      <vt:lpstr>A127831861V</vt:lpstr>
      <vt:lpstr>A127831861V_Data</vt:lpstr>
      <vt:lpstr>A127831861V_Latest</vt:lpstr>
      <vt:lpstr>A127831862W</vt:lpstr>
      <vt:lpstr>A127831862W_Data</vt:lpstr>
      <vt:lpstr>A127831862W_Latest</vt:lpstr>
      <vt:lpstr>A127831863X</vt:lpstr>
      <vt:lpstr>A127831863X_Data</vt:lpstr>
      <vt:lpstr>A127831863X_Latest</vt:lpstr>
      <vt:lpstr>A127831864A</vt:lpstr>
      <vt:lpstr>A127831864A_Data</vt:lpstr>
      <vt:lpstr>A127831864A_Latest</vt:lpstr>
      <vt:lpstr>A127831865C</vt:lpstr>
      <vt:lpstr>A127831865C_Data</vt:lpstr>
      <vt:lpstr>A127831865C_Latest</vt:lpstr>
      <vt:lpstr>A127831866F</vt:lpstr>
      <vt:lpstr>A127831866F_Data</vt:lpstr>
      <vt:lpstr>A127831866F_Latest</vt:lpstr>
      <vt:lpstr>A127831867J</vt:lpstr>
      <vt:lpstr>A127831867J_Data</vt:lpstr>
      <vt:lpstr>A127831867J_Latest</vt:lpstr>
      <vt:lpstr>A127831868K</vt:lpstr>
      <vt:lpstr>A127831868K_Data</vt:lpstr>
      <vt:lpstr>A127831868K_Latest</vt:lpstr>
      <vt:lpstr>A127831869L</vt:lpstr>
      <vt:lpstr>A127831869L_Data</vt:lpstr>
      <vt:lpstr>A127831869L_Latest</vt:lpstr>
      <vt:lpstr>A127831870W</vt:lpstr>
      <vt:lpstr>A127831870W_Data</vt:lpstr>
      <vt:lpstr>A127831870W_Latest</vt:lpstr>
      <vt:lpstr>A127831871X</vt:lpstr>
      <vt:lpstr>A127831871X_Data</vt:lpstr>
      <vt:lpstr>A127831871X_Latest</vt:lpstr>
      <vt:lpstr>A127832187W</vt:lpstr>
      <vt:lpstr>A127832187W_Data</vt:lpstr>
      <vt:lpstr>A127832187W_Latest</vt:lpstr>
      <vt:lpstr>A127832188X</vt:lpstr>
      <vt:lpstr>A127832188X_Data</vt:lpstr>
      <vt:lpstr>A127832188X_Latest</vt:lpstr>
      <vt:lpstr>A127832189A</vt:lpstr>
      <vt:lpstr>A127832189A_Data</vt:lpstr>
      <vt:lpstr>A127832189A_Latest</vt:lpstr>
      <vt:lpstr>A127832190K</vt:lpstr>
      <vt:lpstr>A127832190K_Data</vt:lpstr>
      <vt:lpstr>A127832190K_Latest</vt:lpstr>
      <vt:lpstr>A127832191L</vt:lpstr>
      <vt:lpstr>A127832191L_Data</vt:lpstr>
      <vt:lpstr>A127832191L_Latest</vt:lpstr>
      <vt:lpstr>A127832192R</vt:lpstr>
      <vt:lpstr>A127832192R_Data</vt:lpstr>
      <vt:lpstr>A127832192R_Latest</vt:lpstr>
      <vt:lpstr>A127832193T</vt:lpstr>
      <vt:lpstr>A127832193T_Data</vt:lpstr>
      <vt:lpstr>A127832193T_Latest</vt:lpstr>
      <vt:lpstr>A127832194V</vt:lpstr>
      <vt:lpstr>A127832194V_Data</vt:lpstr>
      <vt:lpstr>A127832194V_Latest</vt:lpstr>
      <vt:lpstr>A127832195W</vt:lpstr>
      <vt:lpstr>A127832195W_Data</vt:lpstr>
      <vt:lpstr>A127832195W_Latest</vt:lpstr>
      <vt:lpstr>A127832196X</vt:lpstr>
      <vt:lpstr>A127832196X_Data</vt:lpstr>
      <vt:lpstr>A127832196X_Latest</vt:lpstr>
      <vt:lpstr>A127832197A</vt:lpstr>
      <vt:lpstr>A127832197A_Data</vt:lpstr>
      <vt:lpstr>A127832197A_Latest</vt:lpstr>
      <vt:lpstr>A127832198C</vt:lpstr>
      <vt:lpstr>A127832198C_Data</vt:lpstr>
      <vt:lpstr>A127832198C_Latest</vt:lpstr>
      <vt:lpstr>A127832199F</vt:lpstr>
      <vt:lpstr>A127832199F_Data</vt:lpstr>
      <vt:lpstr>A127832199F_Latest</vt:lpstr>
      <vt:lpstr>A127832200C</vt:lpstr>
      <vt:lpstr>A127832200C_Data</vt:lpstr>
      <vt:lpstr>A127832200C_Latest</vt:lpstr>
      <vt:lpstr>A127832201F</vt:lpstr>
      <vt:lpstr>A127832201F_Data</vt:lpstr>
      <vt:lpstr>A127832201F_Latest</vt:lpstr>
      <vt:lpstr>A127832517A</vt:lpstr>
      <vt:lpstr>A127832517A_Data</vt:lpstr>
      <vt:lpstr>A127832517A_Latest</vt:lpstr>
      <vt:lpstr>A127832518C</vt:lpstr>
      <vt:lpstr>A127832518C_Data</vt:lpstr>
      <vt:lpstr>A127832518C_Latest</vt:lpstr>
      <vt:lpstr>A127832519F</vt:lpstr>
      <vt:lpstr>A127832519F_Data</vt:lpstr>
      <vt:lpstr>A127832519F_Latest</vt:lpstr>
      <vt:lpstr>A127832520R</vt:lpstr>
      <vt:lpstr>A127832520R_Data</vt:lpstr>
      <vt:lpstr>A127832520R_Latest</vt:lpstr>
      <vt:lpstr>A127832521T</vt:lpstr>
      <vt:lpstr>A127832521T_Data</vt:lpstr>
      <vt:lpstr>A127832521T_Latest</vt:lpstr>
      <vt:lpstr>A127832522V</vt:lpstr>
      <vt:lpstr>A127832522V_Data</vt:lpstr>
      <vt:lpstr>A127832522V_Latest</vt:lpstr>
      <vt:lpstr>A127832523W</vt:lpstr>
      <vt:lpstr>A127832523W_Data</vt:lpstr>
      <vt:lpstr>A127832523W_Latest</vt:lpstr>
      <vt:lpstr>A127832524X</vt:lpstr>
      <vt:lpstr>A127832524X_Data</vt:lpstr>
      <vt:lpstr>A127832524X_Latest</vt:lpstr>
      <vt:lpstr>A127832525A</vt:lpstr>
      <vt:lpstr>A127832525A_Data</vt:lpstr>
      <vt:lpstr>A127832525A_Latest</vt:lpstr>
      <vt:lpstr>A127832526C</vt:lpstr>
      <vt:lpstr>A127832526C_Data</vt:lpstr>
      <vt:lpstr>A127832526C_Latest</vt:lpstr>
      <vt:lpstr>A127832527F</vt:lpstr>
      <vt:lpstr>A127832527F_Data</vt:lpstr>
      <vt:lpstr>A127832527F_Latest</vt:lpstr>
      <vt:lpstr>A127832528J</vt:lpstr>
      <vt:lpstr>A127832528J_Data</vt:lpstr>
      <vt:lpstr>A127832528J_Latest</vt:lpstr>
      <vt:lpstr>A127832529K</vt:lpstr>
      <vt:lpstr>A127832529K_Data</vt:lpstr>
      <vt:lpstr>A127832529K_Latest</vt:lpstr>
      <vt:lpstr>A127832530V</vt:lpstr>
      <vt:lpstr>A127832530V_Data</vt:lpstr>
      <vt:lpstr>A127832530V_Latest</vt:lpstr>
      <vt:lpstr>A127832531W</vt:lpstr>
      <vt:lpstr>A127832531W_Data</vt:lpstr>
      <vt:lpstr>A127832531W_Latest</vt:lpstr>
      <vt:lpstr>A127832847T</vt:lpstr>
      <vt:lpstr>A127832847T_Data</vt:lpstr>
      <vt:lpstr>A127832847T_Latest</vt:lpstr>
      <vt:lpstr>A127832848V</vt:lpstr>
      <vt:lpstr>A127832848V_Data</vt:lpstr>
      <vt:lpstr>A127832848V_Latest</vt:lpstr>
      <vt:lpstr>A127832849W</vt:lpstr>
      <vt:lpstr>A127832849W_Data</vt:lpstr>
      <vt:lpstr>A127832849W_Latest</vt:lpstr>
      <vt:lpstr>A127832850F</vt:lpstr>
      <vt:lpstr>A127832850F_Data</vt:lpstr>
      <vt:lpstr>A127832850F_Latest</vt:lpstr>
      <vt:lpstr>A127832851J</vt:lpstr>
      <vt:lpstr>A127832851J_Data</vt:lpstr>
      <vt:lpstr>A127832851J_Latest</vt:lpstr>
      <vt:lpstr>A127832852K</vt:lpstr>
      <vt:lpstr>A127832852K_Data</vt:lpstr>
      <vt:lpstr>A127832852K_Latest</vt:lpstr>
      <vt:lpstr>A127832853L</vt:lpstr>
      <vt:lpstr>A127832853L_Data</vt:lpstr>
      <vt:lpstr>A127832853L_Latest</vt:lpstr>
      <vt:lpstr>A127832854R</vt:lpstr>
      <vt:lpstr>A127832854R_Data</vt:lpstr>
      <vt:lpstr>A127832854R_Latest</vt:lpstr>
      <vt:lpstr>A127832855T</vt:lpstr>
      <vt:lpstr>A127832855T_Data</vt:lpstr>
      <vt:lpstr>A127832855T_Latest</vt:lpstr>
      <vt:lpstr>A127832856V</vt:lpstr>
      <vt:lpstr>A127832856V_Data</vt:lpstr>
      <vt:lpstr>A127832856V_Latest</vt:lpstr>
      <vt:lpstr>A127832857W</vt:lpstr>
      <vt:lpstr>A127832857W_Data</vt:lpstr>
      <vt:lpstr>A127832857W_Latest</vt:lpstr>
      <vt:lpstr>A127832858X</vt:lpstr>
      <vt:lpstr>A127832858X_Data</vt:lpstr>
      <vt:lpstr>A127832858X_Latest</vt:lpstr>
      <vt:lpstr>A127832859A</vt:lpstr>
      <vt:lpstr>A127832859A_Data</vt:lpstr>
      <vt:lpstr>A127832859A_Latest</vt:lpstr>
      <vt:lpstr>A127832860K</vt:lpstr>
      <vt:lpstr>A127832860K_Data</vt:lpstr>
      <vt:lpstr>A127832860K_Latest</vt:lpstr>
      <vt:lpstr>A127832861L</vt:lpstr>
      <vt:lpstr>A127832861L_Data</vt:lpstr>
      <vt:lpstr>A127832861L_Latest</vt:lpstr>
      <vt:lpstr>A127832937W</vt:lpstr>
      <vt:lpstr>A127832937W_Data</vt:lpstr>
      <vt:lpstr>A127832937W_Latest</vt:lpstr>
      <vt:lpstr>A127832938X</vt:lpstr>
      <vt:lpstr>A127832938X_Data</vt:lpstr>
      <vt:lpstr>A127832938X_Latest</vt:lpstr>
      <vt:lpstr>A127832939A</vt:lpstr>
      <vt:lpstr>A127832939A_Data</vt:lpstr>
      <vt:lpstr>A127832939A_Latest</vt:lpstr>
      <vt:lpstr>A127832940K</vt:lpstr>
      <vt:lpstr>A127832940K_Data</vt:lpstr>
      <vt:lpstr>A127832940K_Latest</vt:lpstr>
      <vt:lpstr>A127832941L</vt:lpstr>
      <vt:lpstr>A127832941L_Data</vt:lpstr>
      <vt:lpstr>A127832941L_Latest</vt:lpstr>
      <vt:lpstr>A127832942R</vt:lpstr>
      <vt:lpstr>A127832942R_Data</vt:lpstr>
      <vt:lpstr>A127832942R_Latest</vt:lpstr>
      <vt:lpstr>A127832943T</vt:lpstr>
      <vt:lpstr>A127832943T_Data</vt:lpstr>
      <vt:lpstr>A127832943T_Latest</vt:lpstr>
      <vt:lpstr>A127832944V</vt:lpstr>
      <vt:lpstr>A127832944V_Data</vt:lpstr>
      <vt:lpstr>A127832944V_Latest</vt:lpstr>
      <vt:lpstr>A127832945W</vt:lpstr>
      <vt:lpstr>A127832945W_Data</vt:lpstr>
      <vt:lpstr>A127832945W_Latest</vt:lpstr>
      <vt:lpstr>A127832946X</vt:lpstr>
      <vt:lpstr>A127832946X_Data</vt:lpstr>
      <vt:lpstr>A127832946X_Latest</vt:lpstr>
      <vt:lpstr>A127832947A</vt:lpstr>
      <vt:lpstr>A127832947A_Data</vt:lpstr>
      <vt:lpstr>A127832947A_Latest</vt:lpstr>
      <vt:lpstr>A127832948C</vt:lpstr>
      <vt:lpstr>A127832948C_Data</vt:lpstr>
      <vt:lpstr>A127832948C_Latest</vt:lpstr>
      <vt:lpstr>A127832949F</vt:lpstr>
      <vt:lpstr>A127832949F_Data</vt:lpstr>
      <vt:lpstr>A127832949F_Latest</vt:lpstr>
      <vt:lpstr>A127832950R</vt:lpstr>
      <vt:lpstr>A127832950R_Data</vt:lpstr>
      <vt:lpstr>A127832950R_Latest</vt:lpstr>
      <vt:lpstr>A127832951T</vt:lpstr>
      <vt:lpstr>A127832951T_Data</vt:lpstr>
      <vt:lpstr>A127832951T_Latest</vt:lpstr>
      <vt:lpstr>A127832967K</vt:lpstr>
      <vt:lpstr>A127832967K_Data</vt:lpstr>
      <vt:lpstr>A127832967K_Latest</vt:lpstr>
      <vt:lpstr>A127832968L</vt:lpstr>
      <vt:lpstr>A127832968L_Data</vt:lpstr>
      <vt:lpstr>A127832968L_Latest</vt:lpstr>
      <vt:lpstr>A127832969R</vt:lpstr>
      <vt:lpstr>A127832969R_Data</vt:lpstr>
      <vt:lpstr>A127832969R_Latest</vt:lpstr>
      <vt:lpstr>A127832970X</vt:lpstr>
      <vt:lpstr>A127832970X_Data</vt:lpstr>
      <vt:lpstr>A127832970X_Latest</vt:lpstr>
      <vt:lpstr>A127832971A</vt:lpstr>
      <vt:lpstr>A127832971A_Data</vt:lpstr>
      <vt:lpstr>A127832971A_Latest</vt:lpstr>
      <vt:lpstr>A127832972C</vt:lpstr>
      <vt:lpstr>A127832972C_Data</vt:lpstr>
      <vt:lpstr>A127832972C_Latest</vt:lpstr>
      <vt:lpstr>A127832973F</vt:lpstr>
      <vt:lpstr>A127832973F_Data</vt:lpstr>
      <vt:lpstr>A127832973F_Latest</vt:lpstr>
      <vt:lpstr>A127832974J</vt:lpstr>
      <vt:lpstr>A127832974J_Data</vt:lpstr>
      <vt:lpstr>A127832974J_Latest</vt:lpstr>
      <vt:lpstr>A127832975K</vt:lpstr>
      <vt:lpstr>A127832975K_Data</vt:lpstr>
      <vt:lpstr>A127832975K_Latest</vt:lpstr>
      <vt:lpstr>A127832976L</vt:lpstr>
      <vt:lpstr>A127832976L_Data</vt:lpstr>
      <vt:lpstr>A127832976L_Latest</vt:lpstr>
      <vt:lpstr>A127832977R</vt:lpstr>
      <vt:lpstr>A127832977R_Data</vt:lpstr>
      <vt:lpstr>A127832977R_Latest</vt:lpstr>
      <vt:lpstr>A127832978T</vt:lpstr>
      <vt:lpstr>A127832978T_Data</vt:lpstr>
      <vt:lpstr>A127832978T_Latest</vt:lpstr>
      <vt:lpstr>A127832979V</vt:lpstr>
      <vt:lpstr>A127832979V_Data</vt:lpstr>
      <vt:lpstr>A127832979V_Latest</vt:lpstr>
      <vt:lpstr>A127832980C</vt:lpstr>
      <vt:lpstr>A127832980C_Data</vt:lpstr>
      <vt:lpstr>A127832980C_Latest</vt:lpstr>
      <vt:lpstr>A127832981F</vt:lpstr>
      <vt:lpstr>A127832981F_Data</vt:lpstr>
      <vt:lpstr>A127832981F_Latest</vt:lpstr>
      <vt:lpstr>A127832997X</vt:lpstr>
      <vt:lpstr>A127832997X_Data</vt:lpstr>
      <vt:lpstr>A127832997X_Latest</vt:lpstr>
      <vt:lpstr>A127832998A</vt:lpstr>
      <vt:lpstr>A127832998A_Data</vt:lpstr>
      <vt:lpstr>A127832998A_Latest</vt:lpstr>
      <vt:lpstr>A127832999C</vt:lpstr>
      <vt:lpstr>A127832999C_Data</vt:lpstr>
      <vt:lpstr>A127832999C_Latest</vt:lpstr>
      <vt:lpstr>A127833000C</vt:lpstr>
      <vt:lpstr>A127833000C_Data</vt:lpstr>
      <vt:lpstr>A127833000C_Latest</vt:lpstr>
      <vt:lpstr>A127833001F</vt:lpstr>
      <vt:lpstr>A127833001F_Data</vt:lpstr>
      <vt:lpstr>A127833001F_Latest</vt:lpstr>
      <vt:lpstr>A127833002J</vt:lpstr>
      <vt:lpstr>A127833002J_Data</vt:lpstr>
      <vt:lpstr>A127833002J_Latest</vt:lpstr>
      <vt:lpstr>A127833003K</vt:lpstr>
      <vt:lpstr>A127833003K_Data</vt:lpstr>
      <vt:lpstr>A127833003K_Latest</vt:lpstr>
      <vt:lpstr>A127833004L</vt:lpstr>
      <vt:lpstr>A127833004L_Data</vt:lpstr>
      <vt:lpstr>A127833004L_Latest</vt:lpstr>
      <vt:lpstr>A127833005R</vt:lpstr>
      <vt:lpstr>A127833005R_Data</vt:lpstr>
      <vt:lpstr>A127833005R_Latest</vt:lpstr>
      <vt:lpstr>A127833006T</vt:lpstr>
      <vt:lpstr>A127833006T_Data</vt:lpstr>
      <vt:lpstr>A127833006T_Latest</vt:lpstr>
      <vt:lpstr>A127833007V</vt:lpstr>
      <vt:lpstr>A127833007V_Data</vt:lpstr>
      <vt:lpstr>A127833007V_Latest</vt:lpstr>
      <vt:lpstr>A127833008W</vt:lpstr>
      <vt:lpstr>A127833008W_Data</vt:lpstr>
      <vt:lpstr>A127833008W_Latest</vt:lpstr>
      <vt:lpstr>A127833009X</vt:lpstr>
      <vt:lpstr>A127833009X_Data</vt:lpstr>
      <vt:lpstr>A127833009X_Latest</vt:lpstr>
      <vt:lpstr>A127833010J</vt:lpstr>
      <vt:lpstr>A127833010J_Data</vt:lpstr>
      <vt:lpstr>A127833010J_Latest</vt:lpstr>
      <vt:lpstr>A127833011K</vt:lpstr>
      <vt:lpstr>A127833011K_Data</vt:lpstr>
      <vt:lpstr>A127833011K_Latest</vt:lpstr>
      <vt:lpstr>A127833027C</vt:lpstr>
      <vt:lpstr>A127833027C_Data</vt:lpstr>
      <vt:lpstr>A127833027C_Latest</vt:lpstr>
      <vt:lpstr>A127833028F</vt:lpstr>
      <vt:lpstr>A127833028F_Data</vt:lpstr>
      <vt:lpstr>A127833028F_Latest</vt:lpstr>
      <vt:lpstr>A127833029J</vt:lpstr>
      <vt:lpstr>A127833029J_Data</vt:lpstr>
      <vt:lpstr>A127833029J_Latest</vt:lpstr>
      <vt:lpstr>A127833030T</vt:lpstr>
      <vt:lpstr>A127833030T_Data</vt:lpstr>
      <vt:lpstr>A127833030T_Latest</vt:lpstr>
      <vt:lpstr>A127833031V</vt:lpstr>
      <vt:lpstr>A127833031V_Data</vt:lpstr>
      <vt:lpstr>A127833031V_Latest</vt:lpstr>
      <vt:lpstr>A127833032W</vt:lpstr>
      <vt:lpstr>A127833032W_Data</vt:lpstr>
      <vt:lpstr>A127833032W_Latest</vt:lpstr>
      <vt:lpstr>A127833033X</vt:lpstr>
      <vt:lpstr>A127833033X_Data</vt:lpstr>
      <vt:lpstr>A127833033X_Latest</vt:lpstr>
      <vt:lpstr>A127833034A</vt:lpstr>
      <vt:lpstr>A127833034A_Data</vt:lpstr>
      <vt:lpstr>A127833034A_Latest</vt:lpstr>
      <vt:lpstr>A127833035C</vt:lpstr>
      <vt:lpstr>A127833035C_Data</vt:lpstr>
      <vt:lpstr>A127833035C_Latest</vt:lpstr>
      <vt:lpstr>A127833036F</vt:lpstr>
      <vt:lpstr>A127833036F_Data</vt:lpstr>
      <vt:lpstr>A127833036F_Latest</vt:lpstr>
      <vt:lpstr>A127833037J</vt:lpstr>
      <vt:lpstr>A127833037J_Data</vt:lpstr>
      <vt:lpstr>A127833037J_Latest</vt:lpstr>
      <vt:lpstr>A127833038K</vt:lpstr>
      <vt:lpstr>A127833038K_Data</vt:lpstr>
      <vt:lpstr>A127833038K_Latest</vt:lpstr>
      <vt:lpstr>A127833039L</vt:lpstr>
      <vt:lpstr>A127833039L_Data</vt:lpstr>
      <vt:lpstr>A127833039L_Latest</vt:lpstr>
      <vt:lpstr>A127833040W</vt:lpstr>
      <vt:lpstr>A127833040W_Data</vt:lpstr>
      <vt:lpstr>A127833040W_Latest</vt:lpstr>
      <vt:lpstr>A127833041X</vt:lpstr>
      <vt:lpstr>A127833041X_Data</vt:lpstr>
      <vt:lpstr>A127833041X_Latest</vt:lpstr>
      <vt:lpstr>A127833057T</vt:lpstr>
      <vt:lpstr>A127833057T_Data</vt:lpstr>
      <vt:lpstr>A127833057T_Latest</vt:lpstr>
      <vt:lpstr>A127833058V</vt:lpstr>
      <vt:lpstr>A127833058V_Data</vt:lpstr>
      <vt:lpstr>A127833058V_Latest</vt:lpstr>
      <vt:lpstr>A127833059W</vt:lpstr>
      <vt:lpstr>A127833059W_Data</vt:lpstr>
      <vt:lpstr>A127833059W_Latest</vt:lpstr>
      <vt:lpstr>A127833060F</vt:lpstr>
      <vt:lpstr>A127833060F_Data</vt:lpstr>
      <vt:lpstr>A127833060F_Latest</vt:lpstr>
      <vt:lpstr>A127833061J</vt:lpstr>
      <vt:lpstr>A127833061J_Data</vt:lpstr>
      <vt:lpstr>A127833061J_Latest</vt:lpstr>
      <vt:lpstr>A127833062K</vt:lpstr>
      <vt:lpstr>A127833062K_Data</vt:lpstr>
      <vt:lpstr>A127833062K_Latest</vt:lpstr>
      <vt:lpstr>A127833063L</vt:lpstr>
      <vt:lpstr>A127833063L_Data</vt:lpstr>
      <vt:lpstr>A127833063L_Latest</vt:lpstr>
      <vt:lpstr>A127833064R</vt:lpstr>
      <vt:lpstr>A127833064R_Data</vt:lpstr>
      <vt:lpstr>A127833064R_Latest</vt:lpstr>
      <vt:lpstr>A127833065T</vt:lpstr>
      <vt:lpstr>A127833065T_Data</vt:lpstr>
      <vt:lpstr>A127833065T_Latest</vt:lpstr>
      <vt:lpstr>A127833066V</vt:lpstr>
      <vt:lpstr>A127833066V_Data</vt:lpstr>
      <vt:lpstr>A127833066V_Latest</vt:lpstr>
      <vt:lpstr>A127833067W</vt:lpstr>
      <vt:lpstr>A127833067W_Data</vt:lpstr>
      <vt:lpstr>A127833067W_Latest</vt:lpstr>
      <vt:lpstr>A127833068X</vt:lpstr>
      <vt:lpstr>A127833068X_Data</vt:lpstr>
      <vt:lpstr>A127833068X_Latest</vt:lpstr>
      <vt:lpstr>A127833069A</vt:lpstr>
      <vt:lpstr>A127833069A_Data</vt:lpstr>
      <vt:lpstr>A127833069A_Latest</vt:lpstr>
      <vt:lpstr>A127833070K</vt:lpstr>
      <vt:lpstr>A127833070K_Data</vt:lpstr>
      <vt:lpstr>A127833070K_Latest</vt:lpstr>
      <vt:lpstr>A127833071L</vt:lpstr>
      <vt:lpstr>A127833071L_Data</vt:lpstr>
      <vt:lpstr>A127833071L_Latest</vt:lpstr>
      <vt:lpstr>A127833087F</vt:lpstr>
      <vt:lpstr>A127833087F_Data</vt:lpstr>
      <vt:lpstr>A127833087F_Latest</vt:lpstr>
      <vt:lpstr>A127833088J</vt:lpstr>
      <vt:lpstr>A127833088J_Data</vt:lpstr>
      <vt:lpstr>A127833088J_Latest</vt:lpstr>
      <vt:lpstr>A127833089K</vt:lpstr>
      <vt:lpstr>A127833089K_Data</vt:lpstr>
      <vt:lpstr>A127833089K_Latest</vt:lpstr>
      <vt:lpstr>A127833090V</vt:lpstr>
      <vt:lpstr>A127833090V_Data</vt:lpstr>
      <vt:lpstr>A127833090V_Latest</vt:lpstr>
      <vt:lpstr>A127833091W</vt:lpstr>
      <vt:lpstr>A127833091W_Data</vt:lpstr>
      <vt:lpstr>A127833091W_Latest</vt:lpstr>
      <vt:lpstr>A127833092X</vt:lpstr>
      <vt:lpstr>A127833092X_Data</vt:lpstr>
      <vt:lpstr>A127833092X_Latest</vt:lpstr>
      <vt:lpstr>A127833093A</vt:lpstr>
      <vt:lpstr>A127833093A_Data</vt:lpstr>
      <vt:lpstr>A127833093A_Latest</vt:lpstr>
      <vt:lpstr>A127833094C</vt:lpstr>
      <vt:lpstr>A127833094C_Data</vt:lpstr>
      <vt:lpstr>A127833094C_Latest</vt:lpstr>
      <vt:lpstr>A127833095F</vt:lpstr>
      <vt:lpstr>A127833095F_Data</vt:lpstr>
      <vt:lpstr>A127833095F_Latest</vt:lpstr>
      <vt:lpstr>A127833096J</vt:lpstr>
      <vt:lpstr>A127833096J_Data</vt:lpstr>
      <vt:lpstr>A127833096J_Latest</vt:lpstr>
      <vt:lpstr>A127833097K</vt:lpstr>
      <vt:lpstr>A127833097K_Data</vt:lpstr>
      <vt:lpstr>A127833097K_Latest</vt:lpstr>
      <vt:lpstr>A127833098L</vt:lpstr>
      <vt:lpstr>A127833098L_Data</vt:lpstr>
      <vt:lpstr>A127833098L_Latest</vt:lpstr>
      <vt:lpstr>A127833099R</vt:lpstr>
      <vt:lpstr>A127833099R_Data</vt:lpstr>
      <vt:lpstr>A127833099R_Latest</vt:lpstr>
      <vt:lpstr>A127833100L</vt:lpstr>
      <vt:lpstr>A127833100L_Data</vt:lpstr>
      <vt:lpstr>A127833100L_Latest</vt:lpstr>
      <vt:lpstr>A127833101R</vt:lpstr>
      <vt:lpstr>A127833101R_Data</vt:lpstr>
      <vt:lpstr>A127833101R_Latest</vt:lpstr>
      <vt:lpstr>A127833117J</vt:lpstr>
      <vt:lpstr>A127833117J_Data</vt:lpstr>
      <vt:lpstr>A127833117J_Latest</vt:lpstr>
      <vt:lpstr>A127833118K</vt:lpstr>
      <vt:lpstr>A127833118K_Data</vt:lpstr>
      <vt:lpstr>A127833118K_Latest</vt:lpstr>
      <vt:lpstr>A127833119L</vt:lpstr>
      <vt:lpstr>A127833119L_Data</vt:lpstr>
      <vt:lpstr>A127833119L_Latest</vt:lpstr>
      <vt:lpstr>A127833120W</vt:lpstr>
      <vt:lpstr>A127833120W_Data</vt:lpstr>
      <vt:lpstr>A127833120W_Latest</vt:lpstr>
      <vt:lpstr>A127833121X</vt:lpstr>
      <vt:lpstr>A127833121X_Data</vt:lpstr>
      <vt:lpstr>A127833121X_Latest</vt:lpstr>
      <vt:lpstr>A127833122A</vt:lpstr>
      <vt:lpstr>A127833122A_Data</vt:lpstr>
      <vt:lpstr>A127833122A_Latest</vt:lpstr>
      <vt:lpstr>A127833123C</vt:lpstr>
      <vt:lpstr>A127833123C_Data</vt:lpstr>
      <vt:lpstr>A127833123C_Latest</vt:lpstr>
      <vt:lpstr>A127833124F</vt:lpstr>
      <vt:lpstr>A127833124F_Data</vt:lpstr>
      <vt:lpstr>A127833124F_Latest</vt:lpstr>
      <vt:lpstr>A127833125J</vt:lpstr>
      <vt:lpstr>A127833125J_Data</vt:lpstr>
      <vt:lpstr>A127833125J_Latest</vt:lpstr>
      <vt:lpstr>A127833126K</vt:lpstr>
      <vt:lpstr>A127833126K_Data</vt:lpstr>
      <vt:lpstr>A127833126K_Latest</vt:lpstr>
      <vt:lpstr>A127833127L</vt:lpstr>
      <vt:lpstr>A127833127L_Data</vt:lpstr>
      <vt:lpstr>A127833127L_Latest</vt:lpstr>
      <vt:lpstr>A127833128R</vt:lpstr>
      <vt:lpstr>A127833128R_Data</vt:lpstr>
      <vt:lpstr>A127833128R_Latest</vt:lpstr>
      <vt:lpstr>A127833129T</vt:lpstr>
      <vt:lpstr>A127833129T_Data</vt:lpstr>
      <vt:lpstr>A127833129T_Latest</vt:lpstr>
      <vt:lpstr>A127833130A</vt:lpstr>
      <vt:lpstr>A127833130A_Data</vt:lpstr>
      <vt:lpstr>A127833130A_Latest</vt:lpstr>
      <vt:lpstr>A127833131C</vt:lpstr>
      <vt:lpstr>A127833131C_Data</vt:lpstr>
      <vt:lpstr>A127833131C_Latest</vt:lpstr>
      <vt:lpstr>A127833147W</vt:lpstr>
      <vt:lpstr>A127833147W_Data</vt:lpstr>
      <vt:lpstr>A127833147W_Latest</vt:lpstr>
      <vt:lpstr>A127833148X</vt:lpstr>
      <vt:lpstr>A127833148X_Data</vt:lpstr>
      <vt:lpstr>A127833148X_Latest</vt:lpstr>
      <vt:lpstr>A127833149A</vt:lpstr>
      <vt:lpstr>A127833149A_Data</vt:lpstr>
      <vt:lpstr>A127833149A_Latest</vt:lpstr>
      <vt:lpstr>A127833150K</vt:lpstr>
      <vt:lpstr>A127833150K_Data</vt:lpstr>
      <vt:lpstr>A127833150K_Latest</vt:lpstr>
      <vt:lpstr>A127833151L</vt:lpstr>
      <vt:lpstr>A127833151L_Data</vt:lpstr>
      <vt:lpstr>A127833151L_Latest</vt:lpstr>
      <vt:lpstr>A127833152R</vt:lpstr>
      <vt:lpstr>A127833152R_Data</vt:lpstr>
      <vt:lpstr>A127833152R_Latest</vt:lpstr>
      <vt:lpstr>A127833153T</vt:lpstr>
      <vt:lpstr>A127833153T_Data</vt:lpstr>
      <vt:lpstr>A127833153T_Latest</vt:lpstr>
      <vt:lpstr>A127833154V</vt:lpstr>
      <vt:lpstr>A127833154V_Data</vt:lpstr>
      <vt:lpstr>A127833154V_Latest</vt:lpstr>
      <vt:lpstr>A127833155W</vt:lpstr>
      <vt:lpstr>A127833155W_Data</vt:lpstr>
      <vt:lpstr>A127833155W_Latest</vt:lpstr>
      <vt:lpstr>A127833156X</vt:lpstr>
      <vt:lpstr>A127833156X_Data</vt:lpstr>
      <vt:lpstr>A127833156X_Latest</vt:lpstr>
      <vt:lpstr>A127833157A</vt:lpstr>
      <vt:lpstr>A127833157A_Data</vt:lpstr>
      <vt:lpstr>A127833157A_Latest</vt:lpstr>
      <vt:lpstr>A127833158C</vt:lpstr>
      <vt:lpstr>A127833158C_Data</vt:lpstr>
      <vt:lpstr>A127833158C_Latest</vt:lpstr>
      <vt:lpstr>A127833159F</vt:lpstr>
      <vt:lpstr>A127833159F_Data</vt:lpstr>
      <vt:lpstr>A127833159F_Latest</vt:lpstr>
      <vt:lpstr>A127833160R</vt:lpstr>
      <vt:lpstr>A127833160R_Data</vt:lpstr>
      <vt:lpstr>A127833160R_Latest</vt:lpstr>
      <vt:lpstr>A127833161T</vt:lpstr>
      <vt:lpstr>A127833161T_Data</vt:lpstr>
      <vt:lpstr>A127833161T_Latest</vt:lpstr>
      <vt:lpstr>A127833177K</vt:lpstr>
      <vt:lpstr>A127833177K_Data</vt:lpstr>
      <vt:lpstr>A127833177K_Latest</vt:lpstr>
      <vt:lpstr>A127833178L</vt:lpstr>
      <vt:lpstr>A127833178L_Data</vt:lpstr>
      <vt:lpstr>A127833178L_Latest</vt:lpstr>
      <vt:lpstr>A127833179R</vt:lpstr>
      <vt:lpstr>A127833179R_Data</vt:lpstr>
      <vt:lpstr>A127833179R_Latest</vt:lpstr>
      <vt:lpstr>A127833180X</vt:lpstr>
      <vt:lpstr>A127833180X_Data</vt:lpstr>
      <vt:lpstr>A127833180X_Latest</vt:lpstr>
      <vt:lpstr>A127833181A</vt:lpstr>
      <vt:lpstr>A127833181A_Data</vt:lpstr>
      <vt:lpstr>A127833181A_Latest</vt:lpstr>
      <vt:lpstr>A127833182C</vt:lpstr>
      <vt:lpstr>A127833182C_Data</vt:lpstr>
      <vt:lpstr>A127833182C_Latest</vt:lpstr>
      <vt:lpstr>A127833183F</vt:lpstr>
      <vt:lpstr>A127833183F_Data</vt:lpstr>
      <vt:lpstr>A127833183F_Latest</vt:lpstr>
      <vt:lpstr>A127833184J</vt:lpstr>
      <vt:lpstr>A127833184J_Data</vt:lpstr>
      <vt:lpstr>A127833184J_Latest</vt:lpstr>
      <vt:lpstr>A127833185K</vt:lpstr>
      <vt:lpstr>A127833185K_Data</vt:lpstr>
      <vt:lpstr>A127833185K_Latest</vt:lpstr>
      <vt:lpstr>A127833186L</vt:lpstr>
      <vt:lpstr>A127833186L_Data</vt:lpstr>
      <vt:lpstr>A127833186L_Latest</vt:lpstr>
      <vt:lpstr>A127833187R</vt:lpstr>
      <vt:lpstr>A127833187R_Data</vt:lpstr>
      <vt:lpstr>A127833187R_Latest</vt:lpstr>
      <vt:lpstr>A127833188T</vt:lpstr>
      <vt:lpstr>A127833188T_Data</vt:lpstr>
      <vt:lpstr>A127833188T_Latest</vt:lpstr>
      <vt:lpstr>A127833189V</vt:lpstr>
      <vt:lpstr>A127833189V_Data</vt:lpstr>
      <vt:lpstr>A127833189V_Latest</vt:lpstr>
      <vt:lpstr>A127833190C</vt:lpstr>
      <vt:lpstr>A127833190C_Data</vt:lpstr>
      <vt:lpstr>A127833190C_Latest</vt:lpstr>
      <vt:lpstr>A127833191F</vt:lpstr>
      <vt:lpstr>A127833191F_Data</vt:lpstr>
      <vt:lpstr>A127833191F_Latest</vt:lpstr>
      <vt:lpstr>A127833207L</vt:lpstr>
      <vt:lpstr>A127833207L_Data</vt:lpstr>
      <vt:lpstr>A127833207L_Latest</vt:lpstr>
      <vt:lpstr>A127833208R</vt:lpstr>
      <vt:lpstr>A127833208R_Data</vt:lpstr>
      <vt:lpstr>A127833208R_Latest</vt:lpstr>
      <vt:lpstr>A127833209T</vt:lpstr>
      <vt:lpstr>A127833209T_Data</vt:lpstr>
      <vt:lpstr>A127833209T_Latest</vt:lpstr>
      <vt:lpstr>A127833210A</vt:lpstr>
      <vt:lpstr>A127833210A_Data</vt:lpstr>
      <vt:lpstr>A127833210A_Latest</vt:lpstr>
      <vt:lpstr>A127833211C</vt:lpstr>
      <vt:lpstr>A127833211C_Data</vt:lpstr>
      <vt:lpstr>A127833211C_Latest</vt:lpstr>
      <vt:lpstr>A127833212F</vt:lpstr>
      <vt:lpstr>A127833212F_Data</vt:lpstr>
      <vt:lpstr>A127833212F_Latest</vt:lpstr>
      <vt:lpstr>A127833213J</vt:lpstr>
      <vt:lpstr>A127833213J_Data</vt:lpstr>
      <vt:lpstr>A127833213J_Latest</vt:lpstr>
      <vt:lpstr>A127833214K</vt:lpstr>
      <vt:lpstr>A127833214K_Data</vt:lpstr>
      <vt:lpstr>A127833214K_Latest</vt:lpstr>
      <vt:lpstr>A127833215L</vt:lpstr>
      <vt:lpstr>A127833215L_Data</vt:lpstr>
      <vt:lpstr>A127833215L_Latest</vt:lpstr>
      <vt:lpstr>A127833216R</vt:lpstr>
      <vt:lpstr>A127833216R_Data</vt:lpstr>
      <vt:lpstr>A127833216R_Latest</vt:lpstr>
      <vt:lpstr>A127833217T</vt:lpstr>
      <vt:lpstr>A127833217T_Data</vt:lpstr>
      <vt:lpstr>A127833217T_Latest</vt:lpstr>
      <vt:lpstr>A127833218V</vt:lpstr>
      <vt:lpstr>A127833218V_Data</vt:lpstr>
      <vt:lpstr>A127833218V_Latest</vt:lpstr>
      <vt:lpstr>A127833219W</vt:lpstr>
      <vt:lpstr>A127833219W_Data</vt:lpstr>
      <vt:lpstr>A127833219W_Latest</vt:lpstr>
      <vt:lpstr>A127833220F</vt:lpstr>
      <vt:lpstr>A127833220F_Data</vt:lpstr>
      <vt:lpstr>A127833220F_Latest</vt:lpstr>
      <vt:lpstr>A127833221J</vt:lpstr>
      <vt:lpstr>A127833221J_Data</vt:lpstr>
      <vt:lpstr>A127833221J_Latest</vt:lpstr>
      <vt:lpstr>A127833237A</vt:lpstr>
      <vt:lpstr>A127833237A_Data</vt:lpstr>
      <vt:lpstr>A127833237A_Latest</vt:lpstr>
      <vt:lpstr>A127833238C</vt:lpstr>
      <vt:lpstr>A127833238C_Data</vt:lpstr>
      <vt:lpstr>A127833238C_Latest</vt:lpstr>
      <vt:lpstr>A127833239F</vt:lpstr>
      <vt:lpstr>A127833239F_Data</vt:lpstr>
      <vt:lpstr>A127833239F_Latest</vt:lpstr>
      <vt:lpstr>A127833240R</vt:lpstr>
      <vt:lpstr>A127833240R_Data</vt:lpstr>
      <vt:lpstr>A127833240R_Latest</vt:lpstr>
      <vt:lpstr>A127833241T</vt:lpstr>
      <vt:lpstr>A127833241T_Data</vt:lpstr>
      <vt:lpstr>A127833241T_Latest</vt:lpstr>
      <vt:lpstr>A127833242V</vt:lpstr>
      <vt:lpstr>A127833242V_Data</vt:lpstr>
      <vt:lpstr>A127833242V_Latest</vt:lpstr>
      <vt:lpstr>A127833243W</vt:lpstr>
      <vt:lpstr>A127833243W_Data</vt:lpstr>
      <vt:lpstr>A127833243W_Latest</vt:lpstr>
      <vt:lpstr>A127833244X</vt:lpstr>
      <vt:lpstr>A127833244X_Data</vt:lpstr>
      <vt:lpstr>A127833244X_Latest</vt:lpstr>
      <vt:lpstr>A127833245A</vt:lpstr>
      <vt:lpstr>A127833245A_Data</vt:lpstr>
      <vt:lpstr>A127833245A_Latest</vt:lpstr>
      <vt:lpstr>A127833246C</vt:lpstr>
      <vt:lpstr>A127833246C_Data</vt:lpstr>
      <vt:lpstr>A127833246C_Latest</vt:lpstr>
      <vt:lpstr>A127833247F</vt:lpstr>
      <vt:lpstr>A127833247F_Data</vt:lpstr>
      <vt:lpstr>A127833247F_Latest</vt:lpstr>
      <vt:lpstr>A127833248J</vt:lpstr>
      <vt:lpstr>A127833248J_Data</vt:lpstr>
      <vt:lpstr>A127833248J_Latest</vt:lpstr>
      <vt:lpstr>A127833249K</vt:lpstr>
      <vt:lpstr>A127833249K_Data</vt:lpstr>
      <vt:lpstr>A127833249K_Latest</vt:lpstr>
      <vt:lpstr>A127833250V</vt:lpstr>
      <vt:lpstr>A127833250V_Data</vt:lpstr>
      <vt:lpstr>A127833250V_Latest</vt:lpstr>
      <vt:lpstr>A127833251W</vt:lpstr>
      <vt:lpstr>A127833251W_Data</vt:lpstr>
      <vt:lpstr>A127833251W_Latest</vt:lpstr>
      <vt:lpstr>A127833507R</vt:lpstr>
      <vt:lpstr>A127833507R_Data</vt:lpstr>
      <vt:lpstr>A127833507R_Latest</vt:lpstr>
      <vt:lpstr>A127833508T</vt:lpstr>
      <vt:lpstr>A127833508T_Data</vt:lpstr>
      <vt:lpstr>A127833508T_Latest</vt:lpstr>
      <vt:lpstr>A127833509V</vt:lpstr>
      <vt:lpstr>A127833509V_Data</vt:lpstr>
      <vt:lpstr>A127833509V_Latest</vt:lpstr>
      <vt:lpstr>A127833510C</vt:lpstr>
      <vt:lpstr>A127833510C_Data</vt:lpstr>
      <vt:lpstr>A127833510C_Latest</vt:lpstr>
      <vt:lpstr>A127833511F</vt:lpstr>
      <vt:lpstr>A127833511F_Data</vt:lpstr>
      <vt:lpstr>A127833511F_Latest</vt:lpstr>
      <vt:lpstr>A127833512J</vt:lpstr>
      <vt:lpstr>A127833512J_Data</vt:lpstr>
      <vt:lpstr>A127833512J_Latest</vt:lpstr>
      <vt:lpstr>A127833513K</vt:lpstr>
      <vt:lpstr>A127833513K_Data</vt:lpstr>
      <vt:lpstr>A127833513K_Latest</vt:lpstr>
      <vt:lpstr>A127833514L</vt:lpstr>
      <vt:lpstr>A127833514L_Data</vt:lpstr>
      <vt:lpstr>A127833514L_Latest</vt:lpstr>
      <vt:lpstr>A127833515R</vt:lpstr>
      <vt:lpstr>A127833515R_Data</vt:lpstr>
      <vt:lpstr>A127833515R_Latest</vt:lpstr>
      <vt:lpstr>A127833516T</vt:lpstr>
      <vt:lpstr>A127833516T_Data</vt:lpstr>
      <vt:lpstr>A127833516T_Latest</vt:lpstr>
      <vt:lpstr>A127833517V</vt:lpstr>
      <vt:lpstr>A127833517V_Data</vt:lpstr>
      <vt:lpstr>A127833517V_Latest</vt:lpstr>
      <vt:lpstr>A127833518W</vt:lpstr>
      <vt:lpstr>A127833518W_Data</vt:lpstr>
      <vt:lpstr>A127833518W_Latest</vt:lpstr>
      <vt:lpstr>A127833519X</vt:lpstr>
      <vt:lpstr>A127833519X_Data</vt:lpstr>
      <vt:lpstr>A127833519X_Latest</vt:lpstr>
      <vt:lpstr>A127833520J</vt:lpstr>
      <vt:lpstr>A127833520J_Data</vt:lpstr>
      <vt:lpstr>A127833520J_Latest</vt:lpstr>
      <vt:lpstr>A127833521K</vt:lpstr>
      <vt:lpstr>A127833521K_Data</vt:lpstr>
      <vt:lpstr>A127833521K_Latest</vt:lpstr>
      <vt:lpstr>A127833837F</vt:lpstr>
      <vt:lpstr>A127833837F_Data</vt:lpstr>
      <vt:lpstr>A127833837F_Latest</vt:lpstr>
      <vt:lpstr>A127833838J</vt:lpstr>
      <vt:lpstr>A127833838J_Data</vt:lpstr>
      <vt:lpstr>A127833838J_Latest</vt:lpstr>
      <vt:lpstr>A127833839K</vt:lpstr>
      <vt:lpstr>A127833839K_Data</vt:lpstr>
      <vt:lpstr>A127833839K_Latest</vt:lpstr>
      <vt:lpstr>A127833840V</vt:lpstr>
      <vt:lpstr>A127833840V_Data</vt:lpstr>
      <vt:lpstr>A127833840V_Latest</vt:lpstr>
      <vt:lpstr>A127833841W</vt:lpstr>
      <vt:lpstr>A127833841W_Data</vt:lpstr>
      <vt:lpstr>A127833841W_Latest</vt:lpstr>
      <vt:lpstr>A127833842X</vt:lpstr>
      <vt:lpstr>A127833842X_Data</vt:lpstr>
      <vt:lpstr>A127833842X_Latest</vt:lpstr>
      <vt:lpstr>A127833843A</vt:lpstr>
      <vt:lpstr>A127833843A_Data</vt:lpstr>
      <vt:lpstr>A127833843A_Latest</vt:lpstr>
      <vt:lpstr>A127833844C</vt:lpstr>
      <vt:lpstr>A127833844C_Data</vt:lpstr>
      <vt:lpstr>A127833844C_Latest</vt:lpstr>
      <vt:lpstr>A127833845F</vt:lpstr>
      <vt:lpstr>A127833845F_Data</vt:lpstr>
      <vt:lpstr>A127833845F_Latest</vt:lpstr>
      <vt:lpstr>A127833846J</vt:lpstr>
      <vt:lpstr>A127833846J_Data</vt:lpstr>
      <vt:lpstr>A127833846J_Latest</vt:lpstr>
      <vt:lpstr>A127833847K</vt:lpstr>
      <vt:lpstr>A127833847K_Data</vt:lpstr>
      <vt:lpstr>A127833847K_Latest</vt:lpstr>
      <vt:lpstr>A127833848L</vt:lpstr>
      <vt:lpstr>A127833848L_Data</vt:lpstr>
      <vt:lpstr>A127833848L_Latest</vt:lpstr>
      <vt:lpstr>A127833849R</vt:lpstr>
      <vt:lpstr>A127833849R_Data</vt:lpstr>
      <vt:lpstr>A127833849R_Latest</vt:lpstr>
      <vt:lpstr>A127833850X</vt:lpstr>
      <vt:lpstr>A127833850X_Data</vt:lpstr>
      <vt:lpstr>A127833850X_Latest</vt:lpstr>
      <vt:lpstr>A127833851A</vt:lpstr>
      <vt:lpstr>A127833851A_Data</vt:lpstr>
      <vt:lpstr>A127833851A_Latest</vt:lpstr>
      <vt:lpstr>A127834167X</vt:lpstr>
      <vt:lpstr>A127834167X_Data</vt:lpstr>
      <vt:lpstr>A127834167X_Latest</vt:lpstr>
      <vt:lpstr>A127834168A</vt:lpstr>
      <vt:lpstr>A127834168A_Data</vt:lpstr>
      <vt:lpstr>A127834168A_Latest</vt:lpstr>
      <vt:lpstr>A127834169C</vt:lpstr>
      <vt:lpstr>A127834169C_Data</vt:lpstr>
      <vt:lpstr>A127834169C_Latest</vt:lpstr>
      <vt:lpstr>A127834170L</vt:lpstr>
      <vt:lpstr>A127834170L_Data</vt:lpstr>
      <vt:lpstr>A127834170L_Latest</vt:lpstr>
      <vt:lpstr>A127834171R</vt:lpstr>
      <vt:lpstr>A127834171R_Data</vt:lpstr>
      <vt:lpstr>A127834171R_Latest</vt:lpstr>
      <vt:lpstr>A127834172T</vt:lpstr>
      <vt:lpstr>A127834172T_Data</vt:lpstr>
      <vt:lpstr>A127834172T_Latest</vt:lpstr>
      <vt:lpstr>A127834173V</vt:lpstr>
      <vt:lpstr>A127834173V_Data</vt:lpstr>
      <vt:lpstr>A127834173V_Latest</vt:lpstr>
      <vt:lpstr>A127834174W</vt:lpstr>
      <vt:lpstr>A127834174W_Data</vt:lpstr>
      <vt:lpstr>A127834174W_Latest</vt:lpstr>
      <vt:lpstr>A127834175X</vt:lpstr>
      <vt:lpstr>A127834175X_Data</vt:lpstr>
      <vt:lpstr>A127834175X_Latest</vt:lpstr>
      <vt:lpstr>A127834176A</vt:lpstr>
      <vt:lpstr>A127834176A_Data</vt:lpstr>
      <vt:lpstr>A127834176A_Latest</vt:lpstr>
      <vt:lpstr>A127834177C</vt:lpstr>
      <vt:lpstr>A127834177C_Data</vt:lpstr>
      <vt:lpstr>A127834177C_Latest</vt:lpstr>
      <vt:lpstr>A127834178F</vt:lpstr>
      <vt:lpstr>A127834178F_Data</vt:lpstr>
      <vt:lpstr>A127834178F_Latest</vt:lpstr>
      <vt:lpstr>A127834179J</vt:lpstr>
      <vt:lpstr>A127834179J_Data</vt:lpstr>
      <vt:lpstr>A127834179J_Latest</vt:lpstr>
      <vt:lpstr>A127834180T</vt:lpstr>
      <vt:lpstr>A127834180T_Data</vt:lpstr>
      <vt:lpstr>A127834180T_Latest</vt:lpstr>
      <vt:lpstr>A127834181V</vt:lpstr>
      <vt:lpstr>A127834181V_Data</vt:lpstr>
      <vt:lpstr>A127834181V_Latest</vt:lpstr>
      <vt:lpstr>A127834497R</vt:lpstr>
      <vt:lpstr>A127834497R_Data</vt:lpstr>
      <vt:lpstr>A127834497R_Latest</vt:lpstr>
      <vt:lpstr>A127834498T</vt:lpstr>
      <vt:lpstr>A127834498T_Data</vt:lpstr>
      <vt:lpstr>A127834498T_Latest</vt:lpstr>
      <vt:lpstr>A127834499V</vt:lpstr>
      <vt:lpstr>A127834499V_Data</vt:lpstr>
      <vt:lpstr>A127834499V_Latest</vt:lpstr>
      <vt:lpstr>A127834500T</vt:lpstr>
      <vt:lpstr>A127834500T_Data</vt:lpstr>
      <vt:lpstr>A127834500T_Latest</vt:lpstr>
      <vt:lpstr>A127834501V</vt:lpstr>
      <vt:lpstr>A127834501V_Data</vt:lpstr>
      <vt:lpstr>A127834501V_Latest</vt:lpstr>
      <vt:lpstr>A127834502W</vt:lpstr>
      <vt:lpstr>A127834502W_Data</vt:lpstr>
      <vt:lpstr>A127834502W_Latest</vt:lpstr>
      <vt:lpstr>A127834503X</vt:lpstr>
      <vt:lpstr>A127834503X_Data</vt:lpstr>
      <vt:lpstr>A127834503X_Latest</vt:lpstr>
      <vt:lpstr>A127834504A</vt:lpstr>
      <vt:lpstr>A127834504A_Data</vt:lpstr>
      <vt:lpstr>A127834504A_Latest</vt:lpstr>
      <vt:lpstr>A127834505C</vt:lpstr>
      <vt:lpstr>A127834505C_Data</vt:lpstr>
      <vt:lpstr>A127834505C_Latest</vt:lpstr>
      <vt:lpstr>A127834506F</vt:lpstr>
      <vt:lpstr>A127834506F_Data</vt:lpstr>
      <vt:lpstr>A127834506F_Latest</vt:lpstr>
      <vt:lpstr>A127834507J</vt:lpstr>
      <vt:lpstr>A127834507J_Data</vt:lpstr>
      <vt:lpstr>A127834507J_Latest</vt:lpstr>
      <vt:lpstr>A127834508K</vt:lpstr>
      <vt:lpstr>A127834508K_Data</vt:lpstr>
      <vt:lpstr>A127834508K_Latest</vt:lpstr>
      <vt:lpstr>A127834509L</vt:lpstr>
      <vt:lpstr>A127834509L_Data</vt:lpstr>
      <vt:lpstr>A127834509L_Latest</vt:lpstr>
      <vt:lpstr>A127834510W</vt:lpstr>
      <vt:lpstr>A127834510W_Data</vt:lpstr>
      <vt:lpstr>A127834510W_Latest</vt:lpstr>
      <vt:lpstr>A127834511X</vt:lpstr>
      <vt:lpstr>A127834511X_Data</vt:lpstr>
      <vt:lpstr>A127834511X_Latest</vt:lpstr>
      <vt:lpstr>A127834827V</vt:lpstr>
      <vt:lpstr>A127834827V_Data</vt:lpstr>
      <vt:lpstr>A127834827V_Latest</vt:lpstr>
      <vt:lpstr>A127834828W</vt:lpstr>
      <vt:lpstr>A127834828W_Data</vt:lpstr>
      <vt:lpstr>A127834828W_Latest</vt:lpstr>
      <vt:lpstr>A127834829X</vt:lpstr>
      <vt:lpstr>A127834829X_Data</vt:lpstr>
      <vt:lpstr>A127834829X_Latest</vt:lpstr>
      <vt:lpstr>A127834830J</vt:lpstr>
      <vt:lpstr>A127834830J_Data</vt:lpstr>
      <vt:lpstr>A127834830J_Latest</vt:lpstr>
      <vt:lpstr>A127834831K</vt:lpstr>
      <vt:lpstr>A127834831K_Data</vt:lpstr>
      <vt:lpstr>A127834831K_Latest</vt:lpstr>
      <vt:lpstr>A127834832L</vt:lpstr>
      <vt:lpstr>A127834832L_Data</vt:lpstr>
      <vt:lpstr>A127834832L_Latest</vt:lpstr>
      <vt:lpstr>A127834833R</vt:lpstr>
      <vt:lpstr>A127834833R_Data</vt:lpstr>
      <vt:lpstr>A127834833R_Latest</vt:lpstr>
      <vt:lpstr>A127834834T</vt:lpstr>
      <vt:lpstr>A127834834T_Data</vt:lpstr>
      <vt:lpstr>A127834834T_Latest</vt:lpstr>
      <vt:lpstr>A127834835V</vt:lpstr>
      <vt:lpstr>A127834835V_Data</vt:lpstr>
      <vt:lpstr>A127834835V_Latest</vt:lpstr>
      <vt:lpstr>A127834836W</vt:lpstr>
      <vt:lpstr>A127834836W_Data</vt:lpstr>
      <vt:lpstr>A127834836W_Latest</vt:lpstr>
      <vt:lpstr>A127834837X</vt:lpstr>
      <vt:lpstr>A127834837X_Data</vt:lpstr>
      <vt:lpstr>A127834837X_Latest</vt:lpstr>
      <vt:lpstr>A127834838A</vt:lpstr>
      <vt:lpstr>A127834838A_Data</vt:lpstr>
      <vt:lpstr>A127834838A_Latest</vt:lpstr>
      <vt:lpstr>A127834839C</vt:lpstr>
      <vt:lpstr>A127834839C_Data</vt:lpstr>
      <vt:lpstr>A127834839C_Latest</vt:lpstr>
      <vt:lpstr>A127834840L</vt:lpstr>
      <vt:lpstr>A127834840L_Data</vt:lpstr>
      <vt:lpstr>A127834840L_Latest</vt:lpstr>
      <vt:lpstr>A127834841R</vt:lpstr>
      <vt:lpstr>A127834841R_Data</vt:lpstr>
      <vt:lpstr>A127834841R_Latest</vt:lpstr>
      <vt:lpstr>A127835157L</vt:lpstr>
      <vt:lpstr>A127835157L_Data</vt:lpstr>
      <vt:lpstr>A127835157L_Latest</vt:lpstr>
      <vt:lpstr>A127835158R</vt:lpstr>
      <vt:lpstr>A127835158R_Data</vt:lpstr>
      <vt:lpstr>A127835158R_Latest</vt:lpstr>
      <vt:lpstr>A127835159T</vt:lpstr>
      <vt:lpstr>A127835159T_Data</vt:lpstr>
      <vt:lpstr>A127835159T_Latest</vt:lpstr>
      <vt:lpstr>A127835160A</vt:lpstr>
      <vt:lpstr>A127835160A_Data</vt:lpstr>
      <vt:lpstr>A127835160A_Latest</vt:lpstr>
      <vt:lpstr>A127835161C</vt:lpstr>
      <vt:lpstr>A127835161C_Data</vt:lpstr>
      <vt:lpstr>A127835161C_Latest</vt:lpstr>
      <vt:lpstr>A127835162F</vt:lpstr>
      <vt:lpstr>A127835162F_Data</vt:lpstr>
      <vt:lpstr>A127835162F_Latest</vt:lpstr>
      <vt:lpstr>A127835163J</vt:lpstr>
      <vt:lpstr>A127835163J_Data</vt:lpstr>
      <vt:lpstr>A127835163J_Latest</vt:lpstr>
      <vt:lpstr>A127835164K</vt:lpstr>
      <vt:lpstr>A127835164K_Data</vt:lpstr>
      <vt:lpstr>A127835164K_Latest</vt:lpstr>
      <vt:lpstr>A127835165L</vt:lpstr>
      <vt:lpstr>A127835165L_Data</vt:lpstr>
      <vt:lpstr>A127835165L_Latest</vt:lpstr>
      <vt:lpstr>A127835166R</vt:lpstr>
      <vt:lpstr>A127835166R_Data</vt:lpstr>
      <vt:lpstr>A127835166R_Latest</vt:lpstr>
      <vt:lpstr>A127835167T</vt:lpstr>
      <vt:lpstr>A127835167T_Data</vt:lpstr>
      <vt:lpstr>A127835167T_Latest</vt:lpstr>
      <vt:lpstr>A127835168V</vt:lpstr>
      <vt:lpstr>A127835168V_Data</vt:lpstr>
      <vt:lpstr>A127835168V_Latest</vt:lpstr>
      <vt:lpstr>A127835169W</vt:lpstr>
      <vt:lpstr>A127835169W_Data</vt:lpstr>
      <vt:lpstr>A127835169W_Latest</vt:lpstr>
      <vt:lpstr>A127835170F</vt:lpstr>
      <vt:lpstr>A127835170F_Data</vt:lpstr>
      <vt:lpstr>A127835170F_Latest</vt:lpstr>
      <vt:lpstr>A127835171J</vt:lpstr>
      <vt:lpstr>A127835171J_Data</vt:lpstr>
      <vt:lpstr>A127835171J_Latest</vt:lpstr>
      <vt:lpstr>A127835487C</vt:lpstr>
      <vt:lpstr>A127835487C_Data</vt:lpstr>
      <vt:lpstr>A127835487C_Latest</vt:lpstr>
      <vt:lpstr>A127835488F</vt:lpstr>
      <vt:lpstr>A127835488F_Data</vt:lpstr>
      <vt:lpstr>A127835488F_Latest</vt:lpstr>
      <vt:lpstr>A127835489J</vt:lpstr>
      <vt:lpstr>A127835489J_Data</vt:lpstr>
      <vt:lpstr>A127835489J_Latest</vt:lpstr>
      <vt:lpstr>A127835490T</vt:lpstr>
      <vt:lpstr>A127835490T_Data</vt:lpstr>
      <vt:lpstr>A127835490T_Latest</vt:lpstr>
      <vt:lpstr>A127835491V</vt:lpstr>
      <vt:lpstr>A127835491V_Data</vt:lpstr>
      <vt:lpstr>A127835491V_Latest</vt:lpstr>
      <vt:lpstr>A127835492W</vt:lpstr>
      <vt:lpstr>A127835492W_Data</vt:lpstr>
      <vt:lpstr>A127835492W_Latest</vt:lpstr>
      <vt:lpstr>A127835493X</vt:lpstr>
      <vt:lpstr>A127835493X_Data</vt:lpstr>
      <vt:lpstr>A127835493X_Latest</vt:lpstr>
      <vt:lpstr>A127835494A</vt:lpstr>
      <vt:lpstr>A127835494A_Data</vt:lpstr>
      <vt:lpstr>A127835494A_Latest</vt:lpstr>
      <vt:lpstr>A127835495C</vt:lpstr>
      <vt:lpstr>A127835495C_Data</vt:lpstr>
      <vt:lpstr>A127835495C_Latest</vt:lpstr>
      <vt:lpstr>A127835496F</vt:lpstr>
      <vt:lpstr>A127835496F_Data</vt:lpstr>
      <vt:lpstr>A127835496F_Latest</vt:lpstr>
      <vt:lpstr>A127835497J</vt:lpstr>
      <vt:lpstr>A127835497J_Data</vt:lpstr>
      <vt:lpstr>A127835497J_Latest</vt:lpstr>
      <vt:lpstr>A127835498K</vt:lpstr>
      <vt:lpstr>A127835498K_Data</vt:lpstr>
      <vt:lpstr>A127835498K_Latest</vt:lpstr>
      <vt:lpstr>A127835499L</vt:lpstr>
      <vt:lpstr>A127835499L_Data</vt:lpstr>
      <vt:lpstr>A127835499L_Latest</vt:lpstr>
      <vt:lpstr>A127835500K</vt:lpstr>
      <vt:lpstr>A127835500K_Data</vt:lpstr>
      <vt:lpstr>A127835500K_Latest</vt:lpstr>
      <vt:lpstr>A127835501L</vt:lpstr>
      <vt:lpstr>A127835501L_Data</vt:lpstr>
      <vt:lpstr>A127835501L_Latest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2023-06-28T14:26:03Z</dcterms:created>
  <dcterms:modified xsi:type="dcterms:W3CDTF">2023-06-28T14:30:47Z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2023-06-28T14:27:38Z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d7e3e38a-7348-4b50-84af-6d167b0764d6</vt:lpwstr>
  </property>
  <property fmtid="{D5CDD505-2E9C-101B-9397-08002B2CF9AE}" pid="8" name="MSIP_Label_c8e5a7ee-c283-40b0-98eb-fa437df4c031_ContentBits">
    <vt:lpwstr>0</vt:lpwstr>
  </property>
</Properties>
</file>